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7 SVP ataskaita\Sprendimo projektas\"/>
    </mc:Choice>
  </mc:AlternateContent>
  <bookViews>
    <workbookView xWindow="0" yWindow="1035" windowWidth="19200" windowHeight="10860" tabRatio="723" firstSheet="1" activeTab="1"/>
  </bookViews>
  <sheets>
    <sheet name="Asignavimu valdytojų kodai" sheetId="35" state="hidden" r:id="rId1"/>
    <sheet name="Ataskaita" sheetId="41" r:id="rId2"/>
    <sheet name="10 programa" sheetId="39" r:id="rId3"/>
    <sheet name=" Lyginamasis variantas" sheetId="40" state="hidden" r:id="rId4"/>
  </sheets>
  <definedNames>
    <definedName name="_xlnm.Print_Area" localSheetId="3">' Lyginamasis variantas'!$A$1:$X$195</definedName>
    <definedName name="_xlnm.Print_Area" localSheetId="2">'10 programa'!$A$1:$P$212</definedName>
    <definedName name="_xlnm.Print_Area" localSheetId="1">Ataskaita!$A$1:$E$30</definedName>
    <definedName name="_xlnm.Print_Titles" localSheetId="3">' Lyginamasis variantas'!$6:$8</definedName>
    <definedName name="_xlnm.Print_Titles" localSheetId="2">'10 programa'!$4:$6</definedName>
  </definedNames>
  <calcPr calcId="162913"/>
</workbook>
</file>

<file path=xl/calcChain.xml><?xml version="1.0" encoding="utf-8"?>
<calcChain xmlns="http://schemas.openxmlformats.org/spreadsheetml/2006/main">
  <c r="L189" i="39" l="1"/>
  <c r="L150" i="39"/>
  <c r="L75" i="39"/>
  <c r="L64" i="39"/>
  <c r="L46" i="39" l="1"/>
  <c r="L45" i="39"/>
  <c r="L33" i="39"/>
  <c r="J211" i="39" l="1"/>
  <c r="I211" i="39"/>
  <c r="H211" i="39"/>
  <c r="J210" i="39"/>
  <c r="I210" i="39"/>
  <c r="I208" i="39" s="1"/>
  <c r="H210" i="39"/>
  <c r="J209" i="39"/>
  <c r="J208" i="39" s="1"/>
  <c r="I209" i="39"/>
  <c r="H209" i="39"/>
  <c r="H208" i="39" s="1"/>
  <c r="J207" i="39"/>
  <c r="I207" i="39"/>
  <c r="H207" i="39"/>
  <c r="J205" i="39"/>
  <c r="I205" i="39"/>
  <c r="H205" i="39"/>
  <c r="J204" i="39"/>
  <c r="I204" i="39"/>
  <c r="H204" i="39"/>
  <c r="J203" i="39"/>
  <c r="I203" i="39"/>
  <c r="H203" i="39"/>
  <c r="I202" i="39"/>
  <c r="H193" i="39"/>
  <c r="M189" i="39"/>
  <c r="J187" i="39"/>
  <c r="J186" i="39"/>
  <c r="J185" i="39"/>
  <c r="J193" i="39" s="1"/>
  <c r="I185" i="39"/>
  <c r="I193" i="39" s="1"/>
  <c r="J184" i="39"/>
  <c r="I184" i="39"/>
  <c r="H184" i="39"/>
  <c r="J182" i="39"/>
  <c r="J194" i="39" s="1"/>
  <c r="I182" i="39"/>
  <c r="H182" i="39"/>
  <c r="J180" i="39"/>
  <c r="J166" i="39"/>
  <c r="J206" i="39" s="1"/>
  <c r="I166" i="39"/>
  <c r="I180" i="39" s="1"/>
  <c r="H166" i="39"/>
  <c r="H206" i="39" s="1"/>
  <c r="J164" i="39"/>
  <c r="J202" i="39" s="1"/>
  <c r="I162" i="39"/>
  <c r="J161" i="39"/>
  <c r="J162" i="39" s="1"/>
  <c r="I161" i="39"/>
  <c r="H161" i="39"/>
  <c r="J159" i="39"/>
  <c r="I159" i="39"/>
  <c r="H159" i="39"/>
  <c r="J152" i="39"/>
  <c r="I152" i="39"/>
  <c r="H152" i="39"/>
  <c r="M150" i="39"/>
  <c r="J150" i="39"/>
  <c r="I150" i="39"/>
  <c r="I149" i="39"/>
  <c r="H149" i="39"/>
  <c r="H202" i="39" s="1"/>
  <c r="H201" i="39" s="1"/>
  <c r="H212" i="39" s="1"/>
  <c r="J146" i="39"/>
  <c r="I146" i="39"/>
  <c r="H146" i="39"/>
  <c r="J137" i="39"/>
  <c r="I137" i="39"/>
  <c r="I147" i="39" s="1"/>
  <c r="H137" i="39"/>
  <c r="H147" i="39" s="1"/>
  <c r="J129" i="39"/>
  <c r="I129" i="39"/>
  <c r="H129" i="39"/>
  <c r="J117" i="39"/>
  <c r="J147" i="39" s="1"/>
  <c r="I117" i="39"/>
  <c r="H117" i="39"/>
  <c r="J87" i="39"/>
  <c r="J88" i="39" s="1"/>
  <c r="J89" i="39" s="1"/>
  <c r="I87" i="39"/>
  <c r="H87" i="39"/>
  <c r="H88" i="39" s="1"/>
  <c r="H89" i="39" s="1"/>
  <c r="J83" i="39"/>
  <c r="I83" i="39"/>
  <c r="H83" i="39"/>
  <c r="J81" i="39"/>
  <c r="I81" i="39"/>
  <c r="H81" i="39"/>
  <c r="J77" i="39"/>
  <c r="I77" i="39"/>
  <c r="I88" i="39" s="1"/>
  <c r="I89" i="39" s="1"/>
  <c r="H77" i="39"/>
  <c r="M75" i="39"/>
  <c r="J66" i="39"/>
  <c r="I66" i="39"/>
  <c r="H66" i="39"/>
  <c r="M64" i="39"/>
  <c r="M33" i="39"/>
  <c r="J195" i="39" l="1"/>
  <c r="J196" i="39" s="1"/>
  <c r="H162" i="39"/>
  <c r="J201" i="39"/>
  <c r="J212" i="39" s="1"/>
  <c r="I194" i="39"/>
  <c r="I195" i="39" s="1"/>
  <c r="I196" i="39" s="1"/>
  <c r="I206" i="39"/>
  <c r="I201" i="39" s="1"/>
  <c r="I212" i="39" s="1"/>
  <c r="H150" i="39"/>
  <c r="H180" i="39"/>
  <c r="H194" i="39" s="1"/>
  <c r="H195" i="39" s="1"/>
  <c r="H196" i="39" s="1"/>
  <c r="I14" i="40" l="1"/>
  <c r="L191" i="40" l="1"/>
  <c r="I191" i="40"/>
  <c r="H191" i="40"/>
  <c r="L109" i="40"/>
  <c r="M107" i="40" l="1"/>
  <c r="M191" i="40" s="1"/>
  <c r="J187" i="40" l="1"/>
  <c r="I13" i="40" l="1"/>
  <c r="I16" i="40" l="1"/>
  <c r="J16" i="40" s="1"/>
  <c r="J186" i="40" s="1"/>
  <c r="J107" i="40" l="1"/>
  <c r="J191" i="40" s="1"/>
  <c r="J108" i="40"/>
  <c r="I147" i="40" l="1"/>
  <c r="J147" i="40" s="1"/>
  <c r="I144" i="40" l="1"/>
  <c r="J144" i="40" s="1"/>
  <c r="J145" i="40" s="1"/>
  <c r="I67" i="40" l="1"/>
  <c r="I155" i="40" l="1"/>
  <c r="O13" i="40" l="1"/>
  <c r="L13" i="40"/>
  <c r="L50" i="40" s="1"/>
  <c r="J15" i="40" l="1"/>
  <c r="I124" i="40" l="1"/>
  <c r="P193" i="40" l="1"/>
  <c r="P188" i="40"/>
  <c r="P187" i="40"/>
  <c r="P186" i="40"/>
  <c r="N194" i="40"/>
  <c r="P115" i="40"/>
  <c r="O117" i="40"/>
  <c r="N117" i="40"/>
  <c r="L117" i="40"/>
  <c r="K117" i="40"/>
  <c r="M114" i="40"/>
  <c r="P116" i="40"/>
  <c r="P192" i="40" s="1"/>
  <c r="P114" i="40"/>
  <c r="O194" i="40"/>
  <c r="O193" i="40"/>
  <c r="O192" i="40"/>
  <c r="O191" i="40"/>
  <c r="O189" i="40"/>
  <c r="O188" i="40"/>
  <c r="O187" i="40"/>
  <c r="O186" i="40"/>
  <c r="N193" i="40"/>
  <c r="N192" i="40"/>
  <c r="N191" i="40"/>
  <c r="N189" i="40"/>
  <c r="N188" i="40"/>
  <c r="N187" i="40"/>
  <c r="N186" i="40"/>
  <c r="M109" i="40"/>
  <c r="N109" i="40"/>
  <c r="O109" i="40"/>
  <c r="P109" i="40"/>
  <c r="N106" i="40"/>
  <c r="O106" i="40"/>
  <c r="P106" i="40"/>
  <c r="O177" i="40"/>
  <c r="O175" i="40"/>
  <c r="O152" i="40"/>
  <c r="O145" i="40"/>
  <c r="O141" i="40"/>
  <c r="O122" i="40"/>
  <c r="O120" i="40"/>
  <c r="O111" i="40"/>
  <c r="O98" i="40"/>
  <c r="O96" i="40"/>
  <c r="O93" i="40"/>
  <c r="O84" i="40"/>
  <c r="O76" i="40"/>
  <c r="O66" i="40"/>
  <c r="O64" i="40"/>
  <c r="O60" i="40"/>
  <c r="O50" i="40"/>
  <c r="N177" i="40"/>
  <c r="P177" i="40"/>
  <c r="N175" i="40"/>
  <c r="P175" i="40"/>
  <c r="N152" i="40"/>
  <c r="N145" i="40"/>
  <c r="N84" i="40"/>
  <c r="N141" i="40"/>
  <c r="P141" i="40"/>
  <c r="M141" i="40"/>
  <c r="N122" i="40"/>
  <c r="N120" i="40"/>
  <c r="N111" i="40"/>
  <c r="N98" i="40"/>
  <c r="N96" i="40"/>
  <c r="N93" i="40"/>
  <c r="N76" i="40"/>
  <c r="N66" i="40"/>
  <c r="N61" i="40"/>
  <c r="N64" i="40" s="1"/>
  <c r="M60" i="40"/>
  <c r="N60" i="40"/>
  <c r="P60" i="40"/>
  <c r="L60" i="40"/>
  <c r="N13" i="40"/>
  <c r="I175" i="40"/>
  <c r="M193" i="40"/>
  <c r="M188" i="40"/>
  <c r="M187" i="40"/>
  <c r="M186" i="40"/>
  <c r="L194" i="40"/>
  <c r="L192" i="40"/>
  <c r="L189" i="40"/>
  <c r="L188" i="40"/>
  <c r="L187" i="40"/>
  <c r="L186" i="40"/>
  <c r="K194" i="40"/>
  <c r="M115" i="40"/>
  <c r="M194" i="40" s="1"/>
  <c r="N50" i="40" l="1"/>
  <c r="P13" i="40"/>
  <c r="P189" i="40"/>
  <c r="P178" i="40"/>
  <c r="O178" i="40"/>
  <c r="N185" i="40"/>
  <c r="N184" i="40" s="1"/>
  <c r="O185" i="40"/>
  <c r="O184" i="40" s="1"/>
  <c r="N178" i="40"/>
  <c r="P117" i="40"/>
  <c r="P123" i="40" s="1"/>
  <c r="P194" i="40"/>
  <c r="P190" i="40" s="1"/>
  <c r="N190" i="40"/>
  <c r="O190" i="40"/>
  <c r="N112" i="40"/>
  <c r="O112" i="40"/>
  <c r="N99" i="40"/>
  <c r="O69" i="40"/>
  <c r="O70" i="40" s="1"/>
  <c r="N153" i="40"/>
  <c r="N123" i="40"/>
  <c r="P142" i="40"/>
  <c r="P179" i="40" s="1"/>
  <c r="O99" i="40"/>
  <c r="O153" i="40"/>
  <c r="N69" i="40"/>
  <c r="N70" i="40" s="1"/>
  <c r="O123" i="40"/>
  <c r="P50" i="40" l="1"/>
  <c r="P69" i="40" s="1"/>
  <c r="P70" i="40" s="1"/>
  <c r="P180" i="40" s="1"/>
  <c r="P185" i="40"/>
  <c r="P184" i="40" s="1"/>
  <c r="P195" i="40" s="1"/>
  <c r="N195" i="40"/>
  <c r="O142" i="40"/>
  <c r="O179" i="40" s="1"/>
  <c r="O180" i="40" s="1"/>
  <c r="O195" i="40"/>
  <c r="N142" i="40"/>
  <c r="N179" i="40" s="1"/>
  <c r="N180" i="40" s="1"/>
  <c r="K192" i="40" l="1"/>
  <c r="K191" i="40"/>
  <c r="K189" i="40"/>
  <c r="M189" i="40" s="1"/>
  <c r="K188" i="40"/>
  <c r="K187" i="40"/>
  <c r="K186" i="40"/>
  <c r="K175" i="40"/>
  <c r="L106" i="40"/>
  <c r="M106" i="40"/>
  <c r="M112" i="40" s="1"/>
  <c r="K106" i="40"/>
  <c r="I106" i="40"/>
  <c r="K96" i="40"/>
  <c r="K60" i="40"/>
  <c r="M116" i="40"/>
  <c r="L177" i="40"/>
  <c r="L175" i="40"/>
  <c r="L152" i="40"/>
  <c r="L145" i="40"/>
  <c r="L141" i="40"/>
  <c r="L122" i="40"/>
  <c r="L120" i="40"/>
  <c r="L111" i="40"/>
  <c r="L98" i="40"/>
  <c r="L96" i="40"/>
  <c r="L93" i="40"/>
  <c r="L90" i="40"/>
  <c r="L88" i="40"/>
  <c r="L86" i="40"/>
  <c r="L78" i="40"/>
  <c r="L193" i="40" s="1"/>
  <c r="L190" i="40" s="1"/>
  <c r="L76" i="40"/>
  <c r="L67" i="40"/>
  <c r="L68" i="40" s="1"/>
  <c r="L66" i="40"/>
  <c r="L64" i="40"/>
  <c r="K177" i="40"/>
  <c r="M177" i="40"/>
  <c r="M175" i="40"/>
  <c r="K152" i="40"/>
  <c r="K153" i="40" s="1"/>
  <c r="K145" i="40"/>
  <c r="K141" i="40"/>
  <c r="K122" i="40"/>
  <c r="J122" i="40"/>
  <c r="I122" i="40"/>
  <c r="H122" i="40"/>
  <c r="K120" i="40"/>
  <c r="K111" i="40"/>
  <c r="J111" i="40"/>
  <c r="I111" i="40"/>
  <c r="H111" i="40"/>
  <c r="K109" i="40"/>
  <c r="M99" i="40"/>
  <c r="K93" i="40"/>
  <c r="K98" i="40"/>
  <c r="J98" i="40"/>
  <c r="I98" i="40"/>
  <c r="H98" i="40"/>
  <c r="J96" i="40"/>
  <c r="I96" i="40"/>
  <c r="H96" i="40"/>
  <c r="J93" i="40"/>
  <c r="I93" i="40"/>
  <c r="H93" i="40"/>
  <c r="K90" i="40"/>
  <c r="K88" i="40"/>
  <c r="K86" i="40"/>
  <c r="K78" i="40"/>
  <c r="K193" i="40" s="1"/>
  <c r="K76" i="40"/>
  <c r="K67" i="40"/>
  <c r="K68" i="40" s="1"/>
  <c r="K66" i="40"/>
  <c r="K13" i="40"/>
  <c r="M13" i="40" s="1"/>
  <c r="M50" i="40" s="1"/>
  <c r="M69" i="40" s="1"/>
  <c r="M70" i="40" s="1"/>
  <c r="L178" i="40" l="1"/>
  <c r="K178" i="40"/>
  <c r="K185" i="40"/>
  <c r="K184" i="40" s="1"/>
  <c r="L112" i="40"/>
  <c r="M192" i="40"/>
  <c r="M190" i="40" s="1"/>
  <c r="M117" i="40"/>
  <c r="K112" i="40"/>
  <c r="K84" i="40"/>
  <c r="K99" i="40" s="1"/>
  <c r="K50" i="40"/>
  <c r="M185" i="40"/>
  <c r="M123" i="40"/>
  <c r="M142" i="40" s="1"/>
  <c r="K190" i="40"/>
  <c r="L84" i="40"/>
  <c r="L99" i="40" s="1"/>
  <c r="L153" i="40"/>
  <c r="L185" i="40"/>
  <c r="K123" i="40"/>
  <c r="M178" i="40"/>
  <c r="L123" i="40"/>
  <c r="L69" i="40"/>
  <c r="L70" i="40" s="1"/>
  <c r="K142" i="40" l="1"/>
  <c r="K179" i="40" s="1"/>
  <c r="L142" i="40"/>
  <c r="L179" i="40" s="1"/>
  <c r="L180" i="40" s="1"/>
  <c r="M179" i="40"/>
  <c r="M180" i="40" s="1"/>
  <c r="K195" i="40"/>
  <c r="H124" i="40"/>
  <c r="H67" i="40"/>
  <c r="H65" i="40"/>
  <c r="H66" i="40" s="1"/>
  <c r="H14" i="40"/>
  <c r="H13" i="40"/>
  <c r="H185" i="40" s="1"/>
  <c r="J103" i="40" l="1"/>
  <c r="J106" i="40" s="1"/>
  <c r="T35" i="40" l="1"/>
  <c r="S35" i="40"/>
  <c r="I141" i="40" l="1"/>
  <c r="J67" i="40" l="1"/>
  <c r="J68" i="40" s="1"/>
  <c r="I65" i="40"/>
  <c r="J65" i="40" s="1"/>
  <c r="J13" i="40" l="1"/>
  <c r="J109" i="40" l="1"/>
  <c r="J112" i="40" s="1"/>
  <c r="J155" i="40" l="1"/>
  <c r="J175" i="40" s="1"/>
  <c r="H189" i="40" l="1"/>
  <c r="H187" i="40"/>
  <c r="H186" i="40"/>
  <c r="H88" i="40"/>
  <c r="H51" i="40"/>
  <c r="J14" i="40"/>
  <c r="J50" i="40" l="1"/>
  <c r="H188" i="40"/>
  <c r="H60" i="40" l="1"/>
  <c r="J53" i="40"/>
  <c r="I189" i="40" l="1"/>
  <c r="J189" i="40" s="1"/>
  <c r="H86" i="40" l="1"/>
  <c r="I88" i="40" l="1"/>
  <c r="H90" i="40"/>
  <c r="I90" i="40"/>
  <c r="J90" i="40"/>
  <c r="I51" i="40" l="1"/>
  <c r="J51" i="40" l="1"/>
  <c r="J188" i="40" s="1"/>
  <c r="I60" i="40"/>
  <c r="J124" i="40"/>
  <c r="H120" i="40"/>
  <c r="H117" i="40"/>
  <c r="H109" i="40"/>
  <c r="H106" i="40"/>
  <c r="H84" i="40"/>
  <c r="H76" i="40"/>
  <c r="H68" i="40"/>
  <c r="H64" i="40"/>
  <c r="H50" i="40"/>
  <c r="H99" i="40" l="1"/>
  <c r="J141" i="40"/>
  <c r="J185" i="40"/>
  <c r="J184" i="40" s="1"/>
  <c r="H141" i="40"/>
  <c r="H184" i="40"/>
  <c r="H69" i="40"/>
  <c r="H70" i="40" s="1"/>
  <c r="H112" i="40"/>
  <c r="H123" i="40"/>
  <c r="H142" i="40" l="1"/>
  <c r="J84" i="40"/>
  <c r="I187" i="40" l="1"/>
  <c r="I177" i="40" l="1"/>
  <c r="I152" i="40"/>
  <c r="I145" i="40"/>
  <c r="I120" i="40"/>
  <c r="I117" i="40"/>
  <c r="I109" i="40"/>
  <c r="I86" i="40"/>
  <c r="I84" i="40"/>
  <c r="I76" i="40"/>
  <c r="I99" i="40" l="1"/>
  <c r="I123" i="40"/>
  <c r="I112" i="40"/>
  <c r="I178" i="40"/>
  <c r="I153" i="40"/>
  <c r="J193" i="40"/>
  <c r="I193" i="40"/>
  <c r="H193" i="40"/>
  <c r="J192" i="40"/>
  <c r="I192" i="40"/>
  <c r="H192" i="40"/>
  <c r="I188" i="40"/>
  <c r="I186" i="40"/>
  <c r="H177" i="40"/>
  <c r="J177" i="40"/>
  <c r="J178" i="40" s="1"/>
  <c r="H175" i="40"/>
  <c r="J152" i="40"/>
  <c r="J153" i="40" s="1"/>
  <c r="H152" i="40"/>
  <c r="H145" i="40"/>
  <c r="J120" i="40"/>
  <c r="J117" i="40"/>
  <c r="J76" i="40"/>
  <c r="J99" i="40" s="1"/>
  <c r="I68" i="40"/>
  <c r="J66" i="40"/>
  <c r="I66" i="40"/>
  <c r="J64" i="40"/>
  <c r="I64" i="40"/>
  <c r="J60" i="40"/>
  <c r="K64" i="40" s="1"/>
  <c r="R35" i="40"/>
  <c r="I50" i="40"/>
  <c r="J69" i="40" l="1"/>
  <c r="J123" i="40"/>
  <c r="J142" i="40" s="1"/>
  <c r="J179" i="40" s="1"/>
  <c r="K69" i="40"/>
  <c r="K70" i="40" s="1"/>
  <c r="K180" i="40" s="1"/>
  <c r="I69" i="40"/>
  <c r="I70" i="40" s="1"/>
  <c r="I190" i="40"/>
  <c r="H178" i="40"/>
  <c r="I142" i="40"/>
  <c r="I179" i="40" s="1"/>
  <c r="H190" i="40"/>
  <c r="J190" i="40"/>
  <c r="H153" i="40"/>
  <c r="I185" i="40"/>
  <c r="I184" i="40" s="1"/>
  <c r="J70" i="40"/>
  <c r="J180" i="40" l="1"/>
  <c r="I195" i="40"/>
  <c r="H179" i="40"/>
  <c r="H180" i="40" s="1"/>
  <c r="H195" i="40"/>
  <c r="I180" i="40"/>
  <c r="J195" i="40"/>
  <c r="M184" i="40" l="1"/>
  <c r="M195" i="40" s="1"/>
  <c r="L184" i="40"/>
  <c r="L195" i="40" s="1"/>
</calcChain>
</file>

<file path=xl/comments1.xml><?xml version="1.0" encoding="utf-8"?>
<comments xmlns="http://schemas.openxmlformats.org/spreadsheetml/2006/main">
  <authors>
    <author>Snieguole Kacerauskaite</author>
  </authors>
  <commentList>
    <comment ref="K36" authorId="0" shapeId="0">
      <text>
        <r>
          <rPr>
            <sz val="9"/>
            <color indexed="81"/>
            <rFont val="Tahoma"/>
            <family val="2"/>
            <charset val="186"/>
          </rPr>
          <t>Ekologiniame projekte  dalyvauja 45 7-8 klasių mokiniai</t>
        </r>
      </text>
    </comment>
    <comment ref="E52" authorId="0" shapeId="0">
      <text>
        <r>
          <rPr>
            <sz val="9"/>
            <color indexed="81"/>
            <rFont val="Tahoma"/>
            <family val="2"/>
            <charset val="186"/>
          </rPr>
          <t>"Diegti ir plėtoti nuotolinį mokymą užtikrinant nuosekliojo ir nepertraukiamo mokymosi galimybes pagal bendrojo ugdymo programas"</t>
        </r>
      </text>
    </comment>
    <comment ref="E84" authorId="0" shapeId="0">
      <text>
        <r>
          <rPr>
            <sz val="9"/>
            <color indexed="81"/>
            <rFont val="Tahoma"/>
            <family val="2"/>
            <charset val="186"/>
          </rPr>
          <t>"Didinti švietimo ir kitų paslaugų mokiniui prieinamumą ir kompleksiškumą diegiant e. paslaugas"</t>
        </r>
      </text>
    </comment>
    <comment ref="G120" authorId="0" shapeId="0">
      <text>
        <r>
          <rPr>
            <b/>
            <sz val="9"/>
            <color indexed="81"/>
            <rFont val="Tahoma"/>
            <family val="2"/>
            <charset val="186"/>
          </rPr>
          <t>Vienuolių lėšos</t>
        </r>
        <r>
          <rPr>
            <sz val="9"/>
            <color indexed="81"/>
            <rFont val="Tahoma"/>
            <family val="2"/>
            <charset val="186"/>
          </rPr>
          <t xml:space="preserve">
</t>
        </r>
      </text>
    </comment>
    <comment ref="D167" authorId="0" shapeId="0">
      <text>
        <r>
          <rPr>
            <b/>
            <sz val="9"/>
            <color indexed="81"/>
            <rFont val="Tahoma"/>
            <family val="2"/>
            <charset val="186"/>
          </rPr>
          <t>Įeina:</t>
        </r>
        <r>
          <rPr>
            <sz val="9"/>
            <color indexed="81"/>
            <rFont val="Tahoma"/>
            <family val="2"/>
            <charset val="186"/>
          </rPr>
          <t xml:space="preserve">
1) Klaipėdos Litorinos mokyklos vidaus nuotekų ir vėdinimo sistemos remontas - 6 t. € ir 
2) Patalpų pritaikymas Klaipėdos Karalienės Luizės jaunimo centro Atvirų jaunimo erdvių veiklai - 35 t. €
</t>
        </r>
        <r>
          <rPr>
            <sz val="9"/>
            <color indexed="81"/>
            <rFont val="Tahoma"/>
            <family val="2"/>
            <charset val="186"/>
          </rPr>
          <t xml:space="preserve">
</t>
        </r>
      </text>
    </comment>
    <comment ref="D170" authorId="0" shapeId="0">
      <text>
        <r>
          <rPr>
            <b/>
            <sz val="9"/>
            <color indexed="81"/>
            <rFont val="Tahoma"/>
            <family val="2"/>
            <charset val="186"/>
          </rPr>
          <t>Snieguole Kacerauskaite:</t>
        </r>
        <r>
          <rPr>
            <sz val="9"/>
            <color indexed="81"/>
            <rFont val="Tahoma"/>
            <family val="2"/>
            <charset val="186"/>
          </rPr>
          <t xml:space="preserve">
VDG, l/d "Liepaitė" ir MSC </t>
        </r>
      </text>
    </comment>
    <comment ref="D175" authorId="0" shapeId="0">
      <text>
        <r>
          <rPr>
            <b/>
            <sz val="9"/>
            <color indexed="81"/>
            <rFont val="Tahoma"/>
            <family val="2"/>
            <charset val="186"/>
          </rPr>
          <t>Snieguole Kacerauskaite:</t>
        </r>
        <r>
          <rPr>
            <sz val="9"/>
            <color indexed="81"/>
            <rFont val="Tahoma"/>
            <family val="2"/>
            <charset val="186"/>
          </rPr>
          <t xml:space="preserve">
l/d "Pagrandukas", l/d "Traukinukas", l/d "Bangelė", „Putinėlis“ ir Šaltinėlio mokykla-darželis (teritorijos apšvietimo remontas)</t>
        </r>
      </text>
    </comment>
    <comment ref="D176" authorId="0" shapeId="0">
      <text>
        <r>
          <rPr>
            <b/>
            <sz val="9"/>
            <color indexed="81"/>
            <rFont val="Tahoma"/>
            <family val="2"/>
            <charset val="186"/>
          </rPr>
          <t>Snieguole Kacerauskaite:</t>
        </r>
        <r>
          <rPr>
            <sz val="9"/>
            <color indexed="81"/>
            <rFont val="Tahoma"/>
            <family val="2"/>
            <charset val="186"/>
          </rPr>
          <t xml:space="preserve">
L/d "Sakalėlis", "Volungėlė", "Žiburėlis", "Svirpliukas"; "Varpelio", "Pakalnutės", "Pakalnutės" m/d; Suaugusiųjų gimnazija ir "Versmės" progimnazija</t>
        </r>
      </text>
    </comment>
    <comment ref="D178" authorId="0" shapeId="0">
      <text>
        <r>
          <rPr>
            <sz val="9"/>
            <color indexed="81"/>
            <rFont val="Tahoma"/>
            <family val="2"/>
            <charset val="186"/>
          </rPr>
          <t>2015 m. l/d „Žemuogėle“, 2016 m. l/d „Želmenėlis“ ir „Pingviniukas“</t>
        </r>
      </text>
    </comment>
    <comment ref="E178" authorId="0" shapeId="0">
      <text>
        <r>
          <rPr>
            <sz val="9"/>
            <color indexed="81"/>
            <rFont val="Tahoma"/>
            <family val="2"/>
            <charset val="186"/>
          </rPr>
          <t>"Kompleksiškai sutvarkyti bendrojo ugdymo mokyklų ir ikimokyklinio ugdymo įstaigų teritorijas"</t>
        </r>
      </text>
    </comment>
    <comment ref="N191" authorId="0" shapeId="0">
      <text>
        <r>
          <rPr>
            <sz val="9"/>
            <color indexed="81"/>
            <rFont val="Tahoma"/>
            <family val="2"/>
            <charset val="186"/>
          </rPr>
          <t xml:space="preserve">lopšelis-darželis „Aitvarėlis“, lopšelis-darželis „Ąžuoliukas“, lopšelis-darželis „Versmė“, progimnazija „Verdenė“
</t>
        </r>
      </text>
    </comment>
    <comment ref="G192" authorId="0" shapeId="0">
      <text>
        <r>
          <rPr>
            <sz val="9"/>
            <color indexed="81"/>
            <rFont val="Tahoma"/>
            <family val="2"/>
            <charset val="186"/>
          </rPr>
          <t>Būsto energijos taupymo agentūra</t>
        </r>
      </text>
    </comment>
  </commentList>
</comments>
</file>

<file path=xl/comments2.xml><?xml version="1.0" encoding="utf-8"?>
<comments xmlns="http://schemas.openxmlformats.org/spreadsheetml/2006/main">
  <authors>
    <author>Snieguole Kacerauskaite</author>
  </authors>
  <commentList>
    <comment ref="E41" authorId="0" shapeId="0">
      <text>
        <r>
          <rPr>
            <sz val="9"/>
            <color indexed="81"/>
            <rFont val="Tahoma"/>
            <family val="2"/>
            <charset val="186"/>
          </rPr>
          <t>"Diegti ir plėtoti nuotolinį mokymą užtikrinant nuosekliojo ir nepertraukiamo mokymosi galimybes pagal bendrojo ugdymo programas"</t>
        </r>
      </text>
    </comment>
    <comment ref="E67" authorId="0" shapeId="0">
      <text>
        <r>
          <rPr>
            <sz val="9"/>
            <color indexed="81"/>
            <rFont val="Tahoma"/>
            <family val="2"/>
            <charset val="186"/>
          </rPr>
          <t>"Didinti švietimo ir kitų paslaugų mokiniui prieinamumą ir kompleksiškumą diegiant e. paslaugas"</t>
        </r>
      </text>
    </comment>
    <comment ref="G75" authorId="0" shapeId="0">
      <text>
        <r>
          <rPr>
            <b/>
            <sz val="9"/>
            <color indexed="81"/>
            <rFont val="Tahoma"/>
            <family val="2"/>
            <charset val="186"/>
          </rPr>
          <t>Snieguole Kacerauskaite:</t>
        </r>
        <r>
          <rPr>
            <sz val="9"/>
            <color indexed="81"/>
            <rFont val="Tahoma"/>
            <family val="2"/>
            <charset val="186"/>
          </rPr>
          <t xml:space="preserve">
finansų inžinerija</t>
        </r>
      </text>
    </comment>
    <comment ref="D170" authorId="0" shapeId="0">
      <text>
        <r>
          <rPr>
            <sz val="9"/>
            <color indexed="81"/>
            <rFont val="Tahoma"/>
            <family val="2"/>
            <charset val="186"/>
          </rPr>
          <t xml:space="preserve">2015 m. l/d „Žemuogėle“, 2016 m. l/d „Želmenėlis“ ir „Pingviniukas“,            2017 m. - l/d Papartėlis" ir "Šermukšnėlė",           2018 m. - l/d "Pumpurėlis" ir "Dobiliukas" 
</t>
        </r>
      </text>
    </comment>
    <comment ref="E170" authorId="0" shapeId="0">
      <text>
        <r>
          <rPr>
            <sz val="9"/>
            <color indexed="81"/>
            <rFont val="Tahoma"/>
            <family val="2"/>
            <charset val="186"/>
          </rPr>
          <t>"Kompleksiškai sutvarkyti bendrojo ugdymo mokyklų ir ikimokyklinio ugdymo įstaigų teritorijas"</t>
        </r>
      </text>
    </comment>
  </commentList>
</comments>
</file>

<file path=xl/sharedStrings.xml><?xml version="1.0" encoding="utf-8"?>
<sst xmlns="http://schemas.openxmlformats.org/spreadsheetml/2006/main" count="944" uniqueCount="503">
  <si>
    <r>
      <t xml:space="preserve">Valstybės biudžeto lėšos </t>
    </r>
    <r>
      <rPr>
        <b/>
        <sz val="10"/>
        <rFont val="Times New Roman"/>
        <family val="1"/>
      </rPr>
      <t>LRVB</t>
    </r>
  </si>
  <si>
    <t>Finansavimo šaltinių suvestinė</t>
  </si>
  <si>
    <t>Finansavimo šaltiniai</t>
  </si>
  <si>
    <t>I</t>
  </si>
  <si>
    <t>LRVB</t>
  </si>
  <si>
    <t>ES</t>
  </si>
  <si>
    <t>10</t>
  </si>
  <si>
    <t>Iš viso tikslui:</t>
  </si>
  <si>
    <t>Iš viso programai:</t>
  </si>
  <si>
    <t>Programos tikslo kodas</t>
  </si>
  <si>
    <t>Uždavinio kodas</t>
  </si>
  <si>
    <t>Priemonės kodas</t>
  </si>
  <si>
    <t>Priemonės požymis</t>
  </si>
  <si>
    <t>Asignavimų valdytojo kodas</t>
  </si>
  <si>
    <t>Finansavimo šaltinis</t>
  </si>
  <si>
    <t>01</t>
  </si>
  <si>
    <t>SB</t>
  </si>
  <si>
    <t>Iš viso:</t>
  </si>
  <si>
    <t>02</t>
  </si>
  <si>
    <t>SB(VB)</t>
  </si>
  <si>
    <t>03</t>
  </si>
  <si>
    <t>Iš viso uždaviniui:</t>
  </si>
  <si>
    <t>04</t>
  </si>
  <si>
    <t>05</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</si>
  <si>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</si>
  <si>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</si>
  <si>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</si>
  <si>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</si>
  <si>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</si>
  <si>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</si>
  <si>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</si>
  <si>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</si>
  <si>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</si>
  <si>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r>
      <t xml:space="preserve">Pajamų įmokos už paslaugas </t>
    </r>
    <r>
      <rPr>
        <b/>
        <sz val="10"/>
        <rFont val="Times New Roman"/>
        <family val="1"/>
      </rPr>
      <t>SB(SP)</t>
    </r>
  </si>
  <si>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</si>
  <si>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</si>
  <si>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</si>
  <si>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</si>
  <si>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</si>
  <si>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</si>
  <si>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</si>
  <si>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P1</t>
  </si>
  <si>
    <t>Mokinių pavėžėjimo užtikrinimas</t>
  </si>
  <si>
    <t>Ryšių kabelių kanalų nuoma</t>
  </si>
  <si>
    <t>Šilumos ir karšto vandens tiekimo sistemų renovacija ir remontas</t>
  </si>
  <si>
    <t>Švietimo įstaigų pastatų apsauga</t>
  </si>
  <si>
    <t>Įstaigų skaičius</t>
  </si>
  <si>
    <t>Priešgaisrinių reikalavimų vykdymas švietimo įstaigose</t>
  </si>
  <si>
    <t>Produkto kriterijaus</t>
  </si>
  <si>
    <t>Kabelio tinklo ilgis, km</t>
  </si>
  <si>
    <t>Švietimo įstaigų paprastasis remontas</t>
  </si>
  <si>
    <t>SB(SP)</t>
  </si>
  <si>
    <t>Savivaldybės administracijos direktorius</t>
  </si>
  <si>
    <t>Asignavimų valdytojų kodų klasifikatorius*</t>
  </si>
  <si>
    <t xml:space="preserve">                              Pavadinimas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</si>
  <si>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</si>
  <si>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</si>
  <si>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</si>
  <si>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</si>
  <si>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</si>
  <si>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 m. vasario 24 d. įsakymu Nr. AD1-384.</t>
  </si>
  <si>
    <t>Veiklos organizavimo užtikrinimas švietimo įstaigose:</t>
  </si>
  <si>
    <t>2016-ieji metai</t>
  </si>
  <si>
    <t>Kvalifikacinių programų skaičius</t>
  </si>
  <si>
    <t>Metodinių būrelių skaičius mieste</t>
  </si>
  <si>
    <t>1.4.1.9.</t>
  </si>
  <si>
    <t>1.4.3.3.</t>
  </si>
  <si>
    <t>1.4.3.9.</t>
  </si>
  <si>
    <t>1.4.1.8.</t>
  </si>
  <si>
    <t>1.4.3.5.</t>
  </si>
  <si>
    <t>Švietimo įstaigų sanitarinių patalpų remontas</t>
  </si>
  <si>
    <t>Dalyvių skaičius</t>
  </si>
  <si>
    <r>
      <t xml:space="preserve">BĮ Klaipėdos pedagoginės psichologinės tarnybos </t>
    </r>
    <r>
      <rPr>
        <sz val="10"/>
        <rFont val="Times New Roman"/>
        <family val="1"/>
        <charset val="186"/>
      </rPr>
      <t>veiklos užtikrinimas</t>
    </r>
  </si>
  <si>
    <t>Klaipėdos lopšelio-darželio „Atžalynas“ (Panevėžio g. 3) pastato modernizavimas</t>
  </si>
  <si>
    <t>Kt</t>
  </si>
  <si>
    <r>
      <t xml:space="preserve">Kiti finansavimo šaltiniai </t>
    </r>
    <r>
      <rPr>
        <b/>
        <sz val="10"/>
        <rFont val="Times New Roman"/>
        <family val="1"/>
        <charset val="186"/>
      </rPr>
      <t>Kt</t>
    </r>
  </si>
  <si>
    <r>
      <t>BĮ Klaipėdos pedagogų švietimo ir kultūros centro</t>
    </r>
    <r>
      <rPr>
        <sz val="10"/>
        <rFont val="Times New Roman"/>
        <family val="1"/>
        <charset val="186"/>
      </rPr>
      <t xml:space="preserve"> veiklos užtikrinimas</t>
    </r>
  </si>
  <si>
    <t>Įstaigų, kuriose įdiegtas e. mokinio pažymėjimas ir užtikrintas sistemos palaikymas, skaičius</t>
  </si>
  <si>
    <t>Iš viso priemonei:</t>
  </si>
  <si>
    <t xml:space="preserve"> TIKSLŲ, UŽDAVINIŲ, PRIEMONIŲ, PRIEMONIŲ IŠLAIDŲ IR PRODUKTO KRITERIJŲ SUVESTINĖ</t>
  </si>
  <si>
    <t>2017-ieji metai</t>
  </si>
  <si>
    <t>45</t>
  </si>
  <si>
    <t>46</t>
  </si>
  <si>
    <t>7750</t>
  </si>
  <si>
    <t>8</t>
  </si>
  <si>
    <t xml:space="preserve">jose ugdoma vaikų </t>
  </si>
  <si>
    <t>jose ugdoma vaikų</t>
  </si>
  <si>
    <t xml:space="preserve">iš jų mokinių </t>
  </si>
  <si>
    <t>Vasaros poilsio organizavimas</t>
  </si>
  <si>
    <t>Atestuotų vadovų skaičius</t>
  </si>
  <si>
    <t>Rugsėjo 1-osios šventės organizavimas (masinis renginys „Švyturio“ arenoje)</t>
  </si>
  <si>
    <t xml:space="preserve">Brandos egzaminų administravimas </t>
  </si>
  <si>
    <t>Įgyvendintų programų skaičius</t>
  </si>
  <si>
    <t>Elektroninio mokinio pažymėjimo diegimas ir naudojimo užtikrinimas bendrojo ugdymo, neformaliojo švietimo ir sporto įstaigose</t>
  </si>
  <si>
    <t>Vaikiškų lovyčių įsigijimas ikimokyklinėse įstaigose</t>
  </si>
  <si>
    <t>Planas</t>
  </si>
  <si>
    <t>Ikimokyklinių nevalstybinių įstaigų skaičius,</t>
  </si>
  <si>
    <t>Pradinių mokyklų ir mokyklų-darželių skaičius</t>
  </si>
  <si>
    <t>Ugdoma vaikų, skaičius,</t>
  </si>
  <si>
    <t>Organizuota egzaminų, skaičius</t>
  </si>
  <si>
    <t>Suorganizuota renginių, skaičius</t>
  </si>
  <si>
    <t>Įstaigų, kuriose atlikti remonto darbai, skaičius</t>
  </si>
  <si>
    <t>Įstaigų, kuriose likviduoti pažeidimai, skaičius</t>
  </si>
  <si>
    <t>Įstaigų, kuriose suremontuota sanitarinių patalpų, skaičius</t>
  </si>
  <si>
    <t>Mokinių, kuriems kompensuojamos pavėžėjimo išlaidos, skaičius</t>
  </si>
  <si>
    <t>2018-ieji metai</t>
  </si>
  <si>
    <t>„Saulėtekio“ pagrindinės mokyklos sporto salės ir laiptinių langų bei durų pakeitimas</t>
  </si>
  <si>
    <t>Švietimo įstaigų elektros instaliacijos remontas</t>
  </si>
  <si>
    <t>Įstaigos, kuriose suremontuotos katilinės, sk.</t>
  </si>
  <si>
    <t>Naujos ikimokyklinio ugdymo įstaigos statyba šiaurinėje miesto dalyje</t>
  </si>
  <si>
    <t xml:space="preserve">Parengtas techninis projektas, vnt.  </t>
  </si>
  <si>
    <t>Atlikta statybos darbų, proc.</t>
  </si>
  <si>
    <t>Parengtas techninis projektas, ekspertizė</t>
  </si>
  <si>
    <t>Atlikta rekonstrukcijos darbų, proc.</t>
  </si>
  <si>
    <t>Parengta investicijų projektų, vnt.</t>
  </si>
  <si>
    <t>Parengtas techninis projektas</t>
  </si>
  <si>
    <t>Parengta techninio projekto ekspertizė</t>
  </si>
  <si>
    <t>Bendrojo ugdymo mokyklų (progimnazijų, pagrindinių mokyklų) modernizavimas ir šiuolaikinių mokymosi erdvių kūrimas (Gedminų progimnazijos modernizavimas)</t>
  </si>
  <si>
    <t>Tikslinėje teritorijoje esančių gimnazijų aprūpinimas gamtos, technologijų ir kitų laboratorijų įranga:</t>
  </si>
  <si>
    <t xml:space="preserve">Atlikta modernizavimo darbų, proc.
</t>
  </si>
  <si>
    <t xml:space="preserve">Atlikta rekonstrukcijos darbų, proc. </t>
  </si>
  <si>
    <t>Atliktas energetinis auditas</t>
  </si>
  <si>
    <t xml:space="preserve">Atlikta rekonstrukcija, proc. 
</t>
  </si>
  <si>
    <t xml:space="preserve">Savivaldybės įstaigų skaičius, </t>
  </si>
  <si>
    <t>47</t>
  </si>
  <si>
    <t>7540</t>
  </si>
  <si>
    <t>7970</t>
  </si>
  <si>
    <t>SB(SPL)</t>
  </si>
  <si>
    <t>jose ugdoma mokinių</t>
  </si>
  <si>
    <t xml:space="preserve">Nevalstybinių įstaigų skaičius, </t>
  </si>
  <si>
    <t>Įstaigų skaičius,</t>
  </si>
  <si>
    <t xml:space="preserve">03 Strateginis tikslas. Užtikrinti gyventojams aukštą švietimo, kultūros, socialinių, sporto ir sveikatos apsaugos paslaugų kokybę ir prieinamumą </t>
  </si>
  <si>
    <t>Aptarnautų asmenų skaičius</t>
  </si>
  <si>
    <t>Aptarnauta asmenų, iš jų:</t>
  </si>
  <si>
    <t>Renginių skaičius</t>
  </si>
  <si>
    <t>Savivaldybės administracijos vaiko gerovės komisijos veiklos užtikrinimas</t>
  </si>
  <si>
    <t xml:space="preserve">Programų skaičius, </t>
  </si>
  <si>
    <t xml:space="preserve">Savivaldybės švietimo įstaigų vadovų atestavimas ir miesto metodinių būrelių veiklos užtikrinimas </t>
  </si>
  <si>
    <t>Prevencinių renginių skaičius</t>
  </si>
  <si>
    <t>Neformaliojo suaugusiųjų švietimo paslaugų poreikio tyrimo vykdymas</t>
  </si>
  <si>
    <t>Atlikta tyrimų, skaičius</t>
  </si>
  <si>
    <t>Dalyvavimo Lietuvos moksleivių dainų šventėje užtikrinimas</t>
  </si>
  <si>
    <t>Dalyvių skaičius, vnt.</t>
  </si>
  <si>
    <t>Nuotoliniu būdu mokomų mokinių skaičius, vnt.</t>
  </si>
  <si>
    <t>Nuotolinio mokymo savivaldybės švietimo įstaigose diegimas ir plėtojimas</t>
  </si>
  <si>
    <t>Remontuojamų patalpų skaičius, vnt.</t>
  </si>
  <si>
    <t>Suremontuota patalpų, skaičius</t>
  </si>
  <si>
    <t>Mokinių gimnazijoje skaičius</t>
  </si>
  <si>
    <t>jose atnaujintų baldų skaičius</t>
  </si>
  <si>
    <t xml:space="preserve">Savivaldybės bendrojo ugdymo mokyklose </t>
  </si>
  <si>
    <t xml:space="preserve">Savivaldybės neformaliojo vaikų švietimo įstaigose </t>
  </si>
  <si>
    <t>Įstaigų, įsigijusių įrengimus, skaičius</t>
  </si>
  <si>
    <t>Įsigyta įrengimų, vnt.</t>
  </si>
  <si>
    <r>
      <t xml:space="preserve">Ugdymo proceso ir aplinkos užtikrinimas </t>
    </r>
    <r>
      <rPr>
        <b/>
        <sz val="10"/>
        <rFont val="Times New Roman"/>
        <family val="1"/>
        <charset val="186"/>
      </rPr>
      <t>savivaldybės ir nevalstybinėse ikimokyklinio ugdymo įstaigose</t>
    </r>
  </si>
  <si>
    <r>
      <t xml:space="preserve">Ugdymo proceso ir aplinkos užtikrinimas </t>
    </r>
    <r>
      <rPr>
        <b/>
        <sz val="10"/>
        <rFont val="Times New Roman"/>
        <family val="1"/>
        <charset val="186"/>
      </rPr>
      <t xml:space="preserve">savivaldybės ir nevalstybinėse bendrojo ugdymo mokyklose </t>
    </r>
  </si>
  <si>
    <r>
      <t xml:space="preserve">Pajamų imokų likutis </t>
    </r>
    <r>
      <rPr>
        <b/>
        <sz val="10"/>
        <rFont val="Times New Roman"/>
        <family val="1"/>
        <charset val="186"/>
      </rPr>
      <t>SB(SPL)</t>
    </r>
  </si>
  <si>
    <t>1.4.2.7</t>
  </si>
  <si>
    <t>Langų ribotuvų įrengimas ikimokyklinėse įstaigose</t>
  </si>
  <si>
    <t>Klaipėdos laisvalaikio centro pastato (Šermukšnių g. 11, klubas „Saulutė“) energetinio efektyvumo didinimas</t>
  </si>
  <si>
    <t>Sudaryti sąlygas ugdytis ir gerinti ugdymo proceso kokybę</t>
  </si>
  <si>
    <t>Švietimo įstaigų persikėlimo į kitas patalpas išlaidų apmokėjimas</t>
  </si>
  <si>
    <t xml:space="preserve">Ikimokyklinio ugdymo įstaigų teritorijų aptvėrimas </t>
  </si>
  <si>
    <t>Perkeltа įstaigų, skaičius</t>
  </si>
  <si>
    <t>Įstaigų, kurių pastatų stogai pakeisti, skaičius</t>
  </si>
  <si>
    <t>Įstaigų, kuriose pakeisti langai, skaičius</t>
  </si>
  <si>
    <t>Įstaigų, kuriose suremontuotos patalpos,  skaičius</t>
  </si>
  <si>
    <t>Saugoma įstaigų pastatų, skaičius</t>
  </si>
  <si>
    <t>Šilumos  ir karšto vandens tiekimo sistemų priežiūra</t>
  </si>
  <si>
    <t>Įstaigų, kurių teritorijos aptvertos, skaičius</t>
  </si>
  <si>
    <t>48 / 4805</t>
  </si>
  <si>
    <t xml:space="preserve">Mokyklinių baldų ir įrangos atnaujinimas:  </t>
  </si>
  <si>
    <t>Popamokinės veiklos organizavimas:</t>
  </si>
  <si>
    <t xml:space="preserve">Aprūpinti švietimo įstaigas reikalingu inventoriumi  </t>
  </si>
  <si>
    <t>Pakeistа lovyčių, skaičius</t>
  </si>
  <si>
    <t>bendrojo ugdymo mokyklose</t>
  </si>
  <si>
    <t>Pažymėti laiptai pagal  Higienos normos reikalavimus švietimo įstaigose, iš jų:</t>
  </si>
  <si>
    <t>Įrengta nuovažų prie įėjimų:</t>
  </si>
  <si>
    <t xml:space="preserve">bendrojo ugdymo mokyklų </t>
  </si>
  <si>
    <t xml:space="preserve">Mokymosi aplinkos pritaikymas švietimo reikmėms ir mokinių saugumui: </t>
  </si>
  <si>
    <t>Patalpų pritaikymas Klaipėdos miesto pedagogų švietimo ir kultūros centro veiklai (Baltijos pr. 51)</t>
  </si>
  <si>
    <t>Patalpų pritaikymas bibliotekos - skaityklos veiklai Klaipėdos Baltijos gimnazijoje (Baltijos pr. 51)</t>
  </si>
  <si>
    <r>
      <t xml:space="preserve">Ugdymo proceso ir aplinkos užtikrinimas </t>
    </r>
    <r>
      <rPr>
        <b/>
        <sz val="10"/>
        <rFont val="Times New Roman"/>
        <family val="1"/>
        <charset val="186"/>
      </rPr>
      <t>savivaldybės pradinėje mokykloje ir mokyklose-darželiuose</t>
    </r>
  </si>
  <si>
    <r>
      <t xml:space="preserve">Ugdymo proceso ir aplinkos užtikrinimas </t>
    </r>
    <r>
      <rPr>
        <b/>
        <sz val="10"/>
        <rFont val="Times New Roman"/>
        <family val="1"/>
        <charset val="186"/>
      </rPr>
      <t>neformaliojo vaikų švietimo įstaigose</t>
    </r>
  </si>
  <si>
    <r>
      <t xml:space="preserve">Klaipėdos regos ugdymo centro </t>
    </r>
    <r>
      <rPr>
        <sz val="10"/>
        <rFont val="Times New Roman"/>
        <family val="1"/>
        <charset val="186"/>
      </rPr>
      <t>veiklos užtikrinimas</t>
    </r>
  </si>
  <si>
    <t>Dalyvaujančių renginuose mokinių skaičius, vnt.</t>
  </si>
  <si>
    <t>Įrengtas keltuvas Maksimo Gorkio pagrindinėje mokykloje</t>
  </si>
  <si>
    <t>Parengtas investicijų projektas</t>
  </si>
  <si>
    <t>Įrengtas liftas, vnt.</t>
  </si>
  <si>
    <t>Klaipėdos Adomo Brako dailės mokyklos tvoros dalies įrengimas</t>
  </si>
  <si>
    <t>Įrengta tvora, proc.</t>
  </si>
  <si>
    <t xml:space="preserve"> 2016–2018 M. KLAIPĖDOS MIESTO SAVIVALDYBĖS</t>
  </si>
  <si>
    <r>
      <t>Ugdymo prieinamumo ir ugdymo formų įvairovės užtikrinimas</t>
    </r>
    <r>
      <rPr>
        <sz val="10"/>
        <rFont val="Times New Roman"/>
        <family val="1"/>
      </rPr>
      <t xml:space="preserve"> </t>
    </r>
  </si>
  <si>
    <t>„Ąžuolyno“ ir „Aitvaro" gimnazijose (2016 m.);</t>
  </si>
  <si>
    <t>„Aukuro“, „Varpo“, Vydūno gimnazijose (2017 m.);</t>
  </si>
  <si>
    <t>Atlikta modernizavimo darbų ir įsigyta įrangos, proc.</t>
  </si>
  <si>
    <t xml:space="preserve">Dviračių stovų įrengimas bendrojo lavinimo mokyklose </t>
  </si>
  <si>
    <t xml:space="preserve">Nuovažų įrengimas prie įėjimų bendrojo ugdymo mokyklose ir lopšeliuose-darželiuose </t>
  </si>
  <si>
    <t>2016-ųjų metų asignavimų planas</t>
  </si>
  <si>
    <t>2016 m. asignavimų planas</t>
  </si>
  <si>
    <t>tūkst. Eur</t>
  </si>
  <si>
    <t>Neformaliojo ugdymo įstaigų skaičius,</t>
  </si>
  <si>
    <t xml:space="preserve">Įstaigų, kuriose įdiegtas nuotolinis mokymas,skaičius </t>
  </si>
  <si>
    <t>Įrengtų naujų grupių savivaldybės įstaigose skaičius, vnt.</t>
  </si>
  <si>
    <t>Įsteigtų naujų ugdymo vietų skaičius savivaldybės įstaigose, vnt.</t>
  </si>
  <si>
    <t>Bendrojo ugdymo mokyklų pastatų modernizavimas ir plėtra:</t>
  </si>
  <si>
    <t>Įsigyta įranga, proc.</t>
  </si>
  <si>
    <t>Bendrojo ugdymo mokyklos pastato statyba šiaurinėje miesto dalyje</t>
  </si>
  <si>
    <t>Ikimokyklinio ugdymo mokyklų pastatų modernizavimas ir plėtra:</t>
  </si>
  <si>
    <t xml:space="preserve">Iš viso: </t>
  </si>
  <si>
    <t>Vaikų, už kurių išlaikymą ikimokyklinėse ir priešmokyklinėse įstaigose yra kompensuojamos išlaidos, skaičius</t>
  </si>
  <si>
    <t xml:space="preserve">                      vaikų –</t>
  </si>
  <si>
    <t xml:space="preserve">                       mokinių –</t>
  </si>
  <si>
    <t xml:space="preserve">                      suaugusiųjų –</t>
  </si>
  <si>
    <t>Bendrojo ugdymo mokyklų ir ikimokyklinio ugdymo įstaigų, kuriose garantuotas ugdymo prieinamumas,  skaičius</t>
  </si>
  <si>
    <t>Vaikų, kuriems iš dalies kompensuojamas ugdymas nevalstybinėse įstaigose, skaičius</t>
  </si>
  <si>
    <t>Sporto mokyklas lankančių vaikų, kurių ugdymas finansuojamas iš mokinio krepšelio lėšų, skaičius</t>
  </si>
  <si>
    <t>jose dalyvaujančių vaikų skaičius</t>
  </si>
  <si>
    <t>Vaikų, kuriems skirtos minimalios priežiūros priemonės, skaičius</t>
  </si>
  <si>
    <t>Tauralaukio progimnazijos pastato (Klaipėdos g. 31) rekonstravimas siekiant didinti pastato energetinį efektyvumą ir išplėsti ugdymui skirtas patalpas</t>
  </si>
  <si>
    <t>Simono Dacho, Gedminų, Martyno Mažvydo, „Smeltės“, „Versmės“ progimnazijose (2018 m.)</t>
  </si>
  <si>
    <t>Parengtas techninis projetas</t>
  </si>
  <si>
    <t>„Gilijos“ pradinės mokyklos (Taikos pr. 68) pastato energetinio efektyvumo didinimas</t>
  </si>
  <si>
    <t>Atliktas energetinis auditas, vnt.</t>
  </si>
  <si>
    <t>Parengta techninių projektų, skaičius</t>
  </si>
  <si>
    <t>Jeronimo Kačinsko muzikos mokyklos (Statybininkų pr. 5) pastato energetinio efektyvumo didinimas</t>
  </si>
  <si>
    <t>Patalpų pritaikymas Klaipėdos vaikų laisvalaikio centro klubo „Žuvėdra“ veiklai (Herkaus Manto g. 77)</t>
  </si>
  <si>
    <t>Pritaikyta patalpų, skaičius</t>
  </si>
  <si>
    <t xml:space="preserve">Patalpų pritaikymas neįgalių vaikų ugdymui      </t>
  </si>
  <si>
    <t>l.-d. „Versmė“, „Sakalėlis“, „Žiburėlis“</t>
  </si>
  <si>
    <t>Įstaigų, kuriose įrengti ribotuvai, skaičius / įrengtų ribotuvų skaičius</t>
  </si>
  <si>
    <t>Įrengta dviračių stovų (12-ai dviračių), mokyklų skaičius</t>
  </si>
  <si>
    <t>Renovuota, suremontuota sistemų, skaičius</t>
  </si>
  <si>
    <t>Įstaigų, kurių šilumos ir karšto vandens tiekimo sistemos prižiūrimos, skaičius</t>
  </si>
  <si>
    <t>Mokymo įstaigų vidaus patalpų remontas po šiluminės renovacijos (2016 m. – Vydūno gimnazijos)</t>
  </si>
  <si>
    <t>Įstaigos, kuriose atlikti elektros instaliacijos remonto darbai, skaičius</t>
  </si>
  <si>
    <t>Lopšelių-darželių pastatų asbestinio stogo dangos pakeitimas (l.-d. „Traukinukas“, „Bitutė“, „Gintarėlis“)</t>
  </si>
  <si>
    <t xml:space="preserve">l.-d. „Sakalėlis“ </t>
  </si>
  <si>
    <t>Energetinio efektyvumo didinimas lopšeliuose-darželiuose (2016 m. –  „Svirpliukas“, 2017 m. – „Žiogelis“, „Vėrinėlis“, „Klevelis“, „Saulutės“ m.-d., 2018 m. – „Radastėlė“, „Bangelė“, „Putinėlis“, „Žilvitis“, „Boružėlė“)</t>
  </si>
  <si>
    <t>Lyginamasis variantas</t>
  </si>
  <si>
    <t>Siūlomas keisti 2016-ųjų m. asignavimų planas</t>
  </si>
  <si>
    <t>Skirtumas</t>
  </si>
  <si>
    <t>Siūlomas keisti asignavimų planas</t>
  </si>
  <si>
    <t>Ugdymo įstaigų, kuriose diegiama elektroninio mokinio pažymėjimo sistema, įėjimo durų pritaikymas</t>
  </si>
  <si>
    <t xml:space="preserve">Lifto įrengimas Martyno Mažvydo progimnazijoje </t>
  </si>
  <si>
    <t>Įgyvendinta programų, skaičius</t>
  </si>
  <si>
    <t>Sutvarkytos durys, įstaigų skaičius</t>
  </si>
  <si>
    <r>
      <t>Tauralaukio</t>
    </r>
    <r>
      <rPr>
        <sz val="10"/>
        <rFont val="Times New Roman"/>
        <family val="1"/>
        <charset val="186"/>
      </rPr>
      <t xml:space="preserve"> progimnazijos </t>
    </r>
    <r>
      <rPr>
        <sz val="10"/>
        <rFont val="Times New Roman"/>
        <family val="1"/>
      </rPr>
      <t>katilinės remontas</t>
    </r>
  </si>
  <si>
    <t xml:space="preserve">PAAIŠKINIMAS </t>
  </si>
  <si>
    <t>Atlikta remonto darbų, proc.</t>
  </si>
  <si>
    <t>SB(ES)</t>
  </si>
  <si>
    <r>
      <t xml:space="preserve">Europos Sąjungos paramos lėšos (dotacija) </t>
    </r>
    <r>
      <rPr>
        <b/>
        <sz val="10"/>
        <rFont val="Times New Roman"/>
        <family val="1"/>
        <charset val="186"/>
      </rPr>
      <t>SB(ES)</t>
    </r>
  </si>
  <si>
    <t>Klaipėdos Vytauto Didžiojo gimnazijos S. Daukanto g. 31 pastato atnaujinimas (modernizavimas)</t>
  </si>
  <si>
    <t>Klaipėdos Hermano Zudermano gimnazijos Debreceno g. 29 pastato atnaujinimas (modernizavimas)</t>
  </si>
  <si>
    <t>Įrengta naujų klasių pirmokams savivaldybės įstaigose, skaičius</t>
  </si>
  <si>
    <t>Ugdymo vietų skaičiaus didinimas</t>
  </si>
  <si>
    <t>Neformaliojo vaikų švietimo programų įgyvendinimas ir neformaliojo vaikų švietimo paslaugų plėtra</t>
  </si>
  <si>
    <t>Įrengtų naujų ikimokyklinio ir priešmokyklinio ugdymo grupių savivaldybės įstaigose skaičius, vnt.</t>
  </si>
  <si>
    <t xml:space="preserve">Neformaliojo vaikų ugdymo proceso užtikrinimas biudžetinėse sporto mokyklose </t>
  </si>
  <si>
    <r>
      <t>Įrengta</t>
    </r>
    <r>
      <rPr>
        <strike/>
        <sz val="10"/>
        <rFont val="Times New Roman"/>
        <family val="1"/>
        <charset val="186"/>
      </rPr>
      <t>s</t>
    </r>
    <r>
      <rPr>
        <sz val="10"/>
        <rFont val="Times New Roman"/>
        <family val="1"/>
        <charset val="186"/>
      </rPr>
      <t xml:space="preserve">  pritaikymo neįgaliesiems priemonių (kopiklis su atlenkiama nuovaža bei lauko nuovaža l.-d. „Versmė“), vnt.</t>
    </r>
  </si>
  <si>
    <t xml:space="preserve">  </t>
  </si>
  <si>
    <t>2017-ųjų metų asignavimų planas</t>
  </si>
  <si>
    <t>Siūlomas keisti 2017-ųjų m. asignavimų planas</t>
  </si>
  <si>
    <t>2017 m. asignavimų planas</t>
  </si>
  <si>
    <r>
      <t>Kiti finansavimo šaltiniai</t>
    </r>
    <r>
      <rPr>
        <b/>
        <sz val="10"/>
        <rFont val="Times New Roman"/>
        <family val="1"/>
        <charset val="186"/>
      </rPr>
      <t xml:space="preserve"> Kt</t>
    </r>
  </si>
  <si>
    <t>2018-ųjų metų asignavimų planas</t>
  </si>
  <si>
    <t>Siūlomas keisti 2018-ųjų m. asignavimų planas</t>
  </si>
  <si>
    <t>1.4.3.9</t>
  </si>
  <si>
    <t>2018 m. asignavimų planas</t>
  </si>
  <si>
    <r>
      <t xml:space="preserve">Klaipėdos karalienės Luizės jaunimo centro (Puodžių g.) modernizavimas </t>
    </r>
    <r>
      <rPr>
        <strike/>
        <sz val="10"/>
        <color rgb="FFFF0000"/>
        <rFont val="Times New Roman"/>
        <family val="1"/>
      </rPr>
      <t>Jaunimo centro (Puodžių g. 1) energetinio efektyvumo didinimas ir veiklos efektyvumo didinimas</t>
    </r>
    <r>
      <rPr>
        <sz val="10"/>
        <color rgb="FFFF0000"/>
        <rFont val="Times New Roman"/>
        <family val="1"/>
      </rPr>
      <t>, plėtojant neformaliojo ugdymosi galimybes  (bendra projekto vertė – 644 411,77 Eur, iš jų: ES lėšos – 547 750,00 Eur, SB lėšos – 96 661,77 Eur)</t>
    </r>
  </si>
  <si>
    <r>
      <t xml:space="preserve">Ugdymo proceso ir aplinkos užtikrinimas </t>
    </r>
    <r>
      <rPr>
        <b/>
        <sz val="10"/>
        <color rgb="FFFF0000"/>
        <rFont val="Times New Roman"/>
        <family val="1"/>
        <charset val="186"/>
      </rPr>
      <t xml:space="preserve">savivaldybės ir nevalstybinėse bendrojo ugdymo mokyklose </t>
    </r>
  </si>
  <si>
    <t>Projekte dalyvaujančių 7-8 klasių mokinių skaičius</t>
  </si>
  <si>
    <t>Įrengtas sensorinis kambarys  lopšelyje-darželyje „Versmė“, proc.</t>
  </si>
  <si>
    <r>
      <rPr>
        <strike/>
        <sz val="10"/>
        <color rgb="FFFF0000"/>
        <rFont val="Times New Roman"/>
        <family val="1"/>
        <charset val="186"/>
      </rPr>
      <t xml:space="preserve">10 </t>
    </r>
    <r>
      <rPr>
        <sz val="10"/>
        <color rgb="FFFF0000"/>
        <rFont val="Times New Roman"/>
        <family val="1"/>
        <charset val="186"/>
      </rPr>
      <t xml:space="preserve"> 11</t>
    </r>
  </si>
  <si>
    <r>
      <rPr>
        <strike/>
        <sz val="10"/>
        <color rgb="FFFF0000"/>
        <rFont val="Times New Roman"/>
        <family val="1"/>
        <charset val="186"/>
      </rPr>
      <t>10</t>
    </r>
    <r>
      <rPr>
        <sz val="10"/>
        <color rgb="FFFF0000"/>
        <rFont val="Times New Roman"/>
        <family val="1"/>
        <charset val="186"/>
      </rPr>
      <t xml:space="preserve">  11</t>
    </r>
  </si>
  <si>
    <r>
      <t>Klaipėdos lopšelio-darželio „Puriena“ pastato Naikupės g. 27 rekonstravimas, pristatant priestatą</t>
    </r>
    <r>
      <rPr>
        <sz val="10"/>
        <color rgb="FFFF0000"/>
        <rFont val="Times New Roman"/>
        <family val="1"/>
      </rPr>
      <t xml:space="preserve"> </t>
    </r>
  </si>
  <si>
    <t>Siūloma didinti priemonės finansavimo apimtį ir tikslinti vertinimo kriterijų reikšmes, nes planuojam įsigyti konvekcinę krosnį lopšeliui-darželiui „Papartėlis“</t>
  </si>
  <si>
    <t>Siūloma padidinti priemonės finansavimo apimtį, nes reikalinga įsigyti kortelių skaitytuvus (62 vnt.), kurie reikalingi  vykdant elektroninio pažymėjimo diegimą įstaigose</t>
  </si>
  <si>
    <t>Siūloma keisti priemonės finansinę apimtį ir vertinimo kriterijus dėl šių priežasčių: 1) pasikeitė įstaigos pavadinimas į „Klaipėdos karalienės Luizės jaunimo centras“; 2) teikiant paraiškas ES lėšoms gauti, reikalaujama atitikties savivaldybių strateginiams veiklos planams, šiuose dokumentuose turi matytis bendra projekto vertė, todėl siūloma papildyti priemonės pavadinimą įrašant bendrą projekto vertę ir finansavimo šaltinius; 3) Klaipėdos miesto savivaldybė planavo modernizuoti pastatą Puodžių g. 1 pagal tris ES lėšomis finansuojamas priemones: „Viešosios paskirties pastatų modernizavimas regioniniu lygiu“, „Savivaldybių kultūros paveldo objektų aktualizavimas“ ir „Neformaliojo švietimo infrastruktūros tobulinimas“. Tačiau, pasikeitus situacijai, paraiška ES lėšoms gauti  bus teikiama tik pagal  vieną iš aukščiau minėtų priemonių - „Neformaliojo švietimo infrastruktūros tobulinimas“.  Paaiškėjo, kad pagal kitas priemones finansavimas nebus skiriamas; 4) išbraukiamas rodiklis „Atliktas energetinis auditas“, nes pastatas nebus modernizuojamas pagal priemonę „Viešosios paskirties pastatų modernizavimas regioniniu lygiu“.</t>
  </si>
  <si>
    <r>
      <t xml:space="preserve">13  </t>
    </r>
    <r>
      <rPr>
        <strike/>
        <sz val="10"/>
        <color rgb="FFFF0000"/>
        <rFont val="Times New Roman"/>
        <family val="1"/>
      </rPr>
      <t>8</t>
    </r>
  </si>
  <si>
    <t xml:space="preserve">Siūloma padidinti priemonės finansavimo apimtį siekiant įsigyti lovytes lopšeliams-darželiams „Atžalynas“, „Dobiliukas“, „Gintarėlis“, „Klevelis“, „Žuvėdra“ </t>
  </si>
  <si>
    <r>
      <t xml:space="preserve">407  </t>
    </r>
    <r>
      <rPr>
        <strike/>
        <sz val="10"/>
        <color rgb="FFFF0000"/>
        <rFont val="Times New Roman"/>
        <family val="1"/>
      </rPr>
      <t>272</t>
    </r>
  </si>
  <si>
    <t xml:space="preserve">Siūloma atsisakyti papriemonės „Ugdymo įstaigų, kuriose diegiama elektroninio mokinio pažymėjimo sistema, įėjimo durų pritaikymas", nes specialistams įvertinus mokyklų, kuriose sumontuota praėjimo kontrolės įranga, išorinių durų būklę, nustatyta, kad keisti įėjimo duris netikslinga. Beveik visose mokyklose duris būtina reguliuoti, keisti pritraukėjus bei montuoti papildomas pridedamas spynas. Savivaldybės administracijos nuomone minėtus darbus gali pasidaryti pačios švietimo įstaigos ir lėšas (77,8 tūkst. Eur) tikslinga perskirstyti Ugdymo ir kultūros departamentui
</t>
  </si>
  <si>
    <t>Siūloma papildyti papriemonės pavadinimą, įtraukti naują vertinimo kriterijų ir padidinti priemonės finansavimo apimtį siekiant įrengti  l/d „Versmė“ sensorinį  kambarį, kuris bus skirtas didelių specialiųjų ugdymosi poreikių vaikams socializuotis, elgesio korekcijai, pažinimo procesų lavėjimui. Dalį lėšų kambario įrengimui yra sukaupusi pati įstaiga</t>
  </si>
  <si>
    <t xml:space="preserve">Tikslinamas finansavimo šaltinis, nes šiuos pinigus KVJUD skyrė  savivaldybės savarankiškoms funkcijoms vykdyti ir jie laikomi savivaldybės biudžeto sudėtine dalimi. Kadangi viešųjų pirkimų procedūros užtruko ilgiau nei planuota, 2016 m. bus įvykdyta mažiau darbų, jie bus vykdomi 2017 m. </t>
  </si>
  <si>
    <r>
      <t xml:space="preserve">45  </t>
    </r>
    <r>
      <rPr>
        <strike/>
        <sz val="10"/>
        <color rgb="FFFF0000"/>
        <rFont val="Times New Roman"/>
        <family val="1"/>
        <charset val="186"/>
      </rPr>
      <t>70</t>
    </r>
  </si>
  <si>
    <t>SB(KVJUD)</t>
  </si>
  <si>
    <r>
      <rPr>
        <sz val="10"/>
        <rFont val="Times New Roman"/>
        <family val="1"/>
        <charset val="186"/>
      </rPr>
      <t>Klaipėdos valstybinio jūrų uosto direkcijos lėšos</t>
    </r>
    <r>
      <rPr>
        <b/>
        <sz val="10"/>
        <rFont val="Times New Roman"/>
        <family val="1"/>
        <charset val="186"/>
      </rPr>
      <t xml:space="preserve"> SB(KVJUD)</t>
    </r>
  </si>
  <si>
    <t>Klaipėdos Sendvario progimnazijos dalyvavimas projekte „Padarykime tai“</t>
  </si>
  <si>
    <r>
      <t xml:space="preserve">Reabilitacinės įrangos įsigijimas („Medeinės“ mokykloje specialiųjų poreikių mokiniams </t>
    </r>
    <r>
      <rPr>
        <sz val="10"/>
        <color rgb="FFFF0000"/>
        <rFont val="Times New Roman"/>
        <family val="1"/>
        <charset val="186"/>
      </rPr>
      <t>ir sensorinio kambario įrangos įsigijimas lopšelyje-darželyje „Versmė“)</t>
    </r>
  </si>
  <si>
    <t xml:space="preserve">Įrenginių įsigijimas švietimo įstaigų maisto blokuose </t>
  </si>
  <si>
    <t>Patalpų, kuriose teikiamos reabilitacinės paslaugos, skaičius</t>
  </si>
  <si>
    <t xml:space="preserve"> Eur), kurios sumažėjo dėl padidėjusio socialiai remtinių vaikų skaičiaus lopšeliuose-darželiuose „Alksniukas“ ir  „Atžalynas“ (suteikta daugiau mokesčio lengvatų), blogesnio lankomumo, dėl ligos (praleista apie 5000 dienų), dėl l/d „Puriena“ pastato rekonstrukcijos, nes dalis  tėvų (10) atsisakė, kad vaikai lankytų šią įstaigą</t>
  </si>
  <si>
    <r>
      <rPr>
        <i/>
        <sz val="10"/>
        <rFont val="Times New Roman"/>
        <family val="1"/>
        <charset val="186"/>
      </rPr>
      <t xml:space="preserve">Siūloma padidinti </t>
    </r>
    <r>
      <rPr>
        <sz val="10"/>
        <rFont val="Times New Roman"/>
        <family val="1"/>
        <charset val="186"/>
      </rPr>
      <t xml:space="preserve">priemonės finansinę apimtį  iš finansavimo šaltinio SB(VB) dėl šių priežasčių: 1) padidėjusios Minimalios mėnesinės algos nuo 2016-07-01 pagal LRV 2016-06-22 nutarimą Nr. 644 (383,9 tūkst. Eur); 2) padidintos specialiosios tikslinės dotacijos mokinio krepšeliui finansuoti bei savivaldybei perduotoms įstaigoms išlaikyti LR švietimo ir mokslo ministro įsakymais 2016-09-06 Nr. V-758 ir 2016-10-19 Nr. V-758 bei pedagoginių darbuotojų skaičiaus optimizavimo pagal Švietimo ir mokslo ministro 2016-10-13 įsakymą Nr. V-896 (275,3 tūkst. Eur). Taip pat reikalinga sumokėti išeitines išmokas bendrosios praktikos slaugytojams, siekiant visuomenės sveikatos priežiūros specialistų, dirbančių su Klaipėdos miesto savivaldybės ikimokyklinio ugdymo įstaigas lankančiais mokiniais, etatus perkelti į Klaipėdos miesto visuomenės sveikatos biuro struktūrą nuo 2017 m. sausio 1 d. (Klaipėdos m. savivaldybės tarybos 2016-05-26 sprendimas Nr. T2-150 „Dėl visuomenės sveikatos priežiūros organizavimo švietimo įstaigose“). Siūloma įtraukti naują papriemonę ir numatyti lėšas Sendvario progimnazijos dalyvavimui ekologiniame projekte „Padarykime tai“, kuris truks 3 metus ir įtrauks į veiklas 45 7-8 klasių mokinius. Keliose ugdymo įstaigose iškilo būtinybė sutvarkyti aplinką ir atlikti remonto darbus: Vydūno gimnazijojs teritorijoje - apgenėti medžius,  l/d „Papartėlis“- nupjauti medžius, nes jie trukdo naujai statomai tvorai; l/d „Traukinukas“ - atlikti elektros, Saulėtekio pagrindinės m-klai - patalpų remonto  darbus. Taip pat reikalinga pritaikyti neįgaliųjų vaikų vežimui Klaipėdos Martyno Mažvydo progimnazijos mokyklinį autobusą. Siūloma mažinti įstaigų pajamų įmokų už paslaugas (šaltinis SB(SP)) apimtį (-24,2 tūkst. </t>
    </r>
  </si>
  <si>
    <t xml:space="preserve">STRATEGINIO VEIKLOS PLANO VYKDYMO ATASKAITA </t>
  </si>
  <si>
    <t>(UGDYMO PROCESO UŽTIKRINIMO PROGRAMA (NR. 10))</t>
  </si>
  <si>
    <t>planuotos reikšmės</t>
  </si>
  <si>
    <t>faktinės reikšmės</t>
  </si>
  <si>
    <t>Informacija apie pasiektus rezultatus, duomenys apie programai skirtų asignavimų panaudojimo tikslingumą</t>
  </si>
  <si>
    <t>Priežastys, dėl kurių planuotos rodiklių reikšmės nepasiektos</t>
  </si>
  <si>
    <t>Įgyvendintų kvalifikacijos tobulinimo programų skaičius (vnt.)</t>
  </si>
  <si>
    <t>Vaikų, dalyvaujančių neformaliojo vaikų švietimo programose, dalis nuo bendro mokinių skaičiaus (proc.)</t>
  </si>
  <si>
    <t>Asmenų, kuriems suteikta specialioji ir psichologinė pagalba, dalis nuo bendro mokinių ir vaikų skaičiaus (proc.)</t>
  </si>
  <si>
    <t>Atestuotų vadovų ir vadovų, kuriems nustatyta  atitiktis turimai kvalifikacinei kategorijai, skaičius (vnt.)</t>
  </si>
  <si>
    <t>Organizuotų edukacinių renginių skaičius (vnt.)</t>
  </si>
  <si>
    <t>Įstaigų, kuriose naujai pritaikytos patalpos ugdymo reikmėms, skaičius (vnt.)</t>
  </si>
  <si>
    <t>Įstaigų, kurių teritorijos aptvertos, skaičius (vnt.)</t>
  </si>
  <si>
    <t>Įsigytų vaikiškų lovyčių skaičius (vnt.)</t>
  </si>
  <si>
    <t xml:space="preserve">       UGDYMO PROCESO UŽTIKRINIMO PROGRAMOS (NR. 10)</t>
  </si>
  <si>
    <t>ĮVYKDYMO ATASKAITA</t>
  </si>
  <si>
    <t xml:space="preserve">Programos vykdytojai: </t>
  </si>
  <si>
    <t>faktiškai įvykdyta –</t>
  </si>
  <si>
    <t>(pagal planą arba geriau);</t>
  </si>
  <si>
    <t>iš dalies įvykdyta –</t>
  </si>
  <si>
    <t xml:space="preserve"> (blogiau, nei planuota);</t>
  </si>
  <si>
    <t>neįvykdyta –</t>
  </si>
  <si>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</si>
  <si>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</si>
  <si>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</si>
  <si>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ir papriemonių įgyvendinimo lygį:</t>
    </r>
  </si>
  <si>
    <t>Asignavimai (tūkst. Eur)</t>
  </si>
  <si>
    <t>Vertinimoo kriterijaus</t>
  </si>
  <si>
    <t>2017 m. asignavimų patvirtintas planas*</t>
  </si>
  <si>
    <t>2017 m. asignavimų patikslintas planas**</t>
  </si>
  <si>
    <t>2017 m. panaudotos lėšos (kasinės išlaidos)</t>
  </si>
  <si>
    <t>Švietimo įstaigose ugdomų nuo 1 iki 7 metų vaikų dalis, palyginti su bendru to amžiaus vaikų skaičiumi (proc.)</t>
  </si>
  <si>
    <t xml:space="preserve">Mokinių, įgijusių pagrindinį ir vidurinį išsilavinimą, dalis nuo besimokiusių 10 (II gimnazijos) / 12 (IV gimnazijos) klasėse (proc.)  </t>
  </si>
  <si>
    <t>95,5 / 96,4</t>
  </si>
  <si>
    <t>98,2 / 98,7</t>
  </si>
  <si>
    <t>Patikslintas duomenų pateikimas</t>
  </si>
  <si>
    <t>Ikimokyklinių  ugdymo  įstaigų aprūpinimas organizacine technika</t>
  </si>
  <si>
    <t>Nupirkta kompiuterių, vnt.</t>
  </si>
  <si>
    <t>Sendvario progimnazijos dalyvavimas projekte „Padarykime tai“</t>
  </si>
  <si>
    <t>Įgyvendintas projektas, proc.</t>
  </si>
  <si>
    <t>85</t>
  </si>
  <si>
    <t xml:space="preserve">Klaipėdos karalienės Luizės jaunimo centro dalyvavimas projekte „Atrask save“ </t>
  </si>
  <si>
    <t>Netinkamai suplanuotas rodiklis. 90 programų vykdyta visoje Lietuvoje</t>
  </si>
  <si>
    <t>Metų pabaigoje patikslinti duomenys</t>
  </si>
  <si>
    <t xml:space="preserve">                      mokinių –</t>
  </si>
  <si>
    <t xml:space="preserve">Pedagogų kompetencijų tobulinimas, siekiant švietimo įstaigose įgyvendinti privalomas prevencines programas </t>
  </si>
  <si>
    <t xml:space="preserve">Mokytojų, patobulinusių kvalifikaciją prevencinių programų vykdymo srityje, skaičius </t>
  </si>
  <si>
    <t>Įvedus privalomų prevencinių programų įgyvendinimą švietimo įstaigose, atsirado didesnis kvalifikacijos kėlimo poreikis</t>
  </si>
  <si>
    <t xml:space="preserve">Ugdymo prieinamumo ir ugdymo formų įvairovės užtikrinimas </t>
  </si>
  <si>
    <t>Įstaigų skaičius ugdymo prieinamumui užtikrinti</t>
  </si>
  <si>
    <t>Duomenys tikslinami kiekvienų metų rugsėjį</t>
  </si>
  <si>
    <t>Maitinimo paslaugų kompensavimas</t>
  </si>
  <si>
    <t>Pagerėjus ekonominei situacijai, sumažėjo socialiai remtinų šeimų</t>
  </si>
  <si>
    <t>Darbuotojų skaičiaus ikimokyklinio ir priešmokyklinio ugdymo įstaigų grupėse užtikrinimas vykdant higienos normos reikalavimus</t>
  </si>
  <si>
    <t>Įsteigtų etatų skaičius</t>
  </si>
  <si>
    <t>Ugdymo proceso užtikrinimas  Klaipėdos sutrikusio vystymosi kūdikių namuose</t>
  </si>
  <si>
    <t>Įstaigų ir vaikų jose skaičius, vnt.</t>
  </si>
  <si>
    <t>Centralizuotas paviršinių (lietaus) nuotekų tvarkymas (paslaugos apmokėjimas)</t>
  </si>
  <si>
    <t>Įstaigų, už kurias mokamas mokestis, skaičius, vnt.</t>
  </si>
  <si>
    <t>Patalpų atnaujinimas užtikrinant atitiktį Higienos normoms pagal kontroliuojančių institucijų reikalavimus</t>
  </si>
  <si>
    <t>Įstaigų, kurioms skirtos lėšos užtikrinant atitiktį Higienos normoms pagal kontroliuojančių institucijų reikalavimus</t>
  </si>
  <si>
    <t>Neformaliojo vaikų ir suaugusiųjų švietimo organizavimas:</t>
  </si>
  <si>
    <r>
      <rPr>
        <b/>
        <sz val="10"/>
        <rFont val="Times New Roman"/>
        <family val="1"/>
      </rPr>
      <t>Neformaliojo</t>
    </r>
    <r>
      <rPr>
        <sz val="10"/>
        <rFont val="Times New Roman"/>
        <family val="1"/>
      </rPr>
      <t xml:space="preserve"> vaikų ugdymo proceso užtikrinimas biudžetinėse </t>
    </r>
    <r>
      <rPr>
        <b/>
        <sz val="10"/>
        <rFont val="Times New Roman"/>
        <family val="1"/>
      </rPr>
      <t xml:space="preserve">sporto mokyklose </t>
    </r>
  </si>
  <si>
    <t>Duomenys patikslinti metų pabaigoje</t>
  </si>
  <si>
    <t>Pateikta daugiau programų, atitinkančių nustatytus reikalavimus; išlaidos 1 vaikui išaugo, todėl programose dalyvaujančių vaikų skaičius sumažėjo</t>
  </si>
  <si>
    <t xml:space="preserve">   </t>
  </si>
  <si>
    <t>Dalyvavo daugiau dalyvių, nei planuota</t>
  </si>
  <si>
    <t>Neformaliojo suaugusiųjų švietimo ir tęstinio mokymosi 2016–2019 metais veiksmų plano įgyvendinimas</t>
  </si>
  <si>
    <t>Vaikų skaičius</t>
  </si>
  <si>
    <t>Padaugėjo Pedagoginės psichologinės tarnybos, Šeimos ir vaiko gerovės centro bei nevyriausybinių organizacijų teikiamų pagalbos priemonių ir formų</t>
  </si>
  <si>
    <t>Įstaigų, kuriose įdiegtas e. mokinio pažymėjimas, skaičius</t>
  </si>
  <si>
    <t>SB(L)</t>
  </si>
  <si>
    <t>Mokinių, aprūpintų elektroniniais pažymėjimais, skaičius, vnt.</t>
  </si>
  <si>
    <t>Rodiklis nepasiektas dėl paslaugos teikėjo sutartinių įsipareigojimų nevykdymo</t>
  </si>
  <si>
    <t>Įstaigų, kuriose užtikrintas sistemos palaikymas, skaičius</t>
  </si>
  <si>
    <t>Atnaujintų virtuvių technologinių įrenginių skaičius (vnt.)</t>
  </si>
  <si>
    <t>Bendrojo ugdymo mokyklų pastatų ir aplinkos modernizavimas ir plėtra:</t>
  </si>
  <si>
    <r>
      <rPr>
        <b/>
        <sz val="10"/>
        <rFont val="Times New Roman"/>
        <family val="1"/>
        <charset val="186"/>
      </rPr>
      <t xml:space="preserve">Klaipėdos Tauralaukio progimnazijos pastato (Klaipėdos g. 31) </t>
    </r>
    <r>
      <rPr>
        <sz val="10"/>
        <rFont val="Times New Roman"/>
        <family val="1"/>
        <charset val="186"/>
      </rPr>
      <t>rekonstravimas siekiant išplėsti ugdymui skirtas patalpas</t>
    </r>
  </si>
  <si>
    <t>Parengtas techninis projektas, vnt</t>
  </si>
  <si>
    <t>Siekiant išsiaiškinti pastato plėtros galimybes esančiuose dviejuose Tauralaukio progimnazijos sklypuose, nuspręsta įsigyti projektinių pasiūlymų parengimo paslaugą. Gavus teigiamas išvadas, 2018 m. bus pradėtas rengti pastato rekonstravimo techninis projektas</t>
  </si>
  <si>
    <t xml:space="preserve">Modernių ugdymosi erdvių sukūrimas Klaipėdos miesto progimnazijose ir gimnazijose („Smeltės“, Liudviko Stulpino, „Sendvario“, „Gedminų“, „Verdenės“ progimnazijose ir  „Vėtrungės“, „Varpo“ gimnazijose) </t>
  </si>
  <si>
    <t>Parengtas investicijų projektas, vnt.</t>
  </si>
  <si>
    <t>Parengtas investicijų projektas. 2018 m. planuojamas modernizuoti edukacines erdves „Smeltės“ir„Gedminų“ progimnazijose, „Vėtrungės“ gimnazijoje</t>
  </si>
  <si>
    <t>„Gilijos“ pradinės mokyklos (Taikos pr. 68) pastato energinio efektyvumo didinimas</t>
  </si>
  <si>
    <t xml:space="preserve">Atliktas energinis auditas, vnt. </t>
  </si>
  <si>
    <t>Gedminų progimnazijos modernizavimas:</t>
  </si>
  <si>
    <t>Švietimo ir mokslo ministerijos Švietimo aprūpinimo centras centralizuotai įgyvendina projektą „Bendrojo ugdymo mokyklų (progimnazijų, pagrindinių mokyklų) modernizavimas: šiuolaikinių mokymosi erdvių kūrimas“. 2017 m. buvo planuota pradėti darbus, tačiau dėl techninio projekto parengimo vėlavimo, statybą leidžiantis dokumentas buvo išduotas 2018-01-31. Viešųjų pirkimų procedūros ir darbai bus vykdomi 2018 metais</t>
  </si>
  <si>
    <t>Projekto „Bendrojo ugdymo mokyklų (progimnazijų, pagrindinių mokyklų) modernizavimas ir šiuolaikinių mokymosi erdvių kūrimas“ įgyvendinimas</t>
  </si>
  <si>
    <r>
      <t>Klaipėdo</t>
    </r>
    <r>
      <rPr>
        <b/>
        <sz val="10"/>
        <rFont val="Times New Roman"/>
        <family val="1"/>
        <charset val="186"/>
      </rPr>
      <t xml:space="preserve">s Prano Mašioto progimnazijos </t>
    </r>
    <r>
      <rPr>
        <sz val="10"/>
        <rFont val="Times New Roman"/>
        <family val="1"/>
        <charset val="186"/>
      </rPr>
      <t>pastato energinio efektyvumo didinimas</t>
    </r>
  </si>
  <si>
    <t xml:space="preserve">Parengtas investicijų projektas ir energijos vartojimo audito ataskaita </t>
  </si>
  <si>
    <r>
      <t xml:space="preserve">Lifto įrengimas </t>
    </r>
    <r>
      <rPr>
        <b/>
        <sz val="10"/>
        <rFont val="Times New Roman"/>
        <family val="1"/>
        <charset val="186"/>
      </rPr>
      <t xml:space="preserve">Martyno Mažvydo progimnazijoje </t>
    </r>
  </si>
  <si>
    <t xml:space="preserve">Parengtas techninis projektas </t>
  </si>
  <si>
    <r>
      <t xml:space="preserve">Klaipėdos Vytauto Didžiojo gimnazijos </t>
    </r>
    <r>
      <rPr>
        <sz val="10"/>
        <rFont val="Times New Roman"/>
        <family val="1"/>
        <charset val="186"/>
      </rPr>
      <t>S. Daukanto g. 31 pastato patalpų einamasis remontas bei vėdinimo sistemos įrengimas senajame pastato korpuse</t>
    </r>
  </si>
  <si>
    <t>Atlikta rekonstravimo darbų, proc.</t>
  </si>
  <si>
    <t>30</t>
  </si>
  <si>
    <t>Suremontuotos priestato vidaus patalpos, sporto salė, valgykla ir aktų salės grindys</t>
  </si>
  <si>
    <t>Darbai nupirkti pigiau, negu planuota</t>
  </si>
  <si>
    <t>Parengtas vėdinimo sistemos įrengimo projektas</t>
  </si>
  <si>
    <t>1</t>
  </si>
  <si>
    <t>0</t>
  </si>
  <si>
    <t>Projekto nepavyko nupirkti, nes nebuvo gauta pasiūlymų arba visi pasiūlymai buvo atmesti (viešieji prkimai buvo skelbti 2 kartus), planuojama 2018 m. projektą pirkti kartu su darbais</t>
  </si>
  <si>
    <r>
      <rPr>
        <b/>
        <sz val="10"/>
        <rFont val="Times New Roman"/>
        <family val="1"/>
        <charset val="186"/>
      </rPr>
      <t>Prano Mašioto progimnazijos</t>
    </r>
    <r>
      <rPr>
        <sz val="10"/>
        <rFont val="Times New Roman"/>
        <family val="1"/>
        <charset val="186"/>
      </rPr>
      <t xml:space="preserve"> stadiono dangos atnaujinimas  </t>
    </r>
  </si>
  <si>
    <t>Atnaujinta stadionų danga, proc.</t>
  </si>
  <si>
    <t>Pakeista futbolo aikštės dirbtinė danga ir atnaujinta unuversali sporto aikštelė</t>
  </si>
  <si>
    <r>
      <t>Klaipėdos Vytauto Didžiojo gimnazijos</t>
    </r>
    <r>
      <rPr>
        <sz val="10"/>
        <rFont val="Times New Roman"/>
        <family val="1"/>
        <charset val="186"/>
      </rPr>
      <t xml:space="preserve"> S. Daukanto g. 31 modernizavimas (sporto aikštyno atnaujinimas)</t>
    </r>
  </si>
  <si>
    <t>Atnaujintas sporto aikštynas, proc.</t>
  </si>
  <si>
    <t>Sutartis su rangovu pasirašyta 2017 m. lapkričio 16 d., darbai bus vykdomi 2018 m.</t>
  </si>
  <si>
    <r>
      <rPr>
        <b/>
        <sz val="10"/>
        <rFont val="Times New Roman"/>
        <family val="1"/>
        <charset val="186"/>
      </rPr>
      <t xml:space="preserve">Klaipėdos Simono Dacho </t>
    </r>
    <r>
      <rPr>
        <sz val="10"/>
        <rFont val="Times New Roman"/>
        <family val="1"/>
        <charset val="186"/>
      </rPr>
      <t>progimnazijos Kuršių a. 2/3 modernizavimas (sporto salės atnaujinimas)</t>
    </r>
  </si>
  <si>
    <t>Atnaujinta sporto salė, proc.</t>
  </si>
  <si>
    <t>100</t>
  </si>
  <si>
    <t>Sutartis su rangovu pasirašyta 2017 m. spalio 30 d., darbai bus vykdomi 2018 m.</t>
  </si>
  <si>
    <r>
      <rPr>
        <b/>
        <sz val="10"/>
        <rFont val="Times New Roman"/>
        <family val="1"/>
        <charset val="186"/>
      </rPr>
      <t>Klaipėdos Prano Mašioto progimnazijos</t>
    </r>
    <r>
      <rPr>
        <sz val="10"/>
        <rFont val="Times New Roman"/>
        <family val="1"/>
      </rPr>
      <t xml:space="preserve"> Varpų g. 3 modernizavimas (langų pakeitimas)</t>
    </r>
  </si>
  <si>
    <t>Pakeista pastato langų, proc.</t>
  </si>
  <si>
    <t>Pakeisti visi progimnazijos langai</t>
  </si>
  <si>
    <r>
      <t xml:space="preserve">Klaipėdos „Versmės“ progimnazijos </t>
    </r>
    <r>
      <rPr>
        <sz val="10"/>
        <rFont val="Times New Roman"/>
        <family val="1"/>
        <charset val="186"/>
      </rPr>
      <t>sporto aikštyno I. Simonaitytės g. 2, Klaipėdoje, atnaujinimas</t>
    </r>
  </si>
  <si>
    <t>Energinio efektyvumo didinimas lopšeliuose-darželiuose (2016 m. –  „Svirpliukas“, 2017 m. –  „Svirpliukas“, „Žiogelis“, „Vėrinėlis“,  „Saulutės“ m.-d., 2018 m. – „Radastėlė“, „Bangelė“, „Putinėlis“, „Žilvitis“, „Boružėlė“)</t>
  </si>
  <si>
    <t>Atliktas energinis auditas, vnt.</t>
  </si>
  <si>
    <t>Dėl užsitęsusių viešųjų pirkimų procedūrų, techninio projekto parengimo sutartis buvo pasirašyta tik 2017 m. gruodį</t>
  </si>
  <si>
    <t xml:space="preserve">Klaipėdos lopšelio-darželio „Puriena“ pastato Naikupės g. 27 rekonstravimas, pristatant priestatą </t>
  </si>
  <si>
    <t xml:space="preserve">Atliktas rekonstravimas, proc. 
</t>
  </si>
  <si>
    <t>Pagamintas ir įrengtas informacinis stendas</t>
  </si>
  <si>
    <t>Neformaliojo švietimo įstaigų pastatų rekonstravimas:</t>
  </si>
  <si>
    <t xml:space="preserve">Klaipėdos karalienės Luizės jaunimo centro (Puodžių g.) modernizavimas, plėtojant neformaliojo ugdymosi galimybes </t>
  </si>
  <si>
    <t>Jeronimo Kačinsko muzikos mokyklos (Statybininkų pr. 5) pastato energinio efektyvumo didinimas</t>
  </si>
  <si>
    <t>Mokymosi aplinkos pritaikymas švietimo reikmėms:</t>
  </si>
  <si>
    <t>Įrengta moderni auditorija, vnt.</t>
  </si>
  <si>
    <t xml:space="preserve">Patalpų pritaikymas ugdymui Klaipėdos Baltijos gimnazijoje (Baltijos pr. 51)  (2016 m. – bibliotekos-skaityklos veiklai) </t>
  </si>
  <si>
    <t>Suremontuotų  patalpų skaičius, vnt.</t>
  </si>
  <si>
    <t xml:space="preserve">Patalpų pritaikymas ugdymui Klaipėdos Litorinos mokykloje (Smiltelės g. 22-1) </t>
  </si>
  <si>
    <t>Biudžetinės įstaigos Klaipėdos „Medeinės“ mokyklos žaidimų aikštelės pritaikymas neįgaliems vaikams</t>
  </si>
  <si>
    <t>Pakeista danga, kv.m</t>
  </si>
  <si>
    <t>Nupirkta įrengimų, vnt.</t>
  </si>
  <si>
    <t xml:space="preserve">„Žaliakalnio“ gimnazijos technologijų kabineto įrengimas </t>
  </si>
  <si>
    <t>Įrengtas kabinetas, vnt.</t>
  </si>
  <si>
    <t>Transporto priemonės įsigijimas Klaipėdos karalienės Luizės jaunimo centre</t>
  </si>
  <si>
    <t>Įsigytas mikroautobusas</t>
  </si>
  <si>
    <t xml:space="preserve">Baldų ir įrangos atnaujinimas:  </t>
  </si>
  <si>
    <t xml:space="preserve">Klaipėdos lopšelyje-darželyje „Puriena“  </t>
  </si>
  <si>
    <t>Įsigytų baldų skaičius, vnt.</t>
  </si>
  <si>
    <t>Įrengtos žaliuzės nuo saulės, langų skaičius</t>
  </si>
  <si>
    <t>Žaliuzių keitimas Prano Mašioto progimnazijoje</t>
  </si>
  <si>
    <t>Įrengtos žaliuzės nuo saulės, proc.</t>
  </si>
  <si>
    <t>Priemonių įsigijimas Klaipėdos karalienės Luizės jaunimo centro Atvirų jaunimo erdvių veiklos gerinimui</t>
  </si>
  <si>
    <t>Įsigyta priemonių (org. technikos, baldų, muzikos instrumentų, dailės priemonių ir kt.), vnt.</t>
  </si>
  <si>
    <t>Įstaigų, įsigijusių įrenginius, skaičius</t>
  </si>
  <si>
    <t>Įrengta dviračių stovų (vienas stovas 7-iems dviračiams), mokyklų skaičius</t>
  </si>
  <si>
    <t>Suremontuotos virtuvės lopšeliuose-darželiuose „Putinėlis“ ir „Inkarėlis“, „Saulutės“ mokyklos-darželio sporto salė, pakeista koridorių grindų danga „Smeltės“ progimnazijoje, suremontuoti fasadai S. Dacho progimnazijoje ir lopšelyje-darželyje „Aitvarėlis“ ir kiti darbai</t>
  </si>
  <si>
    <t>Šilumos ir karšto vandens tiekimo sistemų priežiūra</t>
  </si>
  <si>
    <t>Saugoma pastatų, objektų skaičius</t>
  </si>
  <si>
    <t>Suremontuotos sanitarinės patalpos 4 bendrojo ugdymo įstaigose, 15 lopšelių-darželių ir 2 neformaliojo ugdymo įstaigose</t>
  </si>
  <si>
    <t>Mokymo įstaigų vidaus patalpų remontas po šiluminės renovacijos (2017 m. – „Varpo“ gimnazijos aktų salės ir bibliotekos remontas)</t>
  </si>
  <si>
    <t>Švietimo įstaigų stogų remontas</t>
  </si>
  <si>
    <t>Įstaigų, kurių pastatų stogai suremontuoti, skaičius</t>
  </si>
  <si>
    <t>Švietimo įstaigų langų pakeitimas (vaikų laisvalaikio centrai – klubai „Draugystė“, „Liepsnelė“ ir choreografijos studija „Inkarėlis“)</t>
  </si>
  <si>
    <t>Ikimokyklinio ugdymo įstaigų teritorijų aptvėrimas</t>
  </si>
  <si>
    <t>Aptverta 40 ikimokyklinio ugdymo įstaigų tvoromis, atitinkančiomis Higienos normų reikalavimus</t>
  </si>
  <si>
    <t>Klaipėdos lopšelio-darželio „Nykštukas“ teritorijos drenažo tinklų įrengimas</t>
  </si>
  <si>
    <t>Parengtas techninis projektas, vnt.</t>
  </si>
  <si>
    <t>Parengtas techninis projektas ir atlikti drenažo remonto darbai</t>
  </si>
  <si>
    <t>Atlikta darbų, proc.</t>
  </si>
  <si>
    <t>Tauralaukio progimnazijos iškėlimas nevyko, kadangi įstaiga nebuvo rekonstruojama</t>
  </si>
  <si>
    <t>Švietimo įstaigų energinių išteklių efektyvinimas:</t>
  </si>
  <si>
    <t>Švietimo įstaigų patalpų šildymas</t>
  </si>
  <si>
    <t xml:space="preserve">Šîldoma įstaigų, skaičius  </t>
  </si>
  <si>
    <t>Automatizuotos šilumos punkto  kontrolės ir valdymo sistemų aptarnavimas švietimo įstaigų pastatuose</t>
  </si>
  <si>
    <t>Aptarnaujamų įstaigų skaičius, skaičius</t>
  </si>
  <si>
    <t>Įstaigų, kuriose diegiamos automatizuotos šilumos punkto  kontrolės ir valdymo sistemos, skaičius</t>
  </si>
  <si>
    <t>2017-11-06 buvo pateikta paraiška pirkimams, 2018 m. vasarį  pasirašyta paslaugų ir rangos sutartis</t>
  </si>
  <si>
    <t>Atsinaujinančių energijos išteklių  panaudojimas švietimo įstaigų pastatuose</t>
  </si>
  <si>
    <t>Parengta techninių darbo projektų , vnt.</t>
  </si>
  <si>
    <t xml:space="preserve">Savivaldybės biudžetinės įstaigos bandomojo energijos vartojimo efektyvumo didinimo investicijų projekto parengimas </t>
  </si>
  <si>
    <t>Parengtas investicijų projektas (l.-d. „Klevelis“), vnt.</t>
  </si>
  <si>
    <t>VšĮ Būsto energijos taupymo agentūros lėšos (2.945,14 Eur) gautos 2018 m. vasarį</t>
  </si>
  <si>
    <t>* Pagal Klaipėdos miesto savivaldybės tarybos sprendimus: 2016 m. gruodžio 22 d. Nr. T2-290 ir 2017 m. vasario 23 d. Nr. T2-25</t>
  </si>
  <si>
    <t xml:space="preserve">** Pagal Klaipėdos miesto savivaldybės tarybos  2017-12-21 Nr. sprendimą Nr. T2-331 </t>
  </si>
  <si>
    <r>
      <t xml:space="preserve">Apyvartos lėšų likutis </t>
    </r>
    <r>
      <rPr>
        <b/>
        <sz val="10"/>
        <rFont val="Times New Roman"/>
        <family val="1"/>
        <charset val="186"/>
      </rPr>
      <t>SB(L)</t>
    </r>
  </si>
  <si>
    <r>
      <t xml:space="preserve">Europos Sąjungos paramos lėšos, kurios įtrauktos į Savivaldybės biudžetą </t>
    </r>
    <r>
      <rPr>
        <b/>
        <sz val="10"/>
        <rFont val="Times New Roman"/>
        <family val="1"/>
        <charset val="186"/>
      </rPr>
      <t>SB(ES)</t>
    </r>
  </si>
  <si>
    <r>
      <t>Valstybės biudžeto lėšos</t>
    </r>
    <r>
      <rPr>
        <b/>
        <sz val="10"/>
        <rFont val="Times New Roman"/>
        <family val="1"/>
        <charset val="186"/>
      </rPr>
      <t xml:space="preserve"> LRVB</t>
    </r>
  </si>
  <si>
    <t xml:space="preserve">2017 M.  KLAIPĖDOS MIESTO SAVIVALDYBĖS </t>
  </si>
  <si>
    <r>
      <t>Asignavimų valdytojai:</t>
    </r>
    <r>
      <rPr>
        <sz val="12"/>
        <rFont val="Times New Roman"/>
        <family val="1"/>
        <charset val="186"/>
      </rPr>
      <t xml:space="preserve"> Klaipėdos miesto savivaldybės administracija (1), Ugdymo ir kultūros departamentas (2), Investicijų ir ekonomikos departamentas (5), Miesto ūkio departamentas (6). </t>
    </r>
  </si>
  <si>
    <t>Elektroninis mokinio pažymėjimas neįdiegtas dėl rangovo sutartinių įsipareigojimų  nevykdymo</t>
  </si>
  <si>
    <t>Nupirkus darbus pigiau, nei planuota, suremontuota daugiau įstaigų sanitarinių patalpų</t>
  </si>
  <si>
    <t>Nupirkus darbus pigiau, nei planuota, suremontuota daugiau įstaigų elektros instaliacijos</t>
  </si>
  <si>
    <t>Nupirkus darbus pigiau, nei planuota, suremontuota daugiau įstaigų stogų</t>
  </si>
  <si>
    <t>patikslintos reikšmės</t>
  </si>
  <si>
    <r>
      <rPr>
        <sz val="12"/>
        <rFont val="Times New Roman"/>
        <family val="1"/>
        <charset val="186"/>
      </rPr>
      <t>Iš</t>
    </r>
    <r>
      <rPr>
        <b/>
        <sz val="12"/>
        <rFont val="Times New Roman"/>
        <family val="1"/>
        <charset val="186"/>
      </rPr>
      <t xml:space="preserve"> 2017 m. planuotų </t>
    </r>
    <r>
      <rPr>
        <sz val="12"/>
        <rFont val="Times New Roman"/>
        <family val="1"/>
        <charset val="186"/>
      </rPr>
      <t xml:space="preserve">įgyvendinti 78 priemonių ir papriemonių (kurioms patvirtinti / skirti asignavimai):  </t>
    </r>
  </si>
  <si>
    <t>Klaipėdos miesto savivaldybės administracijos Informavimo ir e. paslaugų skyrius, Ugdymo ir kultūros departamento Švietimo skyrius, Miesto ūkio departamento Socialinės infrastruktūros priežiūros skyrius, Investicijų ir ekonomikos departamento Projektų ir Statybos ir infrastruktūros plėtros skyriai.</t>
  </si>
  <si>
    <t>7.</t>
  </si>
  <si>
    <t>Lietuvos Respublikos švietimo ir mokslo ministerijos nurodymu atestuota daugiau, nei planuota, mokyklų vadovų</t>
  </si>
  <si>
    <t>Įsteigtos 2 grupės l.-d. „Šaltinėlis“ ir „Pakalnutė“ , 4 klasės – „Saulėtekio“ progimnazijoje</t>
  </si>
  <si>
    <t>Įsteigta pirma klasė Tauralaukio progimnazijoje</t>
  </si>
  <si>
    <t>PŠKC įdiegus „Semiplius“ duomenų bazę, tapo tikslesnė duomenų apskaita</t>
  </si>
  <si>
    <t>BĮ Klaipėdos pedagogų švietimo ir kultūros centro (toliau PŠKC) įdiegus „Semiplius“ duomenų bazę, tapo tikslesnė programų apskaita</t>
  </si>
  <si>
    <t>Įstaigos patikslino duomenis apie organizuotus renginius (Klaipėdos miesto pedagogų švietimo ir kultūros centras, Vaikų laisvalaikio centras, Moksleivių saviraiškos centras ir Karalienės Luizės jaunimo centras)</t>
  </si>
  <si>
    <t xml:space="preserve">Buvo pateikta daugiau programų, atitinkančių Savivaldybės administracijos direktoriaus 2017-03-29 įsakymu Nr. AD1-784 „Dėl savivaldybės biudžeto lėšų paskirstymo neformaliojo suaugusiųjų švietimo ir tęstinio mokymosi programoms 2017 metais finansuoti“ nustatytus reikalavimus ir finansavimo prioritetus </t>
  </si>
  <si>
    <t>Švietimo ir mokslo ministerijos nurodymu atestuota daugiau, nei planuota, mokyklų vadovų</t>
  </si>
  <si>
    <t>Pritaikytos patalpos Pedagogų švietimo ir kultūros centro veiklai (Baltijos pr. 51), Baltijos gimnazijoje (Baltijos pr. 51), Litorinos mokykloje (Smiltelės g. 22-1), „Medeinės“ mokyklos žaidimų aikštelė pritaikyta neįgaliems vaikams ir įrengtas technologijų kabinetas „Žaliakalnio“ gimnazijoje</t>
  </si>
  <si>
    <t xml:space="preserve">VšĮ Būsto energijos taupymo agentūrai (BETA) nepatvirtinus tvarkos, pagal kurią būtų galima investuoti į pastatus, atliekant jų šiluminę renovaciją, lėšos, planuotos investicijų projekto parengimui,  panaudotos energiniam auditui atlikti. Vadovaujantis energijos vartojimo audito ataskaitos duomenimis, 2018 m. bus  pradėtas rengti techninis projektas 
</t>
  </si>
  <si>
    <t>Vykdant projekto statybos rangos darbų pirkimo procedūras paaiškėjo, kad techninis darbo projektas neatitinka statinio projektavimo (techninės) užduoties. Suprojektuota lifto šachta neturėjo liftui būtinos prieduobės bei antstato, kurie reikalingi lifto kėlimo mechanizmas ir kitai įrangai įrengti, todėl buvo būtina taisyti techninį projektą. Darbus planuojama užbaigti 2018 m. I ketvirtį.</t>
  </si>
  <si>
    <t>Parengtos energijos vartojimo audito atskaitos l.-d. „Žiogelis“, „Vėrinėlis“, „Svirpliukas“, „Saulutės“ m.-d.</t>
  </si>
  <si>
    <t>Įgyvendinus projektą bendras lopšelio-darželio plotas padidėjo dvigubai – iki 3,3 tūkst. kv. m, įstaigą galės lankyti 360 vaikų – dvigubai daugiau nei buvo iki projekto pradžios</t>
  </si>
  <si>
    <t>2017 m. kovo mėn. pasirašyta projektavimo paslaugų sutartis (vykdytojas – šv. Pranciškaus Asyžiečio vienuolynas)</t>
  </si>
  <si>
    <t>Dėl užsitęsusių viešųjų pirkimų procedūrų techninio projekto parengimo sutartis buvo pasirašyta 2018 m. sausio mėn.</t>
  </si>
  <si>
    <t>Dėl užsitęsusių viešųjų pirkimų procedūrų techninio projekto parengimo sutartis buvo pasirašyta tik 2017 m. gruodį</t>
  </si>
  <si>
    <t>Nupirkus darbus pigiau, nei planuota, suremontuota daugiau įstaigų pastatų, patalpų</t>
  </si>
  <si>
    <t>Pakeisti langai ir išorės durys 3-jose neformaliojo ugdymo įstaigose</t>
  </si>
  <si>
    <t>Mokinių, kuriems kompensuojamos pavėžėjimo išlaidos, skaičius per metus kinta</t>
  </si>
  <si>
    <t>L.-d. „Puriena“ perkeltas iš 5 įstaigų, kuriose laikinai veikė šios įstaigos grupės</t>
  </si>
  <si>
    <t xml:space="preserve">2017 m. Lietuvos Respublikos aplinkos ministras nepaskelbė kvietimo teikti paraiškas įrengti saulės elektrines ant visuomeninės paskirties pastatų, tikėtina, kad kvietimas bus paskelbtas 2018 m. </t>
  </si>
  <si>
    <t>Parengtas visuomeninio pastato l.-d. „Klevelis“ investicijų projektas (audito pagrindu) ir suderintas su VšĮ Būsto energijos taupymo agentūra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</si>
</sst>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L_t_-;\-* #,##0.00\ _L_t_-;_-* &quot;-&quot;??\ _L_t_-;_-@_-"/>
    <numFmt numFmtId="165" formatCode="#,##0.0"/>
    <numFmt numFmtId="166" formatCode="0.0"/>
    <numFmt numFmtId="167" formatCode="_-* #,##0.0\ _€_-;\-* #,##0.0\ _€_-;_-* &quot;-&quot;??\ _€_-;_-@_-"/>
    <numFmt numFmtId="168" formatCode="_-* #,##0\ _€_-;\-* #,##0\ _€_-;_-* &quot;-&quot;??\ _€_-;_-@_-"/>
  </numFmts>
  <fonts count="32" x14ac:knownFonts="1">
    <font>
      <sz val="10"/>
      <name val="Arial"/>
      <charset val="186"/>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b/>
      <sz val="12"/>
      <name val="Times New Roman"/>
      <family val="1"/>
    </font>
    <font>
      <sz val="12"/>
      <name val="Times New Roman"/>
      <family val="1"/>
    </font>
    <font>
      <sz val="8"/>
      <name val="Arial"/>
      <family val="2"/>
      <charset val="186"/>
    </font>
    <font>
      <sz val="9"/>
      <name val="Times New Roman"/>
      <family val="1"/>
      <charset val="186"/>
    </font>
    <font>
      <sz val="10"/>
      <color rgb="FFFF0000"/>
      <name val="Times New Roman"/>
      <family val="1"/>
    </font>
    <font>
      <sz val="10"/>
      <color rgb="FFFF0000"/>
      <name val="Times New Roman"/>
      <family val="1"/>
      <charset val="186"/>
    </font>
    <font>
      <i/>
      <sz val="10"/>
      <name val="Times New Roman"/>
      <family val="1"/>
      <charset val="186"/>
    </font>
    <font>
      <b/>
      <sz val="10"/>
      <color rgb="FFFF0000"/>
      <name val="Times New Roman"/>
      <family val="1"/>
    </font>
    <font>
      <sz val="10"/>
      <color theme="0"/>
      <name val="Times New Roman"/>
      <family val="1"/>
      <charset val="186"/>
    </font>
    <font>
      <b/>
      <sz val="10"/>
      <color theme="0"/>
      <name val="Times New Roman"/>
      <family val="1"/>
      <charset val="186"/>
    </font>
    <font>
      <b/>
      <sz val="12"/>
      <name val="Times New Roman"/>
      <family val="1"/>
      <charset val="186"/>
    </font>
    <font>
      <strike/>
      <sz val="10"/>
      <name val="Times New Roman"/>
      <family val="1"/>
      <charset val="186"/>
    </font>
    <font>
      <strike/>
      <sz val="10"/>
      <color rgb="FFFF0000"/>
      <name val="Times New Roman"/>
      <family val="1"/>
    </font>
    <font>
      <b/>
      <sz val="9"/>
      <name val="Times New Roman"/>
      <family val="1"/>
      <charset val="186"/>
    </font>
    <font>
      <b/>
      <sz val="9"/>
      <name val="Times New Roman"/>
      <family val="1"/>
    </font>
    <font>
      <strike/>
      <sz val="10"/>
      <name val="Times New Roman"/>
      <family val="1"/>
    </font>
    <font>
      <b/>
      <sz val="10"/>
      <color rgb="FFFF0000"/>
      <name val="Times New Roman"/>
      <family val="1"/>
      <charset val="186"/>
    </font>
    <font>
      <strike/>
      <sz val="10"/>
      <color rgb="FFFF0000"/>
      <name val="Times New Roman"/>
      <family val="1"/>
      <charset val="186"/>
    </font>
    <font>
      <sz val="11"/>
      <color rgb="FF000000"/>
      <name val="Calibri"/>
      <family val="2"/>
      <scheme val="minor"/>
    </font>
    <font>
      <sz val="9"/>
      <name val="Times New Roman"/>
      <family val="1"/>
    </font>
    <font>
      <b/>
      <sz val="11"/>
      <name val="Times New Roman"/>
      <family val="1"/>
    </font>
    <font>
      <sz val="10"/>
      <name val="Arial"/>
      <family val="2"/>
      <charset val="186"/>
    </font>
  </fonts>
  <fills count="1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CC"/>
        <bgColor indexed="64"/>
      </patternFill>
    </fill>
  </fills>
  <borders count="7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28" fillId="0" borderId="0"/>
    <xf numFmtId="164" fontId="31" fillId="0" borderId="0" applyFont="0" applyFill="0" applyBorder="0" applyAlignment="0" applyProtection="0"/>
  </cellStyleXfs>
  <cellXfs count="2231">
    <xf numFmtId="0" fontId="0" fillId="0" borderId="0" xfId="0"/>
    <xf numFmtId="49" fontId="2" fillId="2"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5" fillId="2" borderId="13" xfId="0" applyNumberFormat="1" applyFont="1" applyFill="1" applyBorder="1" applyAlignment="1">
      <alignment vertical="top"/>
    </xf>
    <xf numFmtId="49" fontId="2" fillId="2" borderId="14" xfId="0" applyNumberFormat="1" applyFont="1" applyFill="1" applyBorder="1" applyAlignment="1">
      <alignment horizontal="center" vertical="top"/>
    </xf>
    <xf numFmtId="49" fontId="5" fillId="3" borderId="17" xfId="0" applyNumberFormat="1" applyFont="1" applyFill="1" applyBorder="1" applyAlignment="1">
      <alignment vertical="top"/>
    </xf>
    <xf numFmtId="49" fontId="5" fillId="2" borderId="18" xfId="0" applyNumberFormat="1" applyFont="1" applyFill="1" applyBorder="1" applyAlignment="1">
      <alignment vertical="top"/>
    </xf>
    <xf numFmtId="49" fontId="2" fillId="3"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4" borderId="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49" fontId="2" fillId="5" borderId="69" xfId="0" applyNumberFormat="1" applyFont="1" applyFill="1" applyBorder="1" applyAlignment="1">
      <alignment vertical="top"/>
    </xf>
    <xf numFmtId="49" fontId="2" fillId="5" borderId="32" xfId="0" applyNumberFormat="1" applyFont="1" applyFill="1" applyBorder="1" applyAlignment="1">
      <alignment vertical="top"/>
    </xf>
    <xf numFmtId="49" fontId="2" fillId="5" borderId="65" xfId="0" applyNumberFormat="1" applyFont="1" applyFill="1" applyBorder="1" applyAlignment="1">
      <alignment vertical="top"/>
    </xf>
    <xf numFmtId="49" fontId="2" fillId="2" borderId="11" xfId="0" applyNumberFormat="1" applyFont="1" applyFill="1" applyBorder="1" applyAlignment="1">
      <alignment horizontal="left" vertical="top"/>
    </xf>
    <xf numFmtId="0" fontId="10" fillId="0" borderId="67" xfId="0" applyFont="1" applyBorder="1" applyAlignment="1">
      <alignment horizontal="center" vertical="top" wrapText="1"/>
    </xf>
    <xf numFmtId="0" fontId="10" fillId="0" borderId="67" xfId="0" applyFont="1" applyBorder="1" applyAlignment="1">
      <alignment vertical="top" wrapText="1"/>
    </xf>
    <xf numFmtId="0" fontId="11" fillId="0" borderId="67" xfId="0" applyFont="1" applyBorder="1" applyAlignment="1">
      <alignment vertical="top" wrapText="1"/>
    </xf>
    <xf numFmtId="0" fontId="8" fillId="0" borderId="67" xfId="0" applyFont="1" applyBorder="1" applyAlignment="1">
      <alignment vertical="top" wrapText="1"/>
    </xf>
    <xf numFmtId="49" fontId="5" fillId="5" borderId="18" xfId="0" applyNumberFormat="1" applyFont="1" applyFill="1" applyBorder="1" applyAlignment="1">
      <alignment vertical="top"/>
    </xf>
    <xf numFmtId="49" fontId="5" fillId="3" borderId="41" xfId="0" applyNumberFormat="1" applyFont="1" applyFill="1" applyBorder="1" applyAlignment="1">
      <alignment vertical="top"/>
    </xf>
    <xf numFmtId="49" fontId="5" fillId="5" borderId="32" xfId="0" applyNumberFormat="1" applyFont="1" applyFill="1" applyBorder="1" applyAlignment="1">
      <alignment vertical="top"/>
    </xf>
    <xf numFmtId="49" fontId="2" fillId="5" borderId="13" xfId="0" applyNumberFormat="1" applyFont="1" applyFill="1" applyBorder="1" applyAlignment="1">
      <alignment horizontal="center" vertical="top"/>
    </xf>
    <xf numFmtId="49" fontId="2" fillId="2" borderId="19" xfId="0" applyNumberFormat="1" applyFont="1" applyFill="1" applyBorder="1" applyAlignment="1">
      <alignment vertical="top"/>
    </xf>
    <xf numFmtId="3" fontId="1" fillId="0" borderId="43" xfId="0" applyNumberFormat="1" applyFont="1" applyFill="1" applyBorder="1" applyAlignment="1">
      <alignment horizontal="center" vertical="top"/>
    </xf>
    <xf numFmtId="3" fontId="1" fillId="7" borderId="40" xfId="0" applyNumberFormat="1" applyFont="1" applyFill="1" applyBorder="1" applyAlignment="1">
      <alignment horizontal="center" vertical="top"/>
    </xf>
    <xf numFmtId="3" fontId="4" fillId="7" borderId="18" xfId="0" applyNumberFormat="1" applyFont="1" applyFill="1" applyBorder="1" applyAlignment="1">
      <alignment horizontal="center" vertical="top"/>
    </xf>
    <xf numFmtId="3" fontId="1" fillId="0" borderId="7" xfId="0" applyNumberFormat="1" applyFont="1" applyBorder="1" applyAlignment="1">
      <alignment horizontal="center" vertical="top"/>
    </xf>
    <xf numFmtId="3" fontId="5" fillId="7" borderId="68" xfId="0" applyNumberFormat="1" applyFont="1" applyFill="1" applyBorder="1" applyAlignment="1">
      <alignment horizontal="center" vertical="top"/>
    </xf>
    <xf numFmtId="3" fontId="4" fillId="0" borderId="8" xfId="0" applyNumberFormat="1" applyFont="1" applyBorder="1" applyAlignment="1">
      <alignment horizontal="center" vertical="top"/>
    </xf>
    <xf numFmtId="3" fontId="4" fillId="0" borderId="7" xfId="0" applyNumberFormat="1" applyFont="1" applyBorder="1" applyAlignment="1">
      <alignment horizontal="center" vertical="top"/>
    </xf>
    <xf numFmtId="3" fontId="5" fillId="7" borderId="0" xfId="0" applyNumberFormat="1" applyFont="1" applyFill="1" applyBorder="1" applyAlignment="1">
      <alignment horizontal="center" vertical="top"/>
    </xf>
    <xf numFmtId="3" fontId="1" fillId="7" borderId="7" xfId="0" applyNumberFormat="1" applyFont="1" applyFill="1" applyBorder="1" applyAlignment="1">
      <alignment horizontal="center" vertical="top"/>
    </xf>
    <xf numFmtId="3" fontId="4" fillId="7" borderId="8"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2" fillId="7" borderId="31" xfId="0" applyNumberFormat="1" applyFont="1" applyFill="1" applyBorder="1" applyAlignment="1">
      <alignment horizontal="center" vertical="top"/>
    </xf>
    <xf numFmtId="3" fontId="5" fillId="8" borderId="48" xfId="0" applyNumberFormat="1" applyFont="1" applyFill="1" applyBorder="1" applyAlignment="1">
      <alignment horizontal="center" vertical="top"/>
    </xf>
    <xf numFmtId="3" fontId="1" fillId="0" borderId="58"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4" fillId="7" borderId="10" xfId="0" applyNumberFormat="1" applyFont="1" applyFill="1" applyBorder="1" applyAlignment="1">
      <alignment horizontal="center" vertical="top"/>
    </xf>
    <xf numFmtId="3" fontId="4" fillId="7" borderId="0" xfId="0" applyNumberFormat="1" applyFont="1" applyFill="1" applyBorder="1" applyAlignment="1">
      <alignment horizontal="center" vertical="top"/>
    </xf>
    <xf numFmtId="3" fontId="4" fillId="0" borderId="10" xfId="0" applyNumberFormat="1" applyFont="1" applyBorder="1" applyAlignment="1">
      <alignment horizontal="center" vertical="top"/>
    </xf>
    <xf numFmtId="3" fontId="4" fillId="0" borderId="5" xfId="0" applyNumberFormat="1" applyFont="1" applyBorder="1" applyAlignment="1">
      <alignment horizontal="center" vertical="top"/>
    </xf>
    <xf numFmtId="3" fontId="4" fillId="0" borderId="8" xfId="0" applyNumberFormat="1" applyFont="1" applyFill="1" applyBorder="1" applyAlignment="1">
      <alignment horizontal="center" vertical="top"/>
    </xf>
    <xf numFmtId="3" fontId="4" fillId="5" borderId="52" xfId="0" applyNumberFormat="1" applyFont="1" applyFill="1" applyBorder="1" applyAlignment="1">
      <alignment horizontal="center" vertical="top"/>
    </xf>
    <xf numFmtId="3" fontId="4" fillId="5" borderId="53" xfId="0" applyNumberFormat="1" applyFont="1" applyFill="1" applyBorder="1" applyAlignment="1">
      <alignment horizontal="center" vertical="top"/>
    </xf>
    <xf numFmtId="3" fontId="4" fillId="5" borderId="6" xfId="0" applyNumberFormat="1" applyFont="1" applyFill="1" applyBorder="1" applyAlignment="1">
      <alignment horizontal="center" vertical="top"/>
    </xf>
    <xf numFmtId="3" fontId="4" fillId="5" borderId="54" xfId="0" applyNumberFormat="1" applyFont="1" applyFill="1" applyBorder="1" applyAlignment="1">
      <alignment horizontal="center" vertical="top"/>
    </xf>
    <xf numFmtId="3" fontId="4" fillId="5" borderId="61" xfId="0" applyNumberFormat="1" applyFont="1" applyFill="1" applyBorder="1" applyAlignment="1">
      <alignment horizontal="center" vertical="top"/>
    </xf>
    <xf numFmtId="3" fontId="4" fillId="5" borderId="8" xfId="0" applyNumberFormat="1" applyFont="1" applyFill="1" applyBorder="1" applyAlignment="1">
      <alignment horizontal="center" vertical="top"/>
    </xf>
    <xf numFmtId="3" fontId="4" fillId="5" borderId="43" xfId="0" applyNumberFormat="1" applyFont="1" applyFill="1" applyBorder="1" applyAlignment="1">
      <alignment horizontal="center" vertical="top"/>
    </xf>
    <xf numFmtId="3" fontId="4" fillId="5" borderId="67" xfId="0" applyNumberFormat="1" applyFont="1" applyFill="1" applyBorder="1" applyAlignment="1">
      <alignment horizontal="center" vertical="top"/>
    </xf>
    <xf numFmtId="3" fontId="4" fillId="7" borderId="67" xfId="0" applyNumberFormat="1" applyFont="1" applyFill="1" applyBorder="1" applyAlignment="1">
      <alignment horizontal="center" vertical="top"/>
    </xf>
    <xf numFmtId="3" fontId="4" fillId="7" borderId="53" xfId="0" applyNumberFormat="1" applyFont="1" applyFill="1" applyBorder="1" applyAlignment="1">
      <alignment horizontal="center" vertical="top"/>
    </xf>
    <xf numFmtId="3" fontId="1" fillId="5" borderId="3" xfId="0" applyNumberFormat="1" applyFont="1" applyFill="1" applyBorder="1" applyAlignment="1">
      <alignment horizontal="center" vertical="top"/>
    </xf>
    <xf numFmtId="3" fontId="1" fillId="5" borderId="65" xfId="0" applyNumberFormat="1" applyFont="1" applyFill="1" applyBorder="1" applyAlignment="1">
      <alignment horizontal="center" vertical="top"/>
    </xf>
    <xf numFmtId="3" fontId="1" fillId="5" borderId="0" xfId="0" applyNumberFormat="1" applyFont="1" applyFill="1" applyBorder="1" applyAlignment="1">
      <alignment horizontal="center" vertical="top"/>
    </xf>
    <xf numFmtId="3" fontId="1" fillId="5" borderId="54" xfId="0" applyNumberFormat="1" applyFont="1" applyFill="1" applyBorder="1" applyAlignment="1">
      <alignment horizontal="center" vertical="top"/>
    </xf>
    <xf numFmtId="3" fontId="4" fillId="7" borderId="60" xfId="0" applyNumberFormat="1" applyFont="1" applyFill="1" applyBorder="1" applyAlignment="1">
      <alignment horizontal="center" vertical="top"/>
    </xf>
    <xf numFmtId="3" fontId="1" fillId="5" borderId="15" xfId="0" applyNumberFormat="1" applyFont="1" applyFill="1" applyBorder="1" applyAlignment="1">
      <alignment horizontal="center" vertical="top"/>
    </xf>
    <xf numFmtId="3" fontId="5" fillId="8" borderId="56" xfId="0" applyNumberFormat="1" applyFont="1" applyFill="1" applyBorder="1" applyAlignment="1">
      <alignment horizontal="center" vertical="top" wrapText="1"/>
    </xf>
    <xf numFmtId="3" fontId="1" fillId="7" borderId="13" xfId="0" applyNumberFormat="1" applyFont="1" applyFill="1" applyBorder="1" applyAlignment="1">
      <alignment horizontal="center" vertical="top"/>
    </xf>
    <xf numFmtId="3" fontId="1" fillId="5" borderId="13" xfId="0" applyNumberFormat="1" applyFont="1" applyFill="1" applyBorder="1" applyAlignment="1">
      <alignment horizontal="center" vertical="top"/>
    </xf>
    <xf numFmtId="3" fontId="1" fillId="0" borderId="24" xfId="0" applyNumberFormat="1" applyFont="1" applyFill="1" applyBorder="1" applyAlignment="1">
      <alignment horizontal="center" vertical="top"/>
    </xf>
    <xf numFmtId="3" fontId="1" fillId="7" borderId="15"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3" fontId="4" fillId="0" borderId="2" xfId="0" applyNumberFormat="1" applyFont="1" applyFill="1" applyBorder="1" applyAlignment="1">
      <alignment horizontal="center" vertical="top" wrapText="1"/>
    </xf>
    <xf numFmtId="3" fontId="4" fillId="0" borderId="0" xfId="0" applyNumberFormat="1" applyFont="1" applyBorder="1" applyAlignment="1">
      <alignment horizontal="center" vertical="top"/>
    </xf>
    <xf numFmtId="3" fontId="1" fillId="0" borderId="0" xfId="0" applyNumberFormat="1" applyFont="1" applyBorder="1" applyAlignment="1">
      <alignment vertical="top"/>
    </xf>
    <xf numFmtId="3" fontId="1" fillId="0" borderId="0" xfId="0" applyNumberFormat="1" applyFont="1" applyAlignment="1">
      <alignment vertical="top"/>
    </xf>
    <xf numFmtId="3" fontId="2" fillId="5" borderId="0" xfId="0" applyNumberFormat="1" applyFont="1" applyFill="1" applyBorder="1" applyAlignment="1">
      <alignment horizontal="center" vertical="top"/>
    </xf>
    <xf numFmtId="3" fontId="2" fillId="5" borderId="31"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1" fillId="0" borderId="61" xfId="0" applyNumberFormat="1" applyFont="1" applyBorder="1" applyAlignment="1">
      <alignment horizontal="center" vertical="top"/>
    </xf>
    <xf numFmtId="3" fontId="1" fillId="0" borderId="0" xfId="0" applyNumberFormat="1" applyFont="1" applyBorder="1" applyAlignment="1">
      <alignment horizontal="center" vertical="top"/>
    </xf>
    <xf numFmtId="3" fontId="1" fillId="7" borderId="53" xfId="0" applyNumberFormat="1" applyFont="1" applyFill="1" applyBorder="1" applyAlignment="1">
      <alignment horizontal="center" vertical="top"/>
    </xf>
    <xf numFmtId="3" fontId="1" fillId="7" borderId="6" xfId="0" applyNumberFormat="1" applyFont="1" applyFill="1" applyBorder="1" applyAlignment="1">
      <alignment horizontal="center" vertical="top"/>
    </xf>
    <xf numFmtId="3" fontId="1" fillId="0" borderId="18" xfId="0" applyNumberFormat="1" applyFont="1" applyFill="1" applyBorder="1" applyAlignment="1">
      <alignment horizontal="center" vertical="top" wrapText="1"/>
    </xf>
    <xf numFmtId="3" fontId="4" fillId="5" borderId="18" xfId="0" applyNumberFormat="1" applyFont="1" applyFill="1" applyBorder="1" applyAlignment="1">
      <alignment horizontal="center" vertical="top" wrapText="1"/>
    </xf>
    <xf numFmtId="3" fontId="1" fillId="0" borderId="26" xfId="0" applyNumberFormat="1" applyFont="1" applyFill="1" applyBorder="1" applyAlignment="1">
      <alignment horizontal="center" vertical="top"/>
    </xf>
    <xf numFmtId="3" fontId="1" fillId="0" borderId="40" xfId="0" applyNumberFormat="1" applyFont="1" applyBorder="1" applyAlignment="1">
      <alignment horizontal="center" vertical="top"/>
    </xf>
    <xf numFmtId="3" fontId="4" fillId="0" borderId="24" xfId="0" applyNumberFormat="1" applyFont="1" applyFill="1" applyBorder="1" applyAlignment="1">
      <alignment horizontal="center" vertical="top" wrapText="1"/>
    </xf>
    <xf numFmtId="3" fontId="5" fillId="5" borderId="19" xfId="0" applyNumberFormat="1" applyFont="1" applyFill="1" applyBorder="1" applyAlignment="1">
      <alignment horizontal="center" vertical="top"/>
    </xf>
    <xf numFmtId="3" fontId="5" fillId="5" borderId="44" xfId="0" applyNumberFormat="1" applyFont="1" applyFill="1" applyBorder="1" applyAlignment="1">
      <alignment horizontal="center" vertical="top"/>
    </xf>
    <xf numFmtId="3" fontId="4" fillId="7" borderId="18" xfId="0" applyNumberFormat="1" applyFont="1" applyFill="1" applyBorder="1" applyAlignment="1">
      <alignment horizontal="center" vertical="top" wrapText="1"/>
    </xf>
    <xf numFmtId="3" fontId="5" fillId="0" borderId="24" xfId="0" applyNumberFormat="1" applyFont="1" applyBorder="1" applyAlignment="1">
      <alignment horizontal="center" vertical="top"/>
    </xf>
    <xf numFmtId="3" fontId="1" fillId="0" borderId="0" xfId="0" applyNumberFormat="1" applyFont="1" applyFill="1" applyBorder="1" applyAlignment="1">
      <alignment vertical="top"/>
    </xf>
    <xf numFmtId="3" fontId="4" fillId="5" borderId="2" xfId="0" applyNumberFormat="1" applyFont="1" applyFill="1" applyBorder="1" applyAlignment="1">
      <alignment horizontal="center" vertical="top"/>
    </xf>
    <xf numFmtId="3" fontId="5" fillId="8" borderId="2" xfId="0" applyNumberFormat="1" applyFont="1" applyFill="1" applyBorder="1" applyAlignment="1">
      <alignment horizontal="center" vertical="top" wrapText="1"/>
    </xf>
    <xf numFmtId="3" fontId="5" fillId="8" borderId="6"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xf>
    <xf numFmtId="3" fontId="1" fillId="0" borderId="0" xfId="0" applyNumberFormat="1" applyFont="1" applyAlignment="1">
      <alignment horizontal="center" vertical="top"/>
    </xf>
    <xf numFmtId="3" fontId="5" fillId="0" borderId="0"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5" borderId="43" xfId="0" applyNumberFormat="1" applyFont="1" applyFill="1" applyBorder="1" applyAlignment="1">
      <alignment horizontal="center" vertical="top"/>
    </xf>
    <xf numFmtId="3" fontId="1" fillId="0" borderId="13" xfId="0" applyNumberFormat="1" applyFont="1" applyBorder="1" applyAlignment="1">
      <alignment horizontal="center" vertical="top" wrapText="1"/>
    </xf>
    <xf numFmtId="3" fontId="2" fillId="0" borderId="65" xfId="0" applyNumberFormat="1" applyFont="1" applyBorder="1" applyAlignment="1">
      <alignment horizontal="center" vertical="top"/>
    </xf>
    <xf numFmtId="3" fontId="1" fillId="5" borderId="16" xfId="0" applyNumberFormat="1" applyFont="1" applyFill="1" applyBorder="1" applyAlignment="1">
      <alignment horizontal="center" vertical="top"/>
    </xf>
    <xf numFmtId="3" fontId="1" fillId="5" borderId="18" xfId="0" applyNumberFormat="1" applyFont="1" applyFill="1" applyBorder="1" applyAlignment="1">
      <alignment vertical="top" wrapText="1"/>
    </xf>
    <xf numFmtId="3" fontId="1" fillId="7" borderId="18" xfId="0" applyNumberFormat="1" applyFont="1" applyFill="1" applyBorder="1" applyAlignment="1">
      <alignment horizontal="center" vertical="top" wrapText="1"/>
    </xf>
    <xf numFmtId="3" fontId="1" fillId="7" borderId="31" xfId="0" applyNumberFormat="1" applyFont="1" applyFill="1" applyBorder="1" applyAlignment="1">
      <alignment horizontal="center" vertical="top" wrapText="1"/>
    </xf>
    <xf numFmtId="3" fontId="4" fillId="0" borderId="0" xfId="0" applyNumberFormat="1" applyFont="1" applyBorder="1" applyAlignment="1">
      <alignment vertical="top"/>
    </xf>
    <xf numFmtId="3" fontId="4" fillId="0" borderId="0" xfId="0" applyNumberFormat="1" applyFont="1" applyFill="1" applyAlignment="1">
      <alignment vertical="top"/>
    </xf>
    <xf numFmtId="3" fontId="4" fillId="5" borderId="0" xfId="0" applyNumberFormat="1" applyFont="1" applyFill="1" applyAlignment="1">
      <alignment vertical="top"/>
    </xf>
    <xf numFmtId="3" fontId="5" fillId="0" borderId="18" xfId="0" applyNumberFormat="1" applyFont="1" applyFill="1" applyBorder="1" applyAlignment="1">
      <alignment horizontal="center" vertical="top" wrapText="1"/>
    </xf>
    <xf numFmtId="3" fontId="5" fillId="0" borderId="32" xfId="0" applyNumberFormat="1" applyFont="1" applyBorder="1" applyAlignment="1">
      <alignment horizontal="center" vertical="top"/>
    </xf>
    <xf numFmtId="3" fontId="2" fillId="0" borderId="0" xfId="0" applyNumberFormat="1" applyFont="1" applyFill="1" applyBorder="1" applyAlignment="1">
      <alignment vertical="top" wrapText="1"/>
    </xf>
    <xf numFmtId="3" fontId="3" fillId="0" borderId="0" xfId="0" applyNumberFormat="1" applyFont="1" applyBorder="1" applyAlignment="1">
      <alignment horizontal="center" vertical="top"/>
    </xf>
    <xf numFmtId="3" fontId="3" fillId="0" borderId="0" xfId="0" applyNumberFormat="1" applyFont="1" applyBorder="1" applyAlignment="1">
      <alignment vertical="top"/>
    </xf>
    <xf numFmtId="3" fontId="5" fillId="0" borderId="68" xfId="0" applyNumberFormat="1" applyFont="1" applyBorder="1" applyAlignment="1">
      <alignment horizontal="center" vertical="top"/>
    </xf>
    <xf numFmtId="3" fontId="5" fillId="0" borderId="27" xfId="0" applyNumberFormat="1" applyFont="1" applyBorder="1" applyAlignment="1">
      <alignment horizontal="center" vertical="top"/>
    </xf>
    <xf numFmtId="3" fontId="5" fillId="0" borderId="58" xfId="0" applyNumberFormat="1" applyFont="1" applyBorder="1" applyAlignment="1">
      <alignment horizontal="center" vertical="top"/>
    </xf>
    <xf numFmtId="3" fontId="1" fillId="0" borderId="39" xfId="0" applyNumberFormat="1" applyFont="1" applyBorder="1" applyAlignment="1">
      <alignment horizontal="center" vertical="top"/>
    </xf>
    <xf numFmtId="3" fontId="1" fillId="0" borderId="4" xfId="0" applyNumberFormat="1" applyFont="1" applyBorder="1" applyAlignment="1">
      <alignment horizontal="center" vertical="center" textRotation="90"/>
    </xf>
    <xf numFmtId="3" fontId="1" fillId="0" borderId="45" xfId="0" applyNumberFormat="1" applyFont="1" applyBorder="1" applyAlignment="1">
      <alignment horizontal="center" vertical="center" textRotation="90"/>
    </xf>
    <xf numFmtId="3" fontId="5" fillId="0" borderId="18" xfId="0" applyNumberFormat="1" applyFont="1" applyFill="1" applyBorder="1" applyAlignment="1">
      <alignment horizontal="center" vertical="top" textRotation="90" wrapText="1"/>
    </xf>
    <xf numFmtId="3" fontId="1" fillId="0" borderId="60" xfId="0" applyNumberFormat="1" applyFont="1" applyBorder="1" applyAlignment="1">
      <alignment horizontal="center" vertical="top"/>
    </xf>
    <xf numFmtId="3" fontId="1" fillId="0" borderId="13"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13" xfId="0" applyNumberFormat="1" applyFont="1" applyBorder="1" applyAlignment="1">
      <alignment horizontal="center" vertical="top"/>
    </xf>
    <xf numFmtId="3" fontId="1" fillId="0" borderId="18" xfId="0" applyNumberFormat="1" applyFont="1" applyFill="1" applyBorder="1" applyAlignment="1">
      <alignment horizontal="center" vertical="top"/>
    </xf>
    <xf numFmtId="3" fontId="4" fillId="5" borderId="18" xfId="0" applyNumberFormat="1" applyFont="1" applyFill="1" applyBorder="1" applyAlignment="1">
      <alignment horizontal="center" vertical="top"/>
    </xf>
    <xf numFmtId="3" fontId="4" fillId="7" borderId="60" xfId="0" applyNumberFormat="1" applyFont="1" applyFill="1" applyBorder="1" applyAlignment="1">
      <alignment horizontal="center" vertical="top" wrapText="1"/>
    </xf>
    <xf numFmtId="3" fontId="4" fillId="7" borderId="40" xfId="0" applyNumberFormat="1" applyFont="1" applyFill="1" applyBorder="1" applyAlignment="1">
      <alignment horizontal="center" vertical="top" wrapText="1"/>
    </xf>
    <xf numFmtId="3" fontId="4" fillId="0" borderId="6" xfId="0" applyNumberFormat="1" applyFont="1" applyBorder="1" applyAlignment="1">
      <alignment horizontal="center" vertical="top"/>
    </xf>
    <xf numFmtId="3" fontId="4" fillId="0" borderId="53" xfId="0" applyNumberFormat="1" applyFont="1" applyFill="1" applyBorder="1" applyAlignment="1">
      <alignment horizontal="center" vertical="top" wrapText="1"/>
    </xf>
    <xf numFmtId="49" fontId="1" fillId="0" borderId="0" xfId="0" applyNumberFormat="1" applyFont="1" applyAlignment="1">
      <alignment vertical="top"/>
    </xf>
    <xf numFmtId="49" fontId="1" fillId="0" borderId="0" xfId="0" applyNumberFormat="1" applyFont="1" applyBorder="1" applyAlignment="1">
      <alignment vertical="top"/>
    </xf>
    <xf numFmtId="3" fontId="4" fillId="0" borderId="18" xfId="0" applyNumberFormat="1" applyFont="1" applyFill="1" applyBorder="1" applyAlignment="1">
      <alignment vertical="top" wrapText="1"/>
    </xf>
    <xf numFmtId="3" fontId="1" fillId="5" borderId="41" xfId="0" applyNumberFormat="1" applyFont="1" applyFill="1" applyBorder="1" applyAlignment="1">
      <alignment vertical="top" wrapText="1"/>
    </xf>
    <xf numFmtId="3" fontId="1" fillId="5" borderId="20" xfId="0" applyNumberFormat="1" applyFont="1" applyFill="1" applyBorder="1" applyAlignment="1">
      <alignment vertical="top" wrapText="1"/>
    </xf>
    <xf numFmtId="3" fontId="1" fillId="5" borderId="37" xfId="0" applyNumberFormat="1" applyFont="1" applyFill="1" applyBorder="1" applyAlignment="1">
      <alignment vertical="top" wrapText="1"/>
    </xf>
    <xf numFmtId="3" fontId="1" fillId="0" borderId="42" xfId="0" applyNumberFormat="1" applyFont="1" applyBorder="1" applyAlignment="1">
      <alignment vertical="top" wrapText="1"/>
    </xf>
    <xf numFmtId="3" fontId="1" fillId="0" borderId="58" xfId="0" applyNumberFormat="1" applyFont="1" applyBorder="1" applyAlignment="1">
      <alignment horizontal="center" vertical="top" wrapText="1"/>
    </xf>
    <xf numFmtId="3" fontId="1" fillId="0" borderId="60" xfId="0" applyNumberFormat="1" applyFont="1" applyFill="1" applyBorder="1" applyAlignment="1">
      <alignment horizontal="center" vertical="top" wrapText="1"/>
    </xf>
    <xf numFmtId="3" fontId="4" fillId="7" borderId="4" xfId="0" applyNumberFormat="1" applyFont="1" applyFill="1" applyBorder="1" applyAlignment="1">
      <alignment horizontal="center" vertical="top"/>
    </xf>
    <xf numFmtId="3" fontId="4" fillId="5" borderId="17" xfId="0" applyNumberFormat="1" applyFont="1" applyFill="1" applyBorder="1" applyAlignment="1">
      <alignment horizontal="left" vertical="top"/>
    </xf>
    <xf numFmtId="3" fontId="2" fillId="0" borderId="18" xfId="0" applyNumberFormat="1" applyFont="1" applyBorder="1" applyAlignment="1">
      <alignment horizontal="center" vertical="top"/>
    </xf>
    <xf numFmtId="3" fontId="1" fillId="5" borderId="63" xfId="0" applyNumberFormat="1" applyFont="1" applyFill="1" applyBorder="1" applyAlignment="1">
      <alignment horizontal="center" vertical="top"/>
    </xf>
    <xf numFmtId="3" fontId="2" fillId="0" borderId="60" xfId="0" applyNumberFormat="1" applyFont="1" applyBorder="1" applyAlignment="1">
      <alignment horizontal="center" vertical="top"/>
    </xf>
    <xf numFmtId="3" fontId="1" fillId="0" borderId="44" xfId="0" applyNumberFormat="1" applyFont="1" applyFill="1" applyBorder="1" applyAlignment="1">
      <alignment horizontal="center" vertical="top"/>
    </xf>
    <xf numFmtId="3" fontId="2" fillId="5" borderId="13" xfId="0" applyNumberFormat="1" applyFont="1" applyFill="1" applyBorder="1" applyAlignment="1">
      <alignment vertical="top" wrapText="1"/>
    </xf>
    <xf numFmtId="3" fontId="2" fillId="5" borderId="13"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2" fillId="0" borderId="7" xfId="0" applyNumberFormat="1" applyFont="1" applyBorder="1" applyAlignment="1">
      <alignment horizontal="center" vertical="top"/>
    </xf>
    <xf numFmtId="3" fontId="1" fillId="0" borderId="41" xfId="0" applyNumberFormat="1" applyFont="1" applyFill="1" applyBorder="1" applyAlignment="1">
      <alignment vertical="top" wrapText="1"/>
    </xf>
    <xf numFmtId="3" fontId="1" fillId="0" borderId="31"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3" fontId="1" fillId="5" borderId="67" xfId="0" applyNumberFormat="1" applyFont="1" applyFill="1" applyBorder="1" applyAlignment="1">
      <alignment horizontal="center" vertical="top"/>
    </xf>
    <xf numFmtId="3" fontId="2" fillId="0" borderId="15" xfId="0" applyNumberFormat="1" applyFont="1" applyBorder="1" applyAlignment="1">
      <alignment horizontal="center" vertical="top"/>
    </xf>
    <xf numFmtId="3" fontId="2" fillId="0" borderId="28" xfId="0" applyNumberFormat="1" applyFont="1" applyBorder="1" applyAlignment="1">
      <alignment horizontal="center" vertical="top"/>
    </xf>
    <xf numFmtId="3" fontId="2" fillId="0" borderId="18" xfId="0" applyNumberFormat="1" applyFont="1" applyFill="1" applyBorder="1" applyAlignment="1">
      <alignment horizontal="center" vertical="top" wrapText="1"/>
    </xf>
    <xf numFmtId="49" fontId="2" fillId="5" borderId="13" xfId="0" applyNumberFormat="1" applyFont="1" applyFill="1" applyBorder="1" applyAlignment="1">
      <alignment vertical="top"/>
    </xf>
    <xf numFmtId="49" fontId="2" fillId="5" borderId="18" xfId="0" applyNumberFormat="1" applyFont="1" applyFill="1" applyBorder="1" applyAlignment="1">
      <alignment vertical="top"/>
    </xf>
    <xf numFmtId="3" fontId="2" fillId="0" borderId="13" xfId="0" applyNumberFormat="1" applyFont="1" applyFill="1" applyBorder="1" applyAlignment="1">
      <alignment vertical="top" wrapText="1"/>
    </xf>
    <xf numFmtId="3" fontId="1" fillId="0" borderId="67" xfId="0" applyNumberFormat="1" applyFont="1" applyFill="1" applyBorder="1" applyAlignment="1">
      <alignment horizontal="center" vertical="top"/>
    </xf>
    <xf numFmtId="3" fontId="1" fillId="0" borderId="37" xfId="0" applyNumberFormat="1" applyFont="1" applyFill="1" applyBorder="1" applyAlignment="1">
      <alignment vertical="top" wrapText="1"/>
    </xf>
    <xf numFmtId="3" fontId="1" fillId="0" borderId="67" xfId="0" applyNumberFormat="1" applyFont="1" applyFill="1" applyBorder="1" applyAlignment="1">
      <alignment horizontal="center" vertical="top" wrapText="1"/>
    </xf>
    <xf numFmtId="3" fontId="1" fillId="0" borderId="53" xfId="0" applyNumberFormat="1" applyFont="1" applyFill="1" applyBorder="1" applyAlignment="1">
      <alignment horizontal="center" vertical="top" wrapText="1"/>
    </xf>
    <xf numFmtId="3" fontId="2" fillId="0" borderId="60" xfId="0" applyNumberFormat="1" applyFont="1" applyFill="1" applyBorder="1" applyAlignment="1">
      <alignment horizontal="center" vertical="top" wrapText="1"/>
    </xf>
    <xf numFmtId="3" fontId="1" fillId="5" borderId="17" xfId="0" applyNumberFormat="1" applyFont="1" applyFill="1" applyBorder="1" applyAlignment="1">
      <alignment horizontal="center" vertical="top"/>
    </xf>
    <xf numFmtId="3" fontId="1" fillId="0" borderId="49" xfId="0" applyNumberFormat="1" applyFont="1" applyBorder="1" applyAlignment="1">
      <alignment vertical="top" wrapText="1"/>
    </xf>
    <xf numFmtId="3" fontId="1" fillId="7" borderId="3" xfId="0" applyNumberFormat="1" applyFont="1" applyFill="1" applyBorder="1" applyAlignment="1">
      <alignment horizontal="center" vertical="top"/>
    </xf>
    <xf numFmtId="3" fontId="1" fillId="5" borderId="67" xfId="0" applyNumberFormat="1" applyFont="1" applyFill="1" applyBorder="1" applyAlignment="1">
      <alignment vertical="top" wrapText="1"/>
    </xf>
    <xf numFmtId="3" fontId="1" fillId="5" borderId="26" xfId="0" applyNumberFormat="1" applyFont="1" applyFill="1" applyBorder="1" applyAlignment="1">
      <alignment horizontal="center" vertical="top"/>
    </xf>
    <xf numFmtId="3" fontId="1" fillId="7" borderId="58" xfId="0" applyNumberFormat="1" applyFont="1" applyFill="1" applyBorder="1" applyAlignment="1">
      <alignment horizontal="center" vertical="top"/>
    </xf>
    <xf numFmtId="3" fontId="1" fillId="7" borderId="67" xfId="0" applyNumberFormat="1" applyFont="1" applyFill="1" applyBorder="1" applyAlignment="1">
      <alignment vertical="top" wrapText="1"/>
    </xf>
    <xf numFmtId="3" fontId="1" fillId="7" borderId="26"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0" borderId="40" xfId="0" applyNumberFormat="1" applyFont="1" applyFill="1" applyBorder="1" applyAlignment="1">
      <alignment horizontal="center" vertical="top" wrapText="1"/>
    </xf>
    <xf numFmtId="3" fontId="4" fillId="0" borderId="48" xfId="0" applyNumberFormat="1" applyFont="1" applyFill="1" applyBorder="1" applyAlignment="1">
      <alignment horizontal="left" vertical="top" wrapText="1"/>
    </xf>
    <xf numFmtId="3" fontId="5" fillId="0" borderId="18" xfId="0" applyNumberFormat="1" applyFont="1" applyFill="1" applyBorder="1" applyAlignment="1">
      <alignment vertical="top" wrapText="1"/>
    </xf>
    <xf numFmtId="3" fontId="4" fillId="0" borderId="2" xfId="0" applyNumberFormat="1" applyFont="1" applyBorder="1" applyAlignment="1">
      <alignment horizontal="center" vertical="top"/>
    </xf>
    <xf numFmtId="3" fontId="4" fillId="5" borderId="67" xfId="0" applyNumberFormat="1" applyFont="1" applyFill="1" applyBorder="1" applyAlignment="1">
      <alignment horizontal="center" vertical="top" wrapText="1"/>
    </xf>
    <xf numFmtId="3" fontId="4" fillId="5" borderId="53" xfId="0" applyNumberFormat="1" applyFont="1" applyFill="1" applyBorder="1" applyAlignment="1">
      <alignment horizontal="center" vertical="top" wrapText="1"/>
    </xf>
    <xf numFmtId="3" fontId="4" fillId="0" borderId="41" xfId="0" applyNumberFormat="1" applyFont="1" applyBorder="1" applyAlignment="1">
      <alignment vertical="top" wrapText="1"/>
    </xf>
    <xf numFmtId="3" fontId="4" fillId="5" borderId="31" xfId="0" applyNumberFormat="1" applyFont="1" applyFill="1" applyBorder="1" applyAlignment="1">
      <alignment horizontal="center" vertical="top" wrapText="1"/>
    </xf>
    <xf numFmtId="3" fontId="4" fillId="5" borderId="60" xfId="0" applyNumberFormat="1" applyFont="1" applyFill="1" applyBorder="1" applyAlignment="1">
      <alignment horizontal="center" vertical="top" wrapText="1"/>
    </xf>
    <xf numFmtId="3" fontId="4" fillId="5" borderId="40" xfId="0" applyNumberFormat="1" applyFont="1" applyFill="1" applyBorder="1" applyAlignment="1">
      <alignment horizontal="center" vertical="top" wrapText="1"/>
    </xf>
    <xf numFmtId="3" fontId="4" fillId="0" borderId="40" xfId="0" applyNumberFormat="1" applyFont="1" applyBorder="1" applyAlignment="1">
      <alignment horizontal="center" vertical="top"/>
    </xf>
    <xf numFmtId="3" fontId="4" fillId="0" borderId="73" xfId="0" applyNumberFormat="1" applyFont="1" applyFill="1" applyBorder="1" applyAlignment="1">
      <alignment horizontal="center" vertical="top"/>
    </xf>
    <xf numFmtId="3" fontId="4" fillId="7" borderId="60" xfId="0" applyNumberFormat="1" applyFont="1" applyFill="1" applyBorder="1" applyAlignment="1">
      <alignment vertical="top" wrapText="1"/>
    </xf>
    <xf numFmtId="3" fontId="1" fillId="0" borderId="38" xfId="0" applyNumberFormat="1" applyFont="1" applyFill="1" applyBorder="1" applyAlignment="1">
      <alignment vertical="top" wrapText="1"/>
    </xf>
    <xf numFmtId="3" fontId="4" fillId="0" borderId="9" xfId="0" applyNumberFormat="1" applyFont="1" applyBorder="1" applyAlignment="1">
      <alignment horizontal="center" vertical="top"/>
    </xf>
    <xf numFmtId="3" fontId="4" fillId="0" borderId="17" xfId="0" applyNumberFormat="1" applyFont="1" applyBorder="1" applyAlignment="1">
      <alignment vertical="top"/>
    </xf>
    <xf numFmtId="3" fontId="4" fillId="5" borderId="38" xfId="0" applyNumberFormat="1" applyFont="1" applyFill="1" applyBorder="1" applyAlignment="1">
      <alignment vertical="top" wrapText="1"/>
    </xf>
    <xf numFmtId="3" fontId="4" fillId="0" borderId="40" xfId="0" applyNumberFormat="1" applyFont="1" applyBorder="1" applyAlignment="1">
      <alignment horizontal="center" vertical="top" wrapText="1"/>
    </xf>
    <xf numFmtId="3" fontId="4" fillId="5" borderId="41" xfId="0" applyNumberFormat="1" applyFont="1" applyFill="1" applyBorder="1" applyAlignment="1">
      <alignment vertical="top" wrapText="1"/>
    </xf>
    <xf numFmtId="3" fontId="4" fillId="0" borderId="62" xfId="0" applyNumberFormat="1" applyFont="1" applyBorder="1" applyAlignment="1">
      <alignment horizontal="center" vertical="top"/>
    </xf>
    <xf numFmtId="3" fontId="4" fillId="0" borderId="26" xfId="0" applyNumberFormat="1" applyFont="1" applyBorder="1" applyAlignment="1">
      <alignment horizontal="center" vertical="top"/>
    </xf>
    <xf numFmtId="3" fontId="1" fillId="7" borderId="60" xfId="0" applyNumberFormat="1" applyFont="1" applyFill="1" applyBorder="1" applyAlignment="1">
      <alignment horizontal="center" vertical="top" wrapText="1"/>
    </xf>
    <xf numFmtId="3" fontId="1" fillId="0" borderId="38" xfId="0" applyNumberFormat="1" applyFont="1" applyBorder="1" applyAlignment="1">
      <alignment vertical="top" wrapText="1"/>
    </xf>
    <xf numFmtId="3" fontId="1" fillId="7" borderId="0" xfId="0" applyNumberFormat="1" applyFont="1" applyFill="1" applyBorder="1" applyAlignment="1">
      <alignment vertical="top"/>
    </xf>
    <xf numFmtId="3" fontId="4" fillId="0" borderId="60" xfId="0" applyNumberFormat="1" applyFont="1" applyBorder="1" applyAlignment="1">
      <alignment horizontal="center" vertical="top"/>
    </xf>
    <xf numFmtId="3" fontId="2" fillId="0" borderId="3" xfId="0" applyNumberFormat="1" applyFont="1" applyBorder="1" applyAlignment="1">
      <alignment horizontal="center" vertical="top"/>
    </xf>
    <xf numFmtId="3" fontId="5" fillId="0" borderId="13" xfId="0" applyNumberFormat="1" applyFont="1" applyFill="1" applyBorder="1" applyAlignment="1">
      <alignment horizontal="center" vertical="top" wrapText="1"/>
    </xf>
    <xf numFmtId="3" fontId="4" fillId="0" borderId="0" xfId="0" applyNumberFormat="1" applyFont="1" applyAlignment="1">
      <alignment vertical="top"/>
    </xf>
    <xf numFmtId="3" fontId="2" fillId="0" borderId="43" xfId="0" applyNumberFormat="1" applyFont="1" applyBorder="1" applyAlignment="1">
      <alignment horizontal="center" vertical="top"/>
    </xf>
    <xf numFmtId="3" fontId="4" fillId="0" borderId="60" xfId="0" applyNumberFormat="1" applyFont="1" applyBorder="1" applyAlignment="1">
      <alignment horizontal="center" vertical="top" wrapText="1"/>
    </xf>
    <xf numFmtId="3" fontId="1" fillId="0" borderId="4" xfId="0" applyNumberFormat="1" applyFont="1" applyBorder="1" applyAlignment="1">
      <alignment horizontal="center" vertical="top"/>
    </xf>
    <xf numFmtId="3" fontId="1" fillId="0" borderId="41" xfId="0" applyNumberFormat="1" applyFont="1" applyBorder="1" applyAlignment="1">
      <alignment vertical="top" wrapText="1"/>
    </xf>
    <xf numFmtId="3" fontId="1" fillId="0" borderId="3" xfId="0" applyNumberFormat="1" applyFont="1" applyBorder="1" applyAlignment="1">
      <alignment horizontal="center" vertical="top" wrapText="1"/>
    </xf>
    <xf numFmtId="3" fontId="2" fillId="0" borderId="13" xfId="0" applyNumberFormat="1" applyFont="1" applyFill="1" applyBorder="1" applyAlignment="1">
      <alignment vertical="top" textRotation="90" wrapText="1"/>
    </xf>
    <xf numFmtId="3" fontId="2" fillId="0" borderId="19" xfId="0" applyNumberFormat="1" applyFont="1" applyFill="1" applyBorder="1" applyAlignment="1">
      <alignment vertical="top" textRotation="90" wrapText="1"/>
    </xf>
    <xf numFmtId="3" fontId="1" fillId="0" borderId="18" xfId="0" applyNumberFormat="1" applyFont="1" applyBorder="1" applyAlignment="1">
      <alignment horizontal="center" vertical="top"/>
    </xf>
    <xf numFmtId="3" fontId="1" fillId="0" borderId="31" xfId="0" applyNumberFormat="1" applyFont="1" applyBorder="1" applyAlignment="1">
      <alignment horizontal="center" vertical="top"/>
    </xf>
    <xf numFmtId="3" fontId="4" fillId="0" borderId="19" xfId="0" applyNumberFormat="1" applyFont="1" applyFill="1" applyBorder="1" applyAlignment="1">
      <alignment vertical="top" wrapText="1"/>
    </xf>
    <xf numFmtId="3" fontId="2" fillId="0" borderId="39" xfId="0" applyNumberFormat="1" applyFont="1" applyBorder="1" applyAlignment="1">
      <alignment horizontal="center" vertical="top"/>
    </xf>
    <xf numFmtId="3" fontId="2" fillId="0" borderId="21"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0" borderId="53" xfId="0" applyNumberFormat="1" applyFont="1" applyBorder="1" applyAlignment="1">
      <alignment horizontal="center" vertical="top"/>
    </xf>
    <xf numFmtId="3" fontId="1" fillId="0" borderId="37" xfId="0" applyNumberFormat="1" applyFont="1" applyBorder="1" applyAlignment="1">
      <alignment vertical="top" wrapText="1"/>
    </xf>
    <xf numFmtId="3" fontId="4" fillId="5" borderId="62" xfId="0" applyNumberFormat="1" applyFont="1" applyFill="1" applyBorder="1" applyAlignment="1">
      <alignment vertical="top" wrapText="1"/>
    </xf>
    <xf numFmtId="3" fontId="4" fillId="7" borderId="43" xfId="0" applyNumberFormat="1" applyFont="1" applyFill="1" applyBorder="1" applyAlignment="1">
      <alignment horizontal="center" vertical="top"/>
    </xf>
    <xf numFmtId="3" fontId="4" fillId="7" borderId="58" xfId="0" applyNumberFormat="1" applyFont="1" applyFill="1" applyBorder="1" applyAlignment="1">
      <alignment horizontal="center" vertical="top"/>
    </xf>
    <xf numFmtId="3" fontId="5" fillId="0" borderId="13" xfId="0" applyNumberFormat="1" applyFont="1" applyFill="1" applyBorder="1" applyAlignment="1">
      <alignment vertical="top" wrapText="1"/>
    </xf>
    <xf numFmtId="3" fontId="2" fillId="0" borderId="32" xfId="0" applyNumberFormat="1" applyFont="1" applyFill="1" applyBorder="1" applyAlignment="1">
      <alignment horizontal="center" vertical="top" textRotation="90" wrapText="1"/>
    </xf>
    <xf numFmtId="3" fontId="1" fillId="0" borderId="67" xfId="0" applyNumberFormat="1" applyFont="1" applyFill="1" applyBorder="1" applyAlignment="1">
      <alignment vertical="top" wrapText="1"/>
    </xf>
    <xf numFmtId="3" fontId="4" fillId="7" borderId="34" xfId="0" applyNumberFormat="1" applyFont="1" applyFill="1" applyBorder="1" applyAlignment="1">
      <alignment horizontal="center" vertical="top"/>
    </xf>
    <xf numFmtId="3" fontId="4" fillId="0" borderId="35" xfId="0" applyNumberFormat="1" applyFont="1" applyFill="1" applyBorder="1" applyAlignment="1">
      <alignment vertical="top" wrapText="1"/>
    </xf>
    <xf numFmtId="3" fontId="4" fillId="7" borderId="16" xfId="0" applyNumberFormat="1" applyFont="1" applyFill="1" applyBorder="1" applyAlignment="1">
      <alignment horizontal="left" vertical="top" wrapText="1"/>
    </xf>
    <xf numFmtId="3" fontId="4" fillId="7" borderId="13" xfId="0" applyNumberFormat="1" applyFont="1" applyFill="1" applyBorder="1" applyAlignment="1">
      <alignment horizontal="center" vertical="top" wrapText="1"/>
    </xf>
    <xf numFmtId="3" fontId="1" fillId="0" borderId="62" xfId="0" applyNumberFormat="1" applyFont="1" applyBorder="1" applyAlignment="1">
      <alignment vertical="top" wrapText="1"/>
    </xf>
    <xf numFmtId="3" fontId="1" fillId="7" borderId="37" xfId="0" applyNumberFormat="1" applyFont="1" applyFill="1" applyBorder="1" applyAlignment="1">
      <alignment vertical="top" wrapText="1"/>
    </xf>
    <xf numFmtId="3" fontId="1" fillId="7" borderId="41" xfId="0" applyNumberFormat="1" applyFont="1" applyFill="1" applyBorder="1" applyAlignment="1">
      <alignment vertical="top" wrapText="1"/>
    </xf>
    <xf numFmtId="3" fontId="4" fillId="5" borderId="7"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wrapText="1"/>
    </xf>
    <xf numFmtId="3" fontId="4" fillId="0" borderId="52" xfId="0" applyNumberFormat="1" applyFont="1" applyBorder="1" applyAlignment="1">
      <alignment horizontal="center" vertical="top" wrapText="1"/>
    </xf>
    <xf numFmtId="3" fontId="4" fillId="0" borderId="47"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top"/>
    </xf>
    <xf numFmtId="49" fontId="2" fillId="3" borderId="23" xfId="0" applyNumberFormat="1" applyFont="1" applyFill="1" applyBorder="1" applyAlignment="1">
      <alignment horizontal="center" vertical="top"/>
    </xf>
    <xf numFmtId="49" fontId="2" fillId="3" borderId="22" xfId="0" applyNumberFormat="1" applyFont="1" applyFill="1" applyBorder="1" applyAlignment="1">
      <alignment vertical="top"/>
    </xf>
    <xf numFmtId="49" fontId="2" fillId="2" borderId="13" xfId="0" applyNumberFormat="1" applyFont="1" applyFill="1" applyBorder="1" applyAlignment="1">
      <alignment vertical="top"/>
    </xf>
    <xf numFmtId="49" fontId="2" fillId="2" borderId="18" xfId="0" applyNumberFormat="1" applyFont="1" applyFill="1" applyBorder="1" applyAlignment="1">
      <alignment vertical="top"/>
    </xf>
    <xf numFmtId="3" fontId="2" fillId="0" borderId="39" xfId="0" applyNumberFormat="1" applyFont="1" applyFill="1" applyBorder="1" applyAlignment="1">
      <alignment horizontal="center" vertical="top"/>
    </xf>
    <xf numFmtId="3" fontId="1" fillId="7" borderId="38" xfId="0" applyNumberFormat="1" applyFont="1" applyFill="1" applyBorder="1" applyAlignment="1">
      <alignment vertical="top" wrapText="1"/>
    </xf>
    <xf numFmtId="3" fontId="4" fillId="7" borderId="52" xfId="0" applyNumberFormat="1" applyFont="1" applyFill="1" applyBorder="1" applyAlignment="1">
      <alignment horizontal="center" vertical="top"/>
    </xf>
    <xf numFmtId="3" fontId="4" fillId="7" borderId="32" xfId="0" applyNumberFormat="1" applyFont="1" applyFill="1" applyBorder="1" applyAlignment="1">
      <alignment horizontal="center" vertical="top"/>
    </xf>
    <xf numFmtId="3" fontId="2" fillId="5" borderId="39" xfId="0" applyNumberFormat="1" applyFont="1" applyFill="1" applyBorder="1" applyAlignment="1">
      <alignment horizontal="center" vertical="top"/>
    </xf>
    <xf numFmtId="3" fontId="1" fillId="5" borderId="42" xfId="0" applyNumberFormat="1" applyFont="1" applyFill="1" applyBorder="1" applyAlignment="1">
      <alignment vertical="top" wrapText="1"/>
    </xf>
    <xf numFmtId="3" fontId="2" fillId="5" borderId="21" xfId="0" applyNumberFormat="1" applyFont="1" applyFill="1" applyBorder="1" applyAlignment="1">
      <alignment horizontal="center" vertical="top"/>
    </xf>
    <xf numFmtId="3" fontId="4" fillId="0" borderId="43" xfId="0" applyNumberFormat="1" applyFont="1" applyBorder="1" applyAlignment="1">
      <alignment horizontal="center" vertical="top" wrapText="1"/>
    </xf>
    <xf numFmtId="3" fontId="4" fillId="0" borderId="61" xfId="0" applyNumberFormat="1" applyFont="1" applyBorder="1" applyAlignment="1">
      <alignment horizontal="center" vertical="top" wrapText="1"/>
    </xf>
    <xf numFmtId="3" fontId="4" fillId="7" borderId="31" xfId="0" applyNumberFormat="1" applyFont="1" applyFill="1" applyBorder="1" applyAlignment="1">
      <alignment horizontal="center" vertical="top"/>
    </xf>
    <xf numFmtId="3" fontId="1" fillId="5" borderId="43" xfId="0" applyNumberFormat="1" applyFont="1" applyFill="1" applyBorder="1" applyAlignment="1">
      <alignment vertical="top" wrapText="1"/>
    </xf>
    <xf numFmtId="3" fontId="4" fillId="7" borderId="40" xfId="0" applyNumberFormat="1" applyFont="1" applyFill="1" applyBorder="1" applyAlignment="1">
      <alignment horizontal="center" vertical="top"/>
    </xf>
    <xf numFmtId="3" fontId="1" fillId="7" borderId="54" xfId="0" applyNumberFormat="1" applyFont="1" applyFill="1" applyBorder="1" applyAlignment="1">
      <alignment horizontal="left" vertical="top" wrapText="1"/>
    </xf>
    <xf numFmtId="3" fontId="5" fillId="0" borderId="7" xfId="0" applyNumberFormat="1" applyFont="1" applyBorder="1" applyAlignment="1">
      <alignment horizontal="center" vertical="top"/>
    </xf>
    <xf numFmtId="3" fontId="1" fillId="0" borderId="2" xfId="0" applyNumberFormat="1" applyFont="1" applyFill="1" applyBorder="1" applyAlignment="1">
      <alignment horizontal="center" vertical="top" wrapText="1"/>
    </xf>
    <xf numFmtId="3" fontId="2" fillId="5" borderId="40" xfId="0" applyNumberFormat="1" applyFont="1" applyFill="1" applyBorder="1" applyAlignment="1">
      <alignment horizontal="center" vertical="top"/>
    </xf>
    <xf numFmtId="3" fontId="4" fillId="0" borderId="9" xfId="0" applyNumberFormat="1" applyFont="1" applyFill="1" applyBorder="1" applyAlignment="1">
      <alignment horizontal="center" vertical="top" wrapText="1"/>
    </xf>
    <xf numFmtId="3" fontId="2" fillId="0" borderId="61" xfId="0" applyNumberFormat="1" applyFont="1" applyFill="1" applyBorder="1" applyAlignment="1">
      <alignment horizontal="center" vertical="top"/>
    </xf>
    <xf numFmtId="3" fontId="1" fillId="0" borderId="22" xfId="0" applyNumberFormat="1" applyFont="1" applyBorder="1" applyAlignment="1">
      <alignment vertical="top" wrapText="1"/>
    </xf>
    <xf numFmtId="3" fontId="4" fillId="5" borderId="66" xfId="0" applyNumberFormat="1" applyFont="1" applyFill="1" applyBorder="1" applyAlignment="1">
      <alignment vertical="top" wrapText="1"/>
    </xf>
    <xf numFmtId="3" fontId="1" fillId="0" borderId="19" xfId="0" applyNumberFormat="1" applyFont="1" applyBorder="1" applyAlignment="1">
      <alignment horizontal="center" vertical="top"/>
    </xf>
    <xf numFmtId="3" fontId="1" fillId="7" borderId="67" xfId="0" applyNumberFormat="1" applyFont="1" applyFill="1" applyBorder="1" applyAlignment="1">
      <alignment horizontal="center" vertical="top" wrapText="1"/>
    </xf>
    <xf numFmtId="3" fontId="2" fillId="7" borderId="32" xfId="0" applyNumberFormat="1" applyFont="1" applyFill="1" applyBorder="1" applyAlignment="1">
      <alignment horizontal="center" vertical="top"/>
    </xf>
    <xf numFmtId="3" fontId="1" fillId="0" borderId="62" xfId="0" applyNumberFormat="1" applyFont="1" applyBorder="1" applyAlignment="1">
      <alignment vertical="top"/>
    </xf>
    <xf numFmtId="49" fontId="1" fillId="0" borderId="0" xfId="0" applyNumberFormat="1" applyFont="1" applyBorder="1" applyAlignment="1">
      <alignment horizontal="center" vertical="top" wrapText="1"/>
    </xf>
    <xf numFmtId="3" fontId="2" fillId="5" borderId="32" xfId="0" applyNumberFormat="1" applyFont="1" applyFill="1" applyBorder="1" applyAlignment="1">
      <alignment horizontal="center" vertical="top"/>
    </xf>
    <xf numFmtId="3" fontId="4" fillId="0" borderId="0" xfId="0" applyNumberFormat="1" applyFont="1" applyAlignment="1">
      <alignment horizontal="center" vertical="top"/>
    </xf>
    <xf numFmtId="165" fontId="1" fillId="0" borderId="3" xfId="0" applyNumberFormat="1" applyFont="1" applyFill="1" applyBorder="1" applyAlignment="1">
      <alignment horizontal="center" vertical="top"/>
    </xf>
    <xf numFmtId="165" fontId="5" fillId="8" borderId="51" xfId="0" applyNumberFormat="1" applyFont="1" applyFill="1" applyBorder="1" applyAlignment="1">
      <alignment horizontal="center" vertical="top"/>
    </xf>
    <xf numFmtId="165" fontId="1" fillId="7" borderId="16" xfId="0" applyNumberFormat="1" applyFont="1" applyFill="1" applyBorder="1" applyAlignment="1">
      <alignment horizontal="center" vertical="top"/>
    </xf>
    <xf numFmtId="165" fontId="1" fillId="7" borderId="0" xfId="0" applyNumberFormat="1" applyFont="1" applyFill="1" applyBorder="1" applyAlignment="1">
      <alignment horizontal="center" vertical="top"/>
    </xf>
    <xf numFmtId="165" fontId="5" fillId="8" borderId="28" xfId="0" applyNumberFormat="1" applyFont="1" applyFill="1" applyBorder="1" applyAlignment="1">
      <alignment horizontal="center" vertical="top"/>
    </xf>
    <xf numFmtId="165" fontId="1" fillId="0" borderId="7" xfId="0" applyNumberFormat="1" applyFont="1" applyFill="1" applyBorder="1" applyAlignment="1">
      <alignment horizontal="center" vertical="top"/>
    </xf>
    <xf numFmtId="165" fontId="5" fillId="8" borderId="26" xfId="0" applyNumberFormat="1" applyFont="1" applyFill="1" applyBorder="1" applyAlignment="1">
      <alignment horizontal="center" vertical="top"/>
    </xf>
    <xf numFmtId="165" fontId="4" fillId="7" borderId="7" xfId="0" applyNumberFormat="1" applyFont="1" applyFill="1" applyBorder="1" applyAlignment="1">
      <alignment horizontal="center" vertical="top"/>
    </xf>
    <xf numFmtId="165" fontId="1" fillId="0" borderId="7" xfId="0" applyNumberFormat="1" applyFont="1" applyBorder="1" applyAlignment="1">
      <alignment horizontal="center" vertical="top"/>
    </xf>
    <xf numFmtId="165" fontId="1" fillId="7" borderId="62"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4" xfId="0" applyNumberFormat="1" applyFont="1" applyFill="1" applyBorder="1" applyAlignment="1">
      <alignment horizontal="center" vertical="top"/>
    </xf>
    <xf numFmtId="165" fontId="4" fillId="0" borderId="24" xfId="0" applyNumberFormat="1" applyFont="1" applyFill="1" applyBorder="1" applyAlignment="1">
      <alignment horizontal="center" vertical="top"/>
    </xf>
    <xf numFmtId="165" fontId="1" fillId="0" borderId="62" xfId="0" applyNumberFormat="1" applyFont="1" applyFill="1" applyBorder="1" applyAlignment="1">
      <alignment horizontal="center" vertical="top"/>
    </xf>
    <xf numFmtId="165" fontId="1" fillId="7" borderId="27" xfId="0" applyNumberFormat="1" applyFont="1" applyFill="1" applyBorder="1" applyAlignment="1">
      <alignment horizontal="center" vertical="top"/>
    </xf>
    <xf numFmtId="165" fontId="5" fillId="8" borderId="48" xfId="0" applyNumberFormat="1" applyFont="1" applyFill="1" applyBorder="1" applyAlignment="1">
      <alignment horizontal="center" vertical="top"/>
    </xf>
    <xf numFmtId="165" fontId="2" fillId="8" borderId="48" xfId="0" applyNumberFormat="1" applyFont="1" applyFill="1" applyBorder="1" applyAlignment="1">
      <alignment horizontal="center" vertical="top"/>
    </xf>
    <xf numFmtId="165" fontId="2" fillId="8" borderId="46" xfId="0" applyNumberFormat="1" applyFont="1" applyFill="1" applyBorder="1" applyAlignment="1">
      <alignment horizontal="center" vertical="top"/>
    </xf>
    <xf numFmtId="165" fontId="4" fillId="7" borderId="16" xfId="0" applyNumberFormat="1" applyFont="1" applyFill="1" applyBorder="1" applyAlignment="1">
      <alignment horizontal="center" vertical="top"/>
    </xf>
    <xf numFmtId="165" fontId="4" fillId="0" borderId="3" xfId="0" applyNumberFormat="1" applyFont="1" applyFill="1" applyBorder="1" applyAlignment="1">
      <alignment horizontal="center" vertical="top"/>
    </xf>
    <xf numFmtId="165" fontId="5" fillId="2" borderId="12" xfId="0" applyNumberFormat="1" applyFont="1" applyFill="1" applyBorder="1" applyAlignment="1">
      <alignment horizontal="center" vertical="top"/>
    </xf>
    <xf numFmtId="165" fontId="5" fillId="3" borderId="12" xfId="0" applyNumberFormat="1" applyFont="1" applyFill="1" applyBorder="1" applyAlignment="1">
      <alignment horizontal="center" vertical="top"/>
    </xf>
    <xf numFmtId="165" fontId="5" fillId="8" borderId="62" xfId="0" applyNumberFormat="1" applyFont="1" applyFill="1" applyBorder="1" applyAlignment="1">
      <alignment horizontal="center" vertical="top"/>
    </xf>
    <xf numFmtId="165" fontId="5" fillId="8" borderId="27" xfId="0" applyNumberFormat="1" applyFont="1" applyFill="1" applyBorder="1" applyAlignment="1">
      <alignment horizontal="center" vertical="top"/>
    </xf>
    <xf numFmtId="165" fontId="1" fillId="5" borderId="17" xfId="0" applyNumberFormat="1" applyFont="1" applyFill="1" applyBorder="1" applyAlignment="1">
      <alignment horizontal="center" vertical="top"/>
    </xf>
    <xf numFmtId="165" fontId="1" fillId="5" borderId="0" xfId="0" applyNumberFormat="1" applyFont="1" applyFill="1" applyBorder="1" applyAlignment="1">
      <alignment horizontal="center" vertical="top"/>
    </xf>
    <xf numFmtId="165" fontId="5" fillId="8" borderId="66" xfId="0" applyNumberFormat="1" applyFont="1" applyFill="1" applyBorder="1" applyAlignment="1">
      <alignment horizontal="center" vertical="top"/>
    </xf>
    <xf numFmtId="165" fontId="4" fillId="7" borderId="62" xfId="0" applyNumberFormat="1" applyFont="1" applyFill="1" applyBorder="1" applyAlignment="1">
      <alignment horizontal="center" vertical="top"/>
    </xf>
    <xf numFmtId="165" fontId="1" fillId="0" borderId="17" xfId="0" applyNumberFormat="1" applyFont="1" applyFill="1" applyBorder="1" applyAlignment="1">
      <alignment horizontal="center" vertical="top"/>
    </xf>
    <xf numFmtId="165" fontId="4" fillId="0" borderId="28" xfId="0" applyNumberFormat="1" applyFont="1" applyFill="1" applyBorder="1" applyAlignment="1">
      <alignment horizontal="center" vertical="top"/>
    </xf>
    <xf numFmtId="165" fontId="4" fillId="0" borderId="26" xfId="0" applyNumberFormat="1" applyFont="1" applyFill="1" applyBorder="1" applyAlignment="1">
      <alignment horizontal="center" vertical="top"/>
    </xf>
    <xf numFmtId="165" fontId="1" fillId="0" borderId="24" xfId="0" applyNumberFormat="1" applyFont="1" applyFill="1" applyBorder="1" applyAlignment="1">
      <alignment horizontal="center" vertical="top"/>
    </xf>
    <xf numFmtId="165" fontId="2" fillId="8" borderId="51"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8" borderId="28" xfId="0" applyNumberFormat="1" applyFont="1" applyFill="1" applyBorder="1" applyAlignment="1">
      <alignment horizontal="center" vertical="top"/>
    </xf>
    <xf numFmtId="165" fontId="2" fillId="8" borderId="62" xfId="0" applyNumberFormat="1" applyFont="1" applyFill="1" applyBorder="1" applyAlignment="1">
      <alignment horizontal="center" vertical="top"/>
    </xf>
    <xf numFmtId="165" fontId="2" fillId="2" borderId="12" xfId="0" applyNumberFormat="1" applyFont="1" applyFill="1" applyBorder="1" applyAlignment="1">
      <alignment horizontal="center" vertical="top"/>
    </xf>
    <xf numFmtId="165" fontId="1" fillId="0" borderId="17" xfId="0" applyNumberFormat="1" applyFont="1" applyBorder="1" applyAlignment="1">
      <alignment horizontal="center" vertical="top"/>
    </xf>
    <xf numFmtId="165" fontId="1" fillId="5" borderId="16" xfId="0" applyNumberFormat="1" applyFont="1" applyFill="1" applyBorder="1" applyAlignment="1">
      <alignment horizontal="center" vertical="top"/>
    </xf>
    <xf numFmtId="165" fontId="2" fillId="3" borderId="57" xfId="0" applyNumberFormat="1" applyFont="1" applyFill="1" applyBorder="1" applyAlignment="1">
      <alignment horizontal="center" vertical="top"/>
    </xf>
    <xf numFmtId="165" fontId="2" fillId="4" borderId="57" xfId="0" applyNumberFormat="1" applyFont="1" applyFill="1" applyBorder="1" applyAlignment="1">
      <alignment horizontal="center" vertical="top"/>
    </xf>
    <xf numFmtId="165" fontId="1" fillId="0" borderId="0" xfId="0" applyNumberFormat="1" applyFont="1" applyBorder="1" applyAlignment="1">
      <alignment vertical="top"/>
    </xf>
    <xf numFmtId="165" fontId="1" fillId="0" borderId="0" xfId="0" applyNumberFormat="1" applyFont="1" applyAlignment="1">
      <alignment vertical="top"/>
    </xf>
    <xf numFmtId="165" fontId="1" fillId="0" borderId="59" xfId="0" applyNumberFormat="1" applyFont="1" applyFill="1" applyBorder="1" applyAlignment="1">
      <alignment horizontal="center" vertical="top"/>
    </xf>
    <xf numFmtId="165" fontId="1" fillId="0" borderId="0" xfId="0" applyNumberFormat="1" applyFont="1" applyBorder="1" applyAlignment="1">
      <alignment horizontal="center" vertical="top"/>
    </xf>
    <xf numFmtId="165" fontId="4" fillId="0" borderId="7" xfId="0" applyNumberFormat="1" applyFont="1" applyFill="1" applyBorder="1" applyAlignment="1">
      <alignment horizontal="center" vertical="top"/>
    </xf>
    <xf numFmtId="3" fontId="4" fillId="0" borderId="17" xfId="0" applyNumberFormat="1" applyFont="1" applyBorder="1" applyAlignment="1">
      <alignment vertical="top" wrapText="1"/>
    </xf>
    <xf numFmtId="3" fontId="4" fillId="0" borderId="42" xfId="0" applyNumberFormat="1" applyFont="1" applyBorder="1" applyAlignment="1">
      <alignment vertical="top"/>
    </xf>
    <xf numFmtId="3" fontId="4" fillId="5" borderId="62" xfId="0" applyNumberFormat="1" applyFont="1" applyFill="1" applyBorder="1" applyAlignment="1">
      <alignment horizontal="left" vertical="top"/>
    </xf>
    <xf numFmtId="3" fontId="4" fillId="5" borderId="63" xfId="0" applyNumberFormat="1" applyFont="1" applyFill="1" applyBorder="1" applyAlignment="1">
      <alignment horizontal="left" vertical="top"/>
    </xf>
    <xf numFmtId="3" fontId="1" fillId="7" borderId="53" xfId="0" applyNumberFormat="1" applyFont="1" applyFill="1" applyBorder="1" applyAlignment="1">
      <alignment horizontal="center" vertical="top" wrapText="1"/>
    </xf>
    <xf numFmtId="3" fontId="4" fillId="7" borderId="17" xfId="0" applyNumberFormat="1" applyFont="1" applyFill="1" applyBorder="1" applyAlignment="1">
      <alignment vertical="top" wrapText="1"/>
    </xf>
    <xf numFmtId="3" fontId="13" fillId="7" borderId="43" xfId="0" applyNumberFormat="1" applyFont="1" applyFill="1" applyBorder="1" applyAlignment="1">
      <alignment horizontal="center" vertical="top"/>
    </xf>
    <xf numFmtId="165" fontId="4" fillId="7" borderId="17" xfId="0" applyNumberFormat="1" applyFont="1" applyFill="1" applyBorder="1" applyAlignment="1">
      <alignment horizontal="center" vertical="top"/>
    </xf>
    <xf numFmtId="3" fontId="1" fillId="7" borderId="32" xfId="0" applyNumberFormat="1" applyFont="1" applyFill="1" applyBorder="1" applyAlignment="1">
      <alignment horizontal="center" vertical="top" wrapText="1"/>
    </xf>
    <xf numFmtId="3" fontId="4" fillId="5" borderId="5" xfId="0" applyNumberFormat="1" applyFont="1" applyFill="1" applyBorder="1" applyAlignment="1">
      <alignment horizontal="center" vertical="top"/>
    </xf>
    <xf numFmtId="3" fontId="4" fillId="7" borderId="2" xfId="0" applyNumberFormat="1" applyFont="1" applyFill="1" applyBorder="1" applyAlignment="1">
      <alignment horizontal="center" vertical="top" wrapText="1"/>
    </xf>
    <xf numFmtId="165" fontId="1" fillId="0" borderId="16" xfId="0" applyNumberFormat="1" applyFont="1" applyBorder="1" applyAlignment="1">
      <alignment horizontal="center" vertical="top"/>
    </xf>
    <xf numFmtId="165" fontId="1" fillId="7" borderId="28" xfId="0" applyNumberFormat="1" applyFont="1" applyFill="1" applyBorder="1" applyAlignment="1">
      <alignment horizontal="center" vertical="top"/>
    </xf>
    <xf numFmtId="3" fontId="2" fillId="0" borderId="68" xfId="0" applyNumberFormat="1" applyFont="1" applyFill="1" applyBorder="1" applyAlignment="1">
      <alignment vertical="top" textRotation="90" wrapText="1"/>
    </xf>
    <xf numFmtId="3" fontId="2" fillId="0" borderId="44" xfId="0" applyNumberFormat="1" applyFont="1" applyFill="1" applyBorder="1" applyAlignment="1">
      <alignment horizontal="center" vertical="top" textRotation="90" wrapText="1"/>
    </xf>
    <xf numFmtId="165" fontId="4" fillId="5" borderId="66" xfId="0" applyNumberFormat="1" applyFont="1" applyFill="1" applyBorder="1" applyAlignment="1">
      <alignment horizontal="center" vertical="top"/>
    </xf>
    <xf numFmtId="165" fontId="1" fillId="5" borderId="66" xfId="0" applyNumberFormat="1" applyFont="1" applyFill="1" applyBorder="1" applyAlignment="1">
      <alignment horizontal="center" vertical="top"/>
    </xf>
    <xf numFmtId="165" fontId="2" fillId="2" borderId="74" xfId="0" applyNumberFormat="1" applyFont="1" applyFill="1" applyBorder="1" applyAlignment="1">
      <alignment horizontal="center" vertical="top"/>
    </xf>
    <xf numFmtId="165" fontId="4" fillId="5" borderId="76" xfId="0" applyNumberFormat="1" applyFont="1" applyFill="1" applyBorder="1" applyAlignment="1">
      <alignment horizontal="center" vertical="top"/>
    </xf>
    <xf numFmtId="165" fontId="4" fillId="7" borderId="66" xfId="0" applyNumberFormat="1" applyFont="1" applyFill="1" applyBorder="1" applyAlignment="1">
      <alignment horizontal="center" vertical="top"/>
    </xf>
    <xf numFmtId="165" fontId="4" fillId="0" borderId="17" xfId="0" applyNumberFormat="1" applyFont="1" applyBorder="1" applyAlignment="1">
      <alignment horizontal="center" vertical="top"/>
    </xf>
    <xf numFmtId="3" fontId="1" fillId="0" borderId="24" xfId="0" applyNumberFormat="1" applyFont="1" applyBorder="1" applyAlignment="1">
      <alignment horizontal="center" vertical="top"/>
    </xf>
    <xf numFmtId="3" fontId="2" fillId="7" borderId="19"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3" fontId="1" fillId="7" borderId="60" xfId="0" applyNumberFormat="1" applyFont="1" applyFill="1" applyBorder="1" applyAlignment="1">
      <alignment vertical="top" wrapText="1"/>
    </xf>
    <xf numFmtId="165" fontId="4" fillId="0" borderId="7" xfId="0" applyNumberFormat="1" applyFont="1" applyBorder="1" applyAlignment="1">
      <alignment horizontal="center" vertical="top" wrapText="1"/>
    </xf>
    <xf numFmtId="3" fontId="1" fillId="0" borderId="30" xfId="0" applyNumberFormat="1" applyFont="1" applyBorder="1" applyAlignment="1">
      <alignment horizontal="center" vertical="top"/>
    </xf>
    <xf numFmtId="3" fontId="1" fillId="7" borderId="42" xfId="0" applyNumberFormat="1" applyFont="1" applyFill="1" applyBorder="1" applyAlignment="1">
      <alignment vertical="top" wrapText="1"/>
    </xf>
    <xf numFmtId="3" fontId="5" fillId="0" borderId="60" xfId="0" applyNumberFormat="1" applyFont="1" applyBorder="1" applyAlignment="1">
      <alignment horizontal="center" vertical="top"/>
    </xf>
    <xf numFmtId="3" fontId="5" fillId="0" borderId="18" xfId="0" applyNumberFormat="1" applyFont="1" applyBorder="1" applyAlignment="1">
      <alignment horizontal="center" vertical="top"/>
    </xf>
    <xf numFmtId="3" fontId="5" fillId="0" borderId="71" xfId="0" applyNumberFormat="1" applyFont="1" applyBorder="1" applyAlignment="1">
      <alignment horizontal="center" vertical="top"/>
    </xf>
    <xf numFmtId="3" fontId="4" fillId="7" borderId="6" xfId="0" applyNumberFormat="1" applyFont="1" applyFill="1" applyBorder="1" applyAlignment="1">
      <alignment horizontal="center" vertical="top" wrapText="1"/>
    </xf>
    <xf numFmtId="3" fontId="4" fillId="7" borderId="54" xfId="0" applyNumberFormat="1" applyFont="1" applyFill="1" applyBorder="1" applyAlignment="1">
      <alignment horizontal="center" vertical="top"/>
    </xf>
    <xf numFmtId="3" fontId="4" fillId="7" borderId="67" xfId="0" applyNumberFormat="1" applyFont="1" applyFill="1" applyBorder="1" applyAlignment="1">
      <alignment horizontal="left" vertical="top" wrapText="1"/>
    </xf>
    <xf numFmtId="3" fontId="4" fillId="7" borderId="54" xfId="0" applyNumberFormat="1" applyFont="1" applyFill="1" applyBorder="1" applyAlignment="1">
      <alignment horizontal="left" vertical="top" wrapText="1"/>
    </xf>
    <xf numFmtId="3" fontId="4" fillId="5" borderId="17" xfId="0" applyNumberFormat="1" applyFont="1" applyFill="1" applyBorder="1" applyAlignment="1">
      <alignment vertical="top" wrapText="1"/>
    </xf>
    <xf numFmtId="3" fontId="5" fillId="7" borderId="29" xfId="0" applyNumberFormat="1" applyFont="1" applyFill="1" applyBorder="1" applyAlignment="1">
      <alignment horizontal="left" vertical="top" wrapText="1"/>
    </xf>
    <xf numFmtId="3" fontId="5" fillId="0" borderId="59" xfId="0" applyNumberFormat="1" applyFont="1" applyBorder="1" applyAlignment="1">
      <alignment horizontal="center" vertical="top"/>
    </xf>
    <xf numFmtId="165" fontId="4" fillId="0" borderId="75" xfId="0" applyNumberFormat="1" applyFont="1" applyFill="1" applyBorder="1" applyAlignment="1">
      <alignment horizontal="center" vertical="top"/>
    </xf>
    <xf numFmtId="3" fontId="4" fillId="0" borderId="29" xfId="0" applyNumberFormat="1" applyFont="1" applyFill="1" applyBorder="1" applyAlignment="1">
      <alignment horizontal="center" vertical="top"/>
    </xf>
    <xf numFmtId="3" fontId="4" fillId="0" borderId="59" xfId="0" applyNumberFormat="1" applyFont="1" applyFill="1" applyBorder="1" applyAlignment="1">
      <alignment horizontal="center" vertical="top"/>
    </xf>
    <xf numFmtId="165" fontId="1" fillId="0" borderId="15" xfId="0" applyNumberFormat="1" applyFont="1" applyFill="1" applyBorder="1" applyAlignment="1">
      <alignment horizontal="center" vertical="top"/>
    </xf>
    <xf numFmtId="3" fontId="5" fillId="5" borderId="29" xfId="0" applyNumberFormat="1" applyFont="1" applyFill="1" applyBorder="1" applyAlignment="1">
      <alignment vertical="top" wrapText="1"/>
    </xf>
    <xf numFmtId="3" fontId="5" fillId="0" borderId="29" xfId="0" applyNumberFormat="1" applyFont="1" applyFill="1" applyBorder="1" applyAlignment="1">
      <alignment horizontal="center" vertical="top" textRotation="180" wrapText="1"/>
    </xf>
    <xf numFmtId="3" fontId="1" fillId="0" borderId="54" xfId="0" applyNumberFormat="1" applyFont="1" applyFill="1" applyBorder="1" applyAlignment="1">
      <alignment horizontal="center" vertical="top"/>
    </xf>
    <xf numFmtId="3" fontId="1" fillId="7" borderId="43" xfId="0" applyNumberFormat="1" applyFont="1" applyFill="1" applyBorder="1" applyAlignment="1">
      <alignment vertical="top" wrapText="1"/>
    </xf>
    <xf numFmtId="3" fontId="4" fillId="0" borderId="28" xfId="0" applyNumberFormat="1" applyFont="1" applyBorder="1" applyAlignment="1">
      <alignment horizontal="center" vertical="top" wrapText="1"/>
    </xf>
    <xf numFmtId="3" fontId="5" fillId="0" borderId="18" xfId="0" applyNumberFormat="1" applyFont="1" applyFill="1" applyBorder="1" applyAlignment="1">
      <alignment vertical="top" textRotation="90" wrapText="1"/>
    </xf>
    <xf numFmtId="3" fontId="1" fillId="0" borderId="32" xfId="0" applyNumberFormat="1" applyFont="1" applyBorder="1" applyAlignment="1">
      <alignment horizontal="center" vertical="top"/>
    </xf>
    <xf numFmtId="3" fontId="8" fillId="0" borderId="0" xfId="0" applyNumberFormat="1" applyFont="1" applyBorder="1" applyAlignment="1">
      <alignment vertical="top"/>
    </xf>
    <xf numFmtId="165" fontId="2" fillId="8" borderId="4" xfId="0" applyNumberFormat="1" applyFont="1" applyFill="1" applyBorder="1" applyAlignment="1">
      <alignment horizontal="center" vertical="top"/>
    </xf>
    <xf numFmtId="165" fontId="2" fillId="2" borderId="55" xfId="0" applyNumberFormat="1" applyFont="1" applyFill="1" applyBorder="1" applyAlignment="1">
      <alignment horizontal="center" vertical="top"/>
    </xf>
    <xf numFmtId="165" fontId="1" fillId="5" borderId="13" xfId="0" applyNumberFormat="1" applyFont="1" applyFill="1" applyBorder="1" applyAlignment="1">
      <alignment horizontal="center" vertical="top"/>
    </xf>
    <xf numFmtId="165" fontId="1" fillId="7" borderId="60" xfId="0" applyNumberFormat="1" applyFont="1" applyFill="1" applyBorder="1" applyAlignment="1">
      <alignment horizontal="center" vertical="top"/>
    </xf>
    <xf numFmtId="165" fontId="1" fillId="5" borderId="18"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165" fontId="1" fillId="0" borderId="18" xfId="0" applyNumberFormat="1" applyFont="1" applyBorder="1" applyAlignment="1">
      <alignment horizontal="center" vertical="top"/>
    </xf>
    <xf numFmtId="165" fontId="1" fillId="0" borderId="13" xfId="0" applyNumberFormat="1" applyFont="1" applyBorder="1" applyAlignment="1">
      <alignment horizontal="center" vertical="top"/>
    </xf>
    <xf numFmtId="165" fontId="2" fillId="2" borderId="11" xfId="0" applyNumberFormat="1" applyFont="1" applyFill="1" applyBorder="1" applyAlignment="1">
      <alignment horizontal="center" vertical="top"/>
    </xf>
    <xf numFmtId="165" fontId="2" fillId="3" borderId="19" xfId="0" applyNumberFormat="1" applyFont="1" applyFill="1" applyBorder="1" applyAlignment="1">
      <alignment horizontal="center" vertical="top"/>
    </xf>
    <xf numFmtId="165" fontId="2" fillId="4" borderId="19" xfId="0" applyNumberFormat="1" applyFont="1" applyFill="1" applyBorder="1" applyAlignment="1">
      <alignment horizontal="center" vertical="top"/>
    </xf>
    <xf numFmtId="165" fontId="5" fillId="8" borderId="4" xfId="0" applyNumberFormat="1" applyFont="1" applyFill="1" applyBorder="1" applyAlignment="1">
      <alignment horizontal="center" vertical="top"/>
    </xf>
    <xf numFmtId="165" fontId="1" fillId="7" borderId="13" xfId="0" applyNumberFormat="1" applyFont="1" applyFill="1" applyBorder="1" applyAlignment="1">
      <alignment horizontal="center" vertical="top"/>
    </xf>
    <xf numFmtId="165" fontId="4" fillId="0" borderId="18" xfId="0" applyNumberFormat="1" applyFont="1" applyBorder="1" applyAlignment="1">
      <alignment horizontal="center" vertical="top"/>
    </xf>
    <xf numFmtId="165" fontId="2" fillId="8" borderId="27" xfId="0" applyNumberFormat="1" applyFont="1" applyFill="1" applyBorder="1" applyAlignment="1">
      <alignment horizontal="center" vertical="top"/>
    </xf>
    <xf numFmtId="165" fontId="5" fillId="8" borderId="60" xfId="0" applyNumberFormat="1" applyFont="1" applyFill="1" applyBorder="1" applyAlignment="1">
      <alignment horizontal="center" vertical="top"/>
    </xf>
    <xf numFmtId="165" fontId="1" fillId="5" borderId="60" xfId="0" applyNumberFormat="1" applyFont="1" applyFill="1" applyBorder="1" applyAlignment="1">
      <alignment horizontal="center" vertical="top"/>
    </xf>
    <xf numFmtId="165" fontId="1" fillId="5" borderId="67" xfId="0" applyNumberFormat="1" applyFont="1" applyFill="1" applyBorder="1" applyAlignment="1">
      <alignment horizontal="center" vertical="top"/>
    </xf>
    <xf numFmtId="165" fontId="4" fillId="5" borderId="18" xfId="0" applyNumberFormat="1" applyFont="1" applyFill="1" applyBorder="1" applyAlignment="1">
      <alignment horizontal="center" vertical="top"/>
    </xf>
    <xf numFmtId="165" fontId="4" fillId="5" borderId="29" xfId="0" applyNumberFormat="1" applyFont="1" applyFill="1" applyBorder="1" applyAlignment="1">
      <alignment horizontal="center" vertical="top"/>
    </xf>
    <xf numFmtId="165" fontId="1" fillId="7" borderId="60" xfId="0" applyNumberFormat="1" applyFont="1" applyFill="1" applyBorder="1" applyAlignment="1">
      <alignment horizontal="center" vertical="center"/>
    </xf>
    <xf numFmtId="165" fontId="1" fillId="7" borderId="67" xfId="0" applyNumberFormat="1" applyFont="1" applyFill="1" applyBorder="1" applyAlignment="1">
      <alignment horizontal="center" vertical="center"/>
    </xf>
    <xf numFmtId="165" fontId="4" fillId="7" borderId="60" xfId="0" applyNumberFormat="1" applyFont="1" applyFill="1" applyBorder="1" applyAlignment="1">
      <alignment horizontal="center" vertical="top"/>
    </xf>
    <xf numFmtId="165" fontId="2" fillId="8" borderId="60" xfId="0" applyNumberFormat="1" applyFont="1" applyFill="1" applyBorder="1" applyAlignment="1">
      <alignment horizontal="center" vertical="top"/>
    </xf>
    <xf numFmtId="165" fontId="4" fillId="0" borderId="28" xfId="0" applyNumberFormat="1" applyFont="1" applyBorder="1" applyAlignment="1">
      <alignment horizontal="center" vertical="top"/>
    </xf>
    <xf numFmtId="165" fontId="4" fillId="0" borderId="7" xfId="0" applyNumberFormat="1" applyFont="1" applyBorder="1" applyAlignment="1">
      <alignment horizontal="center" vertical="top"/>
    </xf>
    <xf numFmtId="165" fontId="1" fillId="0" borderId="18" xfId="0" applyNumberFormat="1" applyFont="1" applyFill="1" applyBorder="1" applyAlignment="1">
      <alignment horizontal="center" vertical="top"/>
    </xf>
    <xf numFmtId="165" fontId="4" fillId="7" borderId="18" xfId="0" applyNumberFormat="1" applyFont="1" applyFill="1" applyBorder="1" applyAlignment="1">
      <alignment horizontal="center" vertical="top"/>
    </xf>
    <xf numFmtId="165" fontId="4" fillId="0" borderId="18" xfId="0" applyNumberFormat="1" applyFont="1" applyFill="1" applyBorder="1" applyAlignment="1">
      <alignment horizontal="center" vertical="top"/>
    </xf>
    <xf numFmtId="165" fontId="4" fillId="7" borderId="13" xfId="0" applyNumberFormat="1" applyFont="1" applyFill="1" applyBorder="1" applyAlignment="1">
      <alignment horizontal="center" vertical="top"/>
    </xf>
    <xf numFmtId="165" fontId="5" fillId="4" borderId="76" xfId="0" applyNumberFormat="1" applyFont="1" applyFill="1" applyBorder="1" applyAlignment="1">
      <alignment horizontal="center" vertical="top" wrapText="1"/>
    </xf>
    <xf numFmtId="165" fontId="4" fillId="0" borderId="66" xfId="0" applyNumberFormat="1" applyFont="1" applyFill="1" applyBorder="1" applyAlignment="1">
      <alignment horizontal="center" vertical="top" wrapText="1"/>
    </xf>
    <xf numFmtId="165" fontId="1" fillId="7" borderId="66" xfId="0" applyNumberFormat="1" applyFont="1" applyFill="1" applyBorder="1" applyAlignment="1">
      <alignment horizontal="center" vertical="top"/>
    </xf>
    <xf numFmtId="165" fontId="5" fillId="4" borderId="12" xfId="0" applyNumberFormat="1" applyFont="1" applyFill="1" applyBorder="1" applyAlignment="1">
      <alignment horizontal="center" vertical="top" wrapText="1"/>
    </xf>
    <xf numFmtId="165" fontId="4" fillId="0" borderId="62" xfId="0" applyNumberFormat="1" applyFont="1" applyBorder="1" applyAlignment="1">
      <alignment horizontal="center" vertical="top" wrapText="1"/>
    </xf>
    <xf numFmtId="165" fontId="4" fillId="0" borderId="66" xfId="0" applyNumberFormat="1" applyFont="1" applyBorder="1" applyAlignment="1">
      <alignment horizontal="center" vertical="top" wrapText="1"/>
    </xf>
    <xf numFmtId="165" fontId="5" fillId="8" borderId="12" xfId="0" applyNumberFormat="1" applyFont="1" applyFill="1" applyBorder="1" applyAlignment="1">
      <alignment horizontal="center" vertical="top" wrapText="1"/>
    </xf>
    <xf numFmtId="165" fontId="4" fillId="0" borderId="26" xfId="0" applyNumberFormat="1" applyFont="1" applyFill="1" applyBorder="1" applyAlignment="1">
      <alignment horizontal="center" vertical="top" wrapText="1"/>
    </xf>
    <xf numFmtId="165" fontId="4" fillId="0" borderId="28" xfId="0" applyNumberFormat="1" applyFont="1" applyBorder="1" applyAlignment="1">
      <alignment horizontal="center" vertical="top" wrapText="1"/>
    </xf>
    <xf numFmtId="165" fontId="4" fillId="0" borderId="26" xfId="0" applyNumberFormat="1" applyFont="1" applyBorder="1" applyAlignment="1">
      <alignment horizontal="center" vertical="top" wrapText="1"/>
    </xf>
    <xf numFmtId="165" fontId="4" fillId="0" borderId="28" xfId="0" applyNumberFormat="1" applyFont="1" applyFill="1" applyBorder="1" applyAlignment="1">
      <alignment horizontal="center" vertical="top" wrapText="1"/>
    </xf>
    <xf numFmtId="165" fontId="5" fillId="8" borderId="74" xfId="0" applyNumberFormat="1" applyFont="1" applyFill="1" applyBorder="1" applyAlignment="1">
      <alignment horizontal="center" vertical="top" wrapText="1"/>
    </xf>
    <xf numFmtId="165" fontId="5" fillId="4" borderId="29" xfId="0" applyNumberFormat="1" applyFont="1" applyFill="1" applyBorder="1" applyAlignment="1">
      <alignment horizontal="center" vertical="top" wrapText="1"/>
    </xf>
    <xf numFmtId="165" fontId="4" fillId="0" borderId="67" xfId="0" applyNumberFormat="1" applyFont="1" applyFill="1" applyBorder="1" applyAlignment="1">
      <alignment horizontal="center" vertical="top" wrapText="1"/>
    </xf>
    <xf numFmtId="165" fontId="5" fillId="4" borderId="11" xfId="0" applyNumberFormat="1" applyFont="1" applyFill="1" applyBorder="1" applyAlignment="1">
      <alignment horizontal="center" vertical="top" wrapText="1"/>
    </xf>
    <xf numFmtId="165" fontId="4" fillId="0" borderId="60" xfId="0" applyNumberFormat="1" applyFont="1" applyBorder="1" applyAlignment="1">
      <alignment horizontal="center" vertical="top" wrapText="1"/>
    </xf>
    <xf numFmtId="165" fontId="4" fillId="0" borderId="67" xfId="0" applyNumberFormat="1" applyFont="1" applyBorder="1" applyAlignment="1">
      <alignment horizontal="center" vertical="top" wrapText="1"/>
    </xf>
    <xf numFmtId="165" fontId="4" fillId="0" borderId="60" xfId="0" applyNumberFormat="1" applyFont="1" applyFill="1" applyBorder="1" applyAlignment="1">
      <alignment horizontal="center" vertical="top" wrapText="1"/>
    </xf>
    <xf numFmtId="165" fontId="5" fillId="8" borderId="11" xfId="0" applyNumberFormat="1" applyFont="1" applyFill="1" applyBorder="1" applyAlignment="1">
      <alignment horizontal="center" vertical="top" wrapText="1"/>
    </xf>
    <xf numFmtId="3" fontId="2" fillId="7" borderId="19" xfId="0" applyNumberFormat="1" applyFont="1" applyFill="1" applyBorder="1" applyAlignment="1">
      <alignment horizontal="left" vertical="top" wrapText="1"/>
    </xf>
    <xf numFmtId="165" fontId="4" fillId="0" borderId="22" xfId="0" applyNumberFormat="1" applyFont="1" applyBorder="1" applyAlignment="1">
      <alignment horizontal="center" vertical="center" textRotation="90" wrapText="1"/>
    </xf>
    <xf numFmtId="165" fontId="4" fillId="0" borderId="11" xfId="0" applyNumberFormat="1" applyFont="1" applyBorder="1" applyAlignment="1">
      <alignment horizontal="center" vertical="center" textRotation="90" wrapText="1"/>
    </xf>
    <xf numFmtId="3" fontId="5" fillId="0" borderId="19" xfId="0" applyNumberFormat="1" applyFont="1" applyFill="1" applyBorder="1" applyAlignment="1">
      <alignment vertical="top" textRotation="90" wrapText="1"/>
    </xf>
    <xf numFmtId="3" fontId="5" fillId="0" borderId="67" xfId="0" applyNumberFormat="1" applyFont="1" applyFill="1" applyBorder="1" applyAlignment="1">
      <alignment vertical="top" textRotation="90" wrapText="1"/>
    </xf>
    <xf numFmtId="3" fontId="4" fillId="5" borderId="34" xfId="0" applyNumberFormat="1" applyFont="1" applyFill="1" applyBorder="1" applyAlignment="1">
      <alignment horizontal="center" vertical="top" wrapText="1"/>
    </xf>
    <xf numFmtId="3" fontId="4" fillId="5" borderId="28" xfId="0" applyNumberFormat="1" applyFont="1" applyFill="1" applyBorder="1" applyAlignment="1">
      <alignment horizontal="center" vertical="top" wrapText="1"/>
    </xf>
    <xf numFmtId="165" fontId="4" fillId="0" borderId="60" xfId="0" applyNumberFormat="1" applyFont="1" applyBorder="1" applyAlignment="1">
      <alignment horizontal="center" vertical="top"/>
    </xf>
    <xf numFmtId="165" fontId="4" fillId="7" borderId="67" xfId="0" applyNumberFormat="1" applyFont="1" applyFill="1" applyBorder="1" applyAlignment="1">
      <alignment horizontal="center" vertical="top"/>
    </xf>
    <xf numFmtId="165" fontId="1" fillId="7" borderId="67" xfId="0" applyNumberFormat="1" applyFont="1" applyFill="1" applyBorder="1" applyAlignment="1">
      <alignment horizontal="center" vertical="top"/>
    </xf>
    <xf numFmtId="165" fontId="1" fillId="7" borderId="26" xfId="0" applyNumberFormat="1" applyFont="1" applyFill="1" applyBorder="1" applyAlignment="1">
      <alignment horizontal="center" vertical="top"/>
    </xf>
    <xf numFmtId="165" fontId="5" fillId="4" borderId="74" xfId="0" applyNumberFormat="1" applyFont="1" applyFill="1" applyBorder="1" applyAlignment="1">
      <alignment horizontal="center" vertical="top" wrapText="1"/>
    </xf>
    <xf numFmtId="3" fontId="1" fillId="7" borderId="18" xfId="0" applyNumberFormat="1" applyFont="1" applyFill="1" applyBorder="1" applyAlignment="1">
      <alignment vertical="top" wrapText="1"/>
    </xf>
    <xf numFmtId="3" fontId="2" fillId="0" borderId="0" xfId="0" applyNumberFormat="1" applyFont="1" applyFill="1" applyBorder="1" applyAlignment="1">
      <alignment vertical="top" textRotation="90" wrapText="1"/>
    </xf>
    <xf numFmtId="165" fontId="1" fillId="0" borderId="27" xfId="0" applyNumberFormat="1" applyFont="1" applyFill="1" applyBorder="1" applyAlignment="1">
      <alignment horizontal="center" vertical="top"/>
    </xf>
    <xf numFmtId="165" fontId="4" fillId="0" borderId="59" xfId="0" applyNumberFormat="1" applyFont="1" applyFill="1" applyBorder="1" applyAlignment="1">
      <alignment horizontal="center" vertical="top"/>
    </xf>
    <xf numFmtId="165" fontId="4" fillId="5" borderId="67" xfId="0" applyNumberFormat="1" applyFont="1" applyFill="1" applyBorder="1" applyAlignment="1">
      <alignment horizontal="center" vertical="top"/>
    </xf>
    <xf numFmtId="165" fontId="5" fillId="8" borderId="67" xfId="0" applyNumberFormat="1" applyFont="1" applyFill="1" applyBorder="1" applyAlignment="1">
      <alignment horizontal="center" vertical="top"/>
    </xf>
    <xf numFmtId="165" fontId="1" fillId="0" borderId="35" xfId="0" applyNumberFormat="1" applyFont="1" applyFill="1" applyBorder="1" applyAlignment="1">
      <alignment horizontal="center" vertical="top"/>
    </xf>
    <xf numFmtId="165" fontId="4" fillId="0" borderId="17" xfId="0" applyNumberFormat="1" applyFont="1" applyFill="1" applyBorder="1" applyAlignment="1">
      <alignment horizontal="center" vertical="top" wrapText="1"/>
    </xf>
    <xf numFmtId="3" fontId="1" fillId="7" borderId="17" xfId="0" applyNumberFormat="1" applyFont="1" applyFill="1" applyBorder="1" applyAlignment="1">
      <alignment vertical="top" wrapText="1"/>
    </xf>
    <xf numFmtId="3" fontId="2" fillId="0" borderId="31" xfId="0" applyNumberFormat="1" applyFont="1" applyBorder="1" applyAlignment="1">
      <alignment vertical="top"/>
    </xf>
    <xf numFmtId="165" fontId="5" fillId="8" borderId="58" xfId="0" applyNumberFormat="1" applyFont="1" applyFill="1" applyBorder="1" applyAlignment="1">
      <alignment horizontal="center" vertical="top" wrapText="1"/>
    </xf>
    <xf numFmtId="3" fontId="4" fillId="7" borderId="18" xfId="0" applyNumberFormat="1" applyFont="1" applyFill="1" applyBorder="1" applyAlignment="1">
      <alignment vertical="top" wrapText="1"/>
    </xf>
    <xf numFmtId="165" fontId="4" fillId="5" borderId="60" xfId="0" applyNumberFormat="1" applyFont="1" applyFill="1" applyBorder="1" applyAlignment="1">
      <alignment horizontal="center" vertical="top"/>
    </xf>
    <xf numFmtId="3" fontId="1" fillId="0" borderId="67" xfId="0" applyNumberFormat="1" applyFont="1" applyBorder="1" applyAlignment="1">
      <alignment horizontal="center" vertical="top" wrapText="1"/>
    </xf>
    <xf numFmtId="3" fontId="1" fillId="7" borderId="67" xfId="0" applyNumberFormat="1" applyFont="1" applyFill="1" applyBorder="1" applyAlignment="1">
      <alignment horizontal="center" vertical="top"/>
    </xf>
    <xf numFmtId="3" fontId="1" fillId="7" borderId="54" xfId="0" applyNumberFormat="1" applyFont="1" applyFill="1" applyBorder="1" applyAlignment="1">
      <alignment horizontal="center" vertical="top" wrapText="1"/>
    </xf>
    <xf numFmtId="3" fontId="1" fillId="0" borderId="42" xfId="0" applyNumberFormat="1" applyFont="1" applyFill="1" applyBorder="1" applyAlignment="1">
      <alignment vertical="top" wrapText="1"/>
    </xf>
    <xf numFmtId="3" fontId="2" fillId="0" borderId="32" xfId="0" applyNumberFormat="1" applyFont="1" applyFill="1" applyBorder="1" applyAlignment="1">
      <alignment vertical="top" textRotation="90" wrapText="1"/>
    </xf>
    <xf numFmtId="49" fontId="5" fillId="5" borderId="69"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2" fillId="2" borderId="14" xfId="0" applyNumberFormat="1" applyFont="1" applyFill="1" applyBorder="1" applyAlignment="1">
      <alignment horizontal="left" vertical="top"/>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1" fillId="7" borderId="18" xfId="0" applyNumberFormat="1" applyFont="1" applyFill="1" applyBorder="1" applyAlignment="1">
      <alignment horizontal="left" vertical="top" wrapText="1"/>
    </xf>
    <xf numFmtId="3" fontId="1" fillId="7" borderId="60" xfId="0" applyNumberFormat="1" applyFont="1" applyFill="1" applyBorder="1" applyAlignment="1">
      <alignment horizontal="left" vertical="top" wrapText="1"/>
    </xf>
    <xf numFmtId="3" fontId="2" fillId="0" borderId="31" xfId="0" applyNumberFormat="1" applyFont="1" applyFill="1" applyBorder="1" applyAlignment="1">
      <alignment horizontal="center" vertical="top"/>
    </xf>
    <xf numFmtId="3" fontId="2" fillId="0" borderId="71" xfId="0" applyNumberFormat="1" applyFont="1" applyFill="1" applyBorder="1" applyAlignment="1">
      <alignment horizontal="center" vertical="top" textRotation="90" wrapText="1"/>
    </xf>
    <xf numFmtId="3" fontId="1" fillId="0" borderId="38" xfId="0" applyNumberFormat="1" applyFont="1" applyBorder="1" applyAlignment="1">
      <alignment horizontal="left" vertical="top" wrapText="1"/>
    </xf>
    <xf numFmtId="3" fontId="2" fillId="0" borderId="18" xfId="0" applyNumberFormat="1" applyFont="1" applyFill="1" applyBorder="1" applyAlignment="1">
      <alignment vertical="top" textRotation="90" wrapText="1"/>
    </xf>
    <xf numFmtId="3" fontId="2" fillId="0" borderId="32" xfId="0" applyNumberFormat="1" applyFont="1" applyBorder="1" applyAlignment="1">
      <alignment horizontal="center" vertical="top"/>
    </xf>
    <xf numFmtId="49" fontId="5" fillId="3" borderId="16"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165" fontId="4" fillId="0" borderId="24" xfId="0" applyNumberFormat="1" applyFont="1" applyBorder="1" applyAlignment="1">
      <alignment horizontal="center" vertical="center" textRotation="90" wrapText="1"/>
    </xf>
    <xf numFmtId="3" fontId="4" fillId="7" borderId="53" xfId="0" applyNumberFormat="1" applyFont="1" applyFill="1" applyBorder="1" applyAlignment="1">
      <alignment horizontal="center" vertical="top" wrapText="1"/>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2" borderId="55"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2" borderId="18"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1" fillId="0" borderId="41" xfId="0" applyNumberFormat="1" applyFont="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4" fillId="0" borderId="44" xfId="0" applyNumberFormat="1" applyFont="1" applyBorder="1" applyAlignment="1">
      <alignment wrapText="1"/>
    </xf>
    <xf numFmtId="3" fontId="4" fillId="0" borderId="0" xfId="0" applyNumberFormat="1" applyFont="1" applyBorder="1" applyAlignment="1">
      <alignment wrapText="1"/>
    </xf>
    <xf numFmtId="165" fontId="5" fillId="2" borderId="13" xfId="0" applyNumberFormat="1" applyFont="1" applyFill="1" applyBorder="1" applyAlignment="1">
      <alignment horizontal="center" vertical="top"/>
    </xf>
    <xf numFmtId="165" fontId="5" fillId="2" borderId="72" xfId="0" applyNumberFormat="1" applyFont="1" applyFill="1" applyBorder="1" applyAlignment="1">
      <alignment horizontal="center" vertical="top"/>
    </xf>
    <xf numFmtId="165" fontId="5" fillId="3" borderId="11" xfId="0" applyNumberFormat="1" applyFont="1" applyFill="1" applyBorder="1" applyAlignment="1">
      <alignment horizontal="center" vertical="top"/>
    </xf>
    <xf numFmtId="165" fontId="5" fillId="3" borderId="25" xfId="0" applyNumberFormat="1" applyFont="1" applyFill="1" applyBorder="1" applyAlignment="1">
      <alignment horizontal="center" vertical="top"/>
    </xf>
    <xf numFmtId="3" fontId="2" fillId="0" borderId="71" xfId="0" applyNumberFormat="1" applyFont="1" applyFill="1" applyBorder="1" applyAlignment="1">
      <alignment horizontal="center" vertical="top" wrapText="1"/>
    </xf>
    <xf numFmtId="3" fontId="2" fillId="0" borderId="32" xfId="0" applyNumberFormat="1" applyFont="1" applyBorder="1" applyAlignment="1">
      <alignment vertical="top"/>
    </xf>
    <xf numFmtId="3" fontId="1" fillId="7" borderId="32" xfId="0" applyNumberFormat="1" applyFont="1" applyFill="1" applyBorder="1" applyAlignment="1">
      <alignment horizontal="left" vertical="top" wrapText="1"/>
    </xf>
    <xf numFmtId="3" fontId="4" fillId="7" borderId="8" xfId="0" applyNumberFormat="1" applyFont="1" applyFill="1" applyBorder="1" applyAlignment="1">
      <alignment horizontal="center" vertical="top" wrapText="1"/>
    </xf>
    <xf numFmtId="165" fontId="4" fillId="7" borderId="0" xfId="0" applyNumberFormat="1" applyFont="1" applyFill="1" applyBorder="1" applyAlignment="1">
      <alignment horizontal="center" vertical="top" wrapText="1"/>
    </xf>
    <xf numFmtId="3" fontId="2" fillId="0" borderId="18" xfId="0" applyNumberFormat="1" applyFont="1" applyFill="1" applyBorder="1" applyAlignment="1">
      <alignment horizontal="left" vertical="top" wrapText="1"/>
    </xf>
    <xf numFmtId="165" fontId="1" fillId="5" borderId="24" xfId="0" applyNumberFormat="1" applyFont="1" applyFill="1" applyBorder="1" applyAlignment="1">
      <alignment horizontal="center" vertical="top" wrapText="1"/>
    </xf>
    <xf numFmtId="49" fontId="2" fillId="3" borderId="20" xfId="0" applyNumberFormat="1" applyFont="1" applyFill="1" applyBorder="1" applyAlignment="1">
      <alignment vertical="top"/>
    </xf>
    <xf numFmtId="3" fontId="4" fillId="5" borderId="0" xfId="0" applyNumberFormat="1" applyFont="1" applyFill="1" applyBorder="1" applyAlignment="1">
      <alignment horizontal="center" vertical="top" wrapText="1"/>
    </xf>
    <xf numFmtId="165" fontId="4" fillId="7" borderId="28" xfId="0" applyNumberFormat="1" applyFont="1" applyFill="1" applyBorder="1" applyAlignment="1">
      <alignment horizontal="center" vertical="top"/>
    </xf>
    <xf numFmtId="165" fontId="4" fillId="0" borderId="67" xfId="0" applyNumberFormat="1" applyFont="1" applyFill="1" applyBorder="1" applyAlignment="1">
      <alignment horizontal="center" vertical="top"/>
    </xf>
    <xf numFmtId="165" fontId="4" fillId="0" borderId="43" xfId="0" applyNumberFormat="1" applyFont="1" applyFill="1" applyBorder="1" applyAlignment="1">
      <alignment horizontal="center" vertical="top" wrapText="1"/>
    </xf>
    <xf numFmtId="165" fontId="4" fillId="0" borderId="15" xfId="0" applyNumberFormat="1" applyFont="1" applyFill="1" applyBorder="1" applyAlignment="1">
      <alignment horizontal="center" vertical="top" wrapText="1"/>
    </xf>
    <xf numFmtId="165" fontId="4" fillId="0" borderId="18" xfId="0" applyNumberFormat="1" applyFont="1" applyFill="1" applyBorder="1" applyAlignment="1">
      <alignment horizontal="center" vertical="top" wrapText="1"/>
    </xf>
    <xf numFmtId="165" fontId="4" fillId="0" borderId="7" xfId="0" applyNumberFormat="1" applyFont="1" applyFill="1" applyBorder="1" applyAlignment="1">
      <alignment horizontal="center" vertical="top" wrapText="1"/>
    </xf>
    <xf numFmtId="3" fontId="4" fillId="5" borderId="20" xfId="0" applyNumberFormat="1" applyFont="1" applyFill="1" applyBorder="1" applyAlignment="1">
      <alignment vertical="top" wrapText="1"/>
    </xf>
    <xf numFmtId="49" fontId="2" fillId="3" borderId="22"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65"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10" xfId="0" applyNumberFormat="1" applyFont="1" applyFill="1" applyBorder="1" applyAlignment="1">
      <alignment horizontal="center" vertical="top" wrapText="1"/>
    </xf>
    <xf numFmtId="49" fontId="5" fillId="2" borderId="72" xfId="0" applyNumberFormat="1" applyFont="1" applyFill="1" applyBorder="1" applyAlignment="1">
      <alignment horizontal="center" vertical="top"/>
    </xf>
    <xf numFmtId="49" fontId="5" fillId="2" borderId="68" xfId="0" applyNumberFormat="1" applyFont="1" applyFill="1" applyBorder="1" applyAlignment="1">
      <alignment horizontal="center" vertical="top"/>
    </xf>
    <xf numFmtId="49" fontId="2" fillId="2" borderId="72" xfId="0" applyNumberFormat="1" applyFont="1" applyFill="1" applyBorder="1" applyAlignment="1">
      <alignment horizontal="center" vertical="top"/>
    </xf>
    <xf numFmtId="49" fontId="2" fillId="2" borderId="44" xfId="0" applyNumberFormat="1" applyFont="1" applyFill="1" applyBorder="1" applyAlignment="1">
      <alignment horizontal="center" vertical="top"/>
    </xf>
    <xf numFmtId="49" fontId="5" fillId="3" borderId="1" xfId="0" applyNumberFormat="1" applyFont="1" applyFill="1" applyBorder="1" applyAlignment="1">
      <alignment horizontal="center" vertical="top"/>
    </xf>
    <xf numFmtId="3" fontId="4" fillId="7" borderId="4" xfId="0" applyNumberFormat="1" applyFont="1" applyFill="1" applyBorder="1" applyAlignment="1">
      <alignment horizontal="center" vertical="top" wrapText="1"/>
    </xf>
    <xf numFmtId="3" fontId="4" fillId="0" borderId="67" xfId="0" applyNumberFormat="1" applyFont="1" applyFill="1" applyBorder="1" applyAlignment="1">
      <alignment vertical="top" wrapText="1"/>
    </xf>
    <xf numFmtId="3" fontId="5" fillId="0" borderId="31" xfId="0" applyNumberFormat="1" applyFont="1" applyFill="1" applyBorder="1" applyAlignment="1">
      <alignment vertical="top"/>
    </xf>
    <xf numFmtId="165" fontId="1" fillId="0" borderId="43" xfId="0" applyNumberFormat="1" applyFont="1" applyFill="1" applyBorder="1" applyAlignment="1">
      <alignment horizontal="center" vertical="top"/>
    </xf>
    <xf numFmtId="3" fontId="1" fillId="0" borderId="63" xfId="0" applyNumberFormat="1" applyFont="1" applyBorder="1" applyAlignment="1">
      <alignment vertical="top" wrapText="1"/>
    </xf>
    <xf numFmtId="165" fontId="4" fillId="0" borderId="29" xfId="0" applyNumberFormat="1" applyFont="1" applyFill="1" applyBorder="1" applyAlignment="1">
      <alignment horizontal="center" vertical="top"/>
    </xf>
    <xf numFmtId="3" fontId="1" fillId="7" borderId="43" xfId="0" applyNumberFormat="1" applyFont="1" applyFill="1" applyBorder="1" applyAlignment="1">
      <alignment horizontal="center" vertical="top" wrapText="1"/>
    </xf>
    <xf numFmtId="49" fontId="5" fillId="3" borderId="66" xfId="0" applyNumberFormat="1" applyFont="1" applyFill="1" applyBorder="1" applyAlignment="1">
      <alignment horizontal="center" vertical="top"/>
    </xf>
    <xf numFmtId="49" fontId="5" fillId="2" borderId="53" xfId="0" applyNumberFormat="1" applyFont="1" applyFill="1" applyBorder="1" applyAlignment="1">
      <alignment horizontal="center" vertical="top"/>
    </xf>
    <xf numFmtId="3" fontId="5" fillId="5" borderId="0" xfId="0" applyNumberFormat="1" applyFont="1" applyFill="1" applyBorder="1" applyAlignment="1">
      <alignment horizontal="center" vertical="top" wrapText="1"/>
    </xf>
    <xf numFmtId="3" fontId="1" fillId="0" borderId="0" xfId="0" applyNumberFormat="1" applyFont="1" applyBorder="1" applyAlignment="1">
      <alignment horizontal="left"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4" fillId="5" borderId="0" xfId="0" applyNumberFormat="1" applyFont="1" applyFill="1" applyBorder="1" applyAlignment="1">
      <alignment horizontal="center" vertical="top" wrapText="1"/>
    </xf>
    <xf numFmtId="3" fontId="2" fillId="7" borderId="44"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xf>
    <xf numFmtId="3" fontId="1" fillId="0" borderId="69" xfId="0" applyNumberFormat="1" applyFont="1" applyFill="1" applyBorder="1" applyAlignment="1">
      <alignment horizontal="center" vertical="top"/>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4" fillId="7" borderId="0" xfId="0" applyNumberFormat="1" applyFont="1" applyFill="1" applyBorder="1" applyAlignment="1">
      <alignment horizontal="center" vertical="top" wrapText="1"/>
    </xf>
    <xf numFmtId="3" fontId="4" fillId="7" borderId="0" xfId="0" applyNumberFormat="1" applyFont="1" applyFill="1" applyBorder="1" applyAlignment="1">
      <alignment vertical="top"/>
    </xf>
    <xf numFmtId="3" fontId="1" fillId="0" borderId="0" xfId="0" applyNumberFormat="1" applyFont="1" applyBorder="1" applyAlignment="1">
      <alignment horizontal="center" vertical="top" wrapText="1"/>
    </xf>
    <xf numFmtId="3" fontId="4" fillId="7" borderId="67" xfId="0" applyNumberFormat="1" applyFont="1" applyFill="1" applyBorder="1" applyAlignment="1">
      <alignment horizontal="center" vertical="top" wrapText="1"/>
    </xf>
    <xf numFmtId="3" fontId="4" fillId="5" borderId="52"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3" fontId="4" fillId="7" borderId="52"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3" fontId="1" fillId="0" borderId="52" xfId="0" applyNumberFormat="1" applyFont="1" applyBorder="1" applyAlignment="1">
      <alignment horizontal="center" vertical="top"/>
    </xf>
    <xf numFmtId="3" fontId="4" fillId="0" borderId="54" xfId="0" applyNumberFormat="1" applyFont="1" applyBorder="1" applyAlignment="1">
      <alignment horizontal="center" vertical="top" wrapText="1"/>
    </xf>
    <xf numFmtId="3" fontId="1" fillId="7" borderId="52" xfId="0" applyNumberFormat="1" applyFont="1" applyFill="1" applyBorder="1" applyAlignment="1">
      <alignment horizontal="center" vertical="top" wrapText="1"/>
    </xf>
    <xf numFmtId="3" fontId="1" fillId="7" borderId="34" xfId="0" applyNumberFormat="1" applyFont="1" applyFill="1" applyBorder="1" applyAlignment="1">
      <alignment horizontal="center" vertical="top"/>
    </xf>
    <xf numFmtId="0" fontId="13" fillId="7" borderId="32" xfId="0" applyFont="1" applyFill="1" applyBorder="1" applyAlignment="1">
      <alignment horizontal="center" vertical="top"/>
    </xf>
    <xf numFmtId="3" fontId="1" fillId="0" borderId="34" xfId="0" applyNumberFormat="1" applyFont="1" applyBorder="1" applyAlignment="1">
      <alignment horizontal="center" vertical="top"/>
    </xf>
    <xf numFmtId="3" fontId="4" fillId="5" borderId="32" xfId="0" applyNumberFormat="1" applyFont="1" applyFill="1" applyBorder="1" applyAlignment="1">
      <alignment horizontal="center" vertical="top" wrapText="1"/>
    </xf>
    <xf numFmtId="3" fontId="1" fillId="7" borderId="32" xfId="0" applyNumberFormat="1" applyFont="1" applyFill="1" applyBorder="1" applyAlignment="1">
      <alignment horizontal="center" vertical="top"/>
    </xf>
    <xf numFmtId="3" fontId="5" fillId="5" borderId="69" xfId="0" applyNumberFormat="1" applyFont="1" applyFill="1" applyBorder="1" applyAlignment="1">
      <alignment horizontal="center" vertical="top"/>
    </xf>
    <xf numFmtId="3" fontId="1" fillId="7" borderId="73" xfId="0" applyNumberFormat="1" applyFont="1" applyFill="1" applyBorder="1" applyAlignment="1">
      <alignment horizontal="center" vertical="top"/>
    </xf>
    <xf numFmtId="3" fontId="1" fillId="7" borderId="69" xfId="0" applyNumberFormat="1" applyFont="1" applyFill="1" applyBorder="1" applyAlignment="1">
      <alignment horizontal="center" vertical="top"/>
    </xf>
    <xf numFmtId="3" fontId="4" fillId="7" borderId="73" xfId="0" applyNumberFormat="1" applyFont="1" applyFill="1" applyBorder="1" applyAlignment="1">
      <alignment horizontal="center" vertical="top" wrapText="1"/>
    </xf>
    <xf numFmtId="3" fontId="4" fillId="7" borderId="65" xfId="0" applyNumberFormat="1" applyFont="1" applyFill="1" applyBorder="1" applyAlignment="1">
      <alignment horizontal="center" vertical="top" wrapText="1"/>
    </xf>
    <xf numFmtId="3" fontId="5" fillId="5" borderId="32" xfId="0" applyNumberFormat="1" applyFont="1" applyFill="1" applyBorder="1" applyAlignment="1">
      <alignment horizontal="center" vertical="top"/>
    </xf>
    <xf numFmtId="3" fontId="4" fillId="7" borderId="32" xfId="0" applyNumberFormat="1" applyFont="1" applyFill="1" applyBorder="1" applyAlignment="1">
      <alignment horizontal="center" vertical="top" wrapText="1"/>
    </xf>
    <xf numFmtId="3" fontId="13" fillId="7" borderId="15" xfId="0" applyNumberFormat="1" applyFont="1" applyFill="1" applyBorder="1" applyAlignment="1">
      <alignment horizontal="center" vertical="top"/>
    </xf>
    <xf numFmtId="3" fontId="1" fillId="0" borderId="26" xfId="0" applyNumberFormat="1" applyFont="1" applyBorder="1" applyAlignment="1">
      <alignment horizontal="center" vertical="top" wrapText="1"/>
    </xf>
    <xf numFmtId="3" fontId="4" fillId="0" borderId="28" xfId="0" applyNumberFormat="1" applyFont="1" applyBorder="1" applyAlignment="1">
      <alignment horizontal="center" vertical="top"/>
    </xf>
    <xf numFmtId="3" fontId="1" fillId="0" borderId="70" xfId="0" applyNumberFormat="1" applyFont="1" applyBorder="1" applyAlignment="1">
      <alignment horizontal="center" vertical="top"/>
    </xf>
    <xf numFmtId="3" fontId="4" fillId="7" borderId="24" xfId="0" applyNumberFormat="1" applyFont="1" applyFill="1" applyBorder="1" applyAlignment="1">
      <alignment horizontal="center" vertical="top" wrapText="1"/>
    </xf>
    <xf numFmtId="3" fontId="4" fillId="7" borderId="51" xfId="0" applyNumberFormat="1" applyFont="1" applyFill="1" applyBorder="1" applyAlignment="1">
      <alignment horizontal="center" vertical="top" wrapText="1"/>
    </xf>
    <xf numFmtId="3" fontId="13" fillId="7" borderId="54" xfId="0" applyNumberFormat="1" applyFont="1" applyFill="1" applyBorder="1" applyAlignment="1">
      <alignment horizontal="center" vertical="top"/>
    </xf>
    <xf numFmtId="3" fontId="1" fillId="0" borderId="32" xfId="0" applyNumberFormat="1" applyFont="1" applyFill="1" applyBorder="1" applyAlignment="1">
      <alignment horizontal="center" vertical="top" wrapText="1"/>
    </xf>
    <xf numFmtId="3" fontId="1" fillId="0" borderId="54" xfId="0" applyNumberFormat="1" applyFont="1" applyBorder="1" applyAlignment="1">
      <alignment horizontal="center" vertical="top"/>
    </xf>
    <xf numFmtId="3" fontId="1" fillId="5" borderId="32" xfId="0" applyNumberFormat="1" applyFont="1" applyFill="1" applyBorder="1" applyAlignment="1">
      <alignment horizontal="center" vertical="top"/>
    </xf>
    <xf numFmtId="3" fontId="1" fillId="7" borderId="17" xfId="0" applyNumberFormat="1" applyFont="1" applyFill="1" applyBorder="1" applyAlignment="1">
      <alignment vertical="top"/>
    </xf>
    <xf numFmtId="3" fontId="1" fillId="7" borderId="7" xfId="0" applyNumberFormat="1" applyFont="1" applyFill="1" applyBorder="1" applyAlignment="1">
      <alignment vertical="top"/>
    </xf>
    <xf numFmtId="3" fontId="1" fillId="7" borderId="54" xfId="0" applyNumberFormat="1" applyFont="1" applyFill="1" applyBorder="1" applyAlignment="1">
      <alignment horizontal="center" vertical="top"/>
    </xf>
    <xf numFmtId="3" fontId="1" fillId="7" borderId="52" xfId="0" applyNumberFormat="1" applyFont="1" applyFill="1" applyBorder="1" applyAlignment="1">
      <alignment horizontal="center" vertical="top"/>
    </xf>
    <xf numFmtId="3" fontId="4" fillId="7" borderId="34" xfId="0" applyNumberFormat="1" applyFont="1" applyFill="1" applyBorder="1" applyAlignment="1">
      <alignment horizontal="center" vertical="top" wrapText="1"/>
    </xf>
    <xf numFmtId="3" fontId="4" fillId="7" borderId="28" xfId="0" applyNumberFormat="1" applyFont="1" applyFill="1" applyBorder="1" applyAlignment="1">
      <alignment horizontal="center" vertical="top" wrapText="1"/>
    </xf>
    <xf numFmtId="3" fontId="4" fillId="7" borderId="69" xfId="0" applyNumberFormat="1" applyFont="1" applyFill="1" applyBorder="1" applyAlignment="1">
      <alignment horizontal="center" vertical="top"/>
    </xf>
    <xf numFmtId="3" fontId="4" fillId="7" borderId="19" xfId="0" applyNumberFormat="1" applyFont="1" applyFill="1" applyBorder="1" applyAlignment="1">
      <alignment horizontal="center" vertical="top"/>
    </xf>
    <xf numFmtId="3" fontId="4" fillId="7" borderId="44" xfId="0" applyNumberFormat="1" applyFont="1" applyFill="1" applyBorder="1" applyAlignment="1">
      <alignment horizontal="center" vertical="top"/>
    </xf>
    <xf numFmtId="3" fontId="4" fillId="7" borderId="8" xfId="0" applyNumberFormat="1" applyFont="1" applyFill="1" applyBorder="1" applyAlignment="1">
      <alignment horizontal="center" vertical="center" wrapText="1"/>
    </xf>
    <xf numFmtId="3" fontId="5" fillId="7" borderId="68" xfId="0" applyNumberFormat="1" applyFont="1" applyFill="1" applyBorder="1" applyAlignment="1">
      <alignment horizontal="center" vertical="top" wrapText="1"/>
    </xf>
    <xf numFmtId="3" fontId="4" fillId="7" borderId="17" xfId="0" applyNumberFormat="1" applyFont="1" applyFill="1" applyBorder="1" applyAlignment="1">
      <alignment vertical="top"/>
    </xf>
    <xf numFmtId="3" fontId="4" fillId="7" borderId="7" xfId="0" applyNumberFormat="1" applyFont="1" applyFill="1" applyBorder="1" applyAlignment="1">
      <alignment vertical="top"/>
    </xf>
    <xf numFmtId="3" fontId="1" fillId="7" borderId="0" xfId="0" applyNumberFormat="1" applyFont="1" applyFill="1" applyBorder="1" applyAlignment="1">
      <alignment vertical="top" wrapText="1"/>
    </xf>
    <xf numFmtId="3" fontId="1" fillId="7" borderId="7" xfId="0" applyNumberFormat="1" applyFont="1" applyFill="1" applyBorder="1" applyAlignment="1">
      <alignment vertical="top" wrapText="1"/>
    </xf>
    <xf numFmtId="3" fontId="1" fillId="7" borderId="58" xfId="0" applyNumberFormat="1" applyFont="1" applyFill="1" applyBorder="1" applyAlignment="1">
      <alignment vertical="top" wrapText="1"/>
    </xf>
    <xf numFmtId="3" fontId="1" fillId="7" borderId="76" xfId="0" applyNumberFormat="1" applyFont="1" applyFill="1" applyBorder="1" applyAlignment="1">
      <alignment vertical="top"/>
    </xf>
    <xf numFmtId="3" fontId="1" fillId="7" borderId="59" xfId="0" applyNumberFormat="1" applyFont="1" applyFill="1" applyBorder="1" applyAlignment="1">
      <alignment vertical="top"/>
    </xf>
    <xf numFmtId="3" fontId="1" fillId="7" borderId="75" xfId="0" applyNumberFormat="1" applyFont="1" applyFill="1" applyBorder="1" applyAlignment="1">
      <alignment vertical="top"/>
    </xf>
    <xf numFmtId="3" fontId="1" fillId="0" borderId="32" xfId="0" applyNumberFormat="1" applyFont="1" applyFill="1" applyBorder="1" applyAlignment="1">
      <alignment horizontal="center" vertical="top"/>
    </xf>
    <xf numFmtId="3" fontId="2" fillId="7" borderId="69" xfId="0" applyNumberFormat="1" applyFont="1" applyFill="1" applyBorder="1" applyAlignment="1">
      <alignment horizontal="center" vertical="top" wrapText="1"/>
    </xf>
    <xf numFmtId="3" fontId="1" fillId="0" borderId="65" xfId="0" applyNumberFormat="1" applyFont="1" applyFill="1" applyBorder="1" applyAlignment="1">
      <alignment horizontal="center" vertical="top"/>
    </xf>
    <xf numFmtId="3" fontId="1" fillId="7" borderId="65" xfId="0" applyNumberFormat="1" applyFont="1" applyFill="1" applyBorder="1" applyAlignment="1">
      <alignment horizontal="center" vertical="top"/>
    </xf>
    <xf numFmtId="3" fontId="1" fillId="7" borderId="16" xfId="0" applyNumberFormat="1" applyFont="1" applyFill="1" applyBorder="1" applyAlignment="1">
      <alignment vertical="top"/>
    </xf>
    <xf numFmtId="3" fontId="1" fillId="7" borderId="3" xfId="0" applyNumberFormat="1" applyFont="1" applyFill="1" applyBorder="1" applyAlignment="1">
      <alignment vertical="top"/>
    </xf>
    <xf numFmtId="3" fontId="1" fillId="7" borderId="24" xfId="0" applyNumberFormat="1" applyFont="1" applyFill="1" applyBorder="1" applyAlignment="1">
      <alignment vertical="top"/>
    </xf>
    <xf numFmtId="3" fontId="1" fillId="7" borderId="57" xfId="0" applyNumberFormat="1" applyFont="1" applyFill="1" applyBorder="1" applyAlignment="1">
      <alignment vertical="top"/>
    </xf>
    <xf numFmtId="3" fontId="1" fillId="7" borderId="44" xfId="0" applyNumberFormat="1" applyFont="1" applyFill="1" applyBorder="1" applyAlignment="1">
      <alignment vertical="top"/>
    </xf>
    <xf numFmtId="3" fontId="1" fillId="7" borderId="70" xfId="0" applyNumberFormat="1" applyFont="1" applyFill="1" applyBorder="1" applyAlignment="1">
      <alignment vertical="top"/>
    </xf>
    <xf numFmtId="3" fontId="1" fillId="0" borderId="52" xfId="0" applyNumberFormat="1" applyFont="1" applyFill="1" applyBorder="1" applyAlignment="1">
      <alignment horizontal="center" vertical="top"/>
    </xf>
    <xf numFmtId="3" fontId="1" fillId="0" borderId="26" xfId="0" applyNumberFormat="1" applyFont="1" applyFill="1" applyBorder="1" applyAlignment="1">
      <alignment horizontal="center" vertical="top" wrapText="1"/>
    </xf>
    <xf numFmtId="3" fontId="15" fillId="7" borderId="32" xfId="0" applyNumberFormat="1" applyFont="1" applyFill="1" applyBorder="1" applyAlignment="1">
      <alignment horizontal="center" vertical="top"/>
    </xf>
    <xf numFmtId="3" fontId="1" fillId="0" borderId="65" xfId="0" applyNumberFormat="1" applyFont="1" applyBorder="1" applyAlignment="1">
      <alignment horizontal="center" vertical="top" wrapText="1"/>
    </xf>
    <xf numFmtId="3" fontId="1" fillId="0" borderId="58" xfId="0" applyNumberFormat="1" applyFont="1" applyBorder="1" applyAlignment="1">
      <alignment horizontal="center" vertical="top"/>
    </xf>
    <xf numFmtId="3" fontId="1" fillId="5" borderId="24" xfId="0" applyNumberFormat="1" applyFont="1" applyFill="1" applyBorder="1" applyAlignment="1">
      <alignment horizontal="center" vertical="top"/>
    </xf>
    <xf numFmtId="3" fontId="1" fillId="0" borderId="7" xfId="0" applyNumberFormat="1" applyFont="1" applyBorder="1" applyAlignment="1">
      <alignment horizontal="center" vertical="top" wrapText="1"/>
    </xf>
    <xf numFmtId="3" fontId="1" fillId="0" borderId="70" xfId="0" applyNumberFormat="1" applyFont="1" applyFill="1" applyBorder="1" applyAlignment="1">
      <alignment horizontal="center" vertical="top"/>
    </xf>
    <xf numFmtId="3" fontId="4" fillId="7" borderId="54" xfId="0" applyNumberFormat="1" applyFont="1" applyFill="1" applyBorder="1" applyAlignment="1">
      <alignment horizontal="center" vertical="top" wrapText="1"/>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7" borderId="18" xfId="0" applyNumberFormat="1" applyFont="1" applyFill="1" applyBorder="1" applyAlignment="1">
      <alignment horizontal="left" vertical="top"/>
    </xf>
    <xf numFmtId="3" fontId="1" fillId="7" borderId="43" xfId="0" applyNumberFormat="1" applyFont="1" applyFill="1" applyBorder="1" applyAlignment="1">
      <alignment horizontal="left"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4" fillId="7" borderId="0" xfId="0" applyNumberFormat="1" applyFont="1" applyFill="1" applyBorder="1" applyAlignment="1">
      <alignment horizontal="center" vertical="top" wrapText="1"/>
    </xf>
    <xf numFmtId="3" fontId="2" fillId="0" borderId="54" xfId="0" applyNumberFormat="1" applyFont="1" applyBorder="1" applyAlignment="1">
      <alignment horizontal="center" vertical="top"/>
    </xf>
    <xf numFmtId="3" fontId="2" fillId="0" borderId="18" xfId="0" applyNumberFormat="1" applyFont="1" applyFill="1" applyBorder="1" applyAlignment="1">
      <alignment vertical="top" textRotation="90" wrapText="1"/>
    </xf>
    <xf numFmtId="3" fontId="2" fillId="0" borderId="43" xfId="0" applyNumberFormat="1" applyFont="1" applyFill="1" applyBorder="1" applyAlignment="1">
      <alignment horizontal="center" vertical="top" textRotation="90" wrapText="1"/>
    </xf>
    <xf numFmtId="3" fontId="1" fillId="0" borderId="18" xfId="0" applyNumberFormat="1" applyFont="1" applyBorder="1" applyAlignment="1">
      <alignment horizontal="center" vertical="top" wrapText="1"/>
    </xf>
    <xf numFmtId="3" fontId="1" fillId="0" borderId="43" xfId="0" applyNumberFormat="1" applyFont="1" applyBorder="1" applyAlignment="1">
      <alignment horizontal="center" vertical="top" wrapText="1"/>
    </xf>
    <xf numFmtId="3" fontId="1" fillId="7" borderId="18" xfId="0" applyNumberFormat="1" applyFont="1" applyFill="1" applyBorder="1" applyAlignment="1">
      <alignment horizontal="center" vertical="top"/>
    </xf>
    <xf numFmtId="3" fontId="5" fillId="5" borderId="0"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4" fillId="0" borderId="6"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165" fontId="4" fillId="0" borderId="24" xfId="0" applyNumberFormat="1" applyFont="1" applyBorder="1" applyAlignment="1">
      <alignment horizontal="center" vertical="center" textRotation="90" wrapText="1"/>
    </xf>
    <xf numFmtId="165" fontId="4" fillId="7" borderId="35" xfId="0" applyNumberFormat="1" applyFont="1" applyFill="1" applyBorder="1" applyAlignment="1">
      <alignment horizontal="center" vertical="top"/>
    </xf>
    <xf numFmtId="3" fontId="4" fillId="0" borderId="37" xfId="0" applyNumberFormat="1" applyFont="1" applyBorder="1" applyAlignment="1">
      <alignment vertical="top" wrapText="1"/>
    </xf>
    <xf numFmtId="49" fontId="4" fillId="7" borderId="52" xfId="0" applyNumberFormat="1" applyFont="1" applyFill="1" applyBorder="1" applyAlignment="1">
      <alignment horizontal="center" vertical="top" wrapText="1"/>
    </xf>
    <xf numFmtId="165" fontId="4" fillId="7" borderId="24" xfId="0" applyNumberFormat="1" applyFont="1" applyFill="1" applyBorder="1" applyAlignment="1">
      <alignment horizontal="center" vertical="top"/>
    </xf>
    <xf numFmtId="3" fontId="1" fillId="7" borderId="2" xfId="0" applyNumberFormat="1" applyFont="1" applyFill="1" applyBorder="1" applyAlignment="1">
      <alignment horizontal="center" vertical="top" wrapText="1"/>
    </xf>
    <xf numFmtId="3" fontId="2" fillId="8" borderId="2" xfId="0" applyNumberFormat="1" applyFont="1" applyFill="1" applyBorder="1" applyAlignment="1">
      <alignment horizontal="center" vertical="top" wrapText="1"/>
    </xf>
    <xf numFmtId="165" fontId="2" fillId="8" borderId="67" xfId="0" applyNumberFormat="1" applyFont="1" applyFill="1" applyBorder="1" applyAlignment="1">
      <alignment horizontal="center" vertical="center"/>
    </xf>
    <xf numFmtId="165" fontId="2" fillId="8" borderId="35" xfId="0" applyNumberFormat="1" applyFont="1" applyFill="1" applyBorder="1" applyAlignment="1">
      <alignment horizontal="center" vertical="center"/>
    </xf>
    <xf numFmtId="165" fontId="4" fillId="7" borderId="0" xfId="0" applyNumberFormat="1" applyFont="1" applyFill="1" applyBorder="1" applyAlignment="1">
      <alignment horizontal="center" vertical="top"/>
    </xf>
    <xf numFmtId="165" fontId="4" fillId="0" borderId="27" xfId="0" applyNumberFormat="1" applyFont="1" applyBorder="1" applyAlignment="1">
      <alignment horizontal="center" vertical="top"/>
    </xf>
    <xf numFmtId="165" fontId="4" fillId="0" borderId="0" xfId="0" applyNumberFormat="1" applyFont="1" applyBorder="1" applyAlignment="1">
      <alignment horizontal="center" vertical="top"/>
    </xf>
    <xf numFmtId="165" fontId="4" fillId="0" borderId="0" xfId="0" applyNumberFormat="1" applyFont="1" applyFill="1" applyBorder="1" applyAlignment="1">
      <alignment horizontal="center" vertical="top"/>
    </xf>
    <xf numFmtId="165" fontId="4" fillId="0" borderId="27" xfId="0" applyNumberFormat="1" applyFont="1" applyFill="1" applyBorder="1" applyAlignment="1">
      <alignment horizontal="center" vertical="top"/>
    </xf>
    <xf numFmtId="165" fontId="4" fillId="0" borderId="58" xfId="0" applyNumberFormat="1" applyFont="1" applyFill="1" applyBorder="1" applyAlignment="1">
      <alignment horizontal="center" vertical="top"/>
    </xf>
    <xf numFmtId="165" fontId="1" fillId="7" borderId="3" xfId="0" applyNumberFormat="1" applyFont="1" applyFill="1" applyBorder="1" applyAlignment="1">
      <alignment horizontal="center" vertical="top"/>
    </xf>
    <xf numFmtId="165" fontId="2" fillId="8" borderId="44" xfId="0" applyNumberFormat="1" applyFont="1" applyFill="1" applyBorder="1" applyAlignment="1">
      <alignment horizontal="center" vertical="top"/>
    </xf>
    <xf numFmtId="165" fontId="4" fillId="7" borderId="3" xfId="0" applyNumberFormat="1" applyFont="1" applyFill="1" applyBorder="1" applyAlignment="1">
      <alignment horizontal="center" vertical="top"/>
    </xf>
    <xf numFmtId="165" fontId="5" fillId="8" borderId="46" xfId="0" applyNumberFormat="1" applyFont="1" applyFill="1" applyBorder="1" applyAlignment="1">
      <alignment horizontal="center" vertical="top"/>
    </xf>
    <xf numFmtId="165" fontId="1" fillId="5" borderId="3" xfId="0" applyNumberFormat="1" applyFont="1" applyFill="1" applyBorder="1" applyAlignment="1">
      <alignment horizontal="center" vertical="top" wrapText="1"/>
    </xf>
    <xf numFmtId="165" fontId="4" fillId="0" borderId="0" xfId="0" applyNumberFormat="1" applyFont="1" applyBorder="1" applyAlignment="1">
      <alignment horizontal="center" vertical="top" wrapText="1"/>
    </xf>
    <xf numFmtId="165" fontId="2" fillId="4" borderId="44" xfId="0" applyNumberFormat="1" applyFont="1" applyFill="1" applyBorder="1" applyAlignment="1">
      <alignment horizontal="center" vertical="top"/>
    </xf>
    <xf numFmtId="3" fontId="4" fillId="5" borderId="19" xfId="0" applyNumberFormat="1" applyFont="1" applyFill="1" applyBorder="1" applyAlignment="1">
      <alignment vertical="top" wrapText="1"/>
    </xf>
    <xf numFmtId="3" fontId="1" fillId="0" borderId="17" xfId="0" applyNumberFormat="1" applyFont="1" applyFill="1" applyBorder="1" applyAlignment="1">
      <alignment vertical="center" wrapText="1"/>
    </xf>
    <xf numFmtId="3" fontId="1" fillId="0" borderId="0" xfId="0" applyNumberFormat="1" applyFont="1" applyFill="1" applyBorder="1" applyAlignment="1">
      <alignment vertical="center" wrapText="1"/>
    </xf>
    <xf numFmtId="3" fontId="1" fillId="0" borderId="7" xfId="0" applyNumberFormat="1" applyFont="1" applyFill="1" applyBorder="1" applyAlignment="1">
      <alignment vertical="center" wrapText="1"/>
    </xf>
    <xf numFmtId="3" fontId="1" fillId="0" borderId="57" xfId="0" applyNumberFormat="1" applyFont="1" applyFill="1" applyBorder="1" applyAlignment="1">
      <alignment vertical="center" wrapText="1"/>
    </xf>
    <xf numFmtId="3" fontId="1" fillId="0" borderId="44" xfId="0" applyNumberFormat="1" applyFont="1" applyFill="1" applyBorder="1" applyAlignment="1">
      <alignment vertical="center" wrapText="1"/>
    </xf>
    <xf numFmtId="3" fontId="1" fillId="0" borderId="70" xfId="0" applyNumberFormat="1" applyFont="1" applyFill="1" applyBorder="1" applyAlignment="1">
      <alignment vertical="center" wrapText="1"/>
    </xf>
    <xf numFmtId="165" fontId="4" fillId="0" borderId="62" xfId="0" applyNumberFormat="1" applyFont="1" applyBorder="1" applyAlignment="1">
      <alignment horizontal="center" vertical="top"/>
    </xf>
    <xf numFmtId="165" fontId="4" fillId="0" borderId="17" xfId="0" applyNumberFormat="1" applyFont="1" applyFill="1" applyBorder="1" applyAlignment="1">
      <alignment horizontal="center" vertical="top"/>
    </xf>
    <xf numFmtId="165" fontId="5" fillId="8" borderId="47" xfId="0" applyNumberFormat="1" applyFont="1" applyFill="1" applyBorder="1" applyAlignment="1">
      <alignment horizontal="center" vertical="top"/>
    </xf>
    <xf numFmtId="165" fontId="5" fillId="3" borderId="14" xfId="0" applyNumberFormat="1" applyFont="1" applyFill="1" applyBorder="1" applyAlignment="1">
      <alignment horizontal="center" vertical="top"/>
    </xf>
    <xf numFmtId="165" fontId="4" fillId="0" borderId="60" xfId="0" applyNumberFormat="1" applyFont="1" applyFill="1" applyBorder="1" applyAlignment="1">
      <alignment horizontal="center" vertical="top"/>
    </xf>
    <xf numFmtId="165" fontId="2" fillId="8" borderId="19" xfId="0" applyNumberFormat="1" applyFont="1" applyFill="1" applyBorder="1" applyAlignment="1">
      <alignment horizontal="center" vertical="top"/>
    </xf>
    <xf numFmtId="165" fontId="4" fillId="0" borderId="13" xfId="0" applyNumberFormat="1" applyFont="1" applyFill="1" applyBorder="1" applyAlignment="1">
      <alignment horizontal="center" vertical="top"/>
    </xf>
    <xf numFmtId="165" fontId="5" fillId="8" borderId="15" xfId="0" applyNumberFormat="1" applyFont="1" applyFill="1" applyBorder="1" applyAlignment="1">
      <alignment horizontal="center" vertical="top"/>
    </xf>
    <xf numFmtId="165" fontId="1" fillId="7" borderId="41" xfId="0" applyNumberFormat="1" applyFont="1" applyFill="1" applyBorder="1" applyAlignment="1">
      <alignment horizontal="center" vertical="top"/>
    </xf>
    <xf numFmtId="165" fontId="1" fillId="0" borderId="62" xfId="0" applyNumberFormat="1" applyFont="1" applyFill="1" applyBorder="1" applyAlignment="1">
      <alignment horizontal="center" vertical="top" wrapText="1"/>
    </xf>
    <xf numFmtId="165" fontId="1" fillId="0" borderId="66" xfId="0" applyNumberFormat="1" applyFont="1" applyFill="1" applyBorder="1" applyAlignment="1">
      <alignment horizontal="center" vertical="top" wrapText="1"/>
    </xf>
    <xf numFmtId="165" fontId="1" fillId="0" borderId="17" xfId="0" applyNumberFormat="1" applyFont="1" applyFill="1" applyBorder="1" applyAlignment="1">
      <alignment horizontal="center" vertical="top" wrapText="1"/>
    </xf>
    <xf numFmtId="165" fontId="1" fillId="0" borderId="63" xfId="0" applyNumberFormat="1" applyFont="1" applyFill="1" applyBorder="1" applyAlignment="1">
      <alignment horizontal="center" vertical="top" wrapText="1"/>
    </xf>
    <xf numFmtId="165" fontId="1" fillId="0" borderId="66" xfId="0" applyNumberFormat="1" applyFont="1" applyFill="1" applyBorder="1" applyAlignment="1">
      <alignment horizontal="center" vertical="top"/>
    </xf>
    <xf numFmtId="165" fontId="4" fillId="7" borderId="62" xfId="0" applyNumberFormat="1" applyFont="1" applyFill="1" applyBorder="1" applyAlignment="1">
      <alignment horizontal="center" vertical="top" wrapText="1"/>
    </xf>
    <xf numFmtId="165" fontId="4" fillId="7" borderId="66" xfId="0" applyNumberFormat="1" applyFont="1" applyFill="1" applyBorder="1" applyAlignment="1">
      <alignment horizontal="center" vertical="top" wrapText="1"/>
    </xf>
    <xf numFmtId="165" fontId="5" fillId="8" borderId="40" xfId="0" applyNumberFormat="1" applyFont="1" applyFill="1" applyBorder="1" applyAlignment="1">
      <alignment horizontal="center" vertical="top"/>
    </xf>
    <xf numFmtId="165" fontId="1" fillId="7" borderId="40" xfId="0" applyNumberFormat="1" applyFont="1" applyFill="1" applyBorder="1" applyAlignment="1">
      <alignment horizontal="center" vertical="top"/>
    </xf>
    <xf numFmtId="165" fontId="5" fillId="8" borderId="53" xfId="0" applyNumberFormat="1" applyFont="1" applyFill="1" applyBorder="1" applyAlignment="1">
      <alignment horizontal="center" vertical="top"/>
    </xf>
    <xf numFmtId="165" fontId="1" fillId="0" borderId="31" xfId="0" applyNumberFormat="1" applyFont="1" applyFill="1" applyBorder="1" applyAlignment="1">
      <alignment horizontal="center" vertical="top"/>
    </xf>
    <xf numFmtId="165" fontId="1" fillId="0" borderId="53" xfId="0" applyNumberFormat="1" applyFont="1" applyFill="1" applyBorder="1" applyAlignment="1">
      <alignment horizontal="center" vertical="top"/>
    </xf>
    <xf numFmtId="165" fontId="2" fillId="8" borderId="47" xfId="0" applyNumberFormat="1" applyFont="1" applyFill="1" applyBorder="1" applyAlignment="1">
      <alignment horizontal="center" vertical="top"/>
    </xf>
    <xf numFmtId="165" fontId="2" fillId="8" borderId="45" xfId="0" applyNumberFormat="1" applyFont="1" applyFill="1" applyBorder="1" applyAlignment="1">
      <alignment horizontal="center" vertical="top"/>
    </xf>
    <xf numFmtId="165" fontId="1" fillId="0" borderId="60" xfId="0" applyNumberFormat="1" applyFont="1" applyFill="1" applyBorder="1" applyAlignment="1">
      <alignment horizontal="center" vertical="top" wrapText="1"/>
    </xf>
    <xf numFmtId="165" fontId="1" fillId="0" borderId="67" xfId="0" applyNumberFormat="1" applyFont="1" applyFill="1" applyBorder="1" applyAlignment="1">
      <alignment horizontal="center" vertical="top" wrapText="1"/>
    </xf>
    <xf numFmtId="165" fontId="1" fillId="0" borderId="18" xfId="0" applyNumberFormat="1" applyFont="1" applyFill="1" applyBorder="1" applyAlignment="1">
      <alignment horizontal="center" vertical="top" wrapText="1"/>
    </xf>
    <xf numFmtId="165" fontId="1" fillId="0" borderId="43" xfId="0" applyNumberFormat="1" applyFont="1" applyFill="1" applyBorder="1" applyAlignment="1">
      <alignment horizontal="center" vertical="top" wrapText="1"/>
    </xf>
    <xf numFmtId="165" fontId="1" fillId="0" borderId="60" xfId="0" applyNumberFormat="1" applyFont="1" applyFill="1" applyBorder="1" applyAlignment="1">
      <alignment horizontal="center" vertical="top"/>
    </xf>
    <xf numFmtId="165" fontId="1" fillId="0" borderId="67" xfId="0" applyNumberFormat="1" applyFont="1" applyFill="1" applyBorder="1" applyAlignment="1">
      <alignment horizontal="center" vertical="top"/>
    </xf>
    <xf numFmtId="165" fontId="4" fillId="7" borderId="60" xfId="0" applyNumberFormat="1" applyFont="1" applyFill="1" applyBorder="1" applyAlignment="1">
      <alignment horizontal="center" vertical="top" wrapText="1"/>
    </xf>
    <xf numFmtId="165" fontId="4" fillId="7" borderId="67" xfId="0" applyNumberFormat="1" applyFont="1" applyFill="1" applyBorder="1" applyAlignment="1">
      <alignment horizontal="center" vertical="top" wrapText="1"/>
    </xf>
    <xf numFmtId="165" fontId="2" fillId="3" borderId="44" xfId="0" applyNumberFormat="1" applyFont="1" applyFill="1" applyBorder="1" applyAlignment="1">
      <alignment horizontal="center" vertical="top"/>
    </xf>
    <xf numFmtId="165" fontId="1" fillId="0" borderId="13" xfId="0" applyNumberFormat="1" applyFont="1" applyFill="1" applyBorder="1" applyAlignment="1">
      <alignment horizontal="center" vertical="top"/>
    </xf>
    <xf numFmtId="165" fontId="1" fillId="5" borderId="24" xfId="0" applyNumberFormat="1" applyFont="1" applyFill="1" applyBorder="1" applyAlignment="1">
      <alignment horizontal="center" vertical="top"/>
    </xf>
    <xf numFmtId="165" fontId="1" fillId="0" borderId="63" xfId="0" applyNumberFormat="1" applyFont="1" applyFill="1" applyBorder="1" applyAlignment="1">
      <alignment horizontal="center" vertical="top"/>
    </xf>
    <xf numFmtId="165" fontId="1" fillId="0" borderId="16" xfId="0" applyNumberFormat="1" applyFont="1" applyFill="1" applyBorder="1" applyAlignment="1">
      <alignment horizontal="center" vertical="top"/>
    </xf>
    <xf numFmtId="165" fontId="2" fillId="3" borderId="70" xfId="0" applyNumberFormat="1" applyFont="1" applyFill="1" applyBorder="1" applyAlignment="1">
      <alignment horizontal="center" vertical="top"/>
    </xf>
    <xf numFmtId="165" fontId="2" fillId="4" borderId="70" xfId="0" applyNumberFormat="1" applyFont="1" applyFill="1" applyBorder="1" applyAlignment="1">
      <alignment horizontal="center" vertical="top"/>
    </xf>
    <xf numFmtId="165" fontId="1" fillId="5" borderId="62" xfId="0" applyNumberFormat="1" applyFont="1" applyFill="1" applyBorder="1" applyAlignment="1">
      <alignment horizontal="center" vertical="top" wrapText="1"/>
    </xf>
    <xf numFmtId="165" fontId="4" fillId="7" borderId="17" xfId="0" applyNumberFormat="1" applyFont="1" applyFill="1" applyBorder="1" applyAlignment="1">
      <alignment horizontal="center" vertical="top" wrapText="1"/>
    </xf>
    <xf numFmtId="165" fontId="4" fillId="0" borderId="17" xfId="0" applyNumberFormat="1" applyFont="1" applyBorder="1" applyAlignment="1">
      <alignment horizontal="center" vertical="top" wrapText="1"/>
    </xf>
    <xf numFmtId="165" fontId="5" fillId="8" borderId="45" xfId="0" applyNumberFormat="1" applyFont="1" applyFill="1" applyBorder="1" applyAlignment="1">
      <alignment horizontal="center" vertical="top"/>
    </xf>
    <xf numFmtId="165" fontId="1" fillId="5" borderId="13" xfId="0" applyNumberFormat="1" applyFont="1" applyFill="1" applyBorder="1" applyAlignment="1">
      <alignment horizontal="center" vertical="top" wrapText="1"/>
    </xf>
    <xf numFmtId="165" fontId="4" fillId="7" borderId="18" xfId="0" applyNumberFormat="1" applyFont="1" applyFill="1" applyBorder="1" applyAlignment="1">
      <alignment horizontal="center" vertical="top" wrapText="1"/>
    </xf>
    <xf numFmtId="165" fontId="4" fillId="0" borderId="18" xfId="0" applyNumberFormat="1" applyFont="1" applyBorder="1" applyAlignment="1">
      <alignment horizontal="center" vertical="top" wrapText="1"/>
    </xf>
    <xf numFmtId="165" fontId="4" fillId="0" borderId="35" xfId="0" applyNumberFormat="1" applyFont="1" applyFill="1" applyBorder="1" applyAlignment="1">
      <alignment horizontal="center" vertical="top"/>
    </xf>
    <xf numFmtId="3" fontId="4" fillId="0" borderId="35" xfId="0" applyNumberFormat="1" applyFont="1" applyFill="1" applyBorder="1" applyAlignment="1">
      <alignment horizontal="left" vertical="top" wrapText="1"/>
    </xf>
    <xf numFmtId="3" fontId="1" fillId="0" borderId="27" xfId="0" applyNumberFormat="1" applyFont="1" applyBorder="1" applyAlignment="1">
      <alignment vertical="top"/>
    </xf>
    <xf numFmtId="3" fontId="1" fillId="0" borderId="27" xfId="0" applyNumberFormat="1" applyFont="1" applyFill="1" applyBorder="1" applyAlignment="1">
      <alignment vertical="top" wrapText="1"/>
    </xf>
    <xf numFmtId="3" fontId="1" fillId="0" borderId="33" xfId="0" applyNumberFormat="1" applyFont="1" applyFill="1" applyBorder="1" applyAlignment="1">
      <alignment horizontal="left" vertical="top" wrapText="1"/>
    </xf>
    <xf numFmtId="3" fontId="4" fillId="0" borderId="77" xfId="0" applyNumberFormat="1" applyFont="1" applyFill="1" applyBorder="1" applyAlignment="1">
      <alignment horizontal="left" vertical="top" wrapText="1"/>
    </xf>
    <xf numFmtId="3" fontId="1" fillId="5" borderId="0" xfId="0" applyNumberFormat="1" applyFont="1" applyFill="1" applyBorder="1" applyAlignment="1">
      <alignment vertical="top" wrapText="1"/>
    </xf>
    <xf numFmtId="3" fontId="1" fillId="5" borderId="58" xfId="0" applyNumberFormat="1" applyFont="1" applyFill="1" applyBorder="1" applyAlignment="1">
      <alignment horizontal="left" vertical="top" wrapText="1"/>
    </xf>
    <xf numFmtId="3" fontId="1" fillId="0" borderId="71" xfId="0" applyNumberFormat="1" applyFont="1" applyFill="1" applyBorder="1" applyAlignment="1">
      <alignment horizontal="left" vertical="top" wrapText="1"/>
    </xf>
    <xf numFmtId="3" fontId="1" fillId="0" borderId="44" xfId="0" applyNumberFormat="1" applyFont="1" applyFill="1" applyBorder="1" applyAlignment="1">
      <alignment horizontal="left" vertical="top" wrapText="1"/>
    </xf>
    <xf numFmtId="3" fontId="1" fillId="0" borderId="3" xfId="0" applyNumberFormat="1" applyFont="1" applyBorder="1" applyAlignment="1">
      <alignment horizontal="left" vertical="top"/>
    </xf>
    <xf numFmtId="3" fontId="1" fillId="0" borderId="0" xfId="0" applyNumberFormat="1" applyFont="1" applyFill="1" applyBorder="1" applyAlignment="1">
      <alignment vertical="top" wrapText="1"/>
    </xf>
    <xf numFmtId="3" fontId="1" fillId="0" borderId="58" xfId="0" applyNumberFormat="1" applyFont="1" applyFill="1" applyBorder="1" applyAlignment="1">
      <alignment vertical="top" wrapText="1"/>
    </xf>
    <xf numFmtId="3" fontId="1" fillId="5" borderId="3" xfId="0" applyNumberFormat="1" applyFont="1" applyFill="1" applyBorder="1" applyAlignment="1">
      <alignment vertical="top" wrapText="1"/>
    </xf>
    <xf numFmtId="3" fontId="1" fillId="5" borderId="35" xfId="0" applyNumberFormat="1" applyFont="1" applyFill="1" applyBorder="1" applyAlignment="1">
      <alignment horizontal="left" vertical="top" wrapText="1"/>
    </xf>
    <xf numFmtId="3" fontId="1" fillId="0" borderId="35" xfId="0" applyNumberFormat="1" applyFont="1" applyFill="1" applyBorder="1" applyAlignment="1">
      <alignment vertical="top" wrapText="1"/>
    </xf>
    <xf numFmtId="3" fontId="1" fillId="5" borderId="58" xfId="0" applyNumberFormat="1" applyFont="1" applyFill="1" applyBorder="1" applyAlignment="1">
      <alignment vertical="top" wrapText="1"/>
    </xf>
    <xf numFmtId="3" fontId="1" fillId="7" borderId="35" xfId="0" applyNumberFormat="1" applyFont="1" applyFill="1" applyBorder="1" applyAlignment="1">
      <alignment vertical="top" wrapText="1"/>
    </xf>
    <xf numFmtId="3" fontId="1" fillId="5" borderId="44" xfId="0" applyNumberFormat="1" applyFont="1" applyFill="1" applyBorder="1" applyAlignment="1">
      <alignment vertical="top" wrapText="1"/>
    </xf>
    <xf numFmtId="165" fontId="4" fillId="0" borderId="76" xfId="0" applyNumberFormat="1" applyFont="1" applyFill="1" applyBorder="1" applyAlignment="1">
      <alignment horizontal="center" vertical="top"/>
    </xf>
    <xf numFmtId="165" fontId="5" fillId="8" borderId="7" xfId="0" applyNumberFormat="1" applyFont="1" applyFill="1" applyBorder="1" applyAlignment="1">
      <alignment horizontal="center" vertical="top"/>
    </xf>
    <xf numFmtId="165" fontId="4" fillId="7" borderId="7" xfId="0" applyNumberFormat="1" applyFont="1" applyFill="1" applyBorder="1" applyAlignment="1">
      <alignment horizontal="center" vertical="top" wrapText="1"/>
    </xf>
    <xf numFmtId="165" fontId="15" fillId="7" borderId="7" xfId="0" applyNumberFormat="1" applyFont="1" applyFill="1" applyBorder="1" applyAlignment="1">
      <alignment horizontal="center" vertical="top" wrapText="1"/>
    </xf>
    <xf numFmtId="165" fontId="1" fillId="0" borderId="30" xfId="0" applyNumberFormat="1" applyFont="1" applyFill="1" applyBorder="1" applyAlignment="1">
      <alignment horizontal="center" vertical="top"/>
    </xf>
    <xf numFmtId="165" fontId="5" fillId="8" borderId="52" xfId="0" applyNumberFormat="1" applyFont="1" applyFill="1" applyBorder="1" applyAlignment="1">
      <alignment horizontal="center" vertical="top" wrapText="1"/>
    </xf>
    <xf numFmtId="165" fontId="5" fillId="8" borderId="66" xfId="0" applyNumberFormat="1" applyFont="1" applyFill="1" applyBorder="1" applyAlignment="1">
      <alignment horizontal="center" vertical="top" wrapText="1"/>
    </xf>
    <xf numFmtId="165" fontId="5" fillId="8" borderId="67" xfId="0" applyNumberFormat="1" applyFont="1" applyFill="1" applyBorder="1" applyAlignment="1">
      <alignment horizontal="center" vertical="top" wrapText="1"/>
    </xf>
    <xf numFmtId="165" fontId="5" fillId="8" borderId="26" xfId="0" applyNumberFormat="1" applyFont="1" applyFill="1" applyBorder="1" applyAlignment="1">
      <alignment horizontal="center" vertical="top" wrapText="1"/>
    </xf>
    <xf numFmtId="165" fontId="4" fillId="0" borderId="53" xfId="0" applyNumberFormat="1" applyFont="1" applyFill="1" applyBorder="1" applyAlignment="1">
      <alignment horizontal="center" vertical="top"/>
    </xf>
    <xf numFmtId="3" fontId="4" fillId="7" borderId="35" xfId="0" applyNumberFormat="1" applyFont="1" applyFill="1" applyBorder="1" applyAlignment="1">
      <alignment horizontal="center" vertical="top" wrapText="1"/>
    </xf>
    <xf numFmtId="3" fontId="1" fillId="7" borderId="58" xfId="0" applyNumberFormat="1" applyFont="1" applyFill="1" applyBorder="1" applyAlignment="1">
      <alignment horizontal="center" vertical="top" wrapText="1"/>
    </xf>
    <xf numFmtId="3" fontId="4" fillId="7" borderId="27" xfId="0" applyNumberFormat="1" applyFont="1" applyFill="1" applyBorder="1" applyAlignment="1">
      <alignment horizontal="center" vertical="top" wrapText="1"/>
    </xf>
    <xf numFmtId="165" fontId="4" fillId="0" borderId="66" xfId="0" applyNumberFormat="1" applyFont="1" applyFill="1" applyBorder="1" applyAlignment="1">
      <alignment horizontal="center" vertical="top"/>
    </xf>
    <xf numFmtId="165" fontId="5" fillId="2" borderId="11" xfId="0" applyNumberFormat="1" applyFont="1" applyFill="1" applyBorder="1" applyAlignment="1">
      <alignment horizontal="center" vertical="top"/>
    </xf>
    <xf numFmtId="165" fontId="4" fillId="0" borderId="62" xfId="0" applyNumberFormat="1" applyFont="1" applyFill="1" applyBorder="1" applyAlignment="1">
      <alignment horizontal="center" vertical="top"/>
    </xf>
    <xf numFmtId="165" fontId="1" fillId="0" borderId="52" xfId="0" applyNumberFormat="1" applyFont="1" applyFill="1" applyBorder="1" applyAlignment="1">
      <alignment horizontal="center" vertical="top"/>
    </xf>
    <xf numFmtId="165" fontId="14" fillId="0" borderId="67" xfId="0" applyNumberFormat="1" applyFont="1" applyFill="1" applyBorder="1" applyAlignment="1">
      <alignment horizontal="center" vertical="top" wrapText="1"/>
    </xf>
    <xf numFmtId="165" fontId="14" fillId="0" borderId="28" xfId="0" applyNumberFormat="1" applyFont="1" applyFill="1" applyBorder="1" applyAlignment="1">
      <alignment horizontal="center" vertical="top"/>
    </xf>
    <xf numFmtId="165" fontId="2" fillId="7" borderId="16" xfId="0" applyNumberFormat="1" applyFont="1" applyFill="1" applyBorder="1" applyAlignment="1">
      <alignment horizontal="center" vertical="top"/>
    </xf>
    <xf numFmtId="165" fontId="2" fillId="7" borderId="13" xfId="0" applyNumberFormat="1" applyFont="1" applyFill="1" applyBorder="1" applyAlignment="1">
      <alignment horizontal="center" vertical="top"/>
    </xf>
    <xf numFmtId="165" fontId="1" fillId="0" borderId="16" xfId="0" applyNumberFormat="1" applyFont="1" applyFill="1" applyBorder="1" applyAlignment="1">
      <alignment horizontal="center" vertical="top" wrapText="1"/>
    </xf>
    <xf numFmtId="165" fontId="1" fillId="0" borderId="13" xfId="0" applyNumberFormat="1" applyFont="1" applyFill="1" applyBorder="1" applyAlignment="1">
      <alignment horizontal="center" vertical="top" wrapText="1"/>
    </xf>
    <xf numFmtId="165" fontId="4" fillId="0" borderId="62" xfId="0" applyNumberFormat="1" applyFont="1" applyFill="1" applyBorder="1" applyAlignment="1">
      <alignment horizontal="center" vertical="top" wrapText="1"/>
    </xf>
    <xf numFmtId="165" fontId="4" fillId="0" borderId="4" xfId="0" applyNumberFormat="1" applyFont="1" applyFill="1" applyBorder="1" applyAlignment="1">
      <alignment horizontal="center" vertical="top" wrapText="1"/>
    </xf>
    <xf numFmtId="165" fontId="4" fillId="0" borderId="51" xfId="0" applyNumberFormat="1" applyFont="1" applyFill="1" applyBorder="1" applyAlignment="1">
      <alignment horizontal="center" vertical="top" wrapText="1"/>
    </xf>
    <xf numFmtId="165" fontId="4" fillId="0" borderId="48" xfId="0" applyNumberFormat="1" applyFont="1" applyFill="1" applyBorder="1" applyAlignment="1">
      <alignment horizontal="center" vertical="top" wrapText="1"/>
    </xf>
    <xf numFmtId="165" fontId="5" fillId="4" borderId="30" xfId="0" applyNumberFormat="1" applyFont="1" applyFill="1" applyBorder="1" applyAlignment="1">
      <alignment horizontal="center" vertical="top" wrapText="1"/>
    </xf>
    <xf numFmtId="165" fontId="1" fillId="5" borderId="3" xfId="0" applyNumberFormat="1" applyFont="1" applyFill="1" applyBorder="1" applyAlignment="1">
      <alignment horizontal="center" vertical="top"/>
    </xf>
    <xf numFmtId="3" fontId="1" fillId="0" borderId="68" xfId="0" applyNumberFormat="1" applyFont="1" applyFill="1" applyBorder="1" applyAlignment="1">
      <alignment vertical="top" wrapText="1"/>
    </xf>
    <xf numFmtId="3" fontId="1" fillId="0" borderId="77" xfId="0" applyNumberFormat="1" applyFont="1" applyFill="1" applyBorder="1" applyAlignment="1">
      <alignment vertical="top" wrapText="1"/>
    </xf>
    <xf numFmtId="165" fontId="5" fillId="2" borderId="14" xfId="0" applyNumberFormat="1" applyFont="1" applyFill="1" applyBorder="1" applyAlignment="1">
      <alignment horizontal="center" vertical="top"/>
    </xf>
    <xf numFmtId="165" fontId="4" fillId="0" borderId="40" xfId="0" applyNumberFormat="1" applyFont="1" applyBorder="1" applyAlignment="1">
      <alignment horizontal="center" vertical="top"/>
    </xf>
    <xf numFmtId="165" fontId="4" fillId="7" borderId="53" xfId="0" applyNumberFormat="1" applyFont="1" applyFill="1" applyBorder="1" applyAlignment="1">
      <alignment horizontal="center" vertical="top"/>
    </xf>
    <xf numFmtId="165" fontId="5" fillId="8" borderId="35" xfId="0" applyNumberFormat="1" applyFont="1" applyFill="1" applyBorder="1" applyAlignment="1">
      <alignment horizontal="center" vertical="top"/>
    </xf>
    <xf numFmtId="165" fontId="2" fillId="8" borderId="70" xfId="0" applyNumberFormat="1" applyFont="1" applyFill="1" applyBorder="1" applyAlignment="1">
      <alignment horizontal="center" vertical="top"/>
    </xf>
    <xf numFmtId="165" fontId="4" fillId="0" borderId="16" xfId="0" applyNumberFormat="1" applyFont="1" applyFill="1" applyBorder="1" applyAlignment="1">
      <alignment horizontal="center" vertical="top"/>
    </xf>
    <xf numFmtId="165" fontId="5" fillId="2" borderId="74" xfId="0" applyNumberFormat="1" applyFont="1" applyFill="1" applyBorder="1" applyAlignment="1">
      <alignment horizontal="center" vertical="top"/>
    </xf>
    <xf numFmtId="165" fontId="5" fillId="3" borderId="74" xfId="0" applyNumberFormat="1" applyFont="1" applyFill="1" applyBorder="1" applyAlignment="1">
      <alignment horizontal="center" vertical="top"/>
    </xf>
    <xf numFmtId="165" fontId="5" fillId="8" borderId="70" xfId="0" applyNumberFormat="1" applyFont="1" applyFill="1" applyBorder="1" applyAlignment="1">
      <alignment horizontal="center" vertical="top"/>
    </xf>
    <xf numFmtId="165" fontId="5" fillId="8" borderId="28" xfId="0" applyNumberFormat="1" applyFont="1" applyFill="1" applyBorder="1" applyAlignment="1">
      <alignment horizontal="center" vertical="top" wrapText="1"/>
    </xf>
    <xf numFmtId="165" fontId="4" fillId="0" borderId="61" xfId="0" applyNumberFormat="1" applyFont="1" applyFill="1" applyBorder="1" applyAlignment="1">
      <alignment horizontal="center" vertical="top"/>
    </xf>
    <xf numFmtId="165" fontId="1" fillId="0" borderId="76" xfId="0" applyNumberFormat="1" applyFont="1" applyFill="1" applyBorder="1" applyAlignment="1">
      <alignment horizontal="center" vertical="top"/>
    </xf>
    <xf numFmtId="165" fontId="1" fillId="0" borderId="29" xfId="0" applyNumberFormat="1" applyFont="1" applyFill="1" applyBorder="1" applyAlignment="1">
      <alignment horizontal="center" vertical="top"/>
    </xf>
    <xf numFmtId="165" fontId="2" fillId="8" borderId="57" xfId="0" applyNumberFormat="1" applyFont="1" applyFill="1" applyBorder="1" applyAlignment="1">
      <alignment horizontal="center" vertical="top"/>
    </xf>
    <xf numFmtId="165" fontId="2" fillId="8" borderId="67" xfId="0" applyNumberFormat="1" applyFont="1" applyFill="1" applyBorder="1" applyAlignment="1">
      <alignment horizontal="center" vertical="top"/>
    </xf>
    <xf numFmtId="165" fontId="2" fillId="8" borderId="35" xfId="0" applyNumberFormat="1" applyFont="1" applyFill="1" applyBorder="1" applyAlignment="1">
      <alignment horizontal="center" vertical="top"/>
    </xf>
    <xf numFmtId="165" fontId="2" fillId="8" borderId="66" xfId="0" applyNumberFormat="1" applyFont="1" applyFill="1" applyBorder="1" applyAlignment="1">
      <alignment horizontal="center" vertical="top"/>
    </xf>
    <xf numFmtId="165" fontId="2" fillId="8" borderId="26" xfId="0" applyNumberFormat="1" applyFont="1" applyFill="1" applyBorder="1" applyAlignment="1">
      <alignment horizontal="center" vertical="top"/>
    </xf>
    <xf numFmtId="165" fontId="1" fillId="5" borderId="16" xfId="0" applyNumberFormat="1" applyFont="1" applyFill="1" applyBorder="1" applyAlignment="1">
      <alignment horizontal="center" vertical="top" wrapText="1"/>
    </xf>
    <xf numFmtId="165" fontId="15" fillId="7" borderId="34" xfId="0" applyNumberFormat="1" applyFont="1" applyFill="1" applyBorder="1" applyAlignment="1">
      <alignment horizontal="center" vertical="top" wrapText="1"/>
    </xf>
    <xf numFmtId="165" fontId="5" fillId="8" borderId="35" xfId="0" applyNumberFormat="1" applyFont="1" applyFill="1" applyBorder="1" applyAlignment="1">
      <alignment horizontal="center" vertical="top" wrapText="1"/>
    </xf>
    <xf numFmtId="165" fontId="14" fillId="0" borderId="67" xfId="0" applyNumberFormat="1" applyFont="1" applyFill="1" applyBorder="1" applyAlignment="1">
      <alignment horizontal="center" vertical="top"/>
    </xf>
    <xf numFmtId="165" fontId="15" fillId="0" borderId="53" xfId="0" applyNumberFormat="1" applyFont="1" applyFill="1" applyBorder="1" applyAlignment="1">
      <alignment horizontal="center" vertical="top"/>
    </xf>
    <xf numFmtId="165" fontId="14" fillId="0" borderId="53" xfId="0" applyNumberFormat="1" applyFont="1" applyFill="1" applyBorder="1" applyAlignment="1">
      <alignment horizontal="center" vertical="top"/>
    </xf>
    <xf numFmtId="3" fontId="1" fillId="7" borderId="28" xfId="0" applyNumberFormat="1" applyFont="1" applyFill="1" applyBorder="1" applyAlignment="1">
      <alignment horizontal="center" vertical="top" wrapText="1"/>
    </xf>
    <xf numFmtId="3" fontId="4" fillId="7" borderId="0" xfId="0" applyNumberFormat="1" applyFont="1" applyFill="1" applyBorder="1" applyAlignment="1">
      <alignment vertical="top" wrapText="1"/>
    </xf>
    <xf numFmtId="3" fontId="4" fillId="7" borderId="7" xfId="0" applyNumberFormat="1" applyFont="1" applyFill="1" applyBorder="1" applyAlignment="1">
      <alignment vertical="top" wrapText="1"/>
    </xf>
    <xf numFmtId="3" fontId="4" fillId="7" borderId="57" xfId="0" applyNumberFormat="1" applyFont="1" applyFill="1" applyBorder="1" applyAlignment="1">
      <alignment vertical="top" wrapText="1"/>
    </xf>
    <xf numFmtId="3" fontId="4" fillId="7" borderId="44" xfId="0" applyNumberFormat="1" applyFont="1" applyFill="1" applyBorder="1" applyAlignment="1">
      <alignment vertical="top" wrapText="1"/>
    </xf>
    <xf numFmtId="3" fontId="4" fillId="7" borderId="70" xfId="0" applyNumberFormat="1" applyFont="1" applyFill="1" applyBorder="1" applyAlignment="1">
      <alignment vertical="top" wrapText="1"/>
    </xf>
    <xf numFmtId="3" fontId="14" fillId="5" borderId="18" xfId="0" applyNumberFormat="1" applyFont="1" applyFill="1" applyBorder="1" applyAlignment="1">
      <alignment vertical="top" wrapText="1"/>
    </xf>
    <xf numFmtId="3" fontId="14" fillId="5" borderId="43" xfId="0" applyNumberFormat="1" applyFont="1" applyFill="1" applyBorder="1" applyAlignment="1">
      <alignment vertical="top" wrapText="1"/>
    </xf>
    <xf numFmtId="3" fontId="15" fillId="0" borderId="8" xfId="0" applyNumberFormat="1" applyFont="1" applyFill="1" applyBorder="1" applyAlignment="1">
      <alignment horizontal="center" vertical="top" wrapText="1"/>
    </xf>
    <xf numFmtId="165" fontId="15" fillId="5" borderId="18" xfId="0" applyNumberFormat="1" applyFont="1" applyFill="1" applyBorder="1" applyAlignment="1">
      <alignment horizontal="center" vertical="top"/>
    </xf>
    <xf numFmtId="165" fontId="15" fillId="0" borderId="54" xfId="0" applyNumberFormat="1" applyFont="1" applyFill="1" applyBorder="1" applyAlignment="1">
      <alignment horizontal="center" vertical="top"/>
    </xf>
    <xf numFmtId="165" fontId="15" fillId="0" borderId="63" xfId="0" applyNumberFormat="1" applyFont="1" applyFill="1" applyBorder="1" applyAlignment="1">
      <alignment horizontal="center" vertical="top" wrapText="1"/>
    </xf>
    <xf numFmtId="165" fontId="15" fillId="0" borderId="43" xfId="0" applyNumberFormat="1" applyFont="1" applyFill="1" applyBorder="1" applyAlignment="1">
      <alignment horizontal="center" vertical="top" wrapText="1"/>
    </xf>
    <xf numFmtId="165" fontId="15" fillId="0" borderId="31" xfId="0" applyNumberFormat="1" applyFont="1" applyFill="1" applyBorder="1" applyAlignment="1">
      <alignment horizontal="center" vertical="top"/>
    </xf>
    <xf numFmtId="165" fontId="2" fillId="7" borderId="17" xfId="0" applyNumberFormat="1" applyFont="1" applyFill="1" applyBorder="1" applyAlignment="1">
      <alignment horizontal="center" vertical="top"/>
    </xf>
    <xf numFmtId="165" fontId="15" fillId="7" borderId="18" xfId="0" applyNumberFormat="1" applyFont="1" applyFill="1" applyBorder="1" applyAlignment="1">
      <alignment horizontal="center" vertical="top"/>
    </xf>
    <xf numFmtId="165" fontId="15" fillId="0" borderId="7" xfId="0" applyNumberFormat="1" applyFont="1" applyFill="1" applyBorder="1" applyAlignment="1">
      <alignment horizontal="center" vertical="top"/>
    </xf>
    <xf numFmtId="165" fontId="4" fillId="0" borderId="63" xfId="0" applyNumberFormat="1" applyFont="1" applyFill="1" applyBorder="1" applyAlignment="1">
      <alignment horizontal="center" vertical="top" wrapText="1"/>
    </xf>
    <xf numFmtId="165" fontId="14" fillId="0" borderId="43" xfId="0" applyNumberFormat="1" applyFont="1" applyFill="1" applyBorder="1" applyAlignment="1">
      <alignment horizontal="center" vertical="top"/>
    </xf>
    <xf numFmtId="3" fontId="1" fillId="0" borderId="15" xfId="0" applyNumberFormat="1" applyFont="1" applyBorder="1" applyAlignment="1">
      <alignment horizontal="center" vertical="top" wrapText="1"/>
    </xf>
    <xf numFmtId="3" fontId="25" fillId="0" borderId="62" xfId="0" applyNumberFormat="1" applyFont="1" applyFill="1" applyBorder="1" applyAlignment="1">
      <alignment vertical="top" wrapText="1"/>
    </xf>
    <xf numFmtId="3" fontId="25" fillId="7" borderId="34" xfId="0" applyNumberFormat="1" applyFont="1" applyFill="1" applyBorder="1" applyAlignment="1">
      <alignment horizontal="center" vertical="top" wrapText="1"/>
    </xf>
    <xf numFmtId="3" fontId="1" fillId="0" borderId="66" xfId="0" applyNumberFormat="1" applyFont="1" applyFill="1" applyBorder="1" applyAlignment="1">
      <alignment vertical="top" wrapText="1"/>
    </xf>
    <xf numFmtId="3" fontId="1" fillId="7" borderId="26" xfId="0" applyNumberFormat="1" applyFont="1" applyFill="1" applyBorder="1" applyAlignment="1">
      <alignment horizontal="center" vertical="top" wrapText="1"/>
    </xf>
    <xf numFmtId="165" fontId="14" fillId="5" borderId="13" xfId="0" applyNumberFormat="1" applyFont="1" applyFill="1" applyBorder="1" applyAlignment="1">
      <alignment horizontal="center" vertical="top"/>
    </xf>
    <xf numFmtId="165" fontId="14" fillId="0" borderId="3" xfId="0" applyNumberFormat="1" applyFont="1" applyFill="1" applyBorder="1" applyAlignment="1">
      <alignment horizontal="center" vertical="top"/>
    </xf>
    <xf numFmtId="3" fontId="6" fillId="0" borderId="18" xfId="0" applyNumberFormat="1" applyFont="1" applyFill="1" applyBorder="1" applyAlignment="1">
      <alignment horizontal="left" vertical="top" wrapText="1"/>
    </xf>
    <xf numFmtId="165" fontId="4" fillId="7" borderId="27" xfId="0" applyNumberFormat="1" applyFont="1" applyFill="1" applyBorder="1" applyAlignment="1">
      <alignment horizontal="center" vertical="top"/>
    </xf>
    <xf numFmtId="165" fontId="15" fillId="7" borderId="60" xfId="0" applyNumberFormat="1" applyFont="1" applyFill="1" applyBorder="1" applyAlignment="1">
      <alignment horizontal="center" vertical="top"/>
    </xf>
    <xf numFmtId="165" fontId="15" fillId="7" borderId="27" xfId="0" applyNumberFormat="1" applyFont="1" applyFill="1" applyBorder="1" applyAlignment="1">
      <alignment horizontal="center" vertical="top"/>
    </xf>
    <xf numFmtId="3" fontId="15" fillId="0" borderId="2" xfId="0" applyNumberFormat="1" applyFont="1" applyBorder="1" applyAlignment="1">
      <alignment horizontal="center" vertical="top"/>
    </xf>
    <xf numFmtId="165" fontId="15" fillId="7" borderId="67" xfId="0" applyNumberFormat="1" applyFont="1" applyFill="1" applyBorder="1" applyAlignment="1">
      <alignment horizontal="center" vertical="top"/>
    </xf>
    <xf numFmtId="165" fontId="15" fillId="7" borderId="35" xfId="0" applyNumberFormat="1" applyFont="1" applyFill="1" applyBorder="1" applyAlignment="1">
      <alignment horizontal="center" vertical="top"/>
    </xf>
    <xf numFmtId="3" fontId="15" fillId="0" borderId="67" xfId="0" applyNumberFormat="1" applyFont="1" applyFill="1" applyBorder="1" applyAlignment="1">
      <alignment horizontal="left" vertical="top" wrapText="1"/>
    </xf>
    <xf numFmtId="165" fontId="15" fillId="5" borderId="67" xfId="0" applyNumberFormat="1" applyFont="1" applyFill="1" applyBorder="1" applyAlignment="1">
      <alignment horizontal="center" vertical="top"/>
    </xf>
    <xf numFmtId="165" fontId="15" fillId="5" borderId="26" xfId="0" applyNumberFormat="1" applyFont="1" applyFill="1" applyBorder="1" applyAlignment="1">
      <alignment horizontal="center" vertical="top"/>
    </xf>
    <xf numFmtId="3" fontId="21" fillId="5" borderId="41" xfId="0" applyNumberFormat="1" applyFont="1" applyFill="1" applyBorder="1" applyAlignment="1">
      <alignment vertical="top" wrapText="1"/>
    </xf>
    <xf numFmtId="3" fontId="21" fillId="7" borderId="32" xfId="0" applyNumberFormat="1" applyFont="1" applyFill="1" applyBorder="1" applyAlignment="1">
      <alignment horizontal="center" vertical="top"/>
    </xf>
    <xf numFmtId="165" fontId="14" fillId="7" borderId="3"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5" borderId="18" xfId="0" applyNumberFormat="1" applyFont="1" applyFill="1" applyBorder="1" applyAlignment="1">
      <alignment horizontal="center" vertical="top"/>
    </xf>
    <xf numFmtId="3" fontId="1" fillId="7" borderId="17" xfId="0" applyNumberFormat="1" applyFont="1" applyFill="1" applyBorder="1" applyAlignment="1">
      <alignment horizontal="left" vertical="top" wrapText="1"/>
    </xf>
    <xf numFmtId="3" fontId="1" fillId="7" borderId="0" xfId="0" applyNumberFormat="1" applyFont="1" applyFill="1" applyBorder="1" applyAlignment="1">
      <alignment horizontal="left" vertical="top" wrapText="1"/>
    </xf>
    <xf numFmtId="3" fontId="1" fillId="7" borderId="7" xfId="0" applyNumberFormat="1" applyFont="1" applyFill="1" applyBorder="1" applyAlignment="1">
      <alignment horizontal="left" vertical="top" wrapText="1"/>
    </xf>
    <xf numFmtId="165" fontId="15" fillId="7" borderId="13" xfId="0" applyNumberFormat="1" applyFont="1" applyFill="1" applyBorder="1" applyAlignment="1">
      <alignment horizontal="center" vertical="top"/>
    </xf>
    <xf numFmtId="165" fontId="15" fillId="0" borderId="3" xfId="0" applyNumberFormat="1" applyFont="1" applyFill="1" applyBorder="1" applyAlignment="1">
      <alignment horizontal="center" vertical="top"/>
    </xf>
    <xf numFmtId="165" fontId="14" fillId="0" borderId="13" xfId="0" applyNumberFormat="1" applyFont="1" applyBorder="1" applyAlignment="1">
      <alignment horizontal="center" vertical="top"/>
    </xf>
    <xf numFmtId="165" fontId="14" fillId="5" borderId="24" xfId="0" applyNumberFormat="1" applyFont="1" applyFill="1" applyBorder="1" applyAlignment="1">
      <alignment horizontal="center" vertical="top" wrapText="1"/>
    </xf>
    <xf numFmtId="165" fontId="15" fillId="0" borderId="18" xfId="0" applyNumberFormat="1" applyFont="1" applyBorder="1" applyAlignment="1">
      <alignment horizontal="center" vertical="top"/>
    </xf>
    <xf numFmtId="165" fontId="15" fillId="0" borderId="7" xfId="0" applyNumberFormat="1" applyFont="1" applyBorder="1" applyAlignment="1">
      <alignment horizontal="center" vertical="top" wrapText="1"/>
    </xf>
    <xf numFmtId="3" fontId="15" fillId="0" borderId="35" xfId="0" applyNumberFormat="1" applyFont="1" applyFill="1" applyBorder="1" applyAlignment="1">
      <alignment vertical="top" wrapText="1"/>
    </xf>
    <xf numFmtId="3" fontId="15" fillId="0" borderId="52" xfId="0" applyNumberFormat="1" applyFont="1" applyFill="1" applyBorder="1" applyAlignment="1">
      <alignment horizontal="center" vertical="top" wrapText="1"/>
    </xf>
    <xf numFmtId="3" fontId="15" fillId="7" borderId="67" xfId="0" applyNumberFormat="1" applyFont="1" applyFill="1" applyBorder="1" applyAlignment="1">
      <alignment horizontal="center" vertical="top"/>
    </xf>
    <xf numFmtId="3" fontId="15" fillId="7" borderId="4" xfId="0" applyNumberFormat="1" applyFont="1" applyFill="1" applyBorder="1" applyAlignment="1">
      <alignment horizontal="center" vertical="top"/>
    </xf>
    <xf numFmtId="165" fontId="5" fillId="0" borderId="0" xfId="0" applyNumberFormat="1" applyFont="1" applyBorder="1" applyAlignment="1">
      <alignment vertical="top"/>
    </xf>
    <xf numFmtId="165" fontId="15" fillId="0" borderId="28" xfId="0" applyNumberFormat="1" applyFont="1" applyBorder="1" applyAlignment="1">
      <alignment horizontal="center" vertical="top"/>
    </xf>
    <xf numFmtId="3" fontId="18" fillId="7" borderId="0" xfId="0" applyNumberFormat="1" applyFont="1" applyFill="1" applyBorder="1" applyAlignment="1">
      <alignment horizontal="center" vertical="top"/>
    </xf>
    <xf numFmtId="165" fontId="19" fillId="7" borderId="0" xfId="0" applyNumberFormat="1" applyFont="1" applyFill="1" applyBorder="1" applyAlignment="1">
      <alignment vertical="top"/>
    </xf>
    <xf numFmtId="165" fontId="18" fillId="7" borderId="0" xfId="0" applyNumberFormat="1" applyFont="1" applyFill="1" applyBorder="1" applyAlignment="1">
      <alignment vertical="top"/>
    </xf>
    <xf numFmtId="3" fontId="19" fillId="7" borderId="0" xfId="0" applyNumberFormat="1" applyFont="1" applyFill="1" applyBorder="1" applyAlignment="1">
      <alignment horizontal="center" vertical="top"/>
    </xf>
    <xf numFmtId="3" fontId="15" fillId="0" borderId="0" xfId="0" applyNumberFormat="1" applyFont="1" applyBorder="1" applyAlignment="1">
      <alignment vertical="top"/>
    </xf>
    <xf numFmtId="49" fontId="2" fillId="2" borderId="18"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5" borderId="69"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5" fillId="0" borderId="31" xfId="0" applyNumberFormat="1" applyFont="1" applyBorder="1" applyAlignment="1">
      <alignment horizontal="center" vertical="top"/>
    </xf>
    <xf numFmtId="3" fontId="4" fillId="5" borderId="18" xfId="0" applyNumberFormat="1" applyFont="1" applyFill="1" applyBorder="1" applyAlignment="1">
      <alignment horizontal="left" vertical="top" wrapText="1"/>
    </xf>
    <xf numFmtId="3" fontId="1" fillId="0" borderId="43" xfId="0" applyNumberFormat="1" applyFont="1" applyBorder="1" applyAlignment="1">
      <alignment horizontal="center" vertical="top" wrapText="1"/>
    </xf>
    <xf numFmtId="3" fontId="2" fillId="0" borderId="31"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1" fillId="7" borderId="0" xfId="0" applyNumberFormat="1" applyFont="1" applyFill="1" applyBorder="1" applyAlignment="1">
      <alignment horizontal="left" vertical="top" wrapText="1"/>
    </xf>
    <xf numFmtId="3" fontId="1" fillId="0" borderId="54" xfId="0" applyNumberFormat="1" applyFont="1" applyBorder="1" applyAlignment="1">
      <alignment horizontal="center" vertical="top" wrapText="1"/>
    </xf>
    <xf numFmtId="3" fontId="1" fillId="0" borderId="52" xfId="0" applyNumberFormat="1" applyFont="1" applyBorder="1" applyAlignment="1">
      <alignment horizontal="center" vertical="top" wrapText="1"/>
    </xf>
    <xf numFmtId="3" fontId="14" fillId="0" borderId="67" xfId="0" applyNumberFormat="1" applyFont="1" applyBorder="1" applyAlignment="1">
      <alignment horizontal="center" vertical="top"/>
    </xf>
    <xf numFmtId="3" fontId="14" fillId="0" borderId="4" xfId="0" applyNumberFormat="1" applyFont="1" applyBorder="1" applyAlignment="1">
      <alignment horizontal="center" vertical="top" wrapText="1"/>
    </xf>
    <xf numFmtId="49" fontId="5" fillId="3" borderId="62" xfId="0" applyNumberFormat="1" applyFont="1" applyFill="1" applyBorder="1" applyAlignment="1">
      <alignment vertical="top"/>
    </xf>
    <xf numFmtId="49" fontId="5" fillId="2" borderId="60" xfId="0" applyNumberFormat="1" applyFont="1" applyFill="1" applyBorder="1" applyAlignment="1">
      <alignment vertical="top"/>
    </xf>
    <xf numFmtId="165" fontId="15" fillId="5" borderId="35" xfId="0" applyNumberFormat="1" applyFont="1" applyFill="1" applyBorder="1" applyAlignment="1">
      <alignment horizontal="center" vertical="top"/>
    </xf>
    <xf numFmtId="165" fontId="15" fillId="5" borderId="27" xfId="0" applyNumberFormat="1" applyFont="1" applyFill="1" applyBorder="1" applyAlignment="1">
      <alignment horizontal="center" vertical="top"/>
    </xf>
    <xf numFmtId="3" fontId="1" fillId="0" borderId="27" xfId="0" applyNumberFormat="1" applyFont="1" applyBorder="1" applyAlignment="1">
      <alignment horizontal="center" vertical="top"/>
    </xf>
    <xf numFmtId="3" fontId="4" fillId="5" borderId="63" xfId="0" applyNumberFormat="1" applyFont="1" applyFill="1" applyBorder="1" applyAlignment="1">
      <alignment vertical="top" wrapText="1"/>
    </xf>
    <xf numFmtId="3" fontId="4" fillId="5" borderId="43" xfId="0" applyNumberFormat="1" applyFont="1" applyFill="1" applyBorder="1" applyAlignment="1">
      <alignment horizontal="center" vertical="top" wrapText="1"/>
    </xf>
    <xf numFmtId="3" fontId="4" fillId="0" borderId="15" xfId="0" applyNumberFormat="1" applyFont="1" applyBorder="1" applyAlignment="1">
      <alignment horizontal="center" vertical="top"/>
    </xf>
    <xf numFmtId="0" fontId="13" fillId="7" borderId="31" xfId="0" applyFont="1" applyFill="1" applyBorder="1" applyAlignment="1">
      <alignment horizontal="center" vertical="top"/>
    </xf>
    <xf numFmtId="3" fontId="1" fillId="0" borderId="73" xfId="0" applyNumberFormat="1" applyFont="1" applyBorder="1" applyAlignment="1">
      <alignment horizontal="center" vertical="top"/>
    </xf>
    <xf numFmtId="3" fontId="1" fillId="0" borderId="29" xfId="0" applyNumberFormat="1" applyFont="1" applyBorder="1" applyAlignment="1">
      <alignment horizontal="center" vertical="top"/>
    </xf>
    <xf numFmtId="3" fontId="1" fillId="0" borderId="75" xfId="0" applyNumberFormat="1" applyFont="1" applyBorder="1" applyAlignment="1">
      <alignment horizontal="center" vertical="top"/>
    </xf>
    <xf numFmtId="3" fontId="1" fillId="7" borderId="16" xfId="0" applyNumberFormat="1" applyFont="1" applyFill="1" applyBorder="1" applyAlignment="1">
      <alignment vertical="top" wrapText="1"/>
    </xf>
    <xf numFmtId="3" fontId="1" fillId="7" borderId="3" xfId="0" applyNumberFormat="1" applyFont="1" applyFill="1" applyBorder="1" applyAlignment="1">
      <alignment vertical="top" wrapText="1"/>
    </xf>
    <xf numFmtId="3" fontId="1" fillId="7" borderId="24" xfId="0" applyNumberFormat="1" applyFont="1" applyFill="1" applyBorder="1" applyAlignment="1">
      <alignment vertical="top" wrapText="1"/>
    </xf>
    <xf numFmtId="3" fontId="1" fillId="0" borderId="64" xfId="0" applyNumberFormat="1" applyFont="1" applyFill="1" applyBorder="1" applyAlignment="1">
      <alignment horizontal="left" vertical="top" wrapText="1"/>
    </xf>
    <xf numFmtId="165" fontId="5" fillId="8" borderId="63" xfId="0" applyNumberFormat="1" applyFont="1" applyFill="1" applyBorder="1" applyAlignment="1">
      <alignment horizontal="center" vertical="top" wrapText="1"/>
    </xf>
    <xf numFmtId="165" fontId="5" fillId="8" borderId="43" xfId="0" applyNumberFormat="1" applyFont="1" applyFill="1" applyBorder="1" applyAlignment="1">
      <alignment horizontal="center" vertical="top" wrapText="1"/>
    </xf>
    <xf numFmtId="0" fontId="4" fillId="7" borderId="0" xfId="0" applyFont="1" applyFill="1" applyBorder="1" applyAlignment="1">
      <alignment vertical="top" wrapText="1"/>
    </xf>
    <xf numFmtId="0" fontId="4" fillId="7" borderId="7" xfId="0" applyFont="1" applyFill="1" applyBorder="1" applyAlignment="1">
      <alignment vertical="top" wrapText="1"/>
    </xf>
    <xf numFmtId="3" fontId="1" fillId="0" borderId="18" xfId="0" applyNumberFormat="1" applyFont="1" applyFill="1" applyBorder="1" applyAlignment="1">
      <alignment vertical="top" wrapText="1"/>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1" fillId="0" borderId="6"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58" xfId="0" applyNumberFormat="1" applyFont="1" applyFill="1" applyBorder="1" applyAlignment="1">
      <alignment horizontal="left" vertical="top" wrapText="1"/>
    </xf>
    <xf numFmtId="165" fontId="15" fillId="7" borderId="0" xfId="0" applyNumberFormat="1" applyFont="1" applyFill="1" applyBorder="1" applyAlignment="1">
      <alignment horizontal="center" vertical="top" wrapText="1"/>
    </xf>
    <xf numFmtId="165" fontId="4" fillId="7" borderId="63" xfId="0" applyNumberFormat="1" applyFont="1" applyFill="1" applyBorder="1" applyAlignment="1">
      <alignment horizontal="center" vertical="top" wrapText="1"/>
    </xf>
    <xf numFmtId="165" fontId="4" fillId="7" borderId="15" xfId="0" applyNumberFormat="1" applyFont="1" applyFill="1" applyBorder="1" applyAlignment="1">
      <alignment horizontal="center" vertical="top" wrapText="1"/>
    </xf>
    <xf numFmtId="165" fontId="5" fillId="8" borderId="66" xfId="0" applyNumberFormat="1" applyFont="1" applyFill="1" applyBorder="1" applyAlignment="1">
      <alignment horizontal="center" vertical="center"/>
    </xf>
    <xf numFmtId="165" fontId="5" fillId="8" borderId="67" xfId="0" applyNumberFormat="1" applyFont="1" applyFill="1" applyBorder="1" applyAlignment="1">
      <alignment horizontal="center" vertical="center"/>
    </xf>
    <xf numFmtId="165" fontId="5" fillId="8" borderId="35" xfId="0" applyNumberFormat="1" applyFont="1" applyFill="1" applyBorder="1" applyAlignment="1">
      <alignment horizontal="center" vertical="center"/>
    </xf>
    <xf numFmtId="165" fontId="5" fillId="8" borderId="26" xfId="0" applyNumberFormat="1" applyFont="1" applyFill="1" applyBorder="1" applyAlignment="1">
      <alignment horizontal="center" vertical="center"/>
    </xf>
    <xf numFmtId="165" fontId="2" fillId="8" borderId="53" xfId="0" applyNumberFormat="1" applyFont="1" applyFill="1" applyBorder="1" applyAlignment="1">
      <alignment horizontal="center" vertical="top"/>
    </xf>
    <xf numFmtId="165" fontId="2" fillId="8" borderId="15" xfId="0" applyNumberFormat="1" applyFont="1" applyFill="1" applyBorder="1" applyAlignment="1">
      <alignment horizontal="center" vertical="top"/>
    </xf>
    <xf numFmtId="3" fontId="1" fillId="0" borderId="64" xfId="0" applyNumberFormat="1" applyFont="1" applyFill="1" applyBorder="1" applyAlignment="1">
      <alignment vertical="top" wrapText="1"/>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165" fontId="4" fillId="7" borderId="35" xfId="0" applyNumberFormat="1" applyFont="1" applyFill="1" applyBorder="1" applyAlignment="1">
      <alignment horizontal="center" vertical="top" wrapText="1"/>
    </xf>
    <xf numFmtId="165" fontId="15" fillId="7" borderId="43" xfId="0" applyNumberFormat="1" applyFont="1" applyFill="1" applyBorder="1" applyAlignment="1">
      <alignment horizontal="center" vertical="top" wrapText="1"/>
    </xf>
    <xf numFmtId="165" fontId="15" fillId="7" borderId="54" xfId="0" applyNumberFormat="1" applyFont="1" applyFill="1" applyBorder="1" applyAlignment="1">
      <alignment horizontal="center" vertical="top" wrapText="1"/>
    </xf>
    <xf numFmtId="165" fontId="4" fillId="0" borderId="27" xfId="0" applyNumberFormat="1" applyFont="1" applyBorder="1" applyAlignment="1">
      <alignment horizontal="center" vertical="top" wrapText="1"/>
    </xf>
    <xf numFmtId="165" fontId="4" fillId="0" borderId="29" xfId="0" applyNumberFormat="1" applyFont="1" applyBorder="1" applyAlignment="1">
      <alignment horizontal="center" vertical="top" wrapText="1"/>
    </xf>
    <xf numFmtId="3" fontId="2" fillId="0" borderId="31" xfId="0" applyNumberFormat="1" applyFont="1" applyFill="1" applyBorder="1" applyAlignment="1">
      <alignment horizontal="center" vertical="top"/>
    </xf>
    <xf numFmtId="3" fontId="5" fillId="0" borderId="60" xfId="0" applyNumberFormat="1" applyFont="1" applyFill="1" applyBorder="1" applyAlignment="1">
      <alignment horizontal="center" vertical="top" wrapText="1"/>
    </xf>
    <xf numFmtId="165" fontId="2" fillId="7" borderId="0" xfId="0" applyNumberFormat="1" applyFont="1" applyFill="1" applyAlignment="1">
      <alignment vertical="top"/>
    </xf>
    <xf numFmtId="165" fontId="1" fillId="7" borderId="0" xfId="0" applyNumberFormat="1" applyFont="1" applyFill="1" applyAlignment="1">
      <alignment vertical="top"/>
    </xf>
    <xf numFmtId="165" fontId="2" fillId="7" borderId="0" xfId="0" applyNumberFormat="1" applyFont="1" applyFill="1" applyBorder="1" applyAlignment="1">
      <alignment vertical="top"/>
    </xf>
    <xf numFmtId="165" fontId="1" fillId="7" borderId="0" xfId="0" applyNumberFormat="1" applyFont="1" applyFill="1" applyBorder="1" applyAlignment="1">
      <alignment vertical="top"/>
    </xf>
    <xf numFmtId="3" fontId="5" fillId="0" borderId="28" xfId="0" applyNumberFormat="1" applyFont="1" applyBorder="1" applyAlignment="1">
      <alignment horizontal="center" vertical="top"/>
    </xf>
    <xf numFmtId="49" fontId="2" fillId="3" borderId="41"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3" fontId="2" fillId="0" borderId="31" xfId="0" applyNumberFormat="1" applyFont="1" applyBorder="1" applyAlignment="1">
      <alignment horizontal="center" vertical="top"/>
    </xf>
    <xf numFmtId="3" fontId="2" fillId="0" borderId="54" xfId="0" applyNumberFormat="1" applyFont="1" applyBorder="1" applyAlignment="1">
      <alignment horizontal="center" vertical="top"/>
    </xf>
    <xf numFmtId="3" fontId="2" fillId="0" borderId="32" xfId="0" applyNumberFormat="1" applyFont="1" applyBorder="1" applyAlignment="1">
      <alignment horizontal="center" vertical="top"/>
    </xf>
    <xf numFmtId="3" fontId="4" fillId="7" borderId="0" xfId="0" applyNumberFormat="1" applyFont="1" applyFill="1" applyBorder="1" applyAlignment="1">
      <alignment horizontal="left" vertical="top" wrapText="1"/>
    </xf>
    <xf numFmtId="3" fontId="4" fillId="7" borderId="58" xfId="0" applyNumberFormat="1" applyFont="1" applyFill="1" applyBorder="1" applyAlignment="1">
      <alignment horizontal="left" vertical="top" wrapText="1"/>
    </xf>
    <xf numFmtId="49" fontId="2" fillId="5" borderId="68" xfId="0" applyNumberFormat="1" applyFont="1" applyFill="1" applyBorder="1" applyAlignment="1">
      <alignment horizontal="center" vertical="top"/>
    </xf>
    <xf numFmtId="165" fontId="1" fillId="7" borderId="32"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49" fontId="2" fillId="2" borderId="18" xfId="0" applyNumberFormat="1" applyFont="1" applyFill="1" applyBorder="1" applyAlignment="1">
      <alignment horizontal="center" vertical="top"/>
    </xf>
    <xf numFmtId="49" fontId="2" fillId="5" borderId="65" xfId="0" applyNumberFormat="1" applyFont="1" applyFill="1" applyBorder="1" applyAlignment="1">
      <alignment horizontal="center" vertical="top"/>
    </xf>
    <xf numFmtId="49" fontId="2" fillId="5" borderId="69"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49" fontId="2" fillId="3" borderId="17" xfId="0" applyNumberFormat="1" applyFont="1" applyFill="1" applyBorder="1" applyAlignment="1">
      <alignment horizontal="center" vertical="top"/>
    </xf>
    <xf numFmtId="49" fontId="2" fillId="5" borderId="32" xfId="0" applyNumberFormat="1" applyFont="1" applyFill="1" applyBorder="1" applyAlignment="1">
      <alignment horizontal="center" vertical="top"/>
    </xf>
    <xf numFmtId="49" fontId="2" fillId="3" borderId="22"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3" borderId="41"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1" fillId="0" borderId="26"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32" xfId="0" applyNumberFormat="1" applyFont="1" applyBorder="1" applyAlignment="1">
      <alignment horizontal="center" vertical="top"/>
    </xf>
    <xf numFmtId="3" fontId="1" fillId="7" borderId="43"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1" fillId="5" borderId="38" xfId="0" applyNumberFormat="1" applyFont="1" applyFill="1" applyBorder="1" applyAlignment="1">
      <alignment horizontal="left" vertical="top" wrapText="1"/>
    </xf>
    <xf numFmtId="3" fontId="1" fillId="0" borderId="20" xfId="0" applyNumberFormat="1" applyFont="1" applyFill="1" applyBorder="1" applyAlignment="1">
      <alignment horizontal="left" vertical="top" wrapText="1"/>
    </xf>
    <xf numFmtId="3" fontId="1" fillId="0" borderId="41" xfId="0" applyNumberFormat="1" applyFont="1" applyBorder="1" applyAlignment="1">
      <alignment horizontal="left" vertical="top" wrapText="1"/>
    </xf>
    <xf numFmtId="3" fontId="1" fillId="5" borderId="60" xfId="0" applyNumberFormat="1" applyFont="1" applyFill="1" applyBorder="1" applyAlignment="1">
      <alignment horizontal="left" vertical="top" wrapText="1"/>
    </xf>
    <xf numFmtId="3" fontId="1" fillId="5" borderId="19" xfId="0" applyNumberFormat="1" applyFont="1" applyFill="1" applyBorder="1" applyAlignment="1">
      <alignment horizontal="left" vertical="top" wrapText="1"/>
    </xf>
    <xf numFmtId="3" fontId="2" fillId="0" borderId="19" xfId="0" applyNumberFormat="1" applyFont="1" applyFill="1" applyBorder="1" applyAlignment="1">
      <alignment horizontal="center" vertical="top" textRotation="90" wrapText="1"/>
    </xf>
    <xf numFmtId="3" fontId="1" fillId="7" borderId="31"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31" xfId="0" applyNumberFormat="1" applyFont="1" applyFill="1" applyBorder="1" applyAlignment="1">
      <alignment horizontal="center" vertical="top"/>
    </xf>
    <xf numFmtId="3" fontId="1" fillId="5" borderId="42"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7" borderId="43" xfId="0" applyNumberFormat="1" applyFont="1" applyFill="1" applyBorder="1" applyAlignment="1">
      <alignment horizontal="center" vertical="top"/>
    </xf>
    <xf numFmtId="3" fontId="1" fillId="5" borderId="37" xfId="0" applyNumberFormat="1" applyFont="1" applyFill="1" applyBorder="1" applyAlignment="1">
      <alignment horizontal="left" vertical="top" wrapText="1"/>
    </xf>
    <xf numFmtId="3" fontId="1" fillId="0" borderId="37" xfId="0" applyNumberFormat="1" applyFont="1" applyBorder="1" applyAlignment="1">
      <alignment horizontal="left" vertical="top" wrapText="1"/>
    </xf>
    <xf numFmtId="49" fontId="2" fillId="5" borderId="18" xfId="0" applyNumberFormat="1" applyFont="1" applyFill="1" applyBorder="1" applyAlignment="1">
      <alignment horizontal="center" vertical="top"/>
    </xf>
    <xf numFmtId="3" fontId="4" fillId="0" borderId="50"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3" fontId="4" fillId="0" borderId="18"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0" borderId="62" xfId="0" applyNumberFormat="1" applyFont="1" applyBorder="1" applyAlignment="1">
      <alignment horizontal="left" vertical="top" wrapText="1"/>
    </xf>
    <xf numFmtId="3" fontId="1" fillId="0" borderId="10" xfId="0" applyNumberFormat="1" applyFont="1" applyFill="1" applyBorder="1" applyAlignment="1">
      <alignment horizontal="center" vertical="top" wrapText="1"/>
    </xf>
    <xf numFmtId="3" fontId="1" fillId="0" borderId="17" xfId="0" applyNumberFormat="1" applyFont="1" applyBorder="1" applyAlignment="1">
      <alignment horizontal="left" vertical="top" wrapText="1"/>
    </xf>
    <xf numFmtId="3" fontId="4" fillId="0" borderId="67" xfId="0" applyNumberFormat="1" applyFont="1" applyFill="1" applyBorder="1" applyAlignment="1">
      <alignment horizontal="center" vertical="top" wrapText="1"/>
    </xf>
    <xf numFmtId="0" fontId="4" fillId="7" borderId="17" xfId="0" applyFont="1" applyFill="1" applyBorder="1" applyAlignment="1">
      <alignment vertical="top" wrapText="1"/>
    </xf>
    <xf numFmtId="165" fontId="4" fillId="0" borderId="34" xfId="0" applyNumberFormat="1" applyFont="1" applyFill="1" applyBorder="1" applyAlignment="1">
      <alignment horizontal="center" vertical="top"/>
    </xf>
    <xf numFmtId="165" fontId="4" fillId="0" borderId="40" xfId="0" applyNumberFormat="1" applyFont="1" applyFill="1" applyBorder="1" applyAlignment="1">
      <alignment horizontal="center" vertical="top"/>
    </xf>
    <xf numFmtId="165" fontId="1" fillId="0" borderId="43" xfId="0" applyNumberFormat="1" applyFont="1" applyBorder="1" applyAlignment="1">
      <alignment horizontal="center" vertical="top"/>
    </xf>
    <xf numFmtId="165" fontId="1" fillId="0" borderId="15" xfId="0" applyNumberFormat="1" applyFont="1" applyBorder="1" applyAlignment="1">
      <alignment horizontal="center" vertical="top"/>
    </xf>
    <xf numFmtId="165" fontId="1" fillId="0" borderId="63" xfId="0" applyNumberFormat="1" applyFont="1" applyBorder="1" applyAlignment="1">
      <alignment horizontal="center" vertical="top"/>
    </xf>
    <xf numFmtId="165" fontId="1" fillId="0" borderId="58" xfId="0" applyNumberFormat="1" applyFont="1" applyBorder="1" applyAlignment="1">
      <alignment horizontal="center" vertical="top"/>
    </xf>
    <xf numFmtId="49" fontId="2" fillId="5" borderId="19" xfId="0" applyNumberFormat="1" applyFont="1" applyFill="1" applyBorder="1" applyAlignment="1">
      <alignment horizontal="center" vertical="top"/>
    </xf>
    <xf numFmtId="3" fontId="2" fillId="0" borderId="69" xfId="0" applyNumberFormat="1" applyFont="1" applyBorder="1" applyAlignment="1">
      <alignment horizontal="center" vertical="top"/>
    </xf>
    <xf numFmtId="165" fontId="1" fillId="5" borderId="44" xfId="0" applyNumberFormat="1" applyFont="1" applyFill="1" applyBorder="1" applyAlignment="1">
      <alignment horizontal="center" vertical="top"/>
    </xf>
    <xf numFmtId="165" fontId="1" fillId="5" borderId="19" xfId="0" applyNumberFormat="1" applyFont="1" applyFill="1" applyBorder="1" applyAlignment="1">
      <alignment horizontal="center" vertical="top"/>
    </xf>
    <xf numFmtId="165" fontId="1" fillId="0" borderId="44" xfId="0" applyNumberFormat="1" applyFont="1" applyFill="1" applyBorder="1" applyAlignment="1">
      <alignment horizontal="center" vertical="top"/>
    </xf>
    <xf numFmtId="165" fontId="1" fillId="0" borderId="57" xfId="0" applyNumberFormat="1" applyFont="1" applyFill="1" applyBorder="1" applyAlignment="1">
      <alignment horizontal="center" vertical="top"/>
    </xf>
    <xf numFmtId="165" fontId="1" fillId="0" borderId="19" xfId="0" applyNumberFormat="1" applyFont="1" applyFill="1" applyBorder="1" applyAlignment="1">
      <alignment horizontal="center" vertical="top"/>
    </xf>
    <xf numFmtId="165" fontId="1" fillId="0" borderId="70" xfId="0" applyNumberFormat="1" applyFont="1" applyFill="1" applyBorder="1" applyAlignment="1">
      <alignment horizontal="center" vertical="top"/>
    </xf>
    <xf numFmtId="0" fontId="20" fillId="0" borderId="0" xfId="0" applyFont="1" applyBorder="1" applyAlignment="1">
      <alignment vertical="top" wrapText="1"/>
    </xf>
    <xf numFmtId="3" fontId="4" fillId="0" borderId="17" xfId="0" applyNumberFormat="1" applyFont="1" applyFill="1" applyBorder="1" applyAlignment="1">
      <alignment horizontal="center" vertical="top"/>
    </xf>
    <xf numFmtId="3" fontId="4" fillId="0" borderId="17" xfId="0" applyNumberFormat="1" applyFont="1" applyBorder="1" applyAlignment="1">
      <alignment horizontal="center" vertical="top"/>
    </xf>
    <xf numFmtId="3" fontId="4" fillId="0" borderId="17" xfId="0" applyNumberFormat="1" applyFont="1" applyFill="1" applyBorder="1" applyAlignment="1">
      <alignment horizontal="center" vertical="top" wrapText="1"/>
    </xf>
    <xf numFmtId="3" fontId="4" fillId="7" borderId="17" xfId="0" applyNumberFormat="1" applyFont="1" applyFill="1" applyBorder="1" applyAlignment="1">
      <alignment horizontal="center" vertical="top"/>
    </xf>
    <xf numFmtId="3" fontId="4" fillId="0" borderId="16" xfId="0" applyNumberFormat="1" applyFont="1" applyFill="1" applyBorder="1" applyAlignment="1">
      <alignment horizontal="center" vertical="top" wrapText="1"/>
    </xf>
    <xf numFmtId="165" fontId="5" fillId="8" borderId="48" xfId="0" applyNumberFormat="1" applyFont="1" applyFill="1" applyBorder="1" applyAlignment="1">
      <alignment horizontal="center" vertical="top" wrapText="1"/>
    </xf>
    <xf numFmtId="3" fontId="4" fillId="0" borderId="66" xfId="0" applyNumberFormat="1" applyFont="1" applyBorder="1" applyAlignment="1">
      <alignment horizontal="center" vertical="top"/>
    </xf>
    <xf numFmtId="3" fontId="4" fillId="0" borderId="34" xfId="0" applyNumberFormat="1" applyFont="1" applyBorder="1" applyAlignment="1">
      <alignment horizontal="center" vertical="top"/>
    </xf>
    <xf numFmtId="3" fontId="4" fillId="0" borderId="32" xfId="0" applyNumberFormat="1" applyFont="1" applyBorder="1" applyAlignment="1">
      <alignment horizontal="center" vertical="top"/>
    </xf>
    <xf numFmtId="3" fontId="4" fillId="0" borderId="34" xfId="0" applyNumberFormat="1" applyFont="1" applyBorder="1" applyAlignment="1">
      <alignment horizontal="center" vertical="top" wrapText="1"/>
    </xf>
    <xf numFmtId="3" fontId="1" fillId="0" borderId="65" xfId="0" applyNumberFormat="1" applyFont="1" applyBorder="1" applyAlignment="1">
      <alignment horizontal="center" vertical="top"/>
    </xf>
    <xf numFmtId="3" fontId="4" fillId="7" borderId="7" xfId="0" applyNumberFormat="1" applyFont="1" applyFill="1" applyBorder="1" applyAlignment="1">
      <alignment horizontal="center" vertical="top"/>
    </xf>
    <xf numFmtId="3" fontId="1" fillId="0" borderId="22" xfId="0" applyNumberFormat="1" applyFont="1" applyBorder="1" applyAlignment="1">
      <alignment horizontal="center" vertical="top"/>
    </xf>
    <xf numFmtId="3" fontId="1" fillId="0" borderId="41" xfId="0" applyNumberFormat="1" applyFont="1" applyBorder="1" applyAlignment="1">
      <alignment horizontal="center" vertical="top"/>
    </xf>
    <xf numFmtId="3" fontId="1" fillId="7" borderId="37" xfId="0" applyNumberFormat="1" applyFont="1" applyFill="1" applyBorder="1" applyAlignment="1">
      <alignment horizontal="center" vertical="top" wrapText="1"/>
    </xf>
    <xf numFmtId="3" fontId="1" fillId="7" borderId="41" xfId="0" applyNumberFormat="1" applyFont="1" applyFill="1" applyBorder="1" applyAlignment="1">
      <alignment horizontal="center" vertical="top"/>
    </xf>
    <xf numFmtId="3" fontId="1" fillId="0" borderId="15" xfId="0" applyNumberFormat="1" applyFont="1" applyBorder="1" applyAlignment="1">
      <alignment horizontal="center" vertical="top"/>
    </xf>
    <xf numFmtId="3" fontId="1" fillId="5" borderId="41" xfId="0" applyNumberFormat="1" applyFont="1" applyFill="1" applyBorder="1" applyAlignment="1">
      <alignment horizontal="center" vertical="top"/>
    </xf>
    <xf numFmtId="3" fontId="1" fillId="0" borderId="76" xfId="0" applyNumberFormat="1" applyFont="1" applyBorder="1" applyAlignment="1">
      <alignment horizontal="center" vertical="top"/>
    </xf>
    <xf numFmtId="3" fontId="1" fillId="0" borderId="48" xfId="0" applyNumberFormat="1" applyFont="1" applyBorder="1" applyAlignment="1">
      <alignment horizontal="center" vertical="top"/>
    </xf>
    <xf numFmtId="3" fontId="1" fillId="5" borderId="22" xfId="0" applyNumberFormat="1" applyFont="1" applyFill="1" applyBorder="1" applyAlignment="1">
      <alignment horizontal="center" vertical="top"/>
    </xf>
    <xf numFmtId="49" fontId="4" fillId="7" borderId="0" xfId="0" applyNumberFormat="1" applyFont="1" applyFill="1" applyBorder="1" applyAlignment="1">
      <alignment horizontal="left" vertical="top"/>
    </xf>
    <xf numFmtId="3" fontId="1" fillId="7" borderId="54" xfId="0" applyNumberFormat="1" applyFont="1" applyFill="1" applyBorder="1" applyAlignment="1">
      <alignment horizontal="center" vertical="top"/>
    </xf>
    <xf numFmtId="3" fontId="1" fillId="9" borderId="34" xfId="0" applyNumberFormat="1" applyFont="1" applyFill="1" applyBorder="1" applyAlignment="1">
      <alignment horizontal="center" vertical="top" wrapText="1"/>
    </xf>
    <xf numFmtId="3" fontId="1" fillId="9" borderId="32" xfId="0" applyNumberFormat="1" applyFont="1" applyFill="1" applyBorder="1" applyAlignment="1">
      <alignment horizontal="center" vertical="top"/>
    </xf>
    <xf numFmtId="3" fontId="1" fillId="9" borderId="32" xfId="0" applyNumberFormat="1" applyFont="1" applyFill="1" applyBorder="1" applyAlignment="1">
      <alignment horizontal="center" vertical="top" wrapText="1"/>
    </xf>
    <xf numFmtId="3" fontId="1" fillId="7" borderId="28" xfId="0" applyNumberFormat="1" applyFont="1" applyFill="1" applyBorder="1" applyAlignment="1">
      <alignment horizontal="center" vertical="top"/>
    </xf>
    <xf numFmtId="3" fontId="1" fillId="7" borderId="7" xfId="0" applyNumberFormat="1" applyFont="1" applyFill="1" applyBorder="1" applyAlignment="1">
      <alignment horizontal="center" vertical="top" wrapText="1"/>
    </xf>
    <xf numFmtId="3" fontId="1" fillId="7" borderId="70" xfId="0" applyNumberFormat="1" applyFont="1" applyFill="1" applyBorder="1" applyAlignment="1">
      <alignment horizontal="center" vertical="top"/>
    </xf>
    <xf numFmtId="0" fontId="29" fillId="7" borderId="0" xfId="0" applyFont="1" applyFill="1" applyBorder="1" applyAlignment="1">
      <alignment vertical="top"/>
    </xf>
    <xf numFmtId="0" fontId="3" fillId="7" borderId="0" xfId="0" applyFont="1" applyFill="1"/>
    <xf numFmtId="0" fontId="30" fillId="7" borderId="0" xfId="0" applyFont="1" applyFill="1" applyBorder="1" applyAlignment="1">
      <alignment horizontal="left" vertical="top" wrapText="1"/>
    </xf>
    <xf numFmtId="0" fontId="3" fillId="7" borderId="0" xfId="0" applyFont="1" applyFill="1" applyAlignment="1">
      <alignment vertical="top"/>
    </xf>
    <xf numFmtId="166" fontId="8" fillId="7" borderId="0" xfId="0" applyNumberFormat="1" applyFont="1" applyFill="1" applyBorder="1" applyAlignment="1">
      <alignment horizontal="right" vertical="top"/>
    </xf>
    <xf numFmtId="1" fontId="8" fillId="7" borderId="0" xfId="0" applyNumberFormat="1" applyFont="1" applyFill="1" applyBorder="1" applyAlignment="1">
      <alignment horizontal="center" vertical="top"/>
    </xf>
    <xf numFmtId="0" fontId="8" fillId="7" borderId="0" xfId="0" applyFont="1" applyFill="1"/>
    <xf numFmtId="166" fontId="8" fillId="7" borderId="0" xfId="0" applyNumberFormat="1" applyFont="1" applyFill="1" applyBorder="1" applyAlignment="1">
      <alignment horizontal="right"/>
    </xf>
    <xf numFmtId="1" fontId="8" fillId="7" borderId="0" xfId="0" applyNumberFormat="1" applyFont="1" applyFill="1" applyBorder="1" applyAlignment="1">
      <alignment horizontal="center"/>
    </xf>
    <xf numFmtId="0" fontId="8" fillId="7" borderId="0" xfId="0" applyFont="1" applyFill="1" applyAlignment="1">
      <alignment horizontal="left" wrapText="1"/>
    </xf>
    <xf numFmtId="0" fontId="3" fillId="7" borderId="0" xfId="0" applyFont="1" applyFill="1" applyBorder="1" applyAlignment="1">
      <alignment horizontal="left"/>
    </xf>
    <xf numFmtId="0" fontId="3" fillId="7" borderId="0" xfId="0" applyFont="1" applyFill="1" applyAlignment="1">
      <alignment horizontal="right"/>
    </xf>
    <xf numFmtId="0" fontId="3" fillId="7" borderId="0" xfId="0" applyFont="1" applyFill="1" applyAlignment="1">
      <alignment horizontal="center"/>
    </xf>
    <xf numFmtId="0" fontId="4" fillId="7" borderId="0" xfId="0" applyFont="1" applyFill="1"/>
    <xf numFmtId="3" fontId="1" fillId="7" borderId="7" xfId="0" applyNumberFormat="1" applyFont="1" applyFill="1" applyBorder="1" applyAlignment="1">
      <alignment horizontal="center" vertical="top"/>
    </xf>
    <xf numFmtId="3" fontId="1" fillId="7" borderId="32" xfId="0" applyNumberFormat="1" applyFont="1" applyFill="1" applyBorder="1" applyAlignment="1">
      <alignment horizontal="center" vertical="top"/>
    </xf>
    <xf numFmtId="3" fontId="4" fillId="9" borderId="34" xfId="0" applyNumberFormat="1" applyFont="1" applyFill="1" applyBorder="1" applyAlignment="1">
      <alignment horizontal="center" vertical="top" wrapText="1"/>
    </xf>
    <xf numFmtId="3" fontId="1" fillId="10" borderId="69" xfId="0" applyNumberFormat="1" applyFont="1" applyFill="1" applyBorder="1" applyAlignment="1">
      <alignment horizontal="center" vertical="top"/>
    </xf>
    <xf numFmtId="0" fontId="4" fillId="10" borderId="29" xfId="0" applyFont="1" applyFill="1" applyBorder="1" applyAlignment="1">
      <alignment horizontal="center" vertical="top" wrapText="1"/>
    </xf>
    <xf numFmtId="0" fontId="4" fillId="10" borderId="67" xfId="0" applyFont="1" applyFill="1" applyBorder="1" applyAlignment="1">
      <alignment horizontal="center" vertical="top" wrapText="1"/>
    </xf>
    <xf numFmtId="0" fontId="4" fillId="10" borderId="16" xfId="0" applyFont="1" applyFill="1" applyBorder="1" applyAlignment="1">
      <alignment vertical="top" wrapText="1"/>
    </xf>
    <xf numFmtId="0" fontId="4" fillId="10" borderId="66" xfId="0" applyFont="1" applyFill="1" applyBorder="1" applyAlignment="1">
      <alignment vertical="top" wrapText="1"/>
    </xf>
    <xf numFmtId="0" fontId="4" fillId="10" borderId="4" xfId="0" applyFont="1" applyFill="1" applyBorder="1" applyAlignment="1">
      <alignment horizontal="center" vertical="top" wrapText="1"/>
    </xf>
    <xf numFmtId="3" fontId="4" fillId="0" borderId="63" xfId="0" applyNumberFormat="1" applyFont="1" applyBorder="1" applyAlignment="1">
      <alignment horizontal="center" vertical="top"/>
    </xf>
    <xf numFmtId="3" fontId="4" fillId="0" borderId="67" xfId="0" applyNumberFormat="1" applyFont="1" applyBorder="1" applyAlignment="1">
      <alignment horizontal="center" vertical="top" wrapText="1"/>
    </xf>
    <xf numFmtId="3" fontId="4" fillId="5" borderId="0" xfId="0" applyNumberFormat="1" applyFont="1" applyFill="1" applyBorder="1" applyAlignment="1">
      <alignment horizontal="center" vertical="top" wrapText="1"/>
    </xf>
    <xf numFmtId="3" fontId="5" fillId="5" borderId="0"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xf>
    <xf numFmtId="3" fontId="5" fillId="5" borderId="0" xfId="0" applyNumberFormat="1" applyFont="1" applyFill="1" applyBorder="1" applyAlignment="1">
      <alignment horizontal="center" vertical="top"/>
    </xf>
    <xf numFmtId="3" fontId="1" fillId="7" borderId="26" xfId="0" applyNumberFormat="1" applyFont="1" applyFill="1" applyBorder="1" applyAlignment="1">
      <alignment vertical="top" wrapText="1"/>
    </xf>
    <xf numFmtId="3" fontId="2" fillId="0" borderId="32" xfId="0" applyNumberFormat="1" applyFont="1" applyBorder="1" applyAlignment="1">
      <alignment horizontal="center" vertical="top"/>
    </xf>
    <xf numFmtId="3" fontId="1" fillId="7" borderId="67" xfId="0" applyNumberFormat="1" applyFont="1" applyFill="1" applyBorder="1" applyAlignment="1">
      <alignment horizontal="left" vertical="top" wrapText="1"/>
    </xf>
    <xf numFmtId="49" fontId="2" fillId="10" borderId="22" xfId="0" applyNumberFormat="1" applyFont="1" applyFill="1" applyBorder="1" applyAlignment="1">
      <alignment horizontal="center" vertical="top"/>
    </xf>
    <xf numFmtId="49" fontId="2" fillId="10" borderId="41" xfId="0" applyNumberFormat="1" applyFont="1" applyFill="1" applyBorder="1" applyAlignment="1">
      <alignment horizontal="center" vertical="top"/>
    </xf>
    <xf numFmtId="0" fontId="8" fillId="0" borderId="0" xfId="0" applyFont="1" applyAlignment="1">
      <alignment vertical="top"/>
    </xf>
    <xf numFmtId="0" fontId="4" fillId="0" borderId="0" xfId="0" applyFont="1" applyBorder="1" applyAlignment="1">
      <alignment vertical="top"/>
    </xf>
    <xf numFmtId="49" fontId="5" fillId="10" borderId="41" xfId="0" applyNumberFormat="1" applyFont="1" applyFill="1" applyBorder="1" applyAlignment="1">
      <alignment vertical="top"/>
    </xf>
    <xf numFmtId="3" fontId="5" fillId="10" borderId="0" xfId="0" applyNumberFormat="1" applyFont="1" applyFill="1" applyBorder="1" applyAlignment="1">
      <alignment vertical="top"/>
    </xf>
    <xf numFmtId="0" fontId="4" fillId="10" borderId="17" xfId="0" applyFont="1" applyFill="1" applyBorder="1" applyAlignment="1">
      <alignment vertical="top" wrapText="1"/>
    </xf>
    <xf numFmtId="0" fontId="4" fillId="10" borderId="18" xfId="0" applyFont="1" applyFill="1" applyBorder="1" applyAlignment="1">
      <alignment horizontal="center" vertical="top" wrapText="1"/>
    </xf>
    <xf numFmtId="167" fontId="4" fillId="10" borderId="15" xfId="3" applyNumberFormat="1" applyFont="1" applyFill="1" applyBorder="1" applyAlignment="1">
      <alignment horizontal="center" vertical="top"/>
    </xf>
    <xf numFmtId="3" fontId="5" fillId="10" borderId="42" xfId="0" applyNumberFormat="1" applyFont="1" applyFill="1" applyBorder="1" applyAlignment="1">
      <alignment vertical="top" wrapText="1"/>
    </xf>
    <xf numFmtId="3" fontId="5" fillId="10" borderId="61" xfId="0" applyNumberFormat="1" applyFont="1" applyFill="1" applyBorder="1" applyAlignment="1">
      <alignment vertical="top" wrapText="1"/>
    </xf>
    <xf numFmtId="167" fontId="4" fillId="10" borderId="26" xfId="3" applyNumberFormat="1" applyFont="1" applyFill="1" applyBorder="1" applyAlignment="1">
      <alignment horizontal="center" vertical="top" wrapText="1"/>
    </xf>
    <xf numFmtId="3" fontId="5" fillId="10" borderId="37" xfId="0" applyNumberFormat="1" applyFont="1" applyFill="1" applyBorder="1" applyAlignment="1">
      <alignment vertical="top" wrapText="1"/>
    </xf>
    <xf numFmtId="3" fontId="5" fillId="10" borderId="53" xfId="0" applyNumberFormat="1" applyFont="1" applyFill="1" applyBorder="1" applyAlignment="1">
      <alignment vertical="top" wrapText="1"/>
    </xf>
    <xf numFmtId="167" fontId="4" fillId="10" borderId="26" xfId="3" applyNumberFormat="1" applyFont="1" applyFill="1" applyBorder="1" applyAlignment="1">
      <alignment horizontal="center" vertical="top"/>
    </xf>
    <xf numFmtId="168" fontId="4" fillId="10" borderId="26" xfId="3" applyNumberFormat="1" applyFont="1" applyFill="1" applyBorder="1" applyAlignment="1">
      <alignment horizontal="center" vertical="top"/>
    </xf>
    <xf numFmtId="49" fontId="5" fillId="10" borderId="20" xfId="0" applyNumberFormat="1" applyFont="1" applyFill="1" applyBorder="1" applyAlignment="1">
      <alignment vertical="top"/>
    </xf>
    <xf numFmtId="3" fontId="5" fillId="10" borderId="44" xfId="0" applyNumberFormat="1" applyFont="1" applyFill="1" applyBorder="1" applyAlignment="1">
      <alignment vertical="top"/>
    </xf>
    <xf numFmtId="0" fontId="4" fillId="10" borderId="57" xfId="0" applyFont="1" applyFill="1" applyBorder="1" applyAlignment="1">
      <alignment vertical="top" wrapText="1"/>
    </xf>
    <xf numFmtId="0" fontId="4" fillId="10" borderId="19" xfId="0" applyFont="1" applyFill="1" applyBorder="1" applyAlignment="1">
      <alignment horizontal="center" vertical="top" wrapText="1"/>
    </xf>
    <xf numFmtId="168" fontId="4" fillId="10" borderId="51" xfId="3" applyNumberFormat="1" applyFont="1" applyFill="1" applyBorder="1" applyAlignment="1">
      <alignment horizontal="center" vertical="top"/>
    </xf>
    <xf numFmtId="3" fontId="5" fillId="10" borderId="49" xfId="0" applyNumberFormat="1" applyFont="1" applyFill="1" applyBorder="1" applyAlignment="1">
      <alignment vertical="top" wrapText="1"/>
    </xf>
    <xf numFmtId="3" fontId="4" fillId="10" borderId="45" xfId="0" applyNumberFormat="1" applyFont="1" applyFill="1" applyBorder="1" applyAlignment="1">
      <alignment vertical="top" wrapText="1"/>
    </xf>
    <xf numFmtId="49" fontId="5" fillId="10" borderId="16" xfId="0" applyNumberFormat="1" applyFont="1" applyFill="1" applyBorder="1" applyAlignment="1">
      <alignment vertical="top"/>
    </xf>
    <xf numFmtId="165" fontId="4" fillId="7" borderId="76" xfId="0" applyNumberFormat="1" applyFont="1" applyFill="1" applyBorder="1" applyAlignment="1">
      <alignment horizontal="center" vertical="top"/>
    </xf>
    <xf numFmtId="165" fontId="4" fillId="7" borderId="29" xfId="0" applyNumberFormat="1" applyFont="1" applyFill="1" applyBorder="1" applyAlignment="1">
      <alignment horizontal="center" vertical="top"/>
    </xf>
    <xf numFmtId="165" fontId="4" fillId="7" borderId="75" xfId="0" applyNumberFormat="1" applyFont="1" applyFill="1" applyBorder="1" applyAlignment="1">
      <alignment horizontal="center" vertical="top"/>
    </xf>
    <xf numFmtId="3" fontId="4" fillId="0" borderId="13" xfId="0" applyNumberFormat="1" applyFont="1" applyBorder="1" applyAlignment="1">
      <alignment horizontal="center" vertical="top"/>
    </xf>
    <xf numFmtId="3" fontId="4" fillId="0" borderId="65" xfId="0" applyNumberFormat="1" applyFont="1" applyBorder="1" applyAlignment="1">
      <alignment horizontal="center" vertical="top"/>
    </xf>
    <xf numFmtId="3" fontId="4" fillId="0" borderId="39" xfId="0" applyNumberFormat="1" applyFont="1" applyBorder="1" applyAlignment="1">
      <alignment horizontal="center" vertical="top"/>
    </xf>
    <xf numFmtId="165" fontId="4" fillId="0" borderId="0" xfId="0" applyNumberFormat="1" applyFont="1" applyBorder="1" applyAlignment="1">
      <alignment vertical="top"/>
    </xf>
    <xf numFmtId="49" fontId="5" fillId="10" borderId="17" xfId="0" applyNumberFormat="1" applyFont="1" applyFill="1" applyBorder="1" applyAlignment="1">
      <alignment vertical="top"/>
    </xf>
    <xf numFmtId="165" fontId="4" fillId="7" borderId="63" xfId="0" applyNumberFormat="1" applyFont="1" applyFill="1" applyBorder="1" applyAlignment="1">
      <alignment horizontal="center" vertical="top"/>
    </xf>
    <xf numFmtId="165" fontId="4" fillId="7" borderId="43" xfId="0" applyNumberFormat="1" applyFont="1" applyFill="1" applyBorder="1" applyAlignment="1">
      <alignment horizontal="center" vertical="top"/>
    </xf>
    <xf numFmtId="165" fontId="4" fillId="7" borderId="15" xfId="0" applyNumberFormat="1" applyFont="1" applyFill="1" applyBorder="1" applyAlignment="1">
      <alignment horizontal="center" vertical="top"/>
    </xf>
    <xf numFmtId="3" fontId="4" fillId="0" borderId="66" xfId="0" applyNumberFormat="1" applyFont="1" applyFill="1" applyBorder="1" applyAlignment="1">
      <alignment horizontal="center" vertical="top"/>
    </xf>
    <xf numFmtId="165" fontId="4" fillId="7" borderId="26" xfId="0" applyNumberFormat="1" applyFont="1" applyFill="1" applyBorder="1" applyAlignment="1">
      <alignment horizontal="center" vertical="top"/>
    </xf>
    <xf numFmtId="165" fontId="4" fillId="7" borderId="40" xfId="0" applyNumberFormat="1" applyFont="1" applyFill="1" applyBorder="1" applyAlignment="1">
      <alignment horizontal="center" vertical="top"/>
    </xf>
    <xf numFmtId="3" fontId="4" fillId="0" borderId="18" xfId="0" applyNumberFormat="1" applyFont="1" applyBorder="1" applyAlignment="1">
      <alignment vertical="top"/>
    </xf>
    <xf numFmtId="165" fontId="5" fillId="7" borderId="31" xfId="0" applyNumberFormat="1" applyFont="1" applyFill="1" applyBorder="1" applyAlignment="1">
      <alignment horizontal="center" vertical="top"/>
    </xf>
    <xf numFmtId="3" fontId="4" fillId="5" borderId="54" xfId="0" applyNumberFormat="1" applyFont="1" applyFill="1" applyBorder="1" applyAlignment="1">
      <alignment horizontal="center" vertical="top" wrapText="1"/>
    </xf>
    <xf numFmtId="3" fontId="4" fillId="5" borderId="63" xfId="0" applyNumberFormat="1" applyFont="1" applyFill="1" applyBorder="1" applyAlignment="1">
      <alignment horizontal="center" vertical="top" wrapText="1"/>
    </xf>
    <xf numFmtId="3" fontId="4" fillId="5" borderId="61" xfId="0" applyNumberFormat="1" applyFont="1" applyFill="1" applyBorder="1" applyAlignment="1">
      <alignment horizontal="center" vertical="top" wrapText="1"/>
    </xf>
    <xf numFmtId="165" fontId="4" fillId="7" borderId="31" xfId="0" applyNumberFormat="1" applyFont="1" applyFill="1" applyBorder="1" applyAlignment="1">
      <alignment horizontal="center" vertical="top"/>
    </xf>
    <xf numFmtId="3" fontId="4" fillId="5" borderId="17" xfId="0" applyNumberFormat="1" applyFont="1" applyFill="1" applyBorder="1" applyAlignment="1">
      <alignment horizontal="center" vertical="top" wrapText="1"/>
    </xf>
    <xf numFmtId="3" fontId="4" fillId="5" borderId="62" xfId="0" applyNumberFormat="1" applyFont="1" applyFill="1" applyBorder="1" applyAlignment="1">
      <alignment horizontal="center" vertical="top" wrapText="1"/>
    </xf>
    <xf numFmtId="3" fontId="5" fillId="7" borderId="17" xfId="0" applyNumberFormat="1" applyFont="1" applyFill="1" applyBorder="1" applyAlignment="1">
      <alignment horizontal="center" vertical="top"/>
    </xf>
    <xf numFmtId="165" fontId="5" fillId="7" borderId="17" xfId="0" applyNumberFormat="1" applyFont="1" applyFill="1" applyBorder="1" applyAlignment="1">
      <alignment horizontal="center" vertical="top"/>
    </xf>
    <xf numFmtId="165" fontId="5" fillId="7" borderId="18" xfId="0" applyNumberFormat="1" applyFont="1" applyFill="1" applyBorder="1" applyAlignment="1">
      <alignment horizontal="center" vertical="top"/>
    </xf>
    <xf numFmtId="165" fontId="5" fillId="7" borderId="7" xfId="0" applyNumberFormat="1" applyFont="1" applyFill="1" applyBorder="1" applyAlignment="1">
      <alignment horizontal="center" vertical="top"/>
    </xf>
    <xf numFmtId="3" fontId="5" fillId="0" borderId="67" xfId="0" applyNumberFormat="1" applyFont="1" applyFill="1" applyBorder="1" applyAlignment="1">
      <alignment vertical="top" wrapText="1"/>
    </xf>
    <xf numFmtId="3" fontId="4" fillId="7" borderId="66" xfId="0" applyNumberFormat="1" applyFont="1" applyFill="1" applyBorder="1" applyAlignment="1">
      <alignment horizontal="center" vertical="top"/>
    </xf>
    <xf numFmtId="3" fontId="4" fillId="0" borderId="67" xfId="0" applyNumberFormat="1" applyFont="1" applyBorder="1" applyAlignment="1">
      <alignment horizontal="center" vertical="top"/>
    </xf>
    <xf numFmtId="3" fontId="4" fillId="0" borderId="52" xfId="0" applyNumberFormat="1" applyFont="1" applyBorder="1" applyAlignment="1">
      <alignment horizontal="center" vertical="top"/>
    </xf>
    <xf numFmtId="3" fontId="4" fillId="0" borderId="41" xfId="0" applyNumberFormat="1" applyFont="1" applyFill="1" applyBorder="1" applyAlignment="1">
      <alignment vertical="top" wrapText="1"/>
    </xf>
    <xf numFmtId="3" fontId="4" fillId="0" borderId="32" xfId="0" applyNumberFormat="1" applyFont="1" applyFill="1" applyBorder="1" applyAlignment="1">
      <alignment horizontal="center" vertical="top" wrapText="1"/>
    </xf>
    <xf numFmtId="3" fontId="4" fillId="7" borderId="31" xfId="0" applyNumberFormat="1" applyFont="1" applyFill="1" applyBorder="1" applyAlignment="1">
      <alignment horizontal="center" vertical="top" wrapText="1"/>
    </xf>
    <xf numFmtId="3" fontId="4" fillId="7" borderId="62" xfId="0" applyNumberFormat="1" applyFont="1" applyFill="1" applyBorder="1" applyAlignment="1">
      <alignment horizontal="center" vertical="top" wrapText="1"/>
    </xf>
    <xf numFmtId="3" fontId="4" fillId="0" borderId="34" xfId="0" applyNumberFormat="1" applyFont="1" applyFill="1" applyBorder="1" applyAlignment="1">
      <alignment horizontal="center" vertical="top" wrapText="1"/>
    </xf>
    <xf numFmtId="3" fontId="4" fillId="0" borderId="62" xfId="0" applyNumberFormat="1" applyFont="1" applyFill="1" applyBorder="1" applyAlignment="1">
      <alignment horizontal="center" vertical="top" wrapText="1"/>
    </xf>
    <xf numFmtId="3" fontId="4" fillId="0" borderId="40" xfId="0" applyNumberFormat="1" applyFont="1" applyFill="1" applyBorder="1" applyAlignment="1">
      <alignment horizontal="center" vertical="top" wrapText="1"/>
    </xf>
    <xf numFmtId="3" fontId="4" fillId="7" borderId="43" xfId="0" applyNumberFormat="1" applyFont="1" applyFill="1" applyBorder="1" applyAlignment="1">
      <alignment horizontal="center" vertical="top" wrapText="1"/>
    </xf>
    <xf numFmtId="3" fontId="4" fillId="7" borderId="63" xfId="0" applyNumberFormat="1" applyFont="1" applyFill="1" applyBorder="1" applyAlignment="1">
      <alignment horizontal="center" vertical="top" wrapText="1"/>
    </xf>
    <xf numFmtId="3" fontId="4" fillId="7" borderId="61" xfId="0" applyNumberFormat="1" applyFont="1" applyFill="1" applyBorder="1" applyAlignment="1">
      <alignment horizontal="center" vertical="top" wrapText="1"/>
    </xf>
    <xf numFmtId="49" fontId="4" fillId="5" borderId="18" xfId="0" applyNumberFormat="1" applyFont="1" applyFill="1" applyBorder="1" applyAlignment="1">
      <alignment horizontal="center" vertical="top" wrapText="1"/>
    </xf>
    <xf numFmtId="49" fontId="4" fillId="5" borderId="32" xfId="0" applyNumberFormat="1" applyFont="1" applyFill="1" applyBorder="1" applyAlignment="1">
      <alignment horizontal="center" vertical="top" wrapText="1"/>
    </xf>
    <xf numFmtId="49" fontId="4" fillId="5" borderId="17" xfId="0" applyNumberFormat="1" applyFont="1" applyFill="1" applyBorder="1" applyAlignment="1">
      <alignment horizontal="center" vertical="top" wrapText="1"/>
    </xf>
    <xf numFmtId="49" fontId="4" fillId="0" borderId="40" xfId="0" applyNumberFormat="1" applyFont="1" applyFill="1" applyBorder="1" applyAlignment="1">
      <alignment horizontal="center" vertical="top" wrapText="1"/>
    </xf>
    <xf numFmtId="3" fontId="4" fillId="0" borderId="42" xfId="0" applyNumberFormat="1" applyFont="1" applyFill="1" applyBorder="1" applyAlignment="1">
      <alignment vertical="top" wrapText="1"/>
    </xf>
    <xf numFmtId="3" fontId="4" fillId="0" borderId="61" xfId="0" applyNumberFormat="1" applyFont="1" applyFill="1" applyBorder="1" applyAlignment="1">
      <alignment horizontal="center" vertical="top" wrapText="1"/>
    </xf>
    <xf numFmtId="3" fontId="4" fillId="0" borderId="17" xfId="0" applyNumberFormat="1" applyFont="1" applyFill="1" applyBorder="1" applyAlignment="1">
      <alignment horizontal="left" vertical="top" wrapText="1"/>
    </xf>
    <xf numFmtId="3" fontId="4" fillId="0" borderId="31" xfId="0" applyNumberFormat="1" applyFont="1" applyFill="1" applyBorder="1" applyAlignment="1">
      <alignment horizontal="center" vertical="top" wrapText="1"/>
    </xf>
    <xf numFmtId="3" fontId="4" fillId="0" borderId="17" xfId="0" applyNumberFormat="1" applyFont="1" applyFill="1" applyBorder="1" applyAlignment="1">
      <alignment vertical="top" wrapText="1"/>
    </xf>
    <xf numFmtId="3" fontId="4" fillId="0" borderId="66" xfId="0" applyNumberFormat="1" applyFont="1" applyFill="1" applyBorder="1" applyAlignment="1">
      <alignment horizontal="center" vertical="top" wrapText="1"/>
    </xf>
    <xf numFmtId="3" fontId="4" fillId="0" borderId="43" xfId="0" applyNumberFormat="1" applyFont="1" applyBorder="1" applyAlignment="1">
      <alignment vertical="top"/>
    </xf>
    <xf numFmtId="3" fontId="4" fillId="0" borderId="54" xfId="0" applyNumberFormat="1" applyFont="1" applyBorder="1" applyAlignment="1">
      <alignment vertical="top"/>
    </xf>
    <xf numFmtId="3" fontId="4" fillId="0" borderId="63" xfId="0" applyNumberFormat="1" applyFont="1" applyBorder="1" applyAlignment="1">
      <alignment vertical="top"/>
    </xf>
    <xf numFmtId="3" fontId="4" fillId="5" borderId="32" xfId="0" applyNumberFormat="1" applyFont="1" applyFill="1" applyBorder="1" applyAlignment="1">
      <alignment horizontal="center" vertical="top"/>
    </xf>
    <xf numFmtId="3" fontId="4" fillId="5" borderId="17" xfId="0" applyNumberFormat="1" applyFont="1" applyFill="1" applyBorder="1" applyAlignment="1">
      <alignment horizontal="center" vertical="top"/>
    </xf>
    <xf numFmtId="3" fontId="4" fillId="5" borderId="31" xfId="0" applyNumberFormat="1" applyFont="1" applyFill="1" applyBorder="1" applyAlignment="1">
      <alignment horizontal="center" vertical="top"/>
    </xf>
    <xf numFmtId="3" fontId="4" fillId="5" borderId="63" xfId="0" applyNumberFormat="1" applyFont="1" applyFill="1" applyBorder="1" applyAlignment="1">
      <alignment horizontal="center" vertical="top"/>
    </xf>
    <xf numFmtId="3" fontId="4" fillId="0" borderId="18" xfId="0" applyNumberFormat="1" applyFont="1" applyBorder="1" applyAlignment="1">
      <alignment horizontal="center" vertical="top" wrapText="1"/>
    </xf>
    <xf numFmtId="3" fontId="4" fillId="0" borderId="32" xfId="0" applyNumberFormat="1" applyFont="1" applyBorder="1" applyAlignment="1">
      <alignment horizontal="center" vertical="top" wrapText="1"/>
    </xf>
    <xf numFmtId="3" fontId="4" fillId="0" borderId="17" xfId="0" applyNumberFormat="1" applyFont="1" applyBorder="1" applyAlignment="1">
      <alignment horizontal="center" vertical="top" wrapText="1"/>
    </xf>
    <xf numFmtId="3" fontId="4" fillId="0" borderId="62" xfId="0" applyNumberFormat="1" applyFont="1" applyBorder="1" applyAlignment="1">
      <alignment horizontal="center" vertical="top" wrapText="1"/>
    </xf>
    <xf numFmtId="3" fontId="4" fillId="0" borderId="53" xfId="0" applyNumberFormat="1" applyFont="1" applyBorder="1" applyAlignment="1">
      <alignment vertical="top" wrapText="1"/>
    </xf>
    <xf numFmtId="49" fontId="2" fillId="10" borderId="17" xfId="0" applyNumberFormat="1" applyFont="1" applyFill="1" applyBorder="1" applyAlignment="1">
      <alignment vertical="top"/>
    </xf>
    <xf numFmtId="3" fontId="5" fillId="0" borderId="32" xfId="0" applyNumberFormat="1" applyFont="1" applyBorder="1" applyAlignment="1">
      <alignment vertical="top"/>
    </xf>
    <xf numFmtId="3" fontId="4" fillId="0" borderId="66" xfId="0" applyNumberFormat="1" applyFont="1" applyBorder="1" applyAlignment="1">
      <alignment vertical="top" wrapText="1"/>
    </xf>
    <xf numFmtId="3" fontId="4" fillId="0" borderId="54" xfId="0" applyNumberFormat="1" applyFont="1" applyFill="1" applyBorder="1" applyAlignment="1">
      <alignment horizontal="left" vertical="top" wrapText="1"/>
    </xf>
    <xf numFmtId="3" fontId="5" fillId="0" borderId="60" xfId="0" applyNumberFormat="1" applyFont="1" applyFill="1" applyBorder="1" applyAlignment="1">
      <alignment horizontal="center" vertical="center" textRotation="90" wrapText="1"/>
    </xf>
    <xf numFmtId="3" fontId="1" fillId="7" borderId="63"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49" fontId="2" fillId="10" borderId="17" xfId="0" applyNumberFormat="1" applyFont="1" applyFill="1" applyBorder="1" applyAlignment="1">
      <alignment horizontal="center" vertical="top"/>
    </xf>
    <xf numFmtId="3" fontId="1" fillId="0" borderId="17" xfId="0" applyNumberFormat="1" applyFont="1" applyBorder="1" applyAlignment="1">
      <alignment horizontal="center" vertical="top"/>
    </xf>
    <xf numFmtId="3" fontId="4" fillId="0" borderId="43" xfId="0" applyNumberFormat="1" applyFont="1" applyBorder="1" applyAlignment="1">
      <alignment horizontal="center" vertical="top"/>
    </xf>
    <xf numFmtId="3" fontId="1" fillId="0" borderId="63" xfId="0" applyNumberFormat="1" applyFont="1" applyBorder="1" applyAlignment="1">
      <alignment horizontal="center" vertical="top"/>
    </xf>
    <xf numFmtId="3" fontId="1" fillId="0" borderId="66" xfId="0" applyNumberFormat="1" applyFont="1" applyBorder="1" applyAlignment="1">
      <alignment horizontal="center" vertical="top" wrapText="1"/>
    </xf>
    <xf numFmtId="3" fontId="1" fillId="0" borderId="53" xfId="0" applyNumberFormat="1" applyFont="1" applyBorder="1" applyAlignment="1">
      <alignment vertical="top" wrapText="1"/>
    </xf>
    <xf numFmtId="3" fontId="1" fillId="7" borderId="63" xfId="0" applyNumberFormat="1" applyFont="1" applyFill="1" applyBorder="1" applyAlignment="1">
      <alignment horizontal="center" vertical="top" wrapText="1"/>
    </xf>
    <xf numFmtId="3" fontId="1" fillId="7" borderId="61" xfId="0" applyNumberFormat="1" applyFont="1" applyFill="1" applyBorder="1" applyAlignment="1">
      <alignment vertical="top" wrapText="1"/>
    </xf>
    <xf numFmtId="3" fontId="1" fillId="7" borderId="17" xfId="0" applyNumberFormat="1" applyFont="1" applyFill="1" applyBorder="1" applyAlignment="1">
      <alignment horizontal="center" vertical="top" wrapText="1"/>
    </xf>
    <xf numFmtId="165" fontId="1" fillId="7" borderId="31" xfId="0" applyNumberFormat="1" applyFont="1" applyFill="1" applyBorder="1" applyAlignment="1">
      <alignment horizontal="center" vertical="top"/>
    </xf>
    <xf numFmtId="0" fontId="4" fillId="0" borderId="67" xfId="0" applyFont="1" applyBorder="1" applyAlignment="1">
      <alignment horizontal="center" vertical="top"/>
    </xf>
    <xf numFmtId="0" fontId="1" fillId="0" borderId="52" xfId="0" applyFont="1" applyBorder="1" applyAlignment="1">
      <alignment horizontal="center" vertical="top"/>
    </xf>
    <xf numFmtId="0" fontId="1" fillId="0" borderId="66" xfId="0" applyFont="1" applyBorder="1" applyAlignment="1">
      <alignment horizontal="center" vertical="top"/>
    </xf>
    <xf numFmtId="0" fontId="1" fillId="0" borderId="53" xfId="0" applyFont="1" applyBorder="1" applyAlignment="1">
      <alignment horizontal="center" vertical="top"/>
    </xf>
    <xf numFmtId="0" fontId="29" fillId="0" borderId="52" xfId="0" applyFont="1" applyBorder="1" applyAlignment="1">
      <alignment horizontal="center" vertical="top"/>
    </xf>
    <xf numFmtId="3" fontId="2" fillId="0" borderId="68" xfId="0" applyNumberFormat="1" applyFont="1" applyFill="1" applyBorder="1" applyAlignment="1">
      <alignment horizontal="center" vertical="top" textRotation="90" wrapText="1"/>
    </xf>
    <xf numFmtId="3" fontId="2" fillId="0" borderId="0" xfId="0" applyNumberFormat="1" applyFont="1" applyFill="1" applyBorder="1" applyAlignment="1">
      <alignment horizontal="center" vertical="top" textRotation="90" wrapText="1"/>
    </xf>
    <xf numFmtId="3" fontId="1" fillId="0" borderId="5" xfId="0" applyNumberFormat="1" applyFont="1" applyFill="1" applyBorder="1" applyAlignment="1">
      <alignment horizontal="center" vertical="top" wrapText="1"/>
    </xf>
    <xf numFmtId="3" fontId="4" fillId="0" borderId="60" xfId="0" applyNumberFormat="1" applyFont="1" applyFill="1" applyBorder="1" applyAlignment="1">
      <alignment horizontal="center" vertical="top"/>
    </xf>
    <xf numFmtId="3" fontId="1" fillId="0" borderId="62" xfId="0" applyNumberFormat="1" applyFont="1" applyBorder="1" applyAlignment="1">
      <alignment horizontal="center" vertical="top"/>
    </xf>
    <xf numFmtId="165" fontId="2" fillId="8" borderId="48" xfId="0" applyNumberFormat="1" applyFont="1" applyFill="1" applyBorder="1" applyAlignment="1">
      <alignment horizontal="center" vertical="top" wrapText="1"/>
    </xf>
    <xf numFmtId="165" fontId="2" fillId="8" borderId="4" xfId="0" applyNumberFormat="1" applyFont="1" applyFill="1" applyBorder="1" applyAlignment="1">
      <alignment horizontal="center" vertical="top" wrapText="1"/>
    </xf>
    <xf numFmtId="0" fontId="4" fillId="7" borderId="19" xfId="0" applyFont="1" applyFill="1" applyBorder="1" applyAlignment="1">
      <alignment horizontal="center" vertical="top"/>
    </xf>
    <xf numFmtId="0" fontId="29" fillId="7" borderId="69" xfId="0" applyFont="1" applyFill="1" applyBorder="1" applyAlignment="1">
      <alignment horizontal="center" vertical="top"/>
    </xf>
    <xf numFmtId="0" fontId="1" fillId="7" borderId="57" xfId="0" applyFont="1" applyFill="1" applyBorder="1" applyAlignment="1">
      <alignment horizontal="center" vertical="top"/>
    </xf>
    <xf numFmtId="0" fontId="1" fillId="7" borderId="21" xfId="0" applyFont="1" applyFill="1" applyBorder="1" applyAlignment="1">
      <alignment horizontal="center" vertical="top"/>
    </xf>
    <xf numFmtId="3" fontId="1" fillId="0" borderId="16" xfId="0" applyNumberFormat="1" applyFont="1" applyBorder="1" applyAlignment="1">
      <alignment horizontal="center" vertical="top"/>
    </xf>
    <xf numFmtId="3" fontId="13" fillId="7" borderId="52" xfId="0" applyNumberFormat="1" applyFont="1" applyFill="1" applyBorder="1" applyAlignment="1">
      <alignment horizontal="center" vertical="top" wrapText="1"/>
    </xf>
    <xf numFmtId="3" fontId="4" fillId="7" borderId="66" xfId="0" applyNumberFormat="1" applyFont="1" applyFill="1" applyBorder="1" applyAlignment="1">
      <alignment horizontal="center" vertical="top" wrapText="1"/>
    </xf>
    <xf numFmtId="3" fontId="4" fillId="7" borderId="53" xfId="0" applyNumberFormat="1" applyFont="1" applyFill="1" applyBorder="1" applyAlignment="1">
      <alignment vertical="top" wrapText="1"/>
    </xf>
    <xf numFmtId="3" fontId="1" fillId="7" borderId="62" xfId="0" applyNumberFormat="1" applyFont="1" applyFill="1" applyBorder="1" applyAlignment="1">
      <alignment horizontal="center" vertical="top" wrapText="1"/>
    </xf>
    <xf numFmtId="3" fontId="1" fillId="5" borderId="17" xfId="0" applyNumberFormat="1" applyFont="1" applyFill="1" applyBorder="1" applyAlignment="1">
      <alignment vertical="top" wrapText="1"/>
    </xf>
    <xf numFmtId="3" fontId="1" fillId="7" borderId="17" xfId="0" applyNumberFormat="1" applyFont="1" applyFill="1" applyBorder="1" applyAlignment="1">
      <alignment horizontal="center" vertical="top"/>
    </xf>
    <xf numFmtId="3" fontId="1" fillId="5" borderId="62" xfId="0" applyNumberFormat="1" applyFont="1" applyFill="1" applyBorder="1" applyAlignment="1">
      <alignment vertical="top" wrapText="1"/>
    </xf>
    <xf numFmtId="3" fontId="1" fillId="0" borderId="34" xfId="0" applyNumberFormat="1" applyFont="1" applyBorder="1" applyAlignment="1">
      <alignment horizontal="center" vertical="top" wrapText="1"/>
    </xf>
    <xf numFmtId="165" fontId="1" fillId="7" borderId="63" xfId="0" applyNumberFormat="1" applyFont="1" applyFill="1" applyBorder="1" applyAlignment="1">
      <alignment horizontal="center" vertical="top"/>
    </xf>
    <xf numFmtId="165" fontId="1" fillId="7" borderId="43" xfId="0" applyNumberFormat="1" applyFont="1" applyFill="1" applyBorder="1" applyAlignment="1">
      <alignment horizontal="center" vertical="top"/>
    </xf>
    <xf numFmtId="3" fontId="1" fillId="5" borderId="66" xfId="0" applyNumberFormat="1" applyFont="1" applyFill="1" applyBorder="1" applyAlignment="1">
      <alignment vertical="top" wrapText="1"/>
    </xf>
    <xf numFmtId="3" fontId="1" fillId="0" borderId="17" xfId="0" applyNumberFormat="1" applyFont="1" applyFill="1" applyBorder="1" applyAlignment="1">
      <alignment horizontal="center" vertical="top" wrapText="1"/>
    </xf>
    <xf numFmtId="3" fontId="1" fillId="5" borderId="34"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1" fillId="5" borderId="40" xfId="0" applyNumberFormat="1" applyFont="1" applyFill="1" applyBorder="1" applyAlignment="1">
      <alignment vertical="top" wrapText="1"/>
    </xf>
    <xf numFmtId="3" fontId="1" fillId="5" borderId="54" xfId="0" applyNumberFormat="1" applyFont="1" applyFill="1" applyBorder="1" applyAlignment="1">
      <alignment horizontal="center" vertical="top" wrapText="1"/>
    </xf>
    <xf numFmtId="3" fontId="1" fillId="5" borderId="63" xfId="0" applyNumberFormat="1" applyFont="1" applyFill="1" applyBorder="1" applyAlignment="1">
      <alignment horizontal="center" vertical="top" wrapText="1"/>
    </xf>
    <xf numFmtId="3" fontId="1" fillId="5" borderId="61" xfId="0" applyNumberFormat="1" applyFont="1" applyFill="1" applyBorder="1" applyAlignment="1">
      <alignment vertical="top" wrapText="1"/>
    </xf>
    <xf numFmtId="49" fontId="5" fillId="10" borderId="57" xfId="0" applyNumberFormat="1" applyFont="1" applyFill="1" applyBorder="1" applyAlignment="1">
      <alignment horizontal="center" vertical="top"/>
    </xf>
    <xf numFmtId="3" fontId="2" fillId="8" borderId="48" xfId="0" applyNumberFormat="1" applyFont="1" applyFill="1" applyBorder="1" applyAlignment="1">
      <alignment horizontal="center" vertical="top" wrapText="1"/>
    </xf>
    <xf numFmtId="3" fontId="1" fillId="5" borderId="52" xfId="0" applyNumberFormat="1" applyFont="1" applyFill="1" applyBorder="1" applyAlignment="1">
      <alignment horizontal="center" vertical="top" wrapText="1"/>
    </xf>
    <xf numFmtId="3" fontId="1" fillId="5" borderId="66" xfId="0" applyNumberFormat="1" applyFont="1" applyFill="1" applyBorder="1" applyAlignment="1">
      <alignment horizontal="center" vertical="top" wrapText="1"/>
    </xf>
    <xf numFmtId="3" fontId="1" fillId="5" borderId="53" xfId="0" applyNumberFormat="1" applyFont="1" applyFill="1" applyBorder="1" applyAlignment="1">
      <alignment vertical="top" wrapText="1"/>
    </xf>
    <xf numFmtId="3" fontId="1" fillId="7" borderId="16" xfId="0" applyNumberFormat="1" applyFont="1" applyFill="1" applyBorder="1" applyAlignment="1">
      <alignment horizontal="center" vertical="top"/>
    </xf>
    <xf numFmtId="3" fontId="1" fillId="0" borderId="16" xfId="0" applyNumberFormat="1" applyFont="1" applyBorder="1" applyAlignment="1">
      <alignment vertical="top" wrapText="1"/>
    </xf>
    <xf numFmtId="3" fontId="1" fillId="0" borderId="19" xfId="0" applyNumberFormat="1" applyFont="1" applyFill="1" applyBorder="1" applyAlignment="1">
      <alignment vertical="top" wrapText="1"/>
    </xf>
    <xf numFmtId="3" fontId="4" fillId="0" borderId="19" xfId="0" applyNumberFormat="1" applyFont="1" applyBorder="1" applyAlignment="1">
      <alignment horizontal="center" vertical="top"/>
    </xf>
    <xf numFmtId="3" fontId="1" fillId="0" borderId="69" xfId="0" applyNumberFormat="1" applyFont="1" applyBorder="1" applyAlignment="1">
      <alignment horizontal="center" vertical="top"/>
    </xf>
    <xf numFmtId="49" fontId="5" fillId="10" borderId="16" xfId="0" applyNumberFormat="1" applyFont="1" applyFill="1" applyBorder="1" applyAlignment="1">
      <alignment horizontal="center" vertical="top"/>
    </xf>
    <xf numFmtId="3" fontId="1" fillId="0" borderId="16" xfId="0" applyNumberFormat="1" applyFont="1" applyFill="1" applyBorder="1" applyAlignment="1">
      <alignment horizontal="center" vertical="top" wrapText="1"/>
    </xf>
    <xf numFmtId="3" fontId="1" fillId="7" borderId="65" xfId="0" applyNumberFormat="1" applyFont="1" applyFill="1" applyBorder="1" applyAlignment="1">
      <alignment horizontal="center" vertical="top" wrapText="1"/>
    </xf>
    <xf numFmtId="3" fontId="1" fillId="7" borderId="16" xfId="0" applyNumberFormat="1" applyFont="1" applyFill="1" applyBorder="1" applyAlignment="1">
      <alignment horizontal="center" vertical="top" wrapText="1"/>
    </xf>
    <xf numFmtId="3" fontId="1" fillId="0" borderId="48" xfId="0" applyNumberFormat="1" applyFont="1" applyFill="1" applyBorder="1" applyAlignment="1">
      <alignment horizontal="left" vertical="top" wrapText="1"/>
    </xf>
    <xf numFmtId="3" fontId="1" fillId="7" borderId="47" xfId="0" applyNumberFormat="1" applyFont="1" applyFill="1" applyBorder="1" applyAlignment="1">
      <alignment horizontal="center" vertical="top" wrapText="1"/>
    </xf>
    <xf numFmtId="3" fontId="1" fillId="7" borderId="48" xfId="0" applyNumberFormat="1" applyFont="1" applyFill="1" applyBorder="1" applyAlignment="1">
      <alignment horizontal="center" vertical="top" wrapText="1"/>
    </xf>
    <xf numFmtId="3" fontId="1" fillId="7" borderId="45" xfId="0" applyNumberFormat="1" applyFont="1" applyFill="1" applyBorder="1" applyAlignment="1">
      <alignment vertical="top" wrapText="1"/>
    </xf>
    <xf numFmtId="3" fontId="1" fillId="0" borderId="3" xfId="0" applyNumberFormat="1" applyFont="1" applyFill="1" applyBorder="1" applyAlignment="1">
      <alignment horizontal="center" vertical="top" wrapText="1"/>
    </xf>
    <xf numFmtId="3" fontId="1" fillId="0" borderId="62" xfId="0" applyNumberFormat="1" applyFont="1" applyFill="1" applyBorder="1" applyAlignment="1">
      <alignment horizontal="center" vertical="top" wrapText="1"/>
    </xf>
    <xf numFmtId="165" fontId="1" fillId="0" borderId="62" xfId="0" applyNumberFormat="1" applyFont="1" applyBorder="1" applyAlignment="1">
      <alignment horizontal="center" vertical="top"/>
    </xf>
    <xf numFmtId="165" fontId="1" fillId="0" borderId="60" xfId="0" applyNumberFormat="1" applyFont="1" applyBorder="1" applyAlignment="1">
      <alignment horizontal="center" vertical="top"/>
    </xf>
    <xf numFmtId="165" fontId="1" fillId="0" borderId="28" xfId="0" applyNumberFormat="1" applyFont="1" applyBorder="1" applyAlignment="1">
      <alignment horizontal="center" vertical="top"/>
    </xf>
    <xf numFmtId="3" fontId="2" fillId="8" borderId="27" xfId="0" applyNumberFormat="1" applyFont="1" applyFill="1" applyBorder="1" applyAlignment="1">
      <alignment horizontal="center" vertical="top" wrapText="1"/>
    </xf>
    <xf numFmtId="3" fontId="1" fillId="0" borderId="21" xfId="0" applyNumberFormat="1" applyFont="1" applyBorder="1" applyAlignment="1">
      <alignment horizontal="center" vertical="top"/>
    </xf>
    <xf numFmtId="3" fontId="1" fillId="0" borderId="57" xfId="0" applyNumberFormat="1" applyFont="1" applyBorder="1" applyAlignment="1">
      <alignment horizontal="center" vertical="top"/>
    </xf>
    <xf numFmtId="49" fontId="2" fillId="10" borderId="12" xfId="0" applyNumberFormat="1" applyFont="1" applyFill="1" applyBorder="1" applyAlignment="1">
      <alignment horizontal="center" vertical="top"/>
    </xf>
    <xf numFmtId="165" fontId="2" fillId="10" borderId="12" xfId="0" applyNumberFormat="1" applyFont="1" applyFill="1" applyBorder="1" applyAlignment="1">
      <alignment horizontal="center" vertical="top"/>
    </xf>
    <xf numFmtId="165" fontId="2" fillId="10" borderId="11" xfId="0" applyNumberFormat="1" applyFont="1" applyFill="1" applyBorder="1" applyAlignment="1">
      <alignment horizontal="center" vertical="top"/>
    </xf>
    <xf numFmtId="3" fontId="4" fillId="10" borderId="75" xfId="0" applyNumberFormat="1" applyFont="1" applyFill="1" applyBorder="1" applyAlignment="1">
      <alignment horizontal="center" vertical="top" wrapText="1"/>
    </xf>
    <xf numFmtId="3" fontId="2" fillId="10" borderId="32" xfId="0" applyNumberFormat="1" applyFont="1" applyFill="1" applyBorder="1" applyAlignment="1">
      <alignment vertical="top" wrapText="1"/>
    </xf>
    <xf numFmtId="3" fontId="2" fillId="10" borderId="0" xfId="0" applyNumberFormat="1" applyFont="1" applyFill="1" applyBorder="1" applyAlignment="1">
      <alignment vertical="top" wrapText="1"/>
    </xf>
    <xf numFmtId="3" fontId="4" fillId="10" borderId="26" xfId="0" applyNumberFormat="1" applyFont="1" applyFill="1" applyBorder="1" applyAlignment="1">
      <alignment horizontal="center" vertical="top" wrapText="1"/>
    </xf>
    <xf numFmtId="3" fontId="2" fillId="10" borderId="37" xfId="0" applyNumberFormat="1" applyFont="1" applyFill="1" applyBorder="1" applyAlignment="1">
      <alignment vertical="top" wrapText="1"/>
    </xf>
    <xf numFmtId="3" fontId="2" fillId="10" borderId="53" xfId="0" applyNumberFormat="1" applyFont="1" applyFill="1" applyBorder="1" applyAlignment="1">
      <alignment vertical="top" wrapText="1"/>
    </xf>
    <xf numFmtId="49" fontId="2" fillId="10" borderId="20" xfId="0" applyNumberFormat="1" applyFont="1" applyFill="1" applyBorder="1" applyAlignment="1">
      <alignment horizontal="center" vertical="top"/>
    </xf>
    <xf numFmtId="3" fontId="2" fillId="10" borderId="69" xfId="0" applyNumberFormat="1" applyFont="1" applyFill="1" applyBorder="1" applyAlignment="1">
      <alignment vertical="top" wrapText="1"/>
    </xf>
    <xf numFmtId="3" fontId="2" fillId="10" borderId="44" xfId="0" applyNumberFormat="1" applyFont="1" applyFill="1" applyBorder="1" applyAlignment="1">
      <alignment vertical="top" wrapText="1"/>
    </xf>
    <xf numFmtId="3" fontId="4" fillId="10" borderId="51" xfId="0" applyNumberFormat="1" applyFont="1" applyFill="1" applyBorder="1" applyAlignment="1">
      <alignment horizontal="center" vertical="top" wrapText="1"/>
    </xf>
    <xf numFmtId="3" fontId="2" fillId="10" borderId="49" xfId="0" applyNumberFormat="1" applyFont="1" applyFill="1" applyBorder="1" applyAlignment="1">
      <alignment vertical="top" wrapText="1"/>
    </xf>
    <xf numFmtId="3" fontId="2" fillId="10" borderId="45" xfId="0" applyNumberFormat="1" applyFont="1" applyFill="1" applyBorder="1" applyAlignment="1">
      <alignment vertical="top" wrapText="1"/>
    </xf>
    <xf numFmtId="49" fontId="5" fillId="10" borderId="12"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180" wrapText="1"/>
    </xf>
    <xf numFmtId="3" fontId="1" fillId="0" borderId="16"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5" fillId="0" borderId="18" xfId="0" applyNumberFormat="1" applyFont="1" applyBorder="1" applyAlignment="1">
      <alignment vertical="top"/>
    </xf>
    <xf numFmtId="0" fontId="4" fillId="7" borderId="34" xfId="0" applyFont="1" applyFill="1" applyBorder="1" applyAlignment="1">
      <alignment horizontal="center" vertical="top" wrapText="1"/>
    </xf>
    <xf numFmtId="3" fontId="5" fillId="7" borderId="8" xfId="0" applyNumberFormat="1" applyFont="1" applyFill="1" applyBorder="1" applyAlignment="1">
      <alignment horizontal="center" vertical="top" wrapText="1"/>
    </xf>
    <xf numFmtId="3" fontId="5" fillId="7" borderId="60" xfId="0" applyNumberFormat="1" applyFont="1" applyFill="1" applyBorder="1" applyAlignment="1">
      <alignment horizontal="center" vertical="top"/>
    </xf>
    <xf numFmtId="3" fontId="5" fillId="7" borderId="40" xfId="0" applyNumberFormat="1" applyFont="1" applyFill="1" applyBorder="1" applyAlignment="1">
      <alignment horizontal="center" vertical="top"/>
    </xf>
    <xf numFmtId="3" fontId="1" fillId="7" borderId="6" xfId="0" applyNumberFormat="1" applyFont="1" applyFill="1" applyBorder="1" applyAlignment="1">
      <alignment horizontal="center" vertical="top" wrapText="1"/>
    </xf>
    <xf numFmtId="49" fontId="1" fillId="7" borderId="62" xfId="0" applyNumberFormat="1" applyFont="1" applyFill="1" applyBorder="1" applyAlignment="1">
      <alignment horizontal="left" vertical="top" wrapText="1"/>
    </xf>
    <xf numFmtId="49" fontId="4" fillId="7" borderId="60" xfId="0" applyNumberFormat="1" applyFont="1" applyFill="1" applyBorder="1" applyAlignment="1">
      <alignment horizontal="center" vertical="top"/>
    </xf>
    <xf numFmtId="49" fontId="1" fillId="7" borderId="34" xfId="0" applyNumberFormat="1" applyFont="1" applyFill="1" applyBorder="1" applyAlignment="1">
      <alignment horizontal="center" vertical="top"/>
    </xf>
    <xf numFmtId="49" fontId="1" fillId="7" borderId="38" xfId="0" applyNumberFormat="1" applyFont="1" applyFill="1" applyBorder="1" applyAlignment="1">
      <alignment horizontal="left" vertical="top" wrapText="1"/>
    </xf>
    <xf numFmtId="49" fontId="1" fillId="7" borderId="28" xfId="0" applyNumberFormat="1" applyFont="1" applyFill="1" applyBorder="1" applyAlignment="1">
      <alignment horizontal="left" vertical="top" wrapText="1"/>
    </xf>
    <xf numFmtId="3" fontId="5" fillId="7" borderId="18" xfId="0" applyNumberFormat="1" applyFont="1" applyFill="1" applyBorder="1" applyAlignment="1">
      <alignment horizontal="center" vertical="top"/>
    </xf>
    <xf numFmtId="3" fontId="5" fillId="7" borderId="31" xfId="0" applyNumberFormat="1" applyFont="1" applyFill="1" applyBorder="1" applyAlignment="1">
      <alignment horizontal="center" vertical="top"/>
    </xf>
    <xf numFmtId="3" fontId="1" fillId="7" borderId="8" xfId="0" applyNumberFormat="1" applyFont="1" applyFill="1" applyBorder="1" applyAlignment="1">
      <alignment horizontal="center" vertical="top" wrapText="1"/>
    </xf>
    <xf numFmtId="49" fontId="4" fillId="7" borderId="67" xfId="0" applyNumberFormat="1" applyFont="1" applyFill="1" applyBorder="1" applyAlignment="1">
      <alignment horizontal="center" vertical="top"/>
    </xf>
    <xf numFmtId="49" fontId="1" fillId="9" borderId="52" xfId="0" applyNumberFormat="1" applyFont="1" applyFill="1" applyBorder="1" applyAlignment="1">
      <alignment horizontal="center" vertical="top"/>
    </xf>
    <xf numFmtId="3" fontId="4" fillId="7" borderId="67" xfId="0" applyNumberFormat="1" applyFont="1" applyFill="1" applyBorder="1" applyAlignment="1">
      <alignment vertical="top" wrapText="1"/>
    </xf>
    <xf numFmtId="3" fontId="4" fillId="0" borderId="67" xfId="0" applyNumberFormat="1" applyFont="1" applyFill="1" applyBorder="1" applyAlignment="1">
      <alignment horizontal="center" vertical="top"/>
    </xf>
    <xf numFmtId="0" fontId="1" fillId="7" borderId="52" xfId="0" applyFont="1" applyFill="1" applyBorder="1" applyAlignment="1">
      <alignment horizontal="center" vertical="top" wrapText="1"/>
    </xf>
    <xf numFmtId="0" fontId="1" fillId="7" borderId="37" xfId="0" applyFont="1" applyFill="1" applyBorder="1" applyAlignment="1">
      <alignment vertical="top" wrapText="1"/>
    </xf>
    <xf numFmtId="3" fontId="4" fillId="7" borderId="26" xfId="0" applyNumberFormat="1" applyFont="1" applyFill="1" applyBorder="1" applyAlignment="1">
      <alignment horizontal="left" vertical="top"/>
    </xf>
    <xf numFmtId="3" fontId="4" fillId="0" borderId="43" xfId="0" applyNumberFormat="1" applyFont="1" applyFill="1" applyBorder="1" applyAlignment="1">
      <alignment horizontal="center" vertical="top"/>
    </xf>
    <xf numFmtId="0" fontId="1" fillId="9" borderId="54" xfId="0" applyFont="1" applyFill="1" applyBorder="1" applyAlignment="1">
      <alignment horizontal="center" vertical="top" wrapText="1"/>
    </xf>
    <xf numFmtId="0" fontId="1" fillId="9" borderId="42" xfId="0" applyFont="1" applyFill="1" applyBorder="1" applyAlignment="1">
      <alignment vertical="top" wrapText="1"/>
    </xf>
    <xf numFmtId="165" fontId="4" fillId="7" borderId="37" xfId="0" applyNumberFormat="1" applyFont="1" applyFill="1" applyBorder="1" applyAlignment="1">
      <alignment horizontal="center" vertical="top"/>
    </xf>
    <xf numFmtId="49" fontId="1" fillId="7" borderId="42" xfId="0" applyNumberFormat="1" applyFont="1" applyFill="1" applyBorder="1" applyAlignment="1">
      <alignment horizontal="left" vertical="top" wrapText="1"/>
    </xf>
    <xf numFmtId="49" fontId="4" fillId="7" borderId="43" xfId="0" applyNumberFormat="1" applyFont="1" applyFill="1" applyBorder="1" applyAlignment="1">
      <alignment horizontal="center" vertical="top"/>
    </xf>
    <xf numFmtId="49" fontId="1" fillId="9" borderId="54" xfId="0" applyNumberFormat="1" applyFont="1" applyFill="1" applyBorder="1" applyAlignment="1">
      <alignment horizontal="center" vertical="top"/>
    </xf>
    <xf numFmtId="49" fontId="1" fillId="9" borderId="42" xfId="0" applyNumberFormat="1" applyFont="1" applyFill="1" applyBorder="1" applyAlignment="1">
      <alignment horizontal="center" vertical="top"/>
    </xf>
    <xf numFmtId="49" fontId="1" fillId="9" borderId="15" xfId="0" applyNumberFormat="1" applyFont="1" applyFill="1" applyBorder="1" applyAlignment="1">
      <alignment horizontal="left" vertical="top" wrapText="1"/>
    </xf>
    <xf numFmtId="49" fontId="1" fillId="7" borderId="17" xfId="0" applyNumberFormat="1" applyFont="1" applyFill="1" applyBorder="1" applyAlignment="1">
      <alignment horizontal="left" vertical="top" wrapText="1"/>
    </xf>
    <xf numFmtId="49" fontId="4" fillId="7" borderId="18" xfId="0" applyNumberFormat="1" applyFont="1" applyFill="1" applyBorder="1" applyAlignment="1">
      <alignment horizontal="center" vertical="top"/>
    </xf>
    <xf numFmtId="49" fontId="1" fillId="7" borderId="38" xfId="0" applyNumberFormat="1" applyFont="1" applyFill="1" applyBorder="1" applyAlignment="1">
      <alignment horizontal="center" vertical="top" wrapText="1"/>
    </xf>
    <xf numFmtId="49" fontId="1" fillId="7" borderId="28" xfId="0" applyNumberFormat="1" applyFont="1" applyFill="1" applyBorder="1" applyAlignment="1">
      <alignment horizontal="left" vertical="top"/>
    </xf>
    <xf numFmtId="3" fontId="5" fillId="7" borderId="61" xfId="0" applyNumberFormat="1" applyFont="1" applyFill="1" applyBorder="1" applyAlignment="1">
      <alignment horizontal="center" vertical="top"/>
    </xf>
    <xf numFmtId="165" fontId="4" fillId="7" borderId="42" xfId="0" applyNumberFormat="1" applyFont="1" applyFill="1" applyBorder="1" applyAlignment="1">
      <alignment horizontal="center" vertical="top"/>
    </xf>
    <xf numFmtId="49" fontId="1" fillId="7" borderId="54" xfId="0" applyNumberFormat="1" applyFont="1" applyFill="1" applyBorder="1" applyAlignment="1">
      <alignment vertical="top"/>
    </xf>
    <xf numFmtId="49" fontId="1" fillId="7" borderId="42" xfId="0" applyNumberFormat="1" applyFont="1" applyFill="1" applyBorder="1" applyAlignment="1">
      <alignment horizontal="center" vertical="top"/>
    </xf>
    <xf numFmtId="49" fontId="1" fillId="7" borderId="15" xfId="0" applyNumberFormat="1" applyFont="1" applyFill="1" applyBorder="1" applyAlignment="1">
      <alignment horizontal="left" vertical="top"/>
    </xf>
    <xf numFmtId="3" fontId="4" fillId="0" borderId="38" xfId="0" applyNumberFormat="1" applyFont="1" applyFill="1" applyBorder="1" applyAlignment="1">
      <alignment vertical="top" wrapText="1"/>
    </xf>
    <xf numFmtId="0" fontId="1" fillId="7" borderId="34" xfId="0" applyFont="1" applyFill="1" applyBorder="1" applyAlignment="1">
      <alignment horizontal="center" vertical="top" wrapText="1"/>
    </xf>
    <xf numFmtId="0" fontId="1" fillId="7" borderId="38" xfId="0" applyFont="1" applyFill="1" applyBorder="1" applyAlignment="1">
      <alignment vertical="top" wrapText="1"/>
    </xf>
    <xf numFmtId="3" fontId="4" fillId="7" borderId="28" xfId="0" applyNumberFormat="1" applyFont="1" applyFill="1" applyBorder="1" applyAlignment="1">
      <alignment horizontal="left" vertical="top"/>
    </xf>
    <xf numFmtId="165" fontId="5" fillId="8" borderId="4" xfId="0" applyNumberFormat="1" applyFont="1" applyFill="1" applyBorder="1" applyAlignment="1">
      <alignment horizontal="center" vertical="top" wrapText="1"/>
    </xf>
    <xf numFmtId="0" fontId="4" fillId="7" borderId="32" xfId="0" applyFont="1" applyFill="1" applyBorder="1" applyAlignment="1">
      <alignment horizontal="center" vertical="top" wrapText="1"/>
    </xf>
    <xf numFmtId="0" fontId="4" fillId="7" borderId="41" xfId="0" applyFont="1" applyFill="1" applyBorder="1" applyAlignment="1">
      <alignment horizontal="center" vertical="top" wrapText="1"/>
    </xf>
    <xf numFmtId="3" fontId="5" fillId="0" borderId="3" xfId="0" applyNumberFormat="1" applyFont="1" applyBorder="1" applyAlignment="1">
      <alignment horizontal="center" vertical="top"/>
    </xf>
    <xf numFmtId="3" fontId="4" fillId="0" borderId="16" xfId="0" applyNumberFormat="1" applyFont="1" applyFill="1" applyBorder="1" applyAlignment="1">
      <alignment horizontal="center" vertical="top"/>
    </xf>
    <xf numFmtId="3" fontId="1" fillId="7" borderId="8" xfId="0" applyNumberFormat="1" applyFont="1" applyFill="1" applyBorder="1" applyAlignment="1">
      <alignment horizontal="center" vertical="top"/>
    </xf>
    <xf numFmtId="3" fontId="2" fillId="7" borderId="8" xfId="0" applyNumberFormat="1" applyFont="1" applyFill="1" applyBorder="1" applyAlignment="1">
      <alignment horizontal="center" vertical="top"/>
    </xf>
    <xf numFmtId="165" fontId="2" fillId="7" borderId="18" xfId="0" applyNumberFormat="1" applyFont="1" applyFill="1" applyBorder="1" applyAlignment="1">
      <alignment horizontal="center" vertical="top"/>
    </xf>
    <xf numFmtId="165" fontId="2" fillId="7" borderId="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 fillId="7" borderId="18" xfId="0" applyNumberFormat="1" applyFont="1" applyFill="1" applyBorder="1" applyAlignment="1">
      <alignment horizontal="center" vertical="top" wrapText="1"/>
    </xf>
    <xf numFmtId="165" fontId="1" fillId="7" borderId="7" xfId="0" applyNumberFormat="1" applyFont="1" applyFill="1" applyBorder="1" applyAlignment="1">
      <alignment horizontal="center" vertical="top" wrapText="1"/>
    </xf>
    <xf numFmtId="3" fontId="1" fillId="0" borderId="0" xfId="0" applyNumberFormat="1" applyFont="1" applyFill="1" applyBorder="1" applyAlignment="1">
      <alignment horizontal="left" vertical="center" wrapText="1"/>
    </xf>
    <xf numFmtId="3" fontId="1" fillId="0" borderId="0" xfId="0" applyNumberFormat="1" applyFont="1" applyFill="1" applyBorder="1" applyAlignment="1">
      <alignment horizontal="center" vertical="center" wrapText="1"/>
    </xf>
    <xf numFmtId="3" fontId="2" fillId="7" borderId="8" xfId="0" applyNumberFormat="1" applyFont="1" applyFill="1" applyBorder="1" applyAlignment="1">
      <alignment horizontal="center" vertical="top" wrapText="1"/>
    </xf>
    <xf numFmtId="165" fontId="2" fillId="7" borderId="17" xfId="0" applyNumberFormat="1" applyFont="1" applyFill="1" applyBorder="1" applyAlignment="1">
      <alignment horizontal="center" vertical="top" wrapText="1"/>
    </xf>
    <xf numFmtId="165" fontId="2" fillId="7" borderId="18" xfId="0" applyNumberFormat="1" applyFont="1" applyFill="1" applyBorder="1" applyAlignment="1">
      <alignment horizontal="center" vertical="top" wrapText="1"/>
    </xf>
    <xf numFmtId="165" fontId="2" fillId="7" borderId="7" xfId="0" applyNumberFormat="1" applyFont="1" applyFill="1" applyBorder="1" applyAlignment="1">
      <alignment horizontal="center" vertical="top" wrapText="1"/>
    </xf>
    <xf numFmtId="3" fontId="2" fillId="0" borderId="61" xfId="0" applyNumberFormat="1" applyFont="1" applyFill="1" applyBorder="1" applyAlignment="1">
      <alignment vertical="top"/>
    </xf>
    <xf numFmtId="3" fontId="1" fillId="7" borderId="5" xfId="0" applyNumberFormat="1" applyFont="1" applyFill="1" applyBorder="1" applyAlignment="1">
      <alignment horizontal="center" vertical="top" wrapText="1"/>
    </xf>
    <xf numFmtId="3" fontId="1" fillId="0" borderId="63" xfId="0" applyNumberFormat="1" applyFont="1" applyBorder="1" applyAlignment="1">
      <alignment horizontal="left" vertical="top" wrapText="1"/>
    </xf>
    <xf numFmtId="3" fontId="1" fillId="0" borderId="42" xfId="0" applyNumberFormat="1" applyFont="1" applyBorder="1" applyAlignment="1">
      <alignment horizontal="center" vertical="top"/>
    </xf>
    <xf numFmtId="3" fontId="2" fillId="7" borderId="17" xfId="0" applyNumberFormat="1" applyFont="1" applyFill="1" applyBorder="1" applyAlignment="1">
      <alignment horizontal="center" vertical="top" wrapText="1"/>
    </xf>
    <xf numFmtId="3" fontId="2" fillId="5" borderId="65" xfId="0" applyNumberFormat="1" applyFont="1" applyFill="1" applyBorder="1" applyAlignment="1">
      <alignment vertical="top" wrapText="1"/>
    </xf>
    <xf numFmtId="3" fontId="2" fillId="5" borderId="65" xfId="0" applyNumberFormat="1" applyFont="1" applyFill="1" applyBorder="1" applyAlignment="1">
      <alignment horizontal="center" vertical="top" wrapText="1"/>
    </xf>
    <xf numFmtId="3" fontId="2" fillId="5" borderId="32" xfId="0" applyNumberFormat="1" applyFont="1" applyFill="1" applyBorder="1" applyAlignment="1">
      <alignment vertical="top" wrapText="1"/>
    </xf>
    <xf numFmtId="3" fontId="1" fillId="7" borderId="42"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1" fillId="7" borderId="41" xfId="0" applyNumberFormat="1" applyFont="1" applyFill="1" applyBorder="1" applyAlignment="1">
      <alignment horizontal="center" vertical="top" wrapText="1"/>
    </xf>
    <xf numFmtId="3" fontId="4" fillId="0" borderId="54" xfId="0" applyNumberFormat="1" applyFont="1" applyFill="1" applyBorder="1" applyAlignment="1">
      <alignment horizontal="center" vertical="top"/>
    </xf>
    <xf numFmtId="3" fontId="4" fillId="0" borderId="42" xfId="0" applyNumberFormat="1" applyFont="1" applyFill="1" applyBorder="1" applyAlignment="1">
      <alignment horizontal="center" vertical="top"/>
    </xf>
    <xf numFmtId="49" fontId="2" fillId="5" borderId="77" xfId="0" applyNumberFormat="1" applyFont="1" applyFill="1" applyBorder="1" applyAlignment="1">
      <alignment horizontal="center" vertical="top"/>
    </xf>
    <xf numFmtId="3" fontId="4" fillId="0" borderId="57" xfId="0" applyNumberFormat="1" applyFont="1" applyFill="1" applyBorder="1" applyAlignment="1">
      <alignment vertical="top" wrapText="1"/>
    </xf>
    <xf numFmtId="3" fontId="4" fillId="0" borderId="69" xfId="0" applyNumberFormat="1" applyFont="1" applyFill="1" applyBorder="1" applyAlignment="1">
      <alignment horizontal="center" vertical="top"/>
    </xf>
    <xf numFmtId="3" fontId="4" fillId="0" borderId="20" xfId="0" applyNumberFormat="1" applyFont="1" applyFill="1" applyBorder="1" applyAlignment="1">
      <alignment horizontal="center" vertical="top"/>
    </xf>
    <xf numFmtId="49" fontId="2" fillId="10" borderId="23" xfId="0" applyNumberFormat="1" applyFont="1" applyFill="1" applyBorder="1" applyAlignment="1">
      <alignment horizontal="center" vertical="top"/>
    </xf>
    <xf numFmtId="49" fontId="2" fillId="10" borderId="22" xfId="0" applyNumberFormat="1" applyFont="1" applyFill="1" applyBorder="1" applyAlignment="1">
      <alignment vertical="top"/>
    </xf>
    <xf numFmtId="49" fontId="2" fillId="10" borderId="20" xfId="0" applyNumberFormat="1" applyFont="1" applyFill="1" applyBorder="1" applyAlignment="1">
      <alignment vertical="top"/>
    </xf>
    <xf numFmtId="3" fontId="2" fillId="8" borderId="48" xfId="0" applyNumberFormat="1" applyFont="1" applyFill="1" applyBorder="1" applyAlignment="1">
      <alignment horizontal="center" vertical="top"/>
    </xf>
    <xf numFmtId="3" fontId="4" fillId="0" borderId="4" xfId="0" applyNumberFormat="1" applyFont="1" applyBorder="1" applyAlignment="1">
      <alignment horizontal="center" vertical="top"/>
    </xf>
    <xf numFmtId="3" fontId="1" fillId="0" borderId="47" xfId="0" applyNumberFormat="1" applyFont="1" applyBorder="1" applyAlignment="1">
      <alignment horizontal="center" vertical="top"/>
    </xf>
    <xf numFmtId="3" fontId="1" fillId="0" borderId="10" xfId="0" applyNumberFormat="1" applyFont="1" applyBorder="1" applyAlignment="1">
      <alignment horizontal="center" vertical="top"/>
    </xf>
    <xf numFmtId="165" fontId="1" fillId="5" borderId="60" xfId="0" applyNumberFormat="1" applyFont="1" applyFill="1" applyBorder="1" applyAlignment="1">
      <alignment horizontal="center" vertical="top" wrapText="1"/>
    </xf>
    <xf numFmtId="165" fontId="1" fillId="5" borderId="27" xfId="0" applyNumberFormat="1" applyFont="1" applyFill="1" applyBorder="1" applyAlignment="1">
      <alignment horizontal="center" vertical="top" wrapText="1"/>
    </xf>
    <xf numFmtId="3" fontId="2" fillId="8" borderId="56" xfId="0" applyNumberFormat="1" applyFont="1" applyFill="1" applyBorder="1" applyAlignment="1">
      <alignment horizontal="center" vertical="top"/>
    </xf>
    <xf numFmtId="3" fontId="1" fillId="0" borderId="20" xfId="0" applyNumberFormat="1" applyFont="1" applyBorder="1" applyAlignment="1">
      <alignment vertical="top" wrapText="1"/>
    </xf>
    <xf numFmtId="3" fontId="2" fillId="7" borderId="29" xfId="0" applyNumberFormat="1" applyFont="1" applyFill="1" applyBorder="1" applyAlignment="1">
      <alignment horizontal="left" vertical="top" wrapText="1"/>
    </xf>
    <xf numFmtId="165" fontId="1" fillId="7" borderId="16" xfId="0" applyNumberFormat="1" applyFont="1" applyFill="1" applyBorder="1" applyAlignment="1">
      <alignment horizontal="center" vertical="top" wrapText="1"/>
    </xf>
    <xf numFmtId="165" fontId="1" fillId="7" borderId="1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3" fontId="1" fillId="0" borderId="36" xfId="0" applyNumberFormat="1" applyFont="1" applyBorder="1" applyAlignment="1">
      <alignment horizontal="left" vertical="top" wrapText="1"/>
    </xf>
    <xf numFmtId="3" fontId="1" fillId="0" borderId="8" xfId="0" applyNumberFormat="1" applyFont="1" applyBorder="1" applyAlignment="1">
      <alignment horizontal="center" vertical="top"/>
    </xf>
    <xf numFmtId="3" fontId="1" fillId="0" borderId="66" xfId="0" applyNumberFormat="1" applyFont="1" applyBorder="1" applyAlignment="1">
      <alignment horizontal="center" vertical="top"/>
    </xf>
    <xf numFmtId="3" fontId="1" fillId="0" borderId="67" xfId="0" applyNumberFormat="1" applyFont="1" applyFill="1" applyBorder="1" applyAlignment="1">
      <alignment horizontal="left" vertical="top" wrapText="1"/>
    </xf>
    <xf numFmtId="49" fontId="1" fillId="7" borderId="37" xfId="0" applyNumberFormat="1" applyFont="1" applyFill="1" applyBorder="1" applyAlignment="1">
      <alignment horizontal="left" vertical="top" wrapText="1"/>
    </xf>
    <xf numFmtId="3" fontId="2" fillId="8" borderId="56" xfId="0" applyNumberFormat="1" applyFont="1" applyFill="1" applyBorder="1" applyAlignment="1">
      <alignment horizontal="center" vertical="top" wrapText="1"/>
    </xf>
    <xf numFmtId="3" fontId="1" fillId="7" borderId="21" xfId="0" applyNumberFormat="1" applyFont="1" applyFill="1" applyBorder="1" applyAlignment="1">
      <alignment horizontal="center" vertical="top"/>
    </xf>
    <xf numFmtId="3" fontId="1" fillId="7" borderId="57" xfId="0" applyNumberFormat="1" applyFont="1" applyFill="1" applyBorder="1" applyAlignment="1">
      <alignment horizontal="center" vertical="top"/>
    </xf>
    <xf numFmtId="165" fontId="2" fillId="2" borderId="57" xfId="0" applyNumberFormat="1" applyFont="1" applyFill="1" applyBorder="1" applyAlignment="1">
      <alignment horizontal="center" vertical="top"/>
    </xf>
    <xf numFmtId="165" fontId="2" fillId="2" borderId="19" xfId="0" applyNumberFormat="1" applyFont="1" applyFill="1" applyBorder="1" applyAlignment="1">
      <alignment horizontal="center" vertical="top"/>
    </xf>
    <xf numFmtId="3" fontId="4" fillId="5" borderId="13" xfId="0" applyNumberFormat="1" applyFont="1" applyFill="1" applyBorder="1" applyAlignment="1">
      <alignment horizontal="center" vertical="top"/>
    </xf>
    <xf numFmtId="3" fontId="1" fillId="0" borderId="66" xfId="0" applyNumberFormat="1" applyFont="1" applyFill="1" applyBorder="1" applyAlignment="1">
      <alignment horizontal="center" vertical="top" wrapText="1"/>
    </xf>
    <xf numFmtId="3" fontId="1" fillId="7" borderId="62" xfId="0" applyNumberFormat="1" applyFont="1" applyFill="1" applyBorder="1" applyAlignment="1">
      <alignment horizontal="center" vertical="top"/>
    </xf>
    <xf numFmtId="3" fontId="1" fillId="5" borderId="52" xfId="0" applyNumberFormat="1" applyFont="1" applyFill="1" applyBorder="1" applyAlignment="1">
      <alignment horizontal="center" vertical="top"/>
    </xf>
    <xf numFmtId="3" fontId="1" fillId="5" borderId="26" xfId="0" applyNumberFormat="1" applyFont="1" applyFill="1" applyBorder="1" applyAlignment="1">
      <alignment vertical="top" wrapText="1"/>
    </xf>
    <xf numFmtId="3" fontId="1" fillId="5" borderId="58" xfId="0" applyNumberFormat="1" applyFont="1" applyFill="1" applyBorder="1" applyAlignment="1">
      <alignment horizontal="center" vertical="top"/>
    </xf>
    <xf numFmtId="3" fontId="1" fillId="5" borderId="15" xfId="0" applyNumberFormat="1" applyFont="1" applyFill="1" applyBorder="1" applyAlignment="1">
      <alignment vertical="top" wrapText="1"/>
    </xf>
    <xf numFmtId="3" fontId="1" fillId="5" borderId="35" xfId="0" applyNumberFormat="1" applyFont="1" applyFill="1" applyBorder="1" applyAlignment="1">
      <alignment horizontal="center" vertical="top"/>
    </xf>
    <xf numFmtId="3" fontId="1" fillId="0" borderId="0" xfId="0" applyNumberFormat="1" applyFont="1" applyBorder="1" applyAlignment="1">
      <alignment horizontal="left" vertical="top"/>
    </xf>
    <xf numFmtId="3" fontId="1" fillId="7" borderId="15" xfId="0" applyNumberFormat="1" applyFont="1" applyFill="1" applyBorder="1" applyAlignment="1">
      <alignment vertical="top" wrapText="1"/>
    </xf>
    <xf numFmtId="3" fontId="1" fillId="0" borderId="15" xfId="0" applyNumberFormat="1" applyFont="1" applyFill="1" applyBorder="1" applyAlignment="1">
      <alignment vertical="top" wrapText="1"/>
    </xf>
    <xf numFmtId="3" fontId="2" fillId="7" borderId="32" xfId="0" applyNumberFormat="1" applyFont="1" applyFill="1" applyBorder="1" applyAlignment="1">
      <alignment horizontal="center" vertical="top" wrapText="1"/>
    </xf>
    <xf numFmtId="3" fontId="4" fillId="7" borderId="17" xfId="0" applyNumberFormat="1" applyFont="1" applyFill="1" applyBorder="1" applyAlignment="1">
      <alignment horizontal="center" vertical="top" wrapText="1"/>
    </xf>
    <xf numFmtId="3" fontId="4" fillId="7" borderId="28" xfId="0" applyNumberFormat="1" applyFont="1" applyFill="1" applyBorder="1" applyAlignment="1">
      <alignment vertical="top" wrapText="1"/>
    </xf>
    <xf numFmtId="3" fontId="2" fillId="5" borderId="44" xfId="0" applyNumberFormat="1" applyFont="1" applyFill="1" applyBorder="1" applyAlignment="1">
      <alignment horizontal="center" vertical="top"/>
    </xf>
    <xf numFmtId="3" fontId="4" fillId="7" borderId="48" xfId="0" applyNumberFormat="1" applyFont="1" applyFill="1" applyBorder="1" applyAlignment="1">
      <alignment horizontal="left" vertical="top" wrapText="1"/>
    </xf>
    <xf numFmtId="3" fontId="1" fillId="0" borderId="21" xfId="0" applyNumberFormat="1" applyFont="1" applyBorder="1" applyAlignment="1">
      <alignment vertical="top"/>
    </xf>
    <xf numFmtId="165" fontId="1" fillId="0" borderId="17" xfId="0" applyNumberFormat="1" applyFont="1" applyBorder="1" applyAlignment="1">
      <alignment vertical="top"/>
    </xf>
    <xf numFmtId="3" fontId="4" fillId="0" borderId="13" xfId="0" applyNumberFormat="1" applyFont="1" applyBorder="1" applyAlignment="1">
      <alignment horizontal="center" vertical="top" wrapText="1"/>
    </xf>
    <xf numFmtId="49" fontId="2" fillId="5" borderId="19" xfId="0" applyNumberFormat="1" applyFont="1" applyFill="1" applyBorder="1" applyAlignment="1">
      <alignment vertical="top"/>
    </xf>
    <xf numFmtId="3" fontId="5" fillId="0" borderId="19" xfId="0" applyNumberFormat="1" applyFont="1" applyFill="1" applyBorder="1" applyAlignment="1">
      <alignment horizontal="center" vertical="top"/>
    </xf>
    <xf numFmtId="3" fontId="2" fillId="0" borderId="72" xfId="0" applyNumberFormat="1" applyFont="1" applyFill="1" applyBorder="1" applyAlignment="1">
      <alignment horizontal="center" vertical="top" textRotation="90" wrapText="1"/>
    </xf>
    <xf numFmtId="3" fontId="2" fillId="0" borderId="4"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textRotation="90" wrapText="1"/>
    </xf>
    <xf numFmtId="3" fontId="4" fillId="7" borderId="16" xfId="0" applyNumberFormat="1" applyFont="1" applyFill="1" applyBorder="1" applyAlignment="1">
      <alignment horizontal="center" vertical="top" wrapText="1"/>
    </xf>
    <xf numFmtId="3" fontId="1" fillId="0" borderId="22" xfId="0" applyNumberFormat="1" applyFont="1" applyBorder="1" applyAlignment="1">
      <alignment vertical="top"/>
    </xf>
    <xf numFmtId="3" fontId="1" fillId="0" borderId="24" xfId="0" applyNumberFormat="1" applyFont="1" applyBorder="1" applyAlignment="1">
      <alignment vertical="top"/>
    </xf>
    <xf numFmtId="3" fontId="1" fillId="0" borderId="41" xfId="0" applyNumberFormat="1" applyFont="1" applyBorder="1" applyAlignment="1">
      <alignment vertical="top"/>
    </xf>
    <xf numFmtId="3" fontId="1" fillId="0" borderId="7" xfId="0" applyNumberFormat="1" applyFont="1" applyBorder="1" applyAlignment="1">
      <alignment vertical="top"/>
    </xf>
    <xf numFmtId="0" fontId="1" fillId="0" borderId="62" xfId="0" applyFont="1" applyFill="1" applyBorder="1" applyAlignment="1">
      <alignment horizontal="center" vertical="top" wrapText="1"/>
    </xf>
    <xf numFmtId="165" fontId="1" fillId="7" borderId="62" xfId="0" applyNumberFormat="1" applyFont="1" applyFill="1" applyBorder="1" applyAlignment="1">
      <alignment horizontal="center" vertical="top" wrapText="1"/>
    </xf>
    <xf numFmtId="165" fontId="1" fillId="7" borderId="60" xfId="0" applyNumberFormat="1" applyFont="1" applyFill="1" applyBorder="1" applyAlignment="1">
      <alignment horizontal="center" vertical="top" wrapText="1"/>
    </xf>
    <xf numFmtId="165" fontId="1" fillId="7" borderId="28" xfId="0" applyNumberFormat="1" applyFont="1" applyFill="1" applyBorder="1" applyAlignment="1">
      <alignment horizontal="center" vertical="top" wrapText="1"/>
    </xf>
    <xf numFmtId="3" fontId="4" fillId="5" borderId="67" xfId="0" applyNumberFormat="1" applyFont="1" applyFill="1" applyBorder="1" applyAlignment="1">
      <alignment vertical="top" wrapText="1"/>
    </xf>
    <xf numFmtId="3" fontId="2" fillId="0" borderId="32" xfId="0" applyNumberFormat="1" applyFont="1" applyFill="1" applyBorder="1" applyAlignment="1">
      <alignment vertical="top" textRotation="180" wrapText="1"/>
    </xf>
    <xf numFmtId="49" fontId="2" fillId="0" borderId="18" xfId="0" applyNumberFormat="1" applyFont="1" applyBorder="1" applyAlignment="1">
      <alignment horizontal="center" vertical="top"/>
    </xf>
    <xf numFmtId="3" fontId="2" fillId="0" borderId="0" xfId="0" applyNumberFormat="1" applyFont="1" applyFill="1" applyBorder="1" applyAlignment="1">
      <alignment vertical="top" textRotation="180" wrapText="1"/>
    </xf>
    <xf numFmtId="0" fontId="1" fillId="0" borderId="17" xfId="0" applyFont="1" applyFill="1" applyBorder="1" applyAlignment="1">
      <alignment horizontal="center" vertical="top" wrapText="1"/>
    </xf>
    <xf numFmtId="165" fontId="1" fillId="5" borderId="7" xfId="0" applyNumberFormat="1" applyFont="1" applyFill="1" applyBorder="1" applyAlignment="1">
      <alignment horizontal="center" vertical="top"/>
    </xf>
    <xf numFmtId="3" fontId="1" fillId="7" borderId="41" xfId="0" applyNumberFormat="1" applyFont="1" applyFill="1" applyBorder="1" applyAlignment="1">
      <alignment vertical="top"/>
    </xf>
    <xf numFmtId="0" fontId="1" fillId="0" borderId="0" xfId="0" applyFont="1" applyBorder="1" applyAlignment="1">
      <alignment vertical="top"/>
    </xf>
    <xf numFmtId="49" fontId="2" fillId="0" borderId="18" xfId="0" applyNumberFormat="1" applyFont="1" applyBorder="1" applyAlignment="1">
      <alignment horizontal="center" vertical="top" wrapText="1"/>
    </xf>
    <xf numFmtId="3" fontId="1" fillId="9" borderId="54" xfId="0" applyNumberFormat="1" applyFont="1" applyFill="1" applyBorder="1" applyAlignment="1">
      <alignment horizontal="center" vertical="top"/>
    </xf>
    <xf numFmtId="49" fontId="2" fillId="2" borderId="68"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3" fontId="2" fillId="0" borderId="44" xfId="0" applyNumberFormat="1" applyFont="1" applyFill="1" applyBorder="1" applyAlignment="1">
      <alignment vertical="top" textRotation="180" wrapText="1"/>
    </xf>
    <xf numFmtId="0" fontId="2" fillId="8" borderId="48" xfId="0" applyFont="1" applyFill="1" applyBorder="1" applyAlignment="1">
      <alignment horizontal="center" vertical="top" wrapText="1"/>
    </xf>
    <xf numFmtId="3" fontId="4" fillId="0" borderId="19" xfId="0" applyNumberFormat="1" applyFont="1" applyFill="1" applyBorder="1" applyAlignment="1">
      <alignment horizontal="center" vertical="top"/>
    </xf>
    <xf numFmtId="49" fontId="2" fillId="10" borderId="1" xfId="0" applyNumberFormat="1" applyFont="1" applyFill="1" applyBorder="1" applyAlignment="1">
      <alignment horizontal="center" vertical="top"/>
    </xf>
    <xf numFmtId="165" fontId="2" fillId="10" borderId="57" xfId="0" applyNumberFormat="1" applyFont="1" applyFill="1" applyBorder="1" applyAlignment="1">
      <alignment horizontal="center" vertical="top"/>
    </xf>
    <xf numFmtId="165" fontId="2" fillId="10" borderId="19" xfId="0" applyNumberFormat="1" applyFont="1" applyFill="1" applyBorder="1" applyAlignment="1">
      <alignment horizontal="center" vertical="top"/>
    </xf>
    <xf numFmtId="3" fontId="5" fillId="0" borderId="0" xfId="0" applyNumberFormat="1" applyFont="1" applyFill="1" applyBorder="1" applyAlignment="1">
      <alignment horizontal="center" vertical="top" wrapText="1"/>
    </xf>
    <xf numFmtId="165" fontId="4" fillId="0" borderId="12"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165" fontId="4" fillId="0" borderId="74" xfId="0" applyNumberFormat="1" applyFont="1" applyBorder="1" applyAlignment="1">
      <alignment horizontal="center" vertical="top" wrapText="1"/>
    </xf>
    <xf numFmtId="165" fontId="2" fillId="4" borderId="76" xfId="0" applyNumberFormat="1" applyFont="1" applyFill="1" applyBorder="1" applyAlignment="1">
      <alignment horizontal="center" vertical="top" wrapText="1"/>
    </xf>
    <xf numFmtId="165" fontId="2" fillId="4" borderId="29" xfId="0" applyNumberFormat="1" applyFont="1" applyFill="1" applyBorder="1" applyAlignment="1">
      <alignment horizontal="center" vertical="top" wrapText="1"/>
    </xf>
    <xf numFmtId="165" fontId="2" fillId="4" borderId="30" xfId="0" applyNumberFormat="1" applyFont="1" applyFill="1" applyBorder="1" applyAlignment="1">
      <alignment horizontal="center" vertical="top" wrapText="1"/>
    </xf>
    <xf numFmtId="165" fontId="4" fillId="0" borderId="53" xfId="0" applyNumberFormat="1" applyFont="1" applyFill="1" applyBorder="1" applyAlignment="1">
      <alignment horizontal="center" vertical="top" wrapText="1"/>
    </xf>
    <xf numFmtId="165" fontId="4" fillId="0" borderId="61" xfId="0" applyNumberFormat="1" applyFont="1" applyFill="1" applyBorder="1" applyAlignment="1">
      <alignment horizontal="center" vertical="top" wrapText="1"/>
    </xf>
    <xf numFmtId="165" fontId="5" fillId="4" borderId="78" xfId="0" applyNumberFormat="1" applyFont="1" applyFill="1" applyBorder="1" applyAlignment="1">
      <alignment horizontal="center" vertical="top" wrapText="1"/>
    </xf>
    <xf numFmtId="165" fontId="4" fillId="0" borderId="40" xfId="0" applyNumberFormat="1" applyFont="1" applyBorder="1" applyAlignment="1">
      <alignment horizontal="center" vertical="top" wrapText="1"/>
    </xf>
    <xf numFmtId="165" fontId="4" fillId="0" borderId="45" xfId="0" applyNumberFormat="1" applyFont="1" applyFill="1" applyBorder="1" applyAlignment="1">
      <alignment horizontal="center" vertical="top" wrapText="1"/>
    </xf>
    <xf numFmtId="165" fontId="5" fillId="8" borderId="78" xfId="0" applyNumberFormat="1" applyFont="1" applyFill="1" applyBorder="1" applyAlignment="1">
      <alignment horizontal="center" vertical="top" wrapText="1"/>
    </xf>
    <xf numFmtId="165" fontId="1" fillId="0" borderId="0" xfId="0" applyNumberFormat="1" applyFont="1" applyAlignment="1">
      <alignment horizontal="center" vertical="top"/>
    </xf>
    <xf numFmtId="0" fontId="4" fillId="7" borderId="62" xfId="0" applyFont="1" applyFill="1" applyBorder="1" applyAlignment="1">
      <alignment horizontal="left" vertical="top" wrapText="1"/>
    </xf>
    <xf numFmtId="3" fontId="1" fillId="9" borderId="41" xfId="0" applyNumberFormat="1" applyFont="1" applyFill="1" applyBorder="1" applyAlignment="1">
      <alignment horizontal="center" vertical="top" wrapText="1"/>
    </xf>
    <xf numFmtId="3" fontId="1" fillId="9" borderId="42" xfId="0" applyNumberFormat="1" applyFont="1" applyFill="1" applyBorder="1" applyAlignment="1">
      <alignment horizontal="center" vertical="top"/>
    </xf>
    <xf numFmtId="3" fontId="1" fillId="9" borderId="38" xfId="0" applyNumberFormat="1" applyFont="1" applyFill="1" applyBorder="1" applyAlignment="1">
      <alignment horizontal="center" vertical="top" wrapText="1"/>
    </xf>
    <xf numFmtId="3" fontId="1" fillId="9" borderId="41" xfId="0" applyNumberFormat="1" applyFont="1" applyFill="1" applyBorder="1" applyAlignment="1">
      <alignment horizontal="center" vertical="top"/>
    </xf>
    <xf numFmtId="3" fontId="1" fillId="9" borderId="34" xfId="0" applyNumberFormat="1" applyFont="1" applyFill="1" applyBorder="1" applyAlignment="1">
      <alignment horizontal="center" vertical="top"/>
    </xf>
    <xf numFmtId="3" fontId="1" fillId="9" borderId="41" xfId="0" applyNumberFormat="1" applyFont="1" applyFill="1" applyBorder="1" applyAlignment="1">
      <alignment vertical="top" wrapText="1"/>
    </xf>
    <xf numFmtId="3" fontId="1" fillId="9" borderId="42" xfId="0" applyNumberFormat="1" applyFont="1" applyFill="1" applyBorder="1" applyAlignment="1">
      <alignment vertical="top" wrapText="1"/>
    </xf>
    <xf numFmtId="3" fontId="4" fillId="9" borderId="32" xfId="0" applyNumberFormat="1" applyFont="1" applyFill="1" applyBorder="1" applyAlignment="1">
      <alignment horizontal="center" vertical="top"/>
    </xf>
    <xf numFmtId="3" fontId="4" fillId="9" borderId="52" xfId="0" applyNumberFormat="1" applyFont="1" applyFill="1" applyBorder="1" applyAlignment="1">
      <alignment horizontal="center" vertical="top" wrapText="1"/>
    </xf>
    <xf numFmtId="3" fontId="5" fillId="7" borderId="13" xfId="0" applyNumberFormat="1" applyFont="1" applyFill="1" applyBorder="1" applyAlignment="1">
      <alignment horizontal="center" vertical="top"/>
    </xf>
    <xf numFmtId="3" fontId="5" fillId="7" borderId="32" xfId="0" applyNumberFormat="1" applyFont="1" applyFill="1" applyBorder="1" applyAlignment="1">
      <alignment horizontal="center" vertical="top"/>
    </xf>
    <xf numFmtId="3" fontId="1" fillId="10" borderId="65" xfId="0" applyNumberFormat="1" applyFont="1" applyFill="1" applyBorder="1" applyAlignment="1">
      <alignment horizontal="center" vertical="top"/>
    </xf>
    <xf numFmtId="3" fontId="1" fillId="0" borderId="66" xfId="0" applyNumberFormat="1" applyFont="1" applyBorder="1" applyAlignment="1">
      <alignment horizontal="left" vertical="top" wrapText="1"/>
    </xf>
    <xf numFmtId="3" fontId="1" fillId="5" borderId="38" xfId="0" applyNumberFormat="1" applyFont="1" applyFill="1" applyBorder="1" applyAlignment="1">
      <alignment horizontal="left" vertical="top" wrapText="1"/>
    </xf>
    <xf numFmtId="3" fontId="1" fillId="5" borderId="60" xfId="0" applyNumberFormat="1" applyFont="1" applyFill="1" applyBorder="1" applyAlignment="1">
      <alignment horizontal="left" vertical="top" wrapText="1"/>
    </xf>
    <xf numFmtId="3" fontId="2" fillId="2" borderId="12" xfId="0" applyNumberFormat="1" applyFont="1" applyFill="1" applyBorder="1" applyAlignment="1">
      <alignment horizontal="center" vertical="top"/>
    </xf>
    <xf numFmtId="3" fontId="2" fillId="2" borderId="55" xfId="0" applyNumberFormat="1" applyFont="1" applyFill="1" applyBorder="1" applyAlignment="1">
      <alignment horizontal="center" vertical="top"/>
    </xf>
    <xf numFmtId="49" fontId="2" fillId="2" borderId="18" xfId="0" applyNumberFormat="1" applyFont="1" applyFill="1" applyBorder="1" applyAlignment="1">
      <alignment horizontal="center" vertical="top"/>
    </xf>
    <xf numFmtId="3" fontId="1" fillId="9" borderId="63" xfId="0" applyNumberFormat="1" applyFont="1" applyFill="1" applyBorder="1" applyAlignment="1">
      <alignment horizontal="left" vertical="top" wrapText="1"/>
    </xf>
    <xf numFmtId="3" fontId="2" fillId="5" borderId="13"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49" fontId="2" fillId="10" borderId="16" xfId="0" applyNumberFormat="1" applyFont="1" applyFill="1" applyBorder="1" applyAlignment="1">
      <alignment horizontal="center" vertical="top"/>
    </xf>
    <xf numFmtId="49" fontId="2" fillId="10" borderId="57" xfId="0" applyNumberFormat="1" applyFont="1" applyFill="1" applyBorder="1" applyAlignment="1">
      <alignment horizontal="center" vertical="top"/>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1" fillId="0" borderId="16" xfId="0" applyNumberFormat="1" applyFont="1" applyBorder="1" applyAlignment="1">
      <alignment horizontal="left" vertical="top" wrapText="1"/>
    </xf>
    <xf numFmtId="3" fontId="1" fillId="7" borderId="60"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63" xfId="0" applyNumberFormat="1" applyFont="1" applyFill="1" applyBorder="1" applyAlignment="1">
      <alignment horizontal="left" vertical="top" wrapText="1"/>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2" fillId="0" borderId="39"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4" fillId="7" borderId="62" xfId="0" applyNumberFormat="1" applyFont="1" applyFill="1" applyBorder="1" applyAlignment="1">
      <alignment horizontal="left" vertical="top" wrapText="1"/>
    </xf>
    <xf numFmtId="3" fontId="1" fillId="5" borderId="42"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1" fillId="0" borderId="42" xfId="0" applyNumberFormat="1" applyFont="1" applyBorder="1" applyAlignment="1">
      <alignment horizontal="left" vertical="top" wrapText="1"/>
    </xf>
    <xf numFmtId="3" fontId="5" fillId="0" borderId="18" xfId="0" applyNumberFormat="1" applyFont="1" applyFill="1" applyBorder="1" applyAlignment="1">
      <alignment horizontal="center" vertical="top" textRotation="90" wrapText="1"/>
    </xf>
    <xf numFmtId="3" fontId="5" fillId="0" borderId="32" xfId="0" applyNumberFormat="1" applyFont="1" applyBorder="1" applyAlignment="1">
      <alignment horizontal="center" vertical="top"/>
    </xf>
    <xf numFmtId="3" fontId="4" fillId="7" borderId="0" xfId="0" applyNumberFormat="1" applyFont="1" applyFill="1" applyBorder="1" applyAlignment="1">
      <alignment horizontal="center" vertical="top" wrapText="1"/>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4" fillId="0" borderId="32" xfId="0" applyNumberFormat="1" applyFont="1" applyFill="1" applyBorder="1" applyAlignment="1">
      <alignment horizontal="center" vertical="top"/>
    </xf>
    <xf numFmtId="3" fontId="4" fillId="0" borderId="18" xfId="0" applyNumberFormat="1" applyFont="1" applyFill="1" applyBorder="1" applyAlignment="1">
      <alignment horizontal="left" vertical="top" wrapText="1"/>
    </xf>
    <xf numFmtId="3" fontId="5" fillId="0" borderId="60" xfId="0" applyNumberFormat="1" applyFont="1" applyFill="1" applyBorder="1" applyAlignment="1">
      <alignment horizontal="center" vertical="top" wrapText="1"/>
    </xf>
    <xf numFmtId="49" fontId="5" fillId="10"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4" fillId="0" borderId="38" xfId="0" applyNumberFormat="1" applyFont="1" applyBorder="1" applyAlignment="1">
      <alignment horizontal="left" vertical="top" wrapText="1"/>
    </xf>
    <xf numFmtId="3" fontId="4" fillId="0" borderId="42" xfId="0" applyNumberFormat="1" applyFont="1" applyBorder="1" applyAlignment="1">
      <alignment horizontal="left" vertical="top" wrapText="1"/>
    </xf>
    <xf numFmtId="3" fontId="4" fillId="0" borderId="18" xfId="0" applyNumberFormat="1" applyFont="1" applyFill="1" applyBorder="1" applyAlignment="1">
      <alignment horizontal="center" vertical="top" wrapText="1"/>
    </xf>
    <xf numFmtId="3" fontId="2" fillId="0" borderId="18" xfId="0" applyNumberFormat="1" applyFont="1" applyBorder="1" applyAlignment="1">
      <alignment horizontal="center" vertical="top"/>
    </xf>
    <xf numFmtId="3" fontId="2" fillId="0" borderId="39" xfId="0" applyNumberFormat="1" applyFont="1" applyBorder="1" applyAlignment="1">
      <alignment horizontal="center" vertical="top"/>
    </xf>
    <xf numFmtId="3" fontId="2" fillId="0" borderId="31" xfId="0" applyNumberFormat="1" applyFont="1" applyBorder="1" applyAlignment="1">
      <alignment horizontal="center" vertical="top"/>
    </xf>
    <xf numFmtId="3" fontId="2" fillId="0" borderId="61" xfId="0" applyNumberFormat="1" applyFont="1" applyBorder="1" applyAlignment="1">
      <alignment horizontal="center" vertical="top"/>
    </xf>
    <xf numFmtId="3" fontId="1" fillId="5" borderId="43"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3" fontId="2" fillId="0" borderId="18" xfId="0" applyNumberFormat="1" applyFont="1" applyFill="1" applyBorder="1" applyAlignment="1">
      <alignment vertical="top" textRotation="90" wrapText="1"/>
    </xf>
    <xf numFmtId="3" fontId="4" fillId="0" borderId="62" xfId="0" applyNumberFormat="1" applyFont="1" applyBorder="1" applyAlignment="1">
      <alignment horizontal="left" vertical="top" wrapText="1"/>
    </xf>
    <xf numFmtId="3" fontId="4" fillId="9" borderId="66" xfId="0" applyNumberFormat="1" applyFont="1" applyFill="1" applyBorder="1" applyAlignment="1">
      <alignment horizontal="left" vertical="top" wrapText="1"/>
    </xf>
    <xf numFmtId="3" fontId="4" fillId="5" borderId="60" xfId="0" applyNumberFormat="1" applyFont="1" applyFill="1" applyBorder="1" applyAlignment="1">
      <alignment horizontal="left" vertical="top" wrapText="1"/>
    </xf>
    <xf numFmtId="3" fontId="4" fillId="5" borderId="62" xfId="0" applyNumberFormat="1" applyFont="1" applyFill="1" applyBorder="1" applyAlignment="1">
      <alignment horizontal="left" vertical="top" wrapText="1"/>
    </xf>
    <xf numFmtId="3" fontId="4" fillId="5" borderId="17" xfId="0" applyNumberFormat="1" applyFont="1" applyFill="1" applyBorder="1" applyAlignment="1">
      <alignment horizontal="left" vertical="top" wrapText="1"/>
    </xf>
    <xf numFmtId="3" fontId="4" fillId="9" borderId="15" xfId="0" applyNumberFormat="1" applyFont="1" applyFill="1" applyBorder="1" applyAlignment="1">
      <alignment horizontal="left" vertical="top" wrapText="1"/>
    </xf>
    <xf numFmtId="3" fontId="1" fillId="7" borderId="17" xfId="0" applyNumberFormat="1" applyFont="1" applyFill="1" applyBorder="1" applyAlignment="1">
      <alignment horizontal="left" vertical="top" wrapText="1"/>
    </xf>
    <xf numFmtId="3" fontId="4" fillId="0" borderId="60"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xf>
    <xf numFmtId="3" fontId="1" fillId="7" borderId="38" xfId="0" applyNumberFormat="1" applyFont="1" applyFill="1" applyBorder="1" applyAlignment="1">
      <alignment horizontal="left" vertical="top" wrapText="1"/>
    </xf>
    <xf numFmtId="3" fontId="1" fillId="5" borderId="37" xfId="0" applyNumberFormat="1" applyFont="1" applyFill="1" applyBorder="1" applyAlignment="1">
      <alignment horizontal="left" vertical="top" wrapText="1"/>
    </xf>
    <xf numFmtId="3" fontId="1" fillId="7" borderId="62" xfId="0" applyNumberFormat="1" applyFont="1" applyFill="1" applyBorder="1" applyAlignment="1">
      <alignment horizontal="left" vertical="top" wrapText="1"/>
    </xf>
    <xf numFmtId="3" fontId="1" fillId="7" borderId="63" xfId="0" applyNumberFormat="1" applyFont="1" applyFill="1" applyBorder="1" applyAlignment="1">
      <alignment horizontal="left" vertical="top" wrapText="1"/>
    </xf>
    <xf numFmtId="49" fontId="5" fillId="5" borderId="69" xfId="0" applyNumberFormat="1" applyFont="1" applyFill="1" applyBorder="1" applyAlignment="1">
      <alignment horizontal="center" vertical="top"/>
    </xf>
    <xf numFmtId="3" fontId="1" fillId="7" borderId="16" xfId="0" applyNumberFormat="1" applyFont="1" applyFill="1" applyBorder="1" applyAlignment="1">
      <alignment horizontal="left" vertical="top" wrapText="1"/>
    </xf>
    <xf numFmtId="49" fontId="2" fillId="5" borderId="32"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4" fillId="0" borderId="17" xfId="0" applyNumberFormat="1" applyFont="1" applyBorder="1" applyAlignment="1">
      <alignment horizontal="left" vertical="top" wrapText="1"/>
    </xf>
    <xf numFmtId="3" fontId="4" fillId="7" borderId="17" xfId="0" applyNumberFormat="1" applyFont="1" applyFill="1" applyBorder="1" applyAlignment="1">
      <alignment horizontal="left" vertical="top" wrapText="1"/>
    </xf>
    <xf numFmtId="3" fontId="4" fillId="7" borderId="63" xfId="0" applyNumberFormat="1" applyFont="1" applyFill="1" applyBorder="1" applyAlignment="1">
      <alignment horizontal="left" vertical="top" wrapText="1"/>
    </xf>
    <xf numFmtId="3" fontId="1" fillId="0" borderId="54" xfId="0" applyNumberFormat="1" applyFont="1" applyBorder="1" applyAlignment="1">
      <alignment horizontal="center" vertical="top" wrapText="1"/>
    </xf>
    <xf numFmtId="3" fontId="1" fillId="0" borderId="52" xfId="0" applyNumberFormat="1" applyFont="1" applyBorder="1" applyAlignment="1">
      <alignment horizontal="center" vertical="top" wrapText="1"/>
    </xf>
    <xf numFmtId="0" fontId="1" fillId="0" borderId="67" xfId="0" applyFont="1" applyBorder="1" applyAlignment="1">
      <alignment horizontal="center" vertical="top"/>
    </xf>
    <xf numFmtId="0" fontId="29" fillId="0" borderId="67" xfId="0" applyFont="1" applyBorder="1" applyAlignment="1">
      <alignment horizontal="center" vertical="top"/>
    </xf>
    <xf numFmtId="3" fontId="4" fillId="0" borderId="72" xfId="0" applyNumberFormat="1" applyFont="1" applyBorder="1" applyAlignment="1">
      <alignment horizontal="center" vertical="top"/>
    </xf>
    <xf numFmtId="3" fontId="4" fillId="0" borderId="64" xfId="0" applyNumberFormat="1" applyFont="1" applyBorder="1" applyAlignment="1">
      <alignment horizontal="center" vertical="top" wrapText="1"/>
    </xf>
    <xf numFmtId="3" fontId="1" fillId="7" borderId="35" xfId="0" applyNumberFormat="1" applyFont="1" applyFill="1" applyBorder="1" applyAlignment="1">
      <alignment horizontal="center" vertical="top" wrapText="1"/>
    </xf>
    <xf numFmtId="3" fontId="1" fillId="5" borderId="71" xfId="0" applyNumberFormat="1" applyFont="1" applyFill="1" applyBorder="1" applyAlignment="1">
      <alignment horizontal="center" vertical="top" wrapText="1"/>
    </xf>
    <xf numFmtId="3" fontId="1" fillId="5" borderId="77" xfId="0" applyNumberFormat="1" applyFont="1" applyFill="1" applyBorder="1" applyAlignment="1">
      <alignment horizontal="center" vertical="top" wrapText="1"/>
    </xf>
    <xf numFmtId="3" fontId="1" fillId="0" borderId="68" xfId="0" applyNumberFormat="1" applyFont="1" applyBorder="1" applyAlignment="1">
      <alignment horizontal="center" vertical="top" wrapText="1"/>
    </xf>
    <xf numFmtId="3" fontId="1" fillId="5" borderId="0" xfId="0" applyNumberFormat="1" applyFont="1" applyFill="1" applyBorder="1" applyAlignment="1">
      <alignment horizontal="center" vertical="top" wrapText="1"/>
    </xf>
    <xf numFmtId="3" fontId="1" fillId="0" borderId="35" xfId="0" applyNumberFormat="1" applyFont="1" applyBorder="1" applyAlignment="1">
      <alignment horizontal="center" vertical="top" wrapText="1"/>
    </xf>
    <xf numFmtId="3" fontId="4" fillId="7" borderId="71" xfId="0" applyNumberFormat="1" applyFont="1" applyFill="1" applyBorder="1" applyAlignment="1">
      <alignment horizontal="center" vertical="top" wrapText="1"/>
    </xf>
    <xf numFmtId="49" fontId="1" fillId="7" borderId="35" xfId="0" applyNumberFormat="1" applyFont="1" applyFill="1" applyBorder="1" applyAlignment="1">
      <alignment horizontal="center" vertical="top" wrapText="1"/>
    </xf>
    <xf numFmtId="49" fontId="1" fillId="7" borderId="64" xfId="0" applyNumberFormat="1" applyFont="1" applyFill="1" applyBorder="1" applyAlignment="1">
      <alignment horizontal="center" vertical="top" wrapText="1"/>
    </xf>
    <xf numFmtId="3" fontId="4" fillId="0" borderId="7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3" fontId="1" fillId="0" borderId="59" xfId="0" applyNumberFormat="1" applyFont="1" applyBorder="1" applyAlignment="1">
      <alignment horizontal="center" vertical="top" wrapText="1"/>
    </xf>
    <xf numFmtId="49" fontId="4" fillId="7" borderId="0" xfId="0" applyNumberFormat="1" applyFont="1" applyFill="1" applyBorder="1" applyAlignment="1">
      <alignment horizontal="center" vertical="top"/>
    </xf>
    <xf numFmtId="3" fontId="29" fillId="7" borderId="67" xfId="0" applyNumberFormat="1" applyFont="1" applyFill="1" applyBorder="1" applyAlignment="1">
      <alignment horizontal="center" vertical="top"/>
    </xf>
    <xf numFmtId="3" fontId="1" fillId="5" borderId="60" xfId="0" applyNumberFormat="1" applyFont="1" applyFill="1" applyBorder="1" applyAlignment="1">
      <alignment horizontal="center" vertical="top" wrapText="1"/>
    </xf>
    <xf numFmtId="3" fontId="1" fillId="0" borderId="60" xfId="0" applyNumberFormat="1" applyFont="1" applyBorder="1" applyAlignment="1">
      <alignment horizontal="center" vertical="top" wrapText="1"/>
    </xf>
    <xf numFmtId="3" fontId="1" fillId="5" borderId="67" xfId="0" applyNumberFormat="1" applyFont="1" applyFill="1" applyBorder="1" applyAlignment="1">
      <alignment horizontal="center" vertical="top" wrapText="1"/>
    </xf>
    <xf numFmtId="3" fontId="1" fillId="5" borderId="43" xfId="0" applyNumberFormat="1" applyFont="1" applyFill="1" applyBorder="1" applyAlignment="1">
      <alignment horizontal="center" vertical="top" wrapText="1"/>
    </xf>
    <xf numFmtId="3" fontId="1" fillId="5" borderId="18" xfId="0" applyNumberFormat="1" applyFont="1" applyFill="1" applyBorder="1" applyAlignment="1">
      <alignment horizontal="center" vertical="top" wrapText="1"/>
    </xf>
    <xf numFmtId="3" fontId="1" fillId="5" borderId="4" xfId="0" applyNumberFormat="1" applyFont="1" applyFill="1" applyBorder="1" applyAlignment="1">
      <alignment horizontal="center" vertical="top" wrapText="1"/>
    </xf>
    <xf numFmtId="3" fontId="1" fillId="0" borderId="19" xfId="0" applyNumberFormat="1" applyFont="1" applyBorder="1" applyAlignment="1">
      <alignment horizontal="center" vertical="top" wrapText="1"/>
    </xf>
    <xf numFmtId="3" fontId="1" fillId="7" borderId="13" xfId="0" applyNumberFormat="1" applyFont="1" applyFill="1" applyBorder="1" applyAlignment="1">
      <alignment horizontal="center" vertical="top" wrapText="1"/>
    </xf>
    <xf numFmtId="3" fontId="1" fillId="7" borderId="4" xfId="0" applyNumberFormat="1" applyFont="1" applyFill="1" applyBorder="1" applyAlignment="1">
      <alignment horizontal="center" vertical="top" wrapText="1"/>
    </xf>
    <xf numFmtId="3" fontId="1" fillId="10" borderId="76" xfId="0" applyNumberFormat="1" applyFont="1" applyFill="1" applyBorder="1" applyAlignment="1">
      <alignment vertical="top" wrapText="1"/>
    </xf>
    <xf numFmtId="3" fontId="1" fillId="10" borderId="29" xfId="0" applyNumberFormat="1" applyFont="1" applyFill="1" applyBorder="1" applyAlignment="1">
      <alignment horizontal="center" vertical="top" wrapText="1"/>
    </xf>
    <xf numFmtId="3" fontId="1" fillId="10" borderId="73" xfId="0" applyNumberFormat="1" applyFont="1" applyFill="1" applyBorder="1" applyAlignment="1">
      <alignment horizontal="center" vertical="top"/>
    </xf>
    <xf numFmtId="3" fontId="1" fillId="10" borderId="76" xfId="0" applyNumberFormat="1" applyFont="1" applyFill="1" applyBorder="1" applyAlignment="1">
      <alignment horizontal="center" vertical="top"/>
    </xf>
    <xf numFmtId="3" fontId="1" fillId="10" borderId="30" xfId="0" applyNumberFormat="1" applyFont="1" applyFill="1" applyBorder="1" applyAlignment="1">
      <alignment vertical="top" wrapText="1"/>
    </xf>
    <xf numFmtId="3" fontId="1" fillId="10" borderId="17" xfId="0" applyNumberFormat="1" applyFont="1" applyFill="1" applyBorder="1" applyAlignment="1">
      <alignment vertical="top" wrapText="1"/>
    </xf>
    <xf numFmtId="3" fontId="1" fillId="10" borderId="18" xfId="0" applyNumberFormat="1" applyFont="1" applyFill="1" applyBorder="1" applyAlignment="1">
      <alignment horizontal="center" vertical="top" wrapText="1"/>
    </xf>
    <xf numFmtId="3" fontId="1" fillId="10" borderId="32" xfId="0" applyNumberFormat="1" applyFont="1" applyFill="1" applyBorder="1" applyAlignment="1">
      <alignment horizontal="center" vertical="top"/>
    </xf>
    <xf numFmtId="3" fontId="1" fillId="10" borderId="17" xfId="0" applyNumberFormat="1" applyFont="1" applyFill="1" applyBorder="1" applyAlignment="1">
      <alignment horizontal="center" vertical="top"/>
    </xf>
    <xf numFmtId="3" fontId="1" fillId="10" borderId="53" xfId="0" applyNumberFormat="1" applyFont="1" applyFill="1" applyBorder="1" applyAlignment="1">
      <alignment vertical="top" wrapText="1"/>
    </xf>
    <xf numFmtId="3" fontId="1" fillId="10" borderId="60" xfId="0" applyNumberFormat="1" applyFont="1" applyFill="1" applyBorder="1" applyAlignment="1">
      <alignment horizontal="center" vertical="top" wrapText="1"/>
    </xf>
    <xf numFmtId="3" fontId="1" fillId="10" borderId="34" xfId="0" applyNumberFormat="1" applyFont="1" applyFill="1" applyBorder="1" applyAlignment="1">
      <alignment horizontal="center" vertical="top"/>
    </xf>
    <xf numFmtId="3" fontId="1" fillId="10" borderId="62" xfId="0" applyNumberFormat="1" applyFont="1" applyFill="1" applyBorder="1" applyAlignment="1">
      <alignment horizontal="center" vertical="top"/>
    </xf>
    <xf numFmtId="3" fontId="1" fillId="10" borderId="77" xfId="0" applyNumberFormat="1" applyFont="1" applyFill="1" applyBorder="1" applyAlignment="1">
      <alignment horizontal="center" vertical="top" wrapText="1"/>
    </xf>
    <xf numFmtId="3" fontId="2" fillId="10" borderId="19" xfId="0" applyNumberFormat="1" applyFont="1" applyFill="1" applyBorder="1" applyAlignment="1">
      <alignment horizontal="center" vertical="top"/>
    </xf>
    <xf numFmtId="3" fontId="1" fillId="10" borderId="21" xfId="0" applyNumberFormat="1" applyFont="1" applyFill="1" applyBorder="1" applyAlignment="1">
      <alignment horizontal="center" vertical="top"/>
    </xf>
    <xf numFmtId="3" fontId="1" fillId="10" borderId="57" xfId="0" applyNumberFormat="1" applyFont="1" applyFill="1" applyBorder="1" applyAlignment="1">
      <alignment horizontal="center" vertical="top"/>
    </xf>
    <xf numFmtId="3" fontId="4" fillId="0" borderId="16" xfId="0" applyNumberFormat="1" applyFont="1" applyBorder="1" applyAlignment="1">
      <alignment vertical="top"/>
    </xf>
    <xf numFmtId="3" fontId="4" fillId="0" borderId="62" xfId="0" applyNumberFormat="1" applyFont="1" applyFill="1" applyBorder="1" applyAlignment="1">
      <alignment horizontal="left" vertical="top" wrapText="1"/>
    </xf>
    <xf numFmtId="3" fontId="4" fillId="0" borderId="68" xfId="0" applyNumberFormat="1" applyFont="1" applyBorder="1" applyAlignment="1">
      <alignment horizontal="center" vertical="top"/>
    </xf>
    <xf numFmtId="3" fontId="4" fillId="5" borderId="64" xfId="0" applyNumberFormat="1" applyFont="1" applyFill="1" applyBorder="1" applyAlignment="1">
      <alignment horizontal="center" vertical="top" wrapText="1"/>
    </xf>
    <xf numFmtId="3" fontId="4" fillId="5" borderId="71" xfId="0" applyNumberFormat="1" applyFont="1" applyFill="1" applyBorder="1" applyAlignment="1">
      <alignment horizontal="center" vertical="top" wrapText="1"/>
    </xf>
    <xf numFmtId="3" fontId="4" fillId="0" borderId="71"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7" borderId="33" xfId="0" applyNumberFormat="1" applyFont="1" applyFill="1" applyBorder="1" applyAlignment="1">
      <alignment horizontal="center" vertical="top"/>
    </xf>
    <xf numFmtId="3" fontId="4" fillId="0" borderId="68" xfId="0" applyNumberFormat="1" applyFont="1" applyFill="1" applyBorder="1" applyAlignment="1">
      <alignment horizontal="center" vertical="top" wrapText="1"/>
    </xf>
    <xf numFmtId="3" fontId="4" fillId="0" borderId="66" xfId="0" applyNumberFormat="1" applyFont="1" applyFill="1" applyBorder="1" applyAlignment="1">
      <alignment vertical="top" wrapText="1"/>
    </xf>
    <xf numFmtId="49" fontId="1" fillId="7" borderId="34" xfId="0" applyNumberFormat="1" applyFont="1" applyFill="1" applyBorder="1" applyAlignment="1">
      <alignment horizontal="center" vertical="top" wrapText="1"/>
    </xf>
    <xf numFmtId="49" fontId="1" fillId="7" borderId="32" xfId="0" applyNumberFormat="1" applyFont="1" applyFill="1" applyBorder="1" applyAlignment="1">
      <alignment horizontal="center" vertical="top" wrapText="1"/>
    </xf>
    <xf numFmtId="49" fontId="1" fillId="9" borderId="66" xfId="0" applyNumberFormat="1" applyFont="1" applyFill="1" applyBorder="1" applyAlignment="1">
      <alignment vertical="top" wrapText="1"/>
    </xf>
    <xf numFmtId="49" fontId="1" fillId="9" borderId="52" xfId="0" applyNumberFormat="1" applyFont="1" applyFill="1" applyBorder="1" applyAlignment="1">
      <alignment horizontal="center" vertical="top" wrapText="1"/>
    </xf>
    <xf numFmtId="49" fontId="4" fillId="9" borderId="67" xfId="0" applyNumberFormat="1" applyFont="1" applyFill="1" applyBorder="1" applyAlignment="1">
      <alignment horizontal="center" vertical="top"/>
    </xf>
    <xf numFmtId="3" fontId="4" fillId="9" borderId="63" xfId="0" applyNumberFormat="1" applyFont="1" applyFill="1" applyBorder="1" applyAlignment="1">
      <alignment vertical="top" wrapText="1"/>
    </xf>
    <xf numFmtId="3" fontId="4" fillId="9" borderId="43" xfId="0" applyNumberFormat="1" applyFont="1" applyFill="1" applyBorder="1" applyAlignment="1">
      <alignment horizontal="center" vertical="top"/>
    </xf>
    <xf numFmtId="49" fontId="1" fillId="9" borderId="63" xfId="0" applyNumberFormat="1" applyFont="1" applyFill="1" applyBorder="1" applyAlignment="1">
      <alignment horizontal="left" vertical="top" wrapText="1"/>
    </xf>
    <xf numFmtId="49" fontId="1" fillId="9" borderId="43" xfId="0" applyNumberFormat="1" applyFont="1" applyFill="1" applyBorder="1" applyAlignment="1">
      <alignment horizontal="center" vertical="top" wrapText="1"/>
    </xf>
    <xf numFmtId="49" fontId="4" fillId="9" borderId="43" xfId="0" applyNumberFormat="1" applyFont="1" applyFill="1" applyBorder="1" applyAlignment="1">
      <alignment horizontal="center" vertical="top"/>
    </xf>
    <xf numFmtId="3" fontId="5" fillId="9" borderId="43" xfId="0" applyNumberFormat="1" applyFont="1" applyFill="1" applyBorder="1" applyAlignment="1">
      <alignment vertical="top" wrapText="1"/>
    </xf>
    <xf numFmtId="3" fontId="4" fillId="9" borderId="18" xfId="0" applyNumberFormat="1" applyFont="1" applyFill="1" applyBorder="1" applyAlignment="1">
      <alignment horizontal="left" vertical="top" wrapText="1"/>
    </xf>
    <xf numFmtId="3" fontId="16" fillId="9" borderId="67" xfId="0" applyNumberFormat="1" applyFont="1" applyFill="1" applyBorder="1" applyAlignment="1">
      <alignment horizontal="left" vertical="top" wrapText="1"/>
    </xf>
    <xf numFmtId="3" fontId="4" fillId="9" borderId="67" xfId="0" applyNumberFormat="1" applyFont="1" applyFill="1" applyBorder="1" applyAlignment="1">
      <alignment horizontal="left" vertical="top" wrapText="1"/>
    </xf>
    <xf numFmtId="3" fontId="4" fillId="9" borderId="18" xfId="0" applyNumberFormat="1" applyFont="1" applyFill="1" applyBorder="1" applyAlignment="1">
      <alignment horizontal="center" vertical="top"/>
    </xf>
    <xf numFmtId="3" fontId="4" fillId="9" borderId="60" xfId="0" applyNumberFormat="1" applyFont="1" applyFill="1" applyBorder="1" applyAlignment="1">
      <alignment horizontal="center" vertical="top" wrapText="1"/>
    </xf>
    <xf numFmtId="3" fontId="1" fillId="10" borderId="60" xfId="0" applyNumberFormat="1" applyFont="1" applyFill="1" applyBorder="1" applyAlignment="1">
      <alignment horizontal="left" vertical="top" wrapText="1"/>
    </xf>
    <xf numFmtId="3" fontId="4" fillId="9" borderId="54" xfId="0" applyNumberFormat="1" applyFont="1" applyFill="1" applyBorder="1" applyAlignment="1">
      <alignment horizontal="center" vertical="top" wrapText="1"/>
    </xf>
    <xf numFmtId="3" fontId="1" fillId="7" borderId="60" xfId="0" applyNumberFormat="1" applyFont="1" applyFill="1" applyBorder="1" applyAlignment="1">
      <alignment horizontal="center" vertical="top"/>
    </xf>
    <xf numFmtId="3" fontId="1" fillId="9" borderId="17" xfId="0" applyNumberFormat="1" applyFont="1" applyFill="1" applyBorder="1" applyAlignment="1">
      <alignment horizontal="left" vertical="top" wrapText="1"/>
    </xf>
    <xf numFmtId="3" fontId="1" fillId="9" borderId="62" xfId="0" applyNumberFormat="1" applyFont="1" applyFill="1" applyBorder="1" applyAlignment="1">
      <alignment horizontal="left" vertical="top" wrapText="1"/>
    </xf>
    <xf numFmtId="3" fontId="4" fillId="0" borderId="72" xfId="0" applyNumberFormat="1" applyFont="1" applyFill="1" applyBorder="1" applyAlignment="1">
      <alignment horizontal="center" vertical="top"/>
    </xf>
    <xf numFmtId="3" fontId="4" fillId="0" borderId="68" xfId="0" applyNumberFormat="1" applyFont="1" applyFill="1" applyBorder="1" applyAlignment="1">
      <alignment horizontal="center" vertical="top"/>
    </xf>
    <xf numFmtId="3" fontId="4" fillId="9" borderId="68" xfId="0" applyNumberFormat="1" applyFont="1" applyFill="1" applyBorder="1" applyAlignment="1">
      <alignment horizontal="center" vertical="top"/>
    </xf>
    <xf numFmtId="3" fontId="4" fillId="9" borderId="64" xfId="0" applyNumberFormat="1" applyFont="1" applyFill="1" applyBorder="1" applyAlignment="1">
      <alignment horizontal="center" vertical="top"/>
    </xf>
    <xf numFmtId="3" fontId="4" fillId="7" borderId="68" xfId="0" applyNumberFormat="1" applyFont="1" applyFill="1" applyBorder="1" applyAlignment="1">
      <alignment horizontal="center" vertical="top"/>
    </xf>
    <xf numFmtId="3" fontId="4" fillId="9" borderId="71" xfId="0" applyNumberFormat="1" applyFont="1" applyFill="1" applyBorder="1" applyAlignment="1">
      <alignment horizontal="center" vertical="top" wrapText="1"/>
    </xf>
    <xf numFmtId="3" fontId="4" fillId="0" borderId="64" xfId="0" applyNumberFormat="1" applyFont="1" applyFill="1" applyBorder="1" applyAlignment="1">
      <alignment horizontal="center" vertical="top"/>
    </xf>
    <xf numFmtId="3" fontId="4" fillId="0" borderId="33" xfId="0" applyNumberFormat="1" applyFont="1" applyFill="1" applyBorder="1" applyAlignment="1">
      <alignment horizontal="center" vertical="top"/>
    </xf>
    <xf numFmtId="3" fontId="4" fillId="0" borderId="71" xfId="0" applyNumberFormat="1" applyFont="1" applyFill="1" applyBorder="1" applyAlignment="1">
      <alignment horizontal="center" vertical="top"/>
    </xf>
    <xf numFmtId="3" fontId="4" fillId="0" borderId="58" xfId="0" applyNumberFormat="1" applyFont="1" applyFill="1" applyBorder="1" applyAlignment="1">
      <alignment horizontal="center" vertical="top"/>
    </xf>
    <xf numFmtId="3" fontId="4" fillId="0" borderId="44" xfId="0" applyNumberFormat="1" applyFont="1" applyFill="1" applyBorder="1" applyAlignment="1">
      <alignment horizontal="center" vertical="top"/>
    </xf>
    <xf numFmtId="3" fontId="1" fillId="5" borderId="18" xfId="0" applyNumberFormat="1" applyFont="1" applyFill="1" applyBorder="1" applyAlignment="1">
      <alignment horizontal="center" vertical="top"/>
    </xf>
    <xf numFmtId="3" fontId="4" fillId="0" borderId="19" xfId="0" applyNumberFormat="1" applyFont="1" applyFill="1" applyBorder="1" applyAlignment="1">
      <alignment horizontal="center" vertical="top" wrapText="1"/>
    </xf>
    <xf numFmtId="3" fontId="1" fillId="9" borderId="60" xfId="0" applyNumberFormat="1" applyFont="1" applyFill="1" applyBorder="1" applyAlignment="1">
      <alignment horizontal="center" vertical="top"/>
    </xf>
    <xf numFmtId="3" fontId="1" fillId="9" borderId="43" xfId="0" applyNumberFormat="1" applyFont="1" applyFill="1" applyBorder="1" applyAlignment="1">
      <alignment horizontal="center" vertical="top"/>
    </xf>
    <xf numFmtId="3" fontId="1" fillId="9" borderId="60" xfId="0" applyNumberFormat="1" applyFont="1" applyFill="1" applyBorder="1" applyAlignment="1">
      <alignment horizontal="center" vertical="top" wrapText="1"/>
    </xf>
    <xf numFmtId="3" fontId="1" fillId="9" borderId="17" xfId="0" applyNumberFormat="1" applyFont="1" applyFill="1" applyBorder="1" applyAlignment="1">
      <alignment vertical="top" wrapText="1"/>
    </xf>
    <xf numFmtId="3" fontId="1" fillId="9" borderId="18" xfId="0" applyNumberFormat="1" applyFont="1" applyFill="1" applyBorder="1" applyAlignment="1">
      <alignment horizontal="center" vertical="top" wrapText="1"/>
    </xf>
    <xf numFmtId="3" fontId="4" fillId="9" borderId="68" xfId="0" applyNumberFormat="1" applyFont="1" applyFill="1" applyBorder="1" applyAlignment="1">
      <alignment horizontal="center" vertical="top" wrapText="1"/>
    </xf>
    <xf numFmtId="3" fontId="1" fillId="9" borderId="63" xfId="0" applyNumberFormat="1" applyFont="1" applyFill="1" applyBorder="1" applyAlignment="1">
      <alignment vertical="top" wrapText="1"/>
    </xf>
    <xf numFmtId="3" fontId="1" fillId="9" borderId="43" xfId="0" applyNumberFormat="1" applyFont="1" applyFill="1" applyBorder="1" applyAlignment="1">
      <alignment horizontal="center" vertical="top" wrapText="1"/>
    </xf>
    <xf numFmtId="3" fontId="1" fillId="9" borderId="62" xfId="0" applyNumberFormat="1" applyFont="1" applyFill="1" applyBorder="1" applyAlignment="1">
      <alignment vertical="top" wrapText="1"/>
    </xf>
    <xf numFmtId="3" fontId="1" fillId="9" borderId="57" xfId="0" applyNumberFormat="1" applyFont="1" applyFill="1" applyBorder="1" applyAlignment="1">
      <alignment vertical="top" wrapText="1"/>
    </xf>
    <xf numFmtId="3" fontId="1" fillId="9" borderId="19" xfId="0" applyNumberFormat="1" applyFont="1" applyFill="1" applyBorder="1" applyAlignment="1">
      <alignment horizontal="center" vertical="top" wrapText="1"/>
    </xf>
    <xf numFmtId="3" fontId="4" fillId="9" borderId="77" xfId="0" applyNumberFormat="1" applyFont="1" applyFill="1" applyBorder="1" applyAlignment="1">
      <alignment horizontal="center" vertical="top" wrapText="1"/>
    </xf>
    <xf numFmtId="3" fontId="1" fillId="5" borderId="3" xfId="0" applyNumberFormat="1" applyFont="1" applyFill="1" applyBorder="1" applyAlignment="1">
      <alignment horizontal="center" vertical="top" wrapText="1"/>
    </xf>
    <xf numFmtId="3" fontId="4" fillId="0" borderId="29" xfId="0" applyNumberFormat="1" applyFont="1" applyBorder="1" applyAlignment="1">
      <alignment horizontal="center" vertical="top" wrapText="1"/>
    </xf>
    <xf numFmtId="0" fontId="1" fillId="7" borderId="17" xfId="0" applyFont="1" applyFill="1" applyBorder="1" applyAlignment="1">
      <alignment vertical="top" wrapText="1"/>
    </xf>
    <xf numFmtId="0" fontId="1" fillId="0" borderId="63" xfId="0" applyFont="1" applyFill="1" applyBorder="1" applyAlignment="1">
      <alignment vertical="top" wrapText="1"/>
    </xf>
    <xf numFmtId="0" fontId="1" fillId="0" borderId="43" xfId="0" applyFont="1" applyFill="1" applyBorder="1" applyAlignment="1">
      <alignment horizontal="center" vertical="top" wrapText="1"/>
    </xf>
    <xf numFmtId="0" fontId="1" fillId="7" borderId="18" xfId="0" applyFont="1" applyFill="1" applyBorder="1" applyAlignment="1">
      <alignment horizontal="center" vertical="top" wrapText="1"/>
    </xf>
    <xf numFmtId="0" fontId="1" fillId="7" borderId="19" xfId="0" applyFont="1" applyFill="1" applyBorder="1" applyAlignment="1">
      <alignment horizontal="center" vertical="top" wrapText="1"/>
    </xf>
    <xf numFmtId="3" fontId="1" fillId="10" borderId="16" xfId="0" applyNumberFormat="1" applyFont="1" applyFill="1" applyBorder="1" applyAlignment="1">
      <alignment vertical="top" wrapText="1"/>
    </xf>
    <xf numFmtId="3" fontId="1" fillId="10" borderId="13" xfId="0" applyNumberFormat="1" applyFont="1" applyFill="1" applyBorder="1" applyAlignment="1">
      <alignment horizontal="center" vertical="top" wrapText="1"/>
    </xf>
    <xf numFmtId="3" fontId="4" fillId="10" borderId="13" xfId="0" applyNumberFormat="1" applyFont="1" applyFill="1" applyBorder="1" applyAlignment="1">
      <alignment horizontal="center" vertical="top"/>
    </xf>
    <xf numFmtId="3" fontId="1" fillId="10" borderId="57" xfId="0" applyNumberFormat="1" applyFont="1" applyFill="1" applyBorder="1" applyAlignment="1">
      <alignment vertical="top" wrapText="1"/>
    </xf>
    <xf numFmtId="3" fontId="1" fillId="10" borderId="19" xfId="0" applyNumberFormat="1" applyFont="1" applyFill="1" applyBorder="1" applyAlignment="1">
      <alignment horizontal="center" vertical="top" wrapText="1"/>
    </xf>
    <xf numFmtId="3" fontId="5" fillId="10" borderId="19" xfId="0" applyNumberFormat="1" applyFont="1" applyFill="1" applyBorder="1" applyAlignment="1">
      <alignment horizontal="center" vertical="top"/>
    </xf>
    <xf numFmtId="3" fontId="1" fillId="10" borderId="13" xfId="0" applyNumberFormat="1" applyFont="1" applyFill="1" applyBorder="1" applyAlignment="1">
      <alignment horizontal="left" vertical="top" wrapText="1"/>
    </xf>
    <xf numFmtId="3" fontId="1" fillId="10" borderId="19" xfId="0" applyNumberFormat="1" applyFont="1" applyFill="1" applyBorder="1" applyAlignment="1">
      <alignment horizontal="left" vertical="top" wrapText="1"/>
    </xf>
    <xf numFmtId="0" fontId="1" fillId="9" borderId="63" xfId="0" applyFont="1" applyFill="1" applyBorder="1" applyAlignment="1">
      <alignment vertical="top" wrapText="1"/>
    </xf>
    <xf numFmtId="3" fontId="4" fillId="9" borderId="67" xfId="0" applyNumberFormat="1" applyFont="1" applyFill="1" applyBorder="1" applyAlignment="1">
      <alignment horizontal="center" vertical="top" wrapText="1"/>
    </xf>
    <xf numFmtId="3" fontId="4" fillId="9" borderId="17" xfId="0" applyNumberFormat="1" applyFont="1" applyFill="1" applyBorder="1" applyAlignment="1">
      <alignment horizontal="left" vertical="top" wrapText="1"/>
    </xf>
    <xf numFmtId="3" fontId="4" fillId="9" borderId="18" xfId="0" applyNumberFormat="1" applyFont="1" applyFill="1" applyBorder="1" applyAlignment="1">
      <alignment horizontal="center" vertical="top" wrapText="1"/>
    </xf>
    <xf numFmtId="3" fontId="4" fillId="9" borderId="62" xfId="0" applyNumberFormat="1" applyFont="1" applyFill="1" applyBorder="1" applyAlignment="1">
      <alignment vertical="top" wrapText="1"/>
    </xf>
    <xf numFmtId="49" fontId="2" fillId="2" borderId="18" xfId="0" applyNumberFormat="1" applyFont="1" applyFill="1" applyBorder="1" applyAlignment="1">
      <alignment horizontal="center" vertical="top"/>
    </xf>
    <xf numFmtId="3" fontId="1" fillId="7" borderId="43" xfId="0" applyNumberFormat="1" applyFont="1" applyFill="1" applyBorder="1" applyAlignment="1">
      <alignment horizontal="left" vertical="top" wrapText="1"/>
    </xf>
    <xf numFmtId="49" fontId="2" fillId="5" borderId="18" xfId="0" applyNumberFormat="1" applyFont="1" applyFill="1" applyBorder="1" applyAlignment="1">
      <alignment horizontal="center" vertical="top"/>
    </xf>
    <xf numFmtId="3" fontId="2" fillId="0" borderId="18" xfId="0" applyNumberFormat="1" applyFont="1" applyFill="1" applyBorder="1" applyAlignment="1">
      <alignment horizontal="center" vertical="top" textRotation="90" wrapText="1"/>
    </xf>
    <xf numFmtId="3" fontId="1" fillId="5" borderId="42" xfId="0" applyNumberFormat="1" applyFont="1" applyFill="1" applyBorder="1" applyAlignment="1">
      <alignment horizontal="left" vertical="top" wrapText="1"/>
    </xf>
    <xf numFmtId="49" fontId="2" fillId="2" borderId="13"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32" xfId="0" applyNumberFormat="1" applyFont="1" applyFill="1" applyBorder="1" applyAlignment="1">
      <alignment horizontal="center" vertical="top"/>
    </xf>
    <xf numFmtId="3" fontId="5" fillId="0" borderId="43" xfId="0" applyNumberFormat="1" applyFont="1" applyFill="1" applyBorder="1" applyAlignment="1">
      <alignment horizontal="center" vertical="top" wrapText="1"/>
    </xf>
    <xf numFmtId="3" fontId="5" fillId="0" borderId="52" xfId="0" applyNumberFormat="1" applyFont="1" applyBorder="1" applyAlignment="1">
      <alignment horizontal="center" vertical="top"/>
    </xf>
    <xf numFmtId="49" fontId="5" fillId="5" borderId="32" xfId="0" applyNumberFormat="1" applyFont="1" applyFill="1" applyBorder="1" applyAlignment="1">
      <alignment horizontal="center" vertical="top"/>
    </xf>
    <xf numFmtId="49" fontId="5" fillId="5" borderId="13" xfId="0" applyNumberFormat="1" applyFont="1" applyFill="1" applyBorder="1" applyAlignment="1">
      <alignment horizontal="center" vertical="top"/>
    </xf>
    <xf numFmtId="3" fontId="4" fillId="0" borderId="18"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3" fontId="1" fillId="5" borderId="37" xfId="0" applyNumberFormat="1" applyFont="1" applyFill="1" applyBorder="1" applyAlignment="1">
      <alignment horizontal="left" vertical="top" wrapText="1"/>
    </xf>
    <xf numFmtId="49" fontId="2" fillId="5" borderId="32" xfId="0" applyNumberFormat="1" applyFont="1" applyFill="1" applyBorder="1" applyAlignment="1">
      <alignment horizontal="center" vertical="top"/>
    </xf>
    <xf numFmtId="3" fontId="4" fillId="7" borderId="17" xfId="0" applyNumberFormat="1" applyFont="1" applyFill="1" applyBorder="1" applyAlignment="1">
      <alignment horizontal="left" vertical="top" wrapText="1"/>
    </xf>
    <xf numFmtId="3" fontId="4" fillId="7" borderId="63" xfId="0" applyNumberFormat="1" applyFont="1" applyFill="1" applyBorder="1" applyAlignment="1">
      <alignment horizontal="left" vertical="top" wrapText="1"/>
    </xf>
    <xf numFmtId="3" fontId="1" fillId="0" borderId="52" xfId="0" applyNumberFormat="1" applyFont="1" applyBorder="1" applyAlignment="1">
      <alignment horizontal="center" vertical="top" wrapText="1"/>
    </xf>
    <xf numFmtId="49" fontId="5" fillId="10" borderId="63" xfId="0" applyNumberFormat="1" applyFont="1" applyFill="1" applyBorder="1" applyAlignment="1">
      <alignment vertical="top"/>
    </xf>
    <xf numFmtId="49" fontId="5" fillId="2" borderId="43" xfId="0" applyNumberFormat="1" applyFont="1" applyFill="1" applyBorder="1" applyAlignment="1">
      <alignment vertical="top"/>
    </xf>
    <xf numFmtId="49" fontId="5" fillId="5" borderId="64" xfId="0" applyNumberFormat="1" applyFont="1" applyFill="1" applyBorder="1" applyAlignment="1">
      <alignment vertical="top"/>
    </xf>
    <xf numFmtId="49" fontId="2" fillId="10" borderId="63" xfId="0" applyNumberFormat="1" applyFont="1" applyFill="1" applyBorder="1" applyAlignment="1">
      <alignment horizontal="center" vertical="top"/>
    </xf>
    <xf numFmtId="49" fontId="2" fillId="5" borderId="54" xfId="0" applyNumberFormat="1" applyFont="1" applyFill="1" applyBorder="1" applyAlignment="1">
      <alignment horizontal="center" vertical="top"/>
    </xf>
    <xf numFmtId="3" fontId="2" fillId="0" borderId="43" xfId="0" applyNumberFormat="1" applyFont="1" applyFill="1" applyBorder="1" applyAlignment="1">
      <alignment vertical="top" textRotation="90" wrapText="1"/>
    </xf>
    <xf numFmtId="3" fontId="2" fillId="0" borderId="54" xfId="0" applyNumberFormat="1" applyFont="1" applyBorder="1" applyAlignment="1">
      <alignment vertical="top"/>
    </xf>
    <xf numFmtId="165" fontId="1" fillId="7" borderId="15" xfId="0" applyNumberFormat="1" applyFont="1" applyFill="1" applyBorder="1" applyAlignment="1">
      <alignment horizontal="center" vertical="top"/>
    </xf>
    <xf numFmtId="49" fontId="2" fillId="10" borderId="42" xfId="0" applyNumberFormat="1" applyFont="1" applyFill="1" applyBorder="1" applyAlignment="1">
      <alignment horizontal="center" vertical="top"/>
    </xf>
    <xf numFmtId="3" fontId="5" fillId="0" borderId="43" xfId="0" applyNumberFormat="1" applyFont="1" applyBorder="1" applyAlignment="1">
      <alignment vertical="top"/>
    </xf>
    <xf numFmtId="3" fontId="5" fillId="0" borderId="54" xfId="0" applyNumberFormat="1" applyFont="1" applyBorder="1" applyAlignment="1">
      <alignment vertical="top"/>
    </xf>
    <xf numFmtId="3" fontId="4" fillId="0" borderId="0" xfId="0" applyNumberFormat="1" applyFont="1" applyFill="1" applyBorder="1" applyAlignment="1">
      <alignment horizontal="center" vertical="top"/>
    </xf>
    <xf numFmtId="3" fontId="4" fillId="0" borderId="41" xfId="0" applyNumberFormat="1" applyFont="1" applyFill="1" applyBorder="1" applyAlignment="1">
      <alignment horizontal="center" vertical="top"/>
    </xf>
    <xf numFmtId="165" fontId="1" fillId="7" borderId="63" xfId="0" applyNumberFormat="1" applyFont="1" applyFill="1" applyBorder="1" applyAlignment="1">
      <alignment horizontal="center" vertical="top" wrapText="1"/>
    </xf>
    <xf numFmtId="165" fontId="1" fillId="7" borderId="43" xfId="0" applyNumberFormat="1" applyFont="1" applyFill="1" applyBorder="1" applyAlignment="1">
      <alignment horizontal="center" vertical="top" wrapText="1"/>
    </xf>
    <xf numFmtId="165" fontId="1" fillId="7" borderId="15" xfId="0" applyNumberFormat="1" applyFont="1" applyFill="1" applyBorder="1" applyAlignment="1">
      <alignment horizontal="center" vertical="top" wrapText="1"/>
    </xf>
    <xf numFmtId="3" fontId="2" fillId="5" borderId="61" xfId="0" applyNumberFormat="1" applyFont="1" applyFill="1" applyBorder="1" applyAlignment="1">
      <alignment horizontal="center" vertical="top"/>
    </xf>
    <xf numFmtId="0" fontId="1" fillId="0" borderId="63" xfId="0" applyFont="1" applyFill="1" applyBorder="1" applyAlignment="1">
      <alignment horizontal="center" vertical="top" wrapText="1"/>
    </xf>
    <xf numFmtId="3" fontId="5" fillId="0" borderId="31" xfId="0" applyNumberFormat="1" applyFont="1" applyBorder="1" applyAlignment="1">
      <alignment vertical="top"/>
    </xf>
    <xf numFmtId="3" fontId="5" fillId="9" borderId="18" xfId="0" applyNumberFormat="1" applyFont="1" applyFill="1" applyBorder="1" applyAlignment="1">
      <alignment horizontal="left" vertical="top" wrapText="1"/>
    </xf>
    <xf numFmtId="3" fontId="4" fillId="9" borderId="32" xfId="0" applyNumberFormat="1" applyFont="1" applyFill="1" applyBorder="1" applyAlignment="1">
      <alignment horizontal="center" vertical="top" wrapText="1"/>
    </xf>
    <xf numFmtId="49" fontId="5" fillId="5" borderId="54" xfId="0" applyNumberFormat="1" applyFont="1" applyFill="1" applyBorder="1" applyAlignment="1">
      <alignment horizontal="center" vertical="top"/>
    </xf>
    <xf numFmtId="3" fontId="4" fillId="7" borderId="5" xfId="0" applyNumberFormat="1" applyFont="1" applyFill="1" applyBorder="1" applyAlignment="1">
      <alignment horizontal="center" vertical="top"/>
    </xf>
    <xf numFmtId="165" fontId="4" fillId="7" borderId="43" xfId="0" applyNumberFormat="1" applyFont="1" applyFill="1" applyBorder="1" applyAlignment="1">
      <alignment horizontal="center" vertical="top" wrapText="1"/>
    </xf>
    <xf numFmtId="3" fontId="1" fillId="7" borderId="63" xfId="0" applyNumberFormat="1" applyFont="1" applyFill="1" applyBorder="1" applyAlignment="1">
      <alignment vertical="top" wrapText="1"/>
    </xf>
    <xf numFmtId="3" fontId="4" fillId="7" borderId="64" xfId="0" applyNumberFormat="1" applyFont="1" applyFill="1" applyBorder="1" applyAlignment="1">
      <alignment horizontal="center" vertical="top"/>
    </xf>
    <xf numFmtId="3" fontId="4" fillId="0" borderId="63" xfId="0" applyNumberFormat="1" applyFont="1" applyFill="1" applyBorder="1" applyAlignment="1">
      <alignment horizontal="center" vertical="top"/>
    </xf>
    <xf numFmtId="165" fontId="1" fillId="7" borderId="61" xfId="0" applyNumberFormat="1" applyFont="1" applyFill="1" applyBorder="1" applyAlignment="1">
      <alignment horizontal="center" vertical="top" wrapText="1"/>
    </xf>
    <xf numFmtId="49" fontId="2" fillId="2" borderId="43" xfId="0" applyNumberFormat="1" applyFont="1" applyFill="1" applyBorder="1" applyAlignment="1">
      <alignment vertical="top"/>
    </xf>
    <xf numFmtId="49" fontId="2" fillId="0" borderId="43" xfId="0" applyNumberFormat="1" applyFont="1" applyBorder="1" applyAlignment="1">
      <alignment horizontal="center" vertical="top"/>
    </xf>
    <xf numFmtId="0" fontId="1" fillId="7" borderId="43" xfId="0" applyFont="1" applyFill="1" applyBorder="1" applyAlignment="1">
      <alignment horizontal="left" vertical="top" wrapText="1"/>
    </xf>
    <xf numFmtId="3" fontId="2" fillId="0" borderId="58" xfId="0" applyNumberFormat="1" applyFont="1" applyFill="1" applyBorder="1" applyAlignment="1">
      <alignment vertical="top" textRotation="180" wrapText="1"/>
    </xf>
    <xf numFmtId="3" fontId="1" fillId="7" borderId="42" xfId="0" applyNumberFormat="1" applyFont="1" applyFill="1" applyBorder="1" applyAlignment="1">
      <alignment vertical="top"/>
    </xf>
    <xf numFmtId="3" fontId="1" fillId="0" borderId="61" xfId="0" applyNumberFormat="1" applyFont="1" applyFill="1" applyBorder="1" applyAlignment="1">
      <alignment vertical="top" wrapText="1"/>
    </xf>
    <xf numFmtId="0" fontId="10" fillId="0" borderId="58" xfId="0" applyFont="1" applyBorder="1" applyAlignment="1">
      <alignment horizontal="center" vertical="center"/>
    </xf>
    <xf numFmtId="0" fontId="4" fillId="0" borderId="0" xfId="0" applyFont="1" applyFill="1" applyBorder="1" applyAlignment="1">
      <alignment horizontal="left" vertical="top" wrapText="1"/>
    </xf>
    <xf numFmtId="0" fontId="20" fillId="7" borderId="0" xfId="0" applyFont="1" applyFill="1" applyBorder="1" applyAlignment="1">
      <alignment horizontal="left" vertical="top" wrapText="1"/>
    </xf>
    <xf numFmtId="0" fontId="10" fillId="7" borderId="0" xfId="0" applyFont="1" applyFill="1" applyAlignment="1">
      <alignment horizontal="center" vertical="top"/>
    </xf>
    <xf numFmtId="0" fontId="10" fillId="7" borderId="0" xfId="0" applyFont="1" applyFill="1" applyAlignment="1">
      <alignment horizontal="center" vertical="top" wrapText="1"/>
    </xf>
    <xf numFmtId="0" fontId="10" fillId="7"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0" xfId="0" applyFont="1" applyFill="1" applyAlignment="1">
      <alignment horizontal="left" vertical="top" wrapText="1"/>
    </xf>
    <xf numFmtId="0" fontId="8" fillId="7" borderId="0" xfId="1" applyFont="1" applyFill="1" applyBorder="1" applyAlignment="1">
      <alignment horizontal="left" wrapText="1"/>
    </xf>
    <xf numFmtId="0" fontId="8" fillId="7" borderId="0" xfId="1" applyFont="1" applyFill="1" applyAlignment="1">
      <alignment horizontal="left" vertical="center" wrapText="1"/>
    </xf>
    <xf numFmtId="3" fontId="4" fillId="0" borderId="66" xfId="0" applyNumberFormat="1" applyFont="1" applyBorder="1" applyAlignment="1">
      <alignment horizontal="left" vertical="top"/>
    </xf>
    <xf numFmtId="3" fontId="4" fillId="0" borderId="35" xfId="0" applyNumberFormat="1" applyFont="1" applyBorder="1" applyAlignment="1">
      <alignment horizontal="left" vertical="top"/>
    </xf>
    <xf numFmtId="3" fontId="4" fillId="0" borderId="26" xfId="0" applyNumberFormat="1" applyFont="1" applyBorder="1" applyAlignment="1">
      <alignment horizontal="left" vertical="top"/>
    </xf>
    <xf numFmtId="3" fontId="1" fillId="5" borderId="48" xfId="0" applyNumberFormat="1" applyFont="1" applyFill="1" applyBorder="1" applyAlignment="1">
      <alignment horizontal="left" vertical="top" wrapText="1"/>
    </xf>
    <xf numFmtId="3" fontId="1" fillId="5" borderId="46" xfId="0" applyNumberFormat="1" applyFont="1" applyFill="1" applyBorder="1" applyAlignment="1">
      <alignment horizontal="left" vertical="top" wrapText="1"/>
    </xf>
    <xf numFmtId="3" fontId="2" fillId="8" borderId="12" xfId="0" applyNumberFormat="1" applyFont="1" applyFill="1" applyBorder="1" applyAlignment="1">
      <alignment horizontal="right" vertical="top" wrapText="1"/>
    </xf>
    <xf numFmtId="3" fontId="2" fillId="8" borderId="55" xfId="0" applyNumberFormat="1" applyFont="1" applyFill="1" applyBorder="1" applyAlignment="1">
      <alignment horizontal="right" vertical="top" wrapText="1"/>
    </xf>
    <xf numFmtId="3" fontId="2" fillId="4" borderId="76" xfId="0" applyNumberFormat="1" applyFont="1" applyFill="1" applyBorder="1" applyAlignment="1">
      <alignment horizontal="right" vertical="top" wrapText="1"/>
    </xf>
    <xf numFmtId="3" fontId="2" fillId="4" borderId="59" xfId="0" applyNumberFormat="1" applyFont="1" applyFill="1" applyBorder="1" applyAlignment="1">
      <alignment horizontal="right" vertical="top" wrapText="1"/>
    </xf>
    <xf numFmtId="3" fontId="1" fillId="0" borderId="37" xfId="0" applyNumberFormat="1" applyFont="1" applyBorder="1" applyAlignment="1">
      <alignment horizontal="left" vertical="top" wrapText="1"/>
    </xf>
    <xf numFmtId="3" fontId="1" fillId="0" borderId="67" xfId="0" applyNumberFormat="1" applyFont="1" applyBorder="1" applyAlignment="1">
      <alignment horizontal="left" vertical="top" wrapText="1"/>
    </xf>
    <xf numFmtId="3" fontId="1" fillId="0" borderId="52" xfId="0" applyNumberFormat="1" applyFont="1" applyBorder="1" applyAlignment="1">
      <alignment horizontal="left" vertical="top" wrapText="1"/>
    </xf>
    <xf numFmtId="3" fontId="1" fillId="0" borderId="66" xfId="0" applyNumberFormat="1" applyFont="1" applyBorder="1" applyAlignment="1">
      <alignment horizontal="left" vertical="top" wrapText="1"/>
    </xf>
    <xf numFmtId="3" fontId="1" fillId="0" borderId="35" xfId="0" applyNumberFormat="1" applyFont="1" applyBorder="1" applyAlignment="1">
      <alignment horizontal="left" vertical="top" wrapText="1"/>
    </xf>
    <xf numFmtId="3" fontId="1" fillId="0" borderId="26" xfId="0" applyNumberFormat="1" applyFont="1" applyBorder="1" applyAlignment="1">
      <alignment horizontal="left" vertical="top" wrapText="1"/>
    </xf>
    <xf numFmtId="3" fontId="2" fillId="4" borderId="12" xfId="0" applyNumberFormat="1" applyFont="1" applyFill="1" applyBorder="1" applyAlignment="1">
      <alignment horizontal="right" vertical="top" wrapText="1"/>
    </xf>
    <xf numFmtId="3" fontId="2" fillId="4" borderId="55" xfId="0" applyNumberFormat="1" applyFont="1" applyFill="1" applyBorder="1" applyAlignment="1">
      <alignment horizontal="right" vertical="top" wrapText="1"/>
    </xf>
    <xf numFmtId="3" fontId="1" fillId="5" borderId="38" xfId="0" applyNumberFormat="1" applyFont="1" applyFill="1" applyBorder="1" applyAlignment="1">
      <alignment horizontal="left" vertical="top" wrapText="1"/>
    </xf>
    <xf numFmtId="3" fontId="1" fillId="5" borderId="60" xfId="0" applyNumberFormat="1" applyFont="1" applyFill="1" applyBorder="1" applyAlignment="1">
      <alignment horizontal="left" vertical="top" wrapText="1"/>
    </xf>
    <xf numFmtId="3" fontId="1" fillId="5" borderId="34" xfId="0" applyNumberFormat="1" applyFont="1" applyFill="1" applyBorder="1" applyAlignment="1">
      <alignment horizontal="left" vertical="top" wrapText="1"/>
    </xf>
    <xf numFmtId="3" fontId="2" fillId="2" borderId="14" xfId="0" applyNumberFormat="1" applyFont="1" applyFill="1" applyBorder="1" applyAlignment="1">
      <alignment horizontal="right" vertical="top"/>
    </xf>
    <xf numFmtId="3" fontId="2" fillId="2" borderId="55" xfId="0" applyNumberFormat="1" applyFont="1" applyFill="1" applyBorder="1" applyAlignment="1">
      <alignment horizontal="right" vertical="top"/>
    </xf>
    <xf numFmtId="3" fontId="2" fillId="2" borderId="12" xfId="0" applyNumberFormat="1" applyFont="1" applyFill="1" applyBorder="1" applyAlignment="1">
      <alignment horizontal="center" vertical="top"/>
    </xf>
    <xf numFmtId="3" fontId="2" fillId="2" borderId="55" xfId="0" applyNumberFormat="1" applyFont="1" applyFill="1" applyBorder="1" applyAlignment="1">
      <alignment horizontal="center" vertical="top"/>
    </xf>
    <xf numFmtId="3" fontId="2" fillId="2" borderId="74" xfId="0" applyNumberFormat="1" applyFont="1" applyFill="1" applyBorder="1" applyAlignment="1">
      <alignment horizontal="center" vertical="top"/>
    </xf>
    <xf numFmtId="3" fontId="2" fillId="10" borderId="55" xfId="0" applyNumberFormat="1" applyFont="1" applyFill="1" applyBorder="1" applyAlignment="1">
      <alignment horizontal="right" vertical="top"/>
    </xf>
    <xf numFmtId="3" fontId="2" fillId="10" borderId="12" xfId="0" applyNumberFormat="1" applyFont="1" applyFill="1" applyBorder="1" applyAlignment="1">
      <alignment horizontal="center" vertical="top"/>
    </xf>
    <xf numFmtId="3" fontId="2" fillId="10" borderId="55" xfId="0" applyNumberFormat="1" applyFont="1" applyFill="1" applyBorder="1" applyAlignment="1">
      <alignment horizontal="center" vertical="top"/>
    </xf>
    <xf numFmtId="3" fontId="2" fillId="10" borderId="74" xfId="0" applyNumberFormat="1" applyFont="1" applyFill="1" applyBorder="1" applyAlignment="1">
      <alignment horizontal="center" vertical="top"/>
    </xf>
    <xf numFmtId="3" fontId="2" fillId="4" borderId="55" xfId="0" applyNumberFormat="1" applyFont="1" applyFill="1" applyBorder="1" applyAlignment="1">
      <alignment horizontal="right" vertical="top"/>
    </xf>
    <xf numFmtId="3" fontId="2" fillId="4" borderId="57" xfId="0" applyNumberFormat="1" applyFont="1" applyFill="1" applyBorder="1" applyAlignment="1">
      <alignment horizontal="center" vertical="top"/>
    </xf>
    <xf numFmtId="3" fontId="2" fillId="4" borderId="44" xfId="0" applyNumberFormat="1" applyFont="1" applyFill="1" applyBorder="1" applyAlignment="1">
      <alignment horizontal="center" vertical="top"/>
    </xf>
    <xf numFmtId="3" fontId="2" fillId="4" borderId="70" xfId="0" applyNumberFormat="1" applyFont="1" applyFill="1" applyBorder="1" applyAlignment="1">
      <alignment horizontal="center" vertical="top"/>
    </xf>
    <xf numFmtId="49" fontId="4" fillId="7" borderId="3" xfId="0" applyNumberFormat="1" applyFont="1" applyFill="1" applyBorder="1" applyAlignment="1">
      <alignment horizontal="left" vertical="top"/>
    </xf>
    <xf numFmtId="3" fontId="2" fillId="0" borderId="44" xfId="0" applyNumberFormat="1" applyFont="1" applyFill="1" applyBorder="1" applyAlignment="1">
      <alignment horizontal="center" wrapText="1"/>
    </xf>
    <xf numFmtId="3" fontId="2" fillId="0" borderId="12" xfId="0" applyNumberFormat="1" applyFont="1" applyBorder="1" applyAlignment="1">
      <alignment horizontal="center" vertical="center" wrapText="1"/>
    </xf>
    <xf numFmtId="3" fontId="2" fillId="0" borderId="55" xfId="0" applyNumberFormat="1" applyFont="1" applyBorder="1" applyAlignment="1">
      <alignment horizontal="center" vertical="center" wrapText="1"/>
    </xf>
    <xf numFmtId="3" fontId="1" fillId="10" borderId="22" xfId="0" applyNumberFormat="1" applyFont="1" applyFill="1" applyBorder="1" applyAlignment="1">
      <alignment horizontal="left" vertical="top" wrapText="1"/>
    </xf>
    <xf numFmtId="3" fontId="1" fillId="10" borderId="20" xfId="0" applyNumberFormat="1" applyFont="1" applyFill="1" applyBorder="1" applyAlignment="1">
      <alignment horizontal="left" vertical="top" wrapText="1"/>
    </xf>
    <xf numFmtId="3" fontId="1" fillId="10" borderId="39" xfId="0" applyNumberFormat="1" applyFont="1" applyFill="1" applyBorder="1" applyAlignment="1">
      <alignment horizontal="left" vertical="top" wrapText="1"/>
    </xf>
    <xf numFmtId="3" fontId="1" fillId="10" borderId="21" xfId="0" applyNumberFormat="1" applyFont="1" applyFill="1" applyBorder="1" applyAlignment="1">
      <alignment horizontal="left" vertical="top" wrapText="1"/>
    </xf>
    <xf numFmtId="3" fontId="5" fillId="0" borderId="13" xfId="0" applyNumberFormat="1" applyFont="1" applyFill="1" applyBorder="1" applyAlignment="1">
      <alignment horizontal="left" vertical="top" wrapText="1"/>
    </xf>
    <xf numFmtId="3" fontId="5" fillId="0" borderId="18" xfId="0" applyNumberFormat="1" applyFont="1" applyFill="1" applyBorder="1" applyAlignment="1">
      <alignment horizontal="left" vertical="top" wrapText="1"/>
    </xf>
    <xf numFmtId="49" fontId="2" fillId="2" borderId="18" xfId="0" applyNumberFormat="1" applyFont="1" applyFill="1" applyBorder="1" applyAlignment="1">
      <alignment horizontal="center" vertical="top"/>
    </xf>
    <xf numFmtId="0" fontId="1" fillId="10" borderId="18" xfId="0" applyFont="1" applyFill="1" applyBorder="1" applyAlignment="1">
      <alignment horizontal="left" vertical="top" wrapText="1"/>
    </xf>
    <xf numFmtId="0" fontId="1" fillId="10" borderId="43" xfId="0" applyFont="1" applyFill="1" applyBorder="1" applyAlignment="1">
      <alignment horizontal="left" vertical="top" wrapText="1"/>
    </xf>
    <xf numFmtId="3" fontId="1" fillId="9" borderId="63" xfId="0" applyNumberFormat="1" applyFont="1" applyFill="1" applyBorder="1" applyAlignment="1">
      <alignment horizontal="left" vertical="top" wrapText="1"/>
    </xf>
    <xf numFmtId="3" fontId="1" fillId="9" borderId="15" xfId="0" applyNumberFormat="1"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19" xfId="0" applyFont="1" applyFill="1" applyBorder="1" applyAlignment="1">
      <alignment horizontal="left" vertical="top" wrapText="1"/>
    </xf>
    <xf numFmtId="0" fontId="1" fillId="7" borderId="17" xfId="0" applyFont="1" applyFill="1" applyBorder="1" applyAlignment="1">
      <alignment horizontal="left" vertical="top" wrapText="1"/>
    </xf>
    <xf numFmtId="0" fontId="1" fillId="7" borderId="57" xfId="0" applyFont="1" applyFill="1" applyBorder="1" applyAlignment="1">
      <alignment horizontal="left" vertical="top" wrapText="1"/>
    </xf>
    <xf numFmtId="3" fontId="1" fillId="7" borderId="41" xfId="0" applyNumberFormat="1" applyFont="1" applyFill="1" applyBorder="1" applyAlignment="1">
      <alignment vertical="top" wrapText="1"/>
    </xf>
    <xf numFmtId="3" fontId="1" fillId="7" borderId="20" xfId="0" applyNumberFormat="1" applyFont="1" applyFill="1" applyBorder="1" applyAlignment="1">
      <alignment vertical="top" wrapText="1"/>
    </xf>
    <xf numFmtId="3" fontId="1" fillId="7" borderId="31" xfId="0" applyNumberFormat="1" applyFont="1" applyFill="1" applyBorder="1" applyAlignment="1">
      <alignment horizontal="left" vertical="top" wrapText="1"/>
    </xf>
    <xf numFmtId="3" fontId="1" fillId="7" borderId="21" xfId="0" applyNumberFormat="1" applyFont="1" applyFill="1" applyBorder="1" applyAlignment="1">
      <alignment horizontal="left" vertical="top" wrapText="1"/>
    </xf>
    <xf numFmtId="3" fontId="1" fillId="0" borderId="0" xfId="0" applyNumberFormat="1" applyFont="1" applyFill="1" applyBorder="1" applyAlignment="1">
      <alignment horizontal="center" vertical="top" wrapText="1"/>
    </xf>
    <xf numFmtId="3" fontId="1" fillId="5" borderId="18" xfId="0" applyNumberFormat="1" applyFont="1" applyFill="1" applyBorder="1" applyAlignment="1">
      <alignment horizontal="left" vertical="top" wrapText="1"/>
    </xf>
    <xf numFmtId="3" fontId="1" fillId="5" borderId="19" xfId="0" applyNumberFormat="1" applyFont="1" applyFill="1" applyBorder="1" applyAlignment="1">
      <alignment horizontal="left" vertical="top" wrapText="1"/>
    </xf>
    <xf numFmtId="3" fontId="2" fillId="8" borderId="47" xfId="0" applyNumberFormat="1" applyFont="1" applyFill="1" applyBorder="1" applyAlignment="1">
      <alignment horizontal="center" vertical="top" wrapText="1"/>
    </xf>
    <xf numFmtId="3" fontId="2" fillId="8" borderId="46" xfId="0" applyNumberFormat="1" applyFont="1" applyFill="1" applyBorder="1" applyAlignment="1">
      <alignment horizontal="center" vertical="top" wrapText="1"/>
    </xf>
    <xf numFmtId="3" fontId="2" fillId="8" borderId="51" xfId="0" applyNumberFormat="1" applyFont="1" applyFill="1" applyBorder="1" applyAlignment="1">
      <alignment horizontal="center" vertical="top" wrapText="1"/>
    </xf>
    <xf numFmtId="3" fontId="4" fillId="7" borderId="60"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0" fontId="1" fillId="7" borderId="38" xfId="0" applyFont="1" applyFill="1" applyBorder="1" applyAlignment="1">
      <alignment horizontal="left" vertical="top" wrapText="1"/>
    </xf>
    <xf numFmtId="0" fontId="1" fillId="7" borderId="20" xfId="0" applyFont="1" applyFill="1" applyBorder="1" applyAlignment="1">
      <alignment horizontal="left" vertical="top" wrapText="1"/>
    </xf>
    <xf numFmtId="49" fontId="2" fillId="10" borderId="16" xfId="0" applyNumberFormat="1" applyFont="1" applyFill="1" applyBorder="1" applyAlignment="1">
      <alignment horizontal="center" vertical="top"/>
    </xf>
    <xf numFmtId="49" fontId="2" fillId="10" borderId="57" xfId="0" applyNumberFormat="1" applyFont="1" applyFill="1" applyBorder="1" applyAlignment="1">
      <alignment horizontal="center" vertical="top"/>
    </xf>
    <xf numFmtId="49" fontId="2" fillId="2" borderId="29"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3" fontId="1" fillId="0" borderId="13"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2" fillId="0" borderId="13" xfId="0" applyNumberFormat="1" applyFont="1" applyFill="1" applyBorder="1" applyAlignment="1">
      <alignment horizontal="center" vertical="top" textRotation="90" wrapText="1"/>
    </xf>
    <xf numFmtId="3" fontId="2" fillId="0" borderId="19" xfId="0" applyNumberFormat="1" applyFont="1" applyFill="1" applyBorder="1" applyAlignment="1">
      <alignment horizontal="center" vertical="top" textRotation="90" wrapText="1"/>
    </xf>
    <xf numFmtId="3" fontId="2" fillId="0" borderId="3" xfId="0" applyNumberFormat="1" applyFont="1" applyFill="1" applyBorder="1" applyAlignment="1">
      <alignment horizontal="center" vertical="top"/>
    </xf>
    <xf numFmtId="3" fontId="2" fillId="0" borderId="44" xfId="0" applyNumberFormat="1" applyFont="1" applyFill="1" applyBorder="1" applyAlignment="1">
      <alignment horizontal="center" vertical="top"/>
    </xf>
    <xf numFmtId="3" fontId="1" fillId="0" borderId="16"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3" fontId="1" fillId="0" borderId="39"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2" fillId="5" borderId="13" xfId="0" applyNumberFormat="1" applyFont="1" applyFill="1" applyBorder="1" applyAlignment="1">
      <alignment horizontal="left" vertical="top" wrapText="1"/>
    </xf>
    <xf numFmtId="3" fontId="2" fillId="5" borderId="18" xfId="0" applyNumberFormat="1" applyFont="1" applyFill="1" applyBorder="1" applyAlignment="1">
      <alignment horizontal="left" vertical="top" wrapText="1"/>
    </xf>
    <xf numFmtId="3" fontId="2" fillId="5" borderId="43" xfId="0" applyNumberFormat="1" applyFont="1" applyFill="1" applyBorder="1" applyAlignment="1">
      <alignment horizontal="left" vertical="top" wrapText="1"/>
    </xf>
    <xf numFmtId="3" fontId="2" fillId="2" borderId="14" xfId="0" applyNumberFormat="1" applyFont="1" applyFill="1" applyBorder="1" applyAlignment="1">
      <alignment horizontal="left" vertical="top"/>
    </xf>
    <xf numFmtId="3" fontId="2" fillId="2" borderId="55" xfId="0" applyNumberFormat="1" applyFont="1" applyFill="1" applyBorder="1" applyAlignment="1">
      <alignment horizontal="left" vertical="top"/>
    </xf>
    <xf numFmtId="3" fontId="2" fillId="2" borderId="74" xfId="0" applyNumberFormat="1" applyFont="1" applyFill="1" applyBorder="1" applyAlignment="1">
      <alignment horizontal="left" vertical="top"/>
    </xf>
    <xf numFmtId="3" fontId="1" fillId="5" borderId="13" xfId="0" applyNumberFormat="1" applyFont="1" applyFill="1" applyBorder="1" applyAlignment="1">
      <alignment horizontal="left" vertical="top" wrapText="1"/>
    </xf>
    <xf numFmtId="3" fontId="1" fillId="0" borderId="60" xfId="0" applyNumberFormat="1" applyFont="1" applyFill="1" applyBorder="1" applyAlignment="1">
      <alignment horizontal="left" vertical="top" wrapText="1"/>
    </xf>
    <xf numFmtId="3" fontId="1" fillId="7" borderId="13" xfId="0" applyNumberFormat="1" applyFont="1" applyFill="1" applyBorder="1" applyAlignment="1">
      <alignment horizontal="left" vertical="top" wrapText="1"/>
    </xf>
    <xf numFmtId="3" fontId="1" fillId="7" borderId="19" xfId="0" applyNumberFormat="1" applyFont="1" applyFill="1" applyBorder="1" applyAlignment="1">
      <alignment horizontal="left" vertical="top" wrapText="1"/>
    </xf>
    <xf numFmtId="3" fontId="1" fillId="5" borderId="22" xfId="0" applyNumberFormat="1" applyFont="1" applyFill="1" applyBorder="1" applyAlignment="1">
      <alignment horizontal="left" vertical="top" wrapText="1"/>
    </xf>
    <xf numFmtId="3" fontId="1" fillId="5" borderId="20" xfId="0" applyNumberFormat="1" applyFont="1" applyFill="1" applyBorder="1" applyAlignment="1">
      <alignment horizontal="left" vertical="top" wrapText="1"/>
    </xf>
    <xf numFmtId="3" fontId="2" fillId="2" borderId="69" xfId="0" applyNumberFormat="1" applyFont="1" applyFill="1" applyBorder="1" applyAlignment="1">
      <alignment horizontal="right" vertical="top"/>
    </xf>
    <xf numFmtId="3" fontId="2" fillId="2" borderId="44" xfId="0" applyNumberFormat="1" applyFont="1" applyFill="1" applyBorder="1" applyAlignment="1">
      <alignment horizontal="right" vertical="top"/>
    </xf>
    <xf numFmtId="3" fontId="5" fillId="7" borderId="13" xfId="0" applyNumberFormat="1" applyFont="1" applyFill="1" applyBorder="1" applyAlignment="1">
      <alignment horizontal="left" vertical="top" wrapText="1"/>
    </xf>
    <xf numFmtId="3" fontId="5" fillId="7" borderId="18" xfId="0" applyNumberFormat="1" applyFont="1" applyFill="1" applyBorder="1" applyAlignment="1">
      <alignment horizontal="left" vertical="top" wrapText="1"/>
    </xf>
    <xf numFmtId="3" fontId="5" fillId="7" borderId="43" xfId="0" applyNumberFormat="1" applyFont="1" applyFill="1" applyBorder="1" applyAlignment="1">
      <alignment horizontal="left" vertical="top" wrapText="1"/>
    </xf>
    <xf numFmtId="3" fontId="1" fillId="10" borderId="18" xfId="0" applyNumberFormat="1" applyFont="1" applyFill="1" applyBorder="1" applyAlignment="1">
      <alignment horizontal="left" vertical="top" wrapText="1"/>
    </xf>
    <xf numFmtId="3" fontId="1" fillId="10" borderId="43" xfId="0" applyNumberFormat="1" applyFont="1" applyFill="1" applyBorder="1" applyAlignment="1">
      <alignment horizontal="left" vertical="top" wrapText="1"/>
    </xf>
    <xf numFmtId="3" fontId="1" fillId="9" borderId="31" xfId="0" applyNumberFormat="1" applyFont="1" applyFill="1" applyBorder="1" applyAlignment="1">
      <alignment horizontal="left" vertical="top" wrapText="1"/>
    </xf>
    <xf numFmtId="3" fontId="1" fillId="9" borderId="61" xfId="0" applyNumberFormat="1" applyFont="1" applyFill="1" applyBorder="1" applyAlignment="1">
      <alignment horizontal="left" vertical="top" wrapText="1"/>
    </xf>
    <xf numFmtId="3" fontId="1" fillId="7" borderId="60" xfId="0" applyNumberFormat="1" applyFont="1" applyFill="1" applyBorder="1" applyAlignment="1">
      <alignment horizontal="left" vertical="top" wrapText="1"/>
    </xf>
    <xf numFmtId="3" fontId="1" fillId="7" borderId="18"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18" xfId="0" applyNumberFormat="1" applyFont="1" applyFill="1" applyBorder="1" applyAlignment="1">
      <alignment horizontal="center" vertical="top" textRotation="90" wrapText="1"/>
    </xf>
    <xf numFmtId="3" fontId="1" fillId="0" borderId="62" xfId="0" applyNumberFormat="1" applyFont="1" applyFill="1" applyBorder="1" applyAlignment="1">
      <alignment horizontal="left" vertical="top" wrapText="1"/>
    </xf>
    <xf numFmtId="3" fontId="1" fillId="0" borderId="28" xfId="0" applyNumberFormat="1" applyFont="1" applyFill="1" applyBorder="1" applyAlignment="1">
      <alignment horizontal="left" vertical="top" wrapText="1"/>
    </xf>
    <xf numFmtId="3" fontId="1" fillId="0" borderId="17" xfId="0" applyNumberFormat="1" applyFont="1" applyFill="1" applyBorder="1" applyAlignment="1">
      <alignment horizontal="left" vertical="top" wrapText="1"/>
    </xf>
    <xf numFmtId="3" fontId="1" fillId="0" borderId="7" xfId="0" applyNumberFormat="1" applyFont="1" applyFill="1" applyBorder="1" applyAlignment="1">
      <alignment horizontal="left" vertical="top" wrapText="1"/>
    </xf>
    <xf numFmtId="3" fontId="1" fillId="0" borderId="63" xfId="0" applyNumberFormat="1" applyFont="1" applyFill="1" applyBorder="1" applyAlignment="1">
      <alignment horizontal="left" vertical="top" wrapText="1"/>
    </xf>
    <xf numFmtId="3" fontId="1" fillId="0" borderId="15" xfId="0" applyNumberFormat="1" applyFont="1" applyFill="1" applyBorder="1" applyAlignment="1">
      <alignment horizontal="left" vertical="top" wrapText="1"/>
    </xf>
    <xf numFmtId="3" fontId="1" fillId="9" borderId="60" xfId="0" applyNumberFormat="1" applyFont="1" applyFill="1" applyBorder="1" applyAlignment="1">
      <alignment horizontal="left" vertical="top" wrapText="1"/>
    </xf>
    <xf numFmtId="3" fontId="1" fillId="9" borderId="18" xfId="0" applyNumberFormat="1" applyFont="1" applyFill="1" applyBorder="1" applyAlignment="1">
      <alignment horizontal="left" vertical="top" wrapText="1"/>
    </xf>
    <xf numFmtId="3" fontId="1" fillId="9" borderId="19" xfId="0" applyNumberFormat="1" applyFont="1" applyFill="1" applyBorder="1" applyAlignment="1">
      <alignment horizontal="left" vertical="top" wrapText="1"/>
    </xf>
    <xf numFmtId="3" fontId="1" fillId="9" borderId="40" xfId="0" applyNumberFormat="1" applyFont="1" applyFill="1" applyBorder="1" applyAlignment="1">
      <alignment vertical="top" wrapText="1"/>
    </xf>
    <xf numFmtId="0" fontId="3" fillId="9" borderId="31" xfId="0" applyFont="1" applyFill="1" applyBorder="1" applyAlignment="1">
      <alignment vertical="top" wrapText="1"/>
    </xf>
    <xf numFmtId="0" fontId="3" fillId="9" borderId="61" xfId="0" applyFont="1" applyFill="1" applyBorder="1" applyAlignment="1">
      <alignment vertical="top" wrapText="1"/>
    </xf>
    <xf numFmtId="3" fontId="2" fillId="8" borderId="47" xfId="0" applyNumberFormat="1" applyFont="1" applyFill="1" applyBorder="1" applyAlignment="1">
      <alignment horizontal="right" vertical="top" wrapText="1"/>
    </xf>
    <xf numFmtId="3" fontId="2" fillId="8" borderId="46" xfId="0" applyNumberFormat="1" applyFont="1" applyFill="1" applyBorder="1" applyAlignment="1">
      <alignment horizontal="right" vertical="top" wrapText="1"/>
    </xf>
    <xf numFmtId="3" fontId="1" fillId="9" borderId="66" xfId="0" applyNumberFormat="1" applyFont="1" applyFill="1" applyBorder="1" applyAlignment="1">
      <alignment horizontal="left" vertical="top" wrapText="1"/>
    </xf>
    <xf numFmtId="3" fontId="1" fillId="9" borderId="26" xfId="0" applyNumberFormat="1" applyFont="1" applyFill="1" applyBorder="1" applyAlignment="1">
      <alignment horizontal="left" vertical="top" wrapText="1"/>
    </xf>
    <xf numFmtId="3" fontId="2" fillId="8" borderId="44" xfId="0" applyNumberFormat="1" applyFont="1" applyFill="1" applyBorder="1" applyAlignment="1">
      <alignment horizontal="right" vertical="top" wrapText="1"/>
    </xf>
    <xf numFmtId="49" fontId="5" fillId="10" borderId="22" xfId="0" applyNumberFormat="1" applyFont="1" applyFill="1" applyBorder="1" applyAlignment="1">
      <alignment horizontal="center" vertical="top"/>
    </xf>
    <xf numFmtId="49" fontId="5" fillId="10" borderId="41" xfId="0" applyNumberFormat="1" applyFont="1" applyFill="1" applyBorder="1" applyAlignment="1">
      <alignment horizontal="center" vertical="top"/>
    </xf>
    <xf numFmtId="49" fontId="5" fillId="10" borderId="20" xfId="0" applyNumberFormat="1" applyFont="1" applyFill="1" applyBorder="1" applyAlignment="1">
      <alignment horizontal="center" vertical="top"/>
    </xf>
    <xf numFmtId="49" fontId="2" fillId="5" borderId="13" xfId="0" applyNumberFormat="1" applyFont="1" applyFill="1" applyBorder="1" applyAlignment="1">
      <alignment horizontal="center" vertical="top"/>
    </xf>
    <xf numFmtId="49" fontId="2" fillId="5" borderId="18" xfId="0" applyNumberFormat="1" applyFont="1" applyFill="1" applyBorder="1" applyAlignment="1">
      <alignment horizontal="center" vertical="top"/>
    </xf>
    <xf numFmtId="3" fontId="1" fillId="10" borderId="13" xfId="0" applyNumberFormat="1" applyFont="1" applyFill="1" applyBorder="1" applyAlignment="1">
      <alignment horizontal="left" vertical="top" wrapText="1"/>
    </xf>
    <xf numFmtId="3" fontId="2" fillId="0" borderId="18" xfId="0" applyNumberFormat="1" applyFont="1" applyFill="1" applyBorder="1" applyAlignment="1">
      <alignment horizontal="center" vertical="top" textRotation="90" wrapText="1"/>
    </xf>
    <xf numFmtId="3" fontId="2" fillId="0" borderId="39" xfId="0" applyNumberFormat="1" applyFont="1" applyFill="1" applyBorder="1" applyAlignment="1">
      <alignment horizontal="center" vertical="top"/>
    </xf>
    <xf numFmtId="3" fontId="2" fillId="0" borderId="31" xfId="0" applyNumberFormat="1" applyFont="1" applyFill="1" applyBorder="1" applyAlignment="1">
      <alignment horizontal="center" vertical="top"/>
    </xf>
    <xf numFmtId="3" fontId="1" fillId="10" borderId="62" xfId="0" applyNumberFormat="1" applyFont="1" applyFill="1" applyBorder="1" applyAlignment="1">
      <alignment horizontal="left" vertical="top" wrapText="1"/>
    </xf>
    <xf numFmtId="3" fontId="1" fillId="10" borderId="40" xfId="0" applyNumberFormat="1" applyFont="1" applyFill="1" applyBorder="1" applyAlignment="1">
      <alignment horizontal="left" vertical="top" wrapText="1"/>
    </xf>
    <xf numFmtId="3" fontId="2" fillId="2" borderId="12" xfId="0" applyNumberFormat="1" applyFont="1" applyFill="1" applyBorder="1" applyAlignment="1">
      <alignment horizontal="right" vertical="top"/>
    </xf>
    <xf numFmtId="3" fontId="2" fillId="2" borderId="74" xfId="0" applyNumberFormat="1" applyFont="1" applyFill="1" applyBorder="1" applyAlignment="1">
      <alignment horizontal="right" vertical="top"/>
    </xf>
    <xf numFmtId="3" fontId="4" fillId="7" borderId="62" xfId="0" applyNumberFormat="1" applyFont="1" applyFill="1" applyBorder="1" applyAlignment="1">
      <alignment horizontal="left" vertical="top" wrapText="1"/>
    </xf>
    <xf numFmtId="3" fontId="4" fillId="7" borderId="28" xfId="0" applyNumberFormat="1" applyFont="1" applyFill="1" applyBorder="1" applyAlignment="1">
      <alignment horizontal="left" vertical="top" wrapText="1"/>
    </xf>
    <xf numFmtId="3" fontId="4" fillId="0" borderId="66" xfId="0" applyNumberFormat="1" applyFont="1" applyBorder="1" applyAlignment="1">
      <alignment horizontal="left" vertical="top" wrapText="1"/>
    </xf>
    <xf numFmtId="3" fontId="4" fillId="0" borderId="26" xfId="0" applyNumberFormat="1" applyFont="1" applyBorder="1" applyAlignment="1">
      <alignment horizontal="left" vertical="top" wrapText="1"/>
    </xf>
    <xf numFmtId="3" fontId="1" fillId="0" borderId="18" xfId="0" applyNumberFormat="1" applyFont="1" applyFill="1" applyBorder="1" applyAlignment="1">
      <alignment horizontal="left" vertical="top" wrapText="1"/>
    </xf>
    <xf numFmtId="3" fontId="1" fillId="5" borderId="42" xfId="0" applyNumberFormat="1" applyFont="1" applyFill="1" applyBorder="1" applyAlignment="1">
      <alignment horizontal="left" vertical="top" wrapText="1"/>
    </xf>
    <xf numFmtId="3" fontId="1" fillId="0" borderId="24"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1" fillId="0" borderId="7" xfId="0" applyNumberFormat="1" applyFont="1" applyBorder="1" applyAlignment="1">
      <alignment horizontal="left" vertical="top" wrapText="1"/>
    </xf>
    <xf numFmtId="3" fontId="1" fillId="0" borderId="70" xfId="0" applyNumberFormat="1" applyFont="1" applyBorder="1" applyAlignment="1">
      <alignment horizontal="left" vertical="top" wrapText="1"/>
    </xf>
    <xf numFmtId="3" fontId="1" fillId="0" borderId="62" xfId="0" applyNumberFormat="1" applyFont="1" applyBorder="1" applyAlignment="1">
      <alignment horizontal="left" vertical="top" wrapText="1"/>
    </xf>
    <xf numFmtId="49" fontId="2" fillId="2" borderId="13" xfId="0" applyNumberFormat="1" applyFont="1" applyFill="1" applyBorder="1" applyAlignment="1">
      <alignment horizontal="center" vertical="top"/>
    </xf>
    <xf numFmtId="49" fontId="2" fillId="2" borderId="19" xfId="0" applyNumberFormat="1" applyFont="1" applyFill="1" applyBorder="1" applyAlignment="1">
      <alignment horizontal="center" vertical="top"/>
    </xf>
    <xf numFmtId="49" fontId="2" fillId="5" borderId="19"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0" borderId="18" xfId="0" applyNumberFormat="1" applyFont="1" applyFill="1" applyBorder="1" applyAlignment="1">
      <alignment vertical="top" textRotation="90" wrapText="1"/>
    </xf>
    <xf numFmtId="3" fontId="4" fillId="0" borderId="62" xfId="0" applyNumberFormat="1" applyFont="1" applyBorder="1" applyAlignment="1">
      <alignment horizontal="left" vertical="top" wrapText="1"/>
    </xf>
    <xf numFmtId="3" fontId="4" fillId="0" borderId="28" xfId="0" applyNumberFormat="1" applyFont="1" applyBorder="1" applyAlignment="1">
      <alignment horizontal="left" vertical="top" wrapText="1"/>
    </xf>
    <xf numFmtId="3" fontId="4" fillId="0" borderId="63" xfId="0" applyNumberFormat="1" applyFont="1" applyBorder="1" applyAlignment="1">
      <alignment horizontal="left" vertical="top" wrapText="1"/>
    </xf>
    <xf numFmtId="3" fontId="4" fillId="0" borderId="15" xfId="0" applyNumberFormat="1" applyFont="1" applyBorder="1" applyAlignment="1">
      <alignment horizontal="left" vertical="top" wrapText="1"/>
    </xf>
    <xf numFmtId="3" fontId="2" fillId="0" borderId="61" xfId="0" applyNumberFormat="1" applyFont="1" applyBorder="1" applyAlignment="1">
      <alignment horizontal="center" vertical="top"/>
    </xf>
    <xf numFmtId="3" fontId="2" fillId="0" borderId="31" xfId="0" applyNumberFormat="1" applyFont="1" applyBorder="1" applyAlignment="1">
      <alignment horizontal="center" vertical="top"/>
    </xf>
    <xf numFmtId="3" fontId="4" fillId="0" borderId="40" xfId="0" applyNumberFormat="1" applyFont="1" applyFill="1" applyBorder="1" applyAlignment="1">
      <alignment horizontal="left" vertical="top" wrapText="1"/>
    </xf>
    <xf numFmtId="3" fontId="4" fillId="0" borderId="61" xfId="0" applyNumberFormat="1" applyFont="1" applyFill="1" applyBorder="1" applyAlignment="1">
      <alignment horizontal="left" vertical="top" wrapText="1"/>
    </xf>
    <xf numFmtId="3" fontId="4" fillId="0" borderId="60" xfId="0" applyNumberFormat="1" applyFont="1" applyFill="1" applyBorder="1" applyAlignment="1">
      <alignment horizontal="left" vertical="top" wrapText="1"/>
    </xf>
    <xf numFmtId="3" fontId="4" fillId="0" borderId="43" xfId="0" applyNumberFormat="1" applyFont="1" applyFill="1" applyBorder="1" applyAlignment="1">
      <alignment horizontal="left" vertical="top" wrapText="1"/>
    </xf>
    <xf numFmtId="3" fontId="5" fillId="0" borderId="18" xfId="0" applyNumberFormat="1" applyFont="1" applyFill="1" applyBorder="1" applyAlignment="1">
      <alignment horizontal="center" vertical="center" textRotation="90" wrapText="1"/>
    </xf>
    <xf numFmtId="3" fontId="5" fillId="0" borderId="43" xfId="0" applyNumberFormat="1" applyFont="1" applyFill="1" applyBorder="1" applyAlignment="1">
      <alignment horizontal="center" vertical="center" textRotation="90" wrapText="1"/>
    </xf>
    <xf numFmtId="3" fontId="1" fillId="0" borderId="38" xfId="0" applyNumberFormat="1" applyFont="1" applyBorder="1" applyAlignment="1">
      <alignment horizontal="left" vertical="top" wrapText="1"/>
    </xf>
    <xf numFmtId="3" fontId="1" fillId="0" borderId="42" xfId="0" applyNumberFormat="1" applyFont="1" applyBorder="1" applyAlignment="1">
      <alignment horizontal="left" vertical="top" wrapText="1"/>
    </xf>
    <xf numFmtId="3" fontId="2" fillId="0" borderId="13" xfId="0" applyNumberFormat="1" applyFont="1" applyFill="1" applyBorder="1" applyAlignment="1">
      <alignment horizontal="left" vertical="top" wrapText="1"/>
    </xf>
    <xf numFmtId="3" fontId="2" fillId="0" borderId="18" xfId="0" applyNumberFormat="1" applyFont="1" applyFill="1" applyBorder="1" applyAlignment="1">
      <alignment horizontal="left" vertical="top" wrapText="1"/>
    </xf>
    <xf numFmtId="3" fontId="5" fillId="0" borderId="60" xfId="0" applyNumberFormat="1" applyFont="1" applyFill="1" applyBorder="1" applyAlignment="1">
      <alignment horizontal="left" vertical="top" wrapText="1"/>
    </xf>
    <xf numFmtId="3" fontId="5" fillId="0" borderId="43" xfId="0" applyNumberFormat="1" applyFont="1" applyFill="1" applyBorder="1" applyAlignment="1">
      <alignment horizontal="left" vertical="top" wrapText="1"/>
    </xf>
    <xf numFmtId="3" fontId="5" fillId="0" borderId="43" xfId="0" applyNumberFormat="1" applyFont="1" applyFill="1" applyBorder="1" applyAlignment="1">
      <alignment horizontal="center" vertical="top" textRotation="90" wrapText="1"/>
    </xf>
    <xf numFmtId="3" fontId="5" fillId="0" borderId="18" xfId="0" applyNumberFormat="1" applyFont="1" applyFill="1" applyBorder="1" applyAlignment="1">
      <alignment horizontal="center" vertical="top" textRotation="90" wrapText="1"/>
    </xf>
    <xf numFmtId="3" fontId="5" fillId="0" borderId="54" xfId="0" applyNumberFormat="1" applyFont="1" applyBorder="1" applyAlignment="1">
      <alignment horizontal="center" vertical="top"/>
    </xf>
    <xf numFmtId="3" fontId="5" fillId="0" borderId="32" xfId="0" applyNumberFormat="1" applyFont="1" applyBorder="1" applyAlignment="1">
      <alignment horizontal="center" vertical="top"/>
    </xf>
    <xf numFmtId="3" fontId="4" fillId="7" borderId="0" xfId="0" applyNumberFormat="1" applyFont="1" applyFill="1" applyBorder="1" applyAlignment="1">
      <alignment horizontal="center" vertical="top" wrapText="1"/>
    </xf>
    <xf numFmtId="49" fontId="5" fillId="2" borderId="18"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3" fontId="4" fillId="5" borderId="41" xfId="0" applyNumberFormat="1" applyFont="1" applyFill="1" applyBorder="1" applyAlignment="1">
      <alignment horizontal="left" vertical="top" wrapText="1"/>
    </xf>
    <xf numFmtId="3" fontId="4" fillId="0" borderId="32" xfId="0" applyNumberFormat="1" applyFont="1" applyFill="1" applyBorder="1" applyAlignment="1">
      <alignment horizontal="center" vertical="top"/>
    </xf>
    <xf numFmtId="3" fontId="4" fillId="0" borderId="31" xfId="0" applyNumberFormat="1" applyFont="1" applyFill="1" applyBorder="1" applyAlignment="1">
      <alignment vertical="top" wrapText="1"/>
    </xf>
    <xf numFmtId="3" fontId="4" fillId="0" borderId="18" xfId="0" applyNumberFormat="1" applyFont="1" applyFill="1" applyBorder="1" applyAlignment="1">
      <alignment horizontal="left" vertical="top" wrapText="1"/>
    </xf>
    <xf numFmtId="3" fontId="5" fillId="0" borderId="18" xfId="0" applyNumberFormat="1" applyFont="1" applyFill="1" applyBorder="1" applyAlignment="1">
      <alignment horizontal="center" vertical="top" textRotation="180" wrapText="1"/>
    </xf>
    <xf numFmtId="3" fontId="4" fillId="0" borderId="40" xfId="0" applyNumberFormat="1" applyFont="1" applyBorder="1" applyAlignment="1">
      <alignment horizontal="left" vertical="top" wrapText="1"/>
    </xf>
    <xf numFmtId="3" fontId="4" fillId="0" borderId="61" xfId="0" applyNumberFormat="1" applyFont="1" applyBorder="1" applyAlignment="1">
      <alignment horizontal="left" vertical="top" wrapText="1"/>
    </xf>
    <xf numFmtId="49" fontId="5" fillId="5" borderId="68" xfId="0" applyNumberFormat="1" applyFont="1" applyFill="1" applyBorder="1" applyAlignment="1">
      <alignment horizontal="center" vertical="top"/>
    </xf>
    <xf numFmtId="3" fontId="4" fillId="0" borderId="67" xfId="0" applyNumberFormat="1" applyFont="1" applyFill="1" applyBorder="1" applyAlignment="1">
      <alignment horizontal="left" vertical="top" wrapText="1"/>
    </xf>
    <xf numFmtId="3" fontId="5" fillId="0" borderId="43" xfId="0" applyNumberFormat="1" applyFont="1" applyFill="1" applyBorder="1" applyAlignment="1">
      <alignment horizontal="center" vertical="top" wrapText="1"/>
    </xf>
    <xf numFmtId="3" fontId="5" fillId="0" borderId="67"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3" fontId="5" fillId="0" borderId="52" xfId="0" applyNumberFormat="1" applyFont="1" applyBorder="1" applyAlignment="1">
      <alignment horizontal="center" vertical="top"/>
    </xf>
    <xf numFmtId="3" fontId="5" fillId="0" borderId="34" xfId="0" applyNumberFormat="1" applyFont="1" applyBorder="1" applyAlignment="1">
      <alignment horizontal="center" vertical="top"/>
    </xf>
    <xf numFmtId="49" fontId="5" fillId="10" borderId="17"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3" fontId="5" fillId="0" borderId="54" xfId="0" applyNumberFormat="1" applyFont="1" applyFill="1" applyBorder="1" applyAlignment="1">
      <alignment horizontal="center" vertical="top"/>
    </xf>
    <xf numFmtId="3" fontId="5" fillId="0" borderId="52" xfId="0" applyNumberFormat="1" applyFont="1" applyFill="1" applyBorder="1" applyAlignment="1">
      <alignment horizontal="center" vertical="top"/>
    </xf>
    <xf numFmtId="3" fontId="5" fillId="0" borderId="34" xfId="0" applyNumberFormat="1" applyFont="1" applyFill="1" applyBorder="1" applyAlignment="1">
      <alignment horizontal="center" vertical="top"/>
    </xf>
    <xf numFmtId="3" fontId="1" fillId="0" borderId="38"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4" fillId="0" borderId="60" xfId="0" applyNumberFormat="1" applyFont="1" applyBorder="1" applyAlignment="1">
      <alignment horizontal="center" vertical="center" textRotation="90"/>
    </xf>
    <xf numFmtId="3" fontId="4" fillId="0" borderId="18" xfId="0" applyNumberFormat="1" applyFont="1" applyBorder="1" applyAlignment="1">
      <alignment horizontal="center" vertical="center" textRotation="90"/>
    </xf>
    <xf numFmtId="3" fontId="4" fillId="0" borderId="19" xfId="0" applyNumberFormat="1" applyFont="1" applyBorder="1" applyAlignment="1">
      <alignment horizontal="center" vertical="center" textRotation="90"/>
    </xf>
    <xf numFmtId="3" fontId="1" fillId="0" borderId="34" xfId="0" applyNumberFormat="1" applyFont="1" applyBorder="1" applyAlignment="1">
      <alignment horizontal="center" vertical="center" textRotation="90"/>
    </xf>
    <xf numFmtId="3" fontId="1" fillId="0" borderId="32" xfId="0" applyNumberFormat="1" applyFont="1" applyBorder="1" applyAlignment="1">
      <alignment horizontal="center" vertical="center" textRotation="90"/>
    </xf>
    <xf numFmtId="3" fontId="1" fillId="0" borderId="69" xfId="0" applyNumberFormat="1" applyFont="1" applyBorder="1" applyAlignment="1">
      <alignment horizontal="center" vertical="center" textRotation="90"/>
    </xf>
    <xf numFmtId="3" fontId="6" fillId="0" borderId="29" xfId="0" applyNumberFormat="1" applyFont="1" applyFill="1" applyBorder="1" applyAlignment="1">
      <alignment horizontal="left" vertical="top" wrapText="1"/>
    </xf>
    <xf numFmtId="3" fontId="6" fillId="0" borderId="60"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wrapText="1"/>
    </xf>
    <xf numFmtId="3" fontId="5" fillId="0" borderId="73" xfId="0" applyNumberFormat="1" applyFont="1" applyBorder="1" applyAlignment="1">
      <alignment horizontal="center" vertical="top"/>
    </xf>
    <xf numFmtId="3" fontId="6" fillId="11" borderId="66" xfId="0" applyNumberFormat="1" applyFont="1" applyFill="1" applyBorder="1" applyAlignment="1">
      <alignment horizontal="left" vertical="top" wrapText="1"/>
    </xf>
    <xf numFmtId="3" fontId="6" fillId="11" borderId="35" xfId="0" applyNumberFormat="1" applyFont="1" applyFill="1" applyBorder="1" applyAlignment="1">
      <alignment horizontal="left" vertical="top" wrapText="1"/>
    </xf>
    <xf numFmtId="3" fontId="6" fillId="11" borderId="26" xfId="0" applyNumberFormat="1" applyFont="1" applyFill="1" applyBorder="1" applyAlignment="1">
      <alignment horizontal="left" vertical="top" wrapText="1"/>
    </xf>
    <xf numFmtId="3" fontId="4" fillId="10" borderId="66" xfId="0" applyNumberFormat="1" applyFont="1" applyFill="1" applyBorder="1" applyAlignment="1">
      <alignment horizontal="left" vertical="top" wrapText="1"/>
    </xf>
    <xf numFmtId="3" fontId="4" fillId="10" borderId="26" xfId="0" applyNumberFormat="1" applyFont="1" applyFill="1" applyBorder="1" applyAlignment="1">
      <alignment horizontal="left" vertical="top" wrapText="1"/>
    </xf>
    <xf numFmtId="3" fontId="5" fillId="2" borderId="17" xfId="0" applyNumberFormat="1" applyFont="1" applyFill="1" applyBorder="1" applyAlignment="1">
      <alignment horizontal="left" vertical="top" wrapText="1"/>
    </xf>
    <xf numFmtId="3" fontId="5" fillId="2" borderId="0" xfId="0" applyNumberFormat="1" applyFont="1" applyFill="1" applyBorder="1" applyAlignment="1">
      <alignment horizontal="left" vertical="top" wrapText="1"/>
    </xf>
    <xf numFmtId="3" fontId="5" fillId="2" borderId="44" xfId="0" applyNumberFormat="1" applyFont="1" applyFill="1" applyBorder="1" applyAlignment="1">
      <alignment horizontal="left" vertical="top" wrapText="1"/>
    </xf>
    <xf numFmtId="3" fontId="5" fillId="2" borderId="70" xfId="0" applyNumberFormat="1" applyFont="1" applyFill="1" applyBorder="1" applyAlignment="1">
      <alignment horizontal="left" vertical="top" wrapText="1"/>
    </xf>
    <xf numFmtId="49" fontId="5" fillId="5" borderId="13" xfId="0" applyNumberFormat="1" applyFont="1" applyFill="1" applyBorder="1" applyAlignment="1">
      <alignment horizontal="center" vertical="top"/>
    </xf>
    <xf numFmtId="3" fontId="1" fillId="0" borderId="34" xfId="0" applyNumberFormat="1" applyFont="1" applyBorder="1" applyAlignment="1">
      <alignment horizontal="center" vertical="center" textRotation="90" wrapText="1"/>
    </xf>
    <xf numFmtId="3" fontId="1" fillId="0" borderId="32" xfId="0" applyNumberFormat="1" applyFont="1" applyBorder="1" applyAlignment="1">
      <alignment horizontal="center" vertical="center" textRotation="90" wrapText="1"/>
    </xf>
    <xf numFmtId="3" fontId="1" fillId="0" borderId="69" xfId="0" applyNumberFormat="1" applyFont="1" applyBorder="1" applyAlignment="1">
      <alignment horizontal="center" vertical="center" textRotation="90" wrapText="1"/>
    </xf>
    <xf numFmtId="0" fontId="4" fillId="0" borderId="0" xfId="0" applyFont="1" applyAlignment="1">
      <alignment horizontal="center" vertical="top"/>
    </xf>
    <xf numFmtId="0" fontId="5" fillId="0" borderId="0" xfId="0" applyFont="1" applyBorder="1" applyAlignment="1">
      <alignment horizontal="center" vertical="top" wrapText="1"/>
    </xf>
    <xf numFmtId="3" fontId="4" fillId="5" borderId="17" xfId="0" applyNumberFormat="1" applyFont="1" applyFill="1" applyBorder="1" applyAlignment="1">
      <alignment horizontal="left" vertical="top" wrapText="1"/>
    </xf>
    <xf numFmtId="3" fontId="4" fillId="5" borderId="63" xfId="0" applyNumberFormat="1" applyFont="1" applyFill="1" applyBorder="1" applyAlignment="1">
      <alignment horizontal="left" vertical="top" wrapText="1"/>
    </xf>
    <xf numFmtId="3" fontId="4" fillId="0" borderId="38" xfId="0" applyNumberFormat="1" applyFont="1" applyBorder="1" applyAlignment="1">
      <alignment horizontal="left" vertical="top" wrapText="1"/>
    </xf>
    <xf numFmtId="3" fontId="4" fillId="0" borderId="42" xfId="0" applyNumberFormat="1" applyFont="1" applyBorder="1" applyAlignment="1">
      <alignment horizontal="left" vertical="top" wrapText="1"/>
    </xf>
    <xf numFmtId="3" fontId="5" fillId="0" borderId="52" xfId="0" applyNumberFormat="1" applyFont="1" applyFill="1" applyBorder="1" applyAlignment="1">
      <alignment horizontal="left" vertical="top" wrapText="1"/>
    </xf>
    <xf numFmtId="3" fontId="5" fillId="0" borderId="54" xfId="0" applyNumberFormat="1" applyFont="1" applyFill="1" applyBorder="1" applyAlignment="1">
      <alignment horizontal="left" vertical="top" wrapText="1"/>
    </xf>
    <xf numFmtId="3" fontId="5" fillId="0" borderId="32" xfId="0" applyNumberFormat="1" applyFont="1" applyFill="1" applyBorder="1" applyAlignment="1">
      <alignment horizontal="left" vertical="top" wrapText="1"/>
    </xf>
    <xf numFmtId="3" fontId="4" fillId="0" borderId="43"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xf>
    <xf numFmtId="3" fontId="4" fillId="0" borderId="76"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4" fillId="0" borderId="44" xfId="0" applyNumberFormat="1" applyFont="1" applyBorder="1" applyAlignment="1">
      <alignment horizontal="right" wrapText="1"/>
    </xf>
    <xf numFmtId="3" fontId="4" fillId="0" borderId="1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3" fontId="2" fillId="9" borderId="16" xfId="0" applyNumberFormat="1" applyFont="1" applyFill="1" applyBorder="1" applyAlignment="1">
      <alignment horizontal="left" vertical="top" wrapText="1"/>
    </xf>
    <xf numFmtId="3" fontId="2" fillId="9" borderId="3" xfId="0" applyNumberFormat="1" applyFont="1" applyFill="1" applyBorder="1" applyAlignment="1">
      <alignment horizontal="left" vertical="top" wrapText="1"/>
    </xf>
    <xf numFmtId="3" fontId="2" fillId="9" borderId="0" xfId="0" applyNumberFormat="1" applyFont="1" applyFill="1" applyBorder="1" applyAlignment="1">
      <alignment horizontal="left" vertical="top" wrapText="1"/>
    </xf>
    <xf numFmtId="3" fontId="2" fillId="9" borderId="24" xfId="0" applyNumberFormat="1" applyFont="1" applyFill="1" applyBorder="1" applyAlignment="1">
      <alignment horizontal="left" vertical="top" wrapText="1"/>
    </xf>
    <xf numFmtId="49" fontId="1" fillId="0" borderId="36" xfId="0" applyNumberFormat="1" applyFont="1" applyBorder="1" applyAlignment="1">
      <alignment horizontal="center" vertical="center" textRotation="90" wrapText="1"/>
    </xf>
    <xf numFmtId="49" fontId="1" fillId="0" borderId="37" xfId="0" applyNumberFormat="1" applyFont="1" applyBorder="1" applyAlignment="1">
      <alignment horizontal="center" vertical="center" textRotation="90" wrapText="1"/>
    </xf>
    <xf numFmtId="49" fontId="1" fillId="0" borderId="38" xfId="0" applyNumberFormat="1" applyFont="1" applyBorder="1" applyAlignment="1">
      <alignment horizontal="center" vertical="center" textRotation="90" wrapText="1"/>
    </xf>
    <xf numFmtId="49" fontId="1" fillId="0" borderId="49" xfId="0" applyNumberFormat="1" applyFont="1" applyBorder="1" applyAlignment="1">
      <alignment horizontal="center" vertical="center" textRotation="90" wrapText="1"/>
    </xf>
    <xf numFmtId="49" fontId="1" fillId="0" borderId="29" xfId="0" applyNumberFormat="1" applyFont="1" applyBorder="1" applyAlignment="1">
      <alignment horizontal="center" vertical="center" textRotation="90" wrapText="1"/>
    </xf>
    <xf numFmtId="49" fontId="1" fillId="0" borderId="67" xfId="0" applyNumberFormat="1" applyFont="1" applyBorder="1" applyAlignment="1">
      <alignment horizontal="center" vertical="center" textRotation="90" wrapText="1"/>
    </xf>
    <xf numFmtId="49" fontId="1" fillId="0" borderId="60" xfId="0" applyNumberFormat="1" applyFont="1" applyBorder="1" applyAlignment="1">
      <alignment horizontal="center" vertical="center" textRotation="90" wrapText="1"/>
    </xf>
    <xf numFmtId="49" fontId="1" fillId="0" borderId="4" xfId="0" applyNumberFormat="1" applyFont="1" applyBorder="1" applyAlignment="1">
      <alignment horizontal="center" vertical="center" textRotation="90" wrapText="1"/>
    </xf>
    <xf numFmtId="3" fontId="1" fillId="0" borderId="1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3" xfId="0" applyNumberFormat="1" applyFont="1" applyBorder="1" applyAlignment="1">
      <alignment horizontal="center" vertical="center" textRotation="90" wrapText="1"/>
    </xf>
    <xf numFmtId="3" fontId="1" fillId="0" borderId="18" xfId="0" applyNumberFormat="1" applyFont="1" applyBorder="1" applyAlignment="1">
      <alignment horizontal="center" vertical="center" textRotation="90" wrapText="1"/>
    </xf>
    <xf numFmtId="3" fontId="1" fillId="0" borderId="19" xfId="0" applyNumberFormat="1" applyFont="1" applyBorder="1" applyAlignment="1">
      <alignment horizontal="center" vertical="center" textRotation="90" wrapText="1"/>
    </xf>
    <xf numFmtId="3" fontId="1" fillId="0" borderId="10" xfId="0" applyNumberFormat="1" applyFont="1" applyBorder="1" applyAlignment="1">
      <alignment horizontal="center" vertical="center" textRotation="90" wrapText="1"/>
    </xf>
    <xf numFmtId="3" fontId="1" fillId="0" borderId="8" xfId="0" applyNumberFormat="1" applyFont="1" applyBorder="1" applyAlignment="1">
      <alignment horizontal="center" vertical="center" textRotation="90" wrapText="1"/>
    </xf>
    <xf numFmtId="3" fontId="1" fillId="0" borderId="50" xfId="0" applyNumberFormat="1" applyFont="1" applyBorder="1" applyAlignment="1">
      <alignment horizontal="center" vertical="center" textRotation="90" wrapText="1"/>
    </xf>
    <xf numFmtId="3" fontId="4" fillId="0" borderId="10" xfId="0" applyNumberFormat="1" applyFont="1" applyBorder="1" applyAlignment="1">
      <alignment horizontal="center" vertical="center" textRotation="90" wrapText="1"/>
    </xf>
    <xf numFmtId="3" fontId="4" fillId="0" borderId="8" xfId="0" applyNumberFormat="1" applyFont="1" applyBorder="1" applyAlignment="1">
      <alignment horizontal="center" vertical="center" textRotation="90" wrapText="1"/>
    </xf>
    <xf numFmtId="3" fontId="4" fillId="0" borderId="50" xfId="0" applyNumberFormat="1" applyFont="1" applyBorder="1" applyAlignment="1">
      <alignment horizontal="center" vertical="center" textRotation="90"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50" xfId="0" applyNumberFormat="1"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70" xfId="0" applyNumberFormat="1" applyFont="1" applyBorder="1" applyAlignment="1">
      <alignment horizontal="center" vertical="center" wrapText="1"/>
    </xf>
    <xf numFmtId="3" fontId="2" fillId="2" borderId="55" xfId="0" applyNumberFormat="1" applyFont="1" applyFill="1" applyBorder="1" applyAlignment="1">
      <alignment horizontal="left" vertical="top" wrapText="1"/>
    </xf>
    <xf numFmtId="3" fontId="2" fillId="2" borderId="74" xfId="0" applyNumberFormat="1" applyFont="1" applyFill="1" applyBorder="1" applyAlignment="1">
      <alignment horizontal="left" vertical="top" wrapText="1"/>
    </xf>
    <xf numFmtId="3" fontId="2" fillId="0" borderId="13" xfId="0" applyNumberFormat="1" applyFont="1" applyBorder="1" applyAlignment="1">
      <alignment horizontal="center" vertical="top"/>
    </xf>
    <xf numFmtId="3" fontId="2" fillId="0" borderId="18" xfId="0" applyNumberFormat="1" applyFont="1" applyBorder="1" applyAlignment="1">
      <alignment horizontal="center" vertical="top"/>
    </xf>
    <xf numFmtId="3" fontId="2" fillId="0" borderId="43" xfId="0" applyNumberFormat="1" applyFont="1" applyBorder="1" applyAlignment="1">
      <alignment horizontal="center" vertical="top"/>
    </xf>
    <xf numFmtId="3" fontId="2" fillId="0" borderId="39" xfId="0" applyNumberFormat="1" applyFont="1" applyBorder="1" applyAlignment="1">
      <alignment horizontal="center" vertical="top"/>
    </xf>
    <xf numFmtId="3" fontId="1" fillId="9" borderId="43" xfId="0" applyNumberFormat="1" applyFont="1" applyFill="1" applyBorder="1" applyAlignment="1">
      <alignment horizontal="left" vertical="top" wrapText="1"/>
    </xf>
    <xf numFmtId="3" fontId="1" fillId="9" borderId="40" xfId="0" applyNumberFormat="1" applyFont="1" applyFill="1" applyBorder="1" applyAlignment="1">
      <alignment horizontal="left" vertical="top" wrapText="1"/>
    </xf>
    <xf numFmtId="3" fontId="1" fillId="0" borderId="43" xfId="0" applyNumberFormat="1" applyFont="1" applyFill="1" applyBorder="1" applyAlignment="1">
      <alignment horizontal="left" vertical="top" wrapText="1"/>
    </xf>
    <xf numFmtId="3" fontId="1" fillId="5" borderId="43" xfId="0" applyNumberFormat="1" applyFont="1" applyFill="1" applyBorder="1" applyAlignment="1">
      <alignment horizontal="left" vertical="top" wrapText="1"/>
    </xf>
    <xf numFmtId="3" fontId="2" fillId="10" borderId="14" xfId="0" applyNumberFormat="1" applyFont="1" applyFill="1" applyBorder="1" applyAlignment="1">
      <alignment horizontal="right" vertical="top"/>
    </xf>
    <xf numFmtId="3" fontId="2" fillId="10" borderId="16" xfId="0" applyNumberFormat="1" applyFont="1" applyFill="1" applyBorder="1" applyAlignment="1">
      <alignment horizontal="center" vertical="top"/>
    </xf>
    <xf numFmtId="3" fontId="2" fillId="10" borderId="3" xfId="0" applyNumberFormat="1" applyFont="1" applyFill="1" applyBorder="1" applyAlignment="1">
      <alignment horizontal="center" vertical="top"/>
    </xf>
    <xf numFmtId="3" fontId="2" fillId="10" borderId="24" xfId="0" applyNumberFormat="1" applyFont="1" applyFill="1" applyBorder="1" applyAlignment="1">
      <alignment horizontal="center" vertical="top"/>
    </xf>
    <xf numFmtId="3" fontId="2" fillId="10" borderId="65" xfId="0" applyNumberFormat="1" applyFont="1" applyFill="1" applyBorder="1" applyAlignment="1">
      <alignment horizontal="left" vertical="top" wrapText="1"/>
    </xf>
    <xf numFmtId="3" fontId="2" fillId="10" borderId="3" xfId="0" applyNumberFormat="1" applyFont="1" applyFill="1" applyBorder="1" applyAlignment="1">
      <alignment horizontal="left" vertical="top" wrapText="1"/>
    </xf>
    <xf numFmtId="3" fontId="4" fillId="10" borderId="76" xfId="0" applyNumberFormat="1" applyFont="1" applyFill="1" applyBorder="1" applyAlignment="1">
      <alignment horizontal="left" vertical="top" wrapText="1"/>
    </xf>
    <xf numFmtId="3" fontId="4" fillId="10" borderId="75" xfId="0" applyNumberFormat="1" applyFont="1" applyFill="1" applyBorder="1" applyAlignment="1">
      <alignment horizontal="left" vertical="top" wrapText="1"/>
    </xf>
    <xf numFmtId="3" fontId="2" fillId="2" borderId="12" xfId="0" applyNumberFormat="1" applyFont="1" applyFill="1" applyBorder="1" applyAlignment="1">
      <alignment horizontal="left" vertical="top" wrapText="1"/>
    </xf>
    <xf numFmtId="3" fontId="2" fillId="2" borderId="44" xfId="0" applyNumberFormat="1" applyFont="1" applyFill="1" applyBorder="1" applyAlignment="1">
      <alignment horizontal="left" vertical="top" wrapText="1"/>
    </xf>
    <xf numFmtId="3" fontId="2" fillId="2" borderId="70" xfId="0" applyNumberFormat="1" applyFont="1" applyFill="1" applyBorder="1" applyAlignment="1">
      <alignment horizontal="left" vertical="top" wrapText="1"/>
    </xf>
    <xf numFmtId="3" fontId="4" fillId="9" borderId="66" xfId="0" applyNumberFormat="1" applyFont="1" applyFill="1" applyBorder="1" applyAlignment="1">
      <alignment horizontal="left" vertical="top" wrapText="1"/>
    </xf>
    <xf numFmtId="3" fontId="4" fillId="9" borderId="26" xfId="0" applyNumberFormat="1" applyFont="1" applyFill="1" applyBorder="1" applyAlignment="1">
      <alignment horizontal="left" vertical="top" wrapText="1"/>
    </xf>
    <xf numFmtId="3" fontId="4" fillId="7" borderId="18" xfId="0" applyNumberFormat="1" applyFont="1" applyFill="1" applyBorder="1" applyAlignment="1">
      <alignment horizontal="left" vertical="top" wrapText="1"/>
    </xf>
    <xf numFmtId="3" fontId="4" fillId="7" borderId="43" xfId="0" applyNumberFormat="1" applyFont="1" applyFill="1" applyBorder="1" applyAlignment="1">
      <alignment horizontal="left" vertical="top" wrapText="1"/>
    </xf>
    <xf numFmtId="3" fontId="4" fillId="7" borderId="38" xfId="0" applyNumberFormat="1" applyFont="1" applyFill="1" applyBorder="1" applyAlignment="1">
      <alignment horizontal="left" vertical="top" wrapText="1"/>
    </xf>
    <xf numFmtId="3" fontId="4" fillId="7" borderId="42" xfId="0" applyNumberFormat="1" applyFont="1" applyFill="1" applyBorder="1" applyAlignment="1">
      <alignment horizontal="left" vertical="top" wrapText="1"/>
    </xf>
    <xf numFmtId="3" fontId="4" fillId="5" borderId="18" xfId="0" applyNumberFormat="1" applyFont="1" applyFill="1" applyBorder="1" applyAlignment="1">
      <alignment horizontal="left" vertical="top" wrapText="1"/>
    </xf>
    <xf numFmtId="3" fontId="4" fillId="5" borderId="43" xfId="0" applyNumberFormat="1" applyFont="1" applyFill="1" applyBorder="1" applyAlignment="1">
      <alignment horizontal="left" vertical="top" wrapText="1"/>
    </xf>
    <xf numFmtId="3" fontId="4" fillId="5" borderId="7" xfId="0" applyNumberFormat="1" applyFont="1" applyFill="1" applyBorder="1" applyAlignment="1">
      <alignment horizontal="left" vertical="top" wrapText="1"/>
    </xf>
    <xf numFmtId="3" fontId="4" fillId="5" borderId="15" xfId="0" applyNumberFormat="1" applyFont="1" applyFill="1" applyBorder="1" applyAlignment="1">
      <alignment horizontal="left" vertical="top" wrapText="1"/>
    </xf>
    <xf numFmtId="3" fontId="4" fillId="9" borderId="17" xfId="0" applyNumberFormat="1" applyFont="1" applyFill="1" applyBorder="1" applyAlignment="1">
      <alignment horizontal="left" vertical="top" wrapText="1"/>
    </xf>
    <xf numFmtId="3" fontId="4" fillId="9" borderId="7" xfId="0" applyNumberFormat="1" applyFont="1" applyFill="1" applyBorder="1" applyAlignment="1">
      <alignment horizontal="left" vertical="top" wrapText="1"/>
    </xf>
    <xf numFmtId="3" fontId="4" fillId="9" borderId="63" xfId="0" applyNumberFormat="1" applyFont="1" applyFill="1" applyBorder="1" applyAlignment="1">
      <alignment horizontal="left" vertical="top" wrapText="1"/>
    </xf>
    <xf numFmtId="3" fontId="4" fillId="9" borderId="15" xfId="0" applyNumberFormat="1" applyFont="1" applyFill="1" applyBorder="1" applyAlignment="1">
      <alignment horizontal="left" vertical="top" wrapText="1"/>
    </xf>
    <xf numFmtId="3" fontId="4" fillId="5" borderId="60" xfId="0" applyNumberFormat="1" applyFont="1" applyFill="1" applyBorder="1" applyAlignment="1">
      <alignment horizontal="left" vertical="top" wrapText="1"/>
    </xf>
    <xf numFmtId="3" fontId="5" fillId="10" borderId="60" xfId="0" applyNumberFormat="1" applyFont="1" applyFill="1" applyBorder="1" applyAlignment="1">
      <alignment horizontal="left" vertical="top" wrapText="1"/>
    </xf>
    <xf numFmtId="3" fontId="5" fillId="10" borderId="18" xfId="0" applyNumberFormat="1" applyFont="1" applyFill="1" applyBorder="1" applyAlignment="1">
      <alignment horizontal="left" vertical="top" wrapText="1"/>
    </xf>
    <xf numFmtId="49" fontId="1" fillId="9" borderId="66" xfId="0" applyNumberFormat="1" applyFont="1" applyFill="1" applyBorder="1" applyAlignment="1">
      <alignment horizontal="left" vertical="top" wrapText="1"/>
    </xf>
    <xf numFmtId="49" fontId="1" fillId="9" borderId="26" xfId="0" applyNumberFormat="1" applyFont="1" applyFill="1" applyBorder="1" applyAlignment="1">
      <alignment horizontal="left" vertical="top" wrapText="1"/>
    </xf>
    <xf numFmtId="3" fontId="5" fillId="7" borderId="60" xfId="0" applyNumberFormat="1" applyFont="1" applyFill="1" applyBorder="1" applyAlignment="1">
      <alignment horizontal="left" vertical="top" wrapText="1"/>
    </xf>
    <xf numFmtId="3" fontId="5" fillId="7" borderId="19" xfId="0" applyNumberFormat="1" applyFont="1" applyFill="1" applyBorder="1" applyAlignment="1">
      <alignment horizontal="left" vertical="top" wrapText="1"/>
    </xf>
    <xf numFmtId="3" fontId="5" fillId="8" borderId="47" xfId="0" applyNumberFormat="1" applyFont="1" applyFill="1" applyBorder="1" applyAlignment="1">
      <alignment horizontal="right" vertical="top" wrapText="1"/>
    </xf>
    <xf numFmtId="3" fontId="5" fillId="8" borderId="46" xfId="0" applyNumberFormat="1" applyFont="1" applyFill="1" applyBorder="1" applyAlignment="1">
      <alignment horizontal="right" vertical="top" wrapText="1"/>
    </xf>
    <xf numFmtId="3" fontId="5" fillId="8" borderId="51" xfId="0" applyNumberFormat="1" applyFont="1" applyFill="1" applyBorder="1" applyAlignment="1">
      <alignment horizontal="right" vertical="top" wrapText="1"/>
    </xf>
    <xf numFmtId="3" fontId="1" fillId="7" borderId="17" xfId="0" applyNumberFormat="1" applyFont="1" applyFill="1" applyBorder="1" applyAlignment="1">
      <alignment horizontal="left" vertical="top" wrapText="1"/>
    </xf>
    <xf numFmtId="3" fontId="1" fillId="7" borderId="0" xfId="0" applyNumberFormat="1" applyFont="1" applyFill="1" applyBorder="1" applyAlignment="1">
      <alignment horizontal="left" vertical="top" wrapText="1"/>
    </xf>
    <xf numFmtId="3" fontId="1" fillId="7" borderId="7" xfId="0" applyNumberFormat="1" applyFont="1" applyFill="1" applyBorder="1" applyAlignment="1">
      <alignment horizontal="left" vertical="top" wrapText="1"/>
    </xf>
    <xf numFmtId="3" fontId="15" fillId="0" borderId="60" xfId="0" applyNumberFormat="1" applyFont="1" applyFill="1" applyBorder="1" applyAlignment="1">
      <alignment horizontal="left" vertical="top" wrapText="1"/>
    </xf>
    <xf numFmtId="3" fontId="15" fillId="0" borderId="18" xfId="0" applyNumberFormat="1" applyFont="1" applyFill="1" applyBorder="1" applyAlignment="1">
      <alignment horizontal="left" vertical="top" wrapText="1"/>
    </xf>
    <xf numFmtId="3" fontId="2" fillId="0" borderId="43" xfId="0" applyNumberFormat="1" applyFont="1" applyFill="1" applyBorder="1" applyAlignment="1">
      <alignment horizontal="center" vertical="top" textRotation="90" wrapText="1"/>
    </xf>
    <xf numFmtId="3" fontId="11" fillId="0" borderId="0" xfId="0" applyNumberFormat="1" applyFont="1" applyAlignment="1">
      <alignment horizontal="center" vertical="top"/>
    </xf>
    <xf numFmtId="3" fontId="8" fillId="0" borderId="0" xfId="0" applyNumberFormat="1" applyFont="1" applyAlignment="1">
      <alignment horizontal="center" vertical="top"/>
    </xf>
    <xf numFmtId="3" fontId="20" fillId="0" borderId="0" xfId="0" applyNumberFormat="1" applyFont="1" applyBorder="1" applyAlignment="1">
      <alignment horizontal="center" vertical="top" wrapText="1"/>
    </xf>
    <xf numFmtId="3" fontId="8" fillId="0" borderId="0" xfId="0" applyNumberFormat="1" applyFont="1" applyBorder="1" applyAlignment="1">
      <alignment horizontal="center" vertical="top" wrapText="1"/>
    </xf>
    <xf numFmtId="3" fontId="2" fillId="6" borderId="16"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24" xfId="0" applyNumberFormat="1" applyFont="1" applyFill="1" applyBorder="1" applyAlignment="1">
      <alignment horizontal="left" vertical="top" wrapText="1"/>
    </xf>
    <xf numFmtId="3" fontId="6" fillId="4" borderId="66" xfId="0" applyNumberFormat="1" applyFont="1" applyFill="1" applyBorder="1" applyAlignment="1">
      <alignment horizontal="left" vertical="top" wrapText="1"/>
    </xf>
    <xf numFmtId="3" fontId="6" fillId="4" borderId="35" xfId="0" applyNumberFormat="1" applyFont="1" applyFill="1" applyBorder="1" applyAlignment="1">
      <alignment horizontal="left" vertical="top" wrapText="1"/>
    </xf>
    <xf numFmtId="3" fontId="6" fillId="4" borderId="26" xfId="0" applyNumberFormat="1" applyFont="1" applyFill="1" applyBorder="1" applyAlignment="1">
      <alignment horizontal="left" vertical="top" wrapText="1"/>
    </xf>
    <xf numFmtId="3" fontId="5" fillId="3" borderId="17" xfId="0" applyNumberFormat="1" applyFont="1" applyFill="1" applyBorder="1" applyAlignment="1">
      <alignment horizontal="left" vertical="top"/>
    </xf>
    <xf numFmtId="3" fontId="5" fillId="3" borderId="0" xfId="0" applyNumberFormat="1" applyFont="1" applyFill="1" applyBorder="1" applyAlignment="1">
      <alignment horizontal="left" vertical="top"/>
    </xf>
    <xf numFmtId="3" fontId="5" fillId="3" borderId="7" xfId="0" applyNumberFormat="1" applyFont="1" applyFill="1" applyBorder="1" applyAlignment="1">
      <alignment horizontal="left" vertical="top"/>
    </xf>
    <xf numFmtId="3" fontId="5" fillId="2" borderId="66" xfId="0" applyNumberFormat="1" applyFont="1" applyFill="1" applyBorder="1" applyAlignment="1">
      <alignment horizontal="left" vertical="top" wrapText="1"/>
    </xf>
    <xf numFmtId="3" fontId="5" fillId="2" borderId="35" xfId="0" applyNumberFormat="1" applyFont="1" applyFill="1" applyBorder="1" applyAlignment="1">
      <alignment horizontal="left" vertical="top" wrapText="1"/>
    </xf>
    <xf numFmtId="3" fontId="5" fillId="2" borderId="27" xfId="0" applyNumberFormat="1" applyFont="1" applyFill="1" applyBorder="1" applyAlignment="1">
      <alignment horizontal="left" vertical="top" wrapText="1"/>
    </xf>
    <xf numFmtId="3" fontId="5" fillId="2" borderId="26" xfId="0" applyNumberFormat="1" applyFont="1" applyFill="1" applyBorder="1" applyAlignment="1">
      <alignment horizontal="left" vertical="top" wrapText="1"/>
    </xf>
    <xf numFmtId="3" fontId="8" fillId="0" borderId="16"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70" xfId="0" applyNumberFormat="1" applyFont="1" applyBorder="1" applyAlignment="1">
      <alignment horizontal="center" vertical="center"/>
    </xf>
    <xf numFmtId="165" fontId="4" fillId="0" borderId="24" xfId="0" applyNumberFormat="1" applyFont="1" applyBorder="1" applyAlignment="1">
      <alignment horizontal="center" vertical="center" textRotation="90" wrapText="1"/>
    </xf>
    <xf numFmtId="165" fontId="4" fillId="0" borderId="7" xfId="0" applyNumberFormat="1" applyFont="1" applyBorder="1" applyAlignment="1">
      <alignment horizontal="center" vertical="center" textRotation="90" wrapText="1"/>
    </xf>
    <xf numFmtId="165" fontId="4" fillId="0" borderId="70" xfId="0" applyNumberFormat="1" applyFont="1" applyBorder="1" applyAlignment="1">
      <alignment horizontal="center" vertical="center" textRotation="90" wrapText="1"/>
    </xf>
    <xf numFmtId="165" fontId="4" fillId="0" borderId="16" xfId="0" applyNumberFormat="1" applyFont="1" applyBorder="1" applyAlignment="1">
      <alignment horizontal="center" vertical="center" textRotation="90" wrapText="1"/>
    </xf>
    <xf numFmtId="165" fontId="4" fillId="0" borderId="17" xfId="0" applyNumberFormat="1" applyFont="1" applyBorder="1" applyAlignment="1">
      <alignment horizontal="center" vertical="center" textRotation="90" wrapText="1"/>
    </xf>
    <xf numFmtId="165" fontId="4" fillId="0" borderId="57" xfId="0" applyNumberFormat="1" applyFont="1" applyBorder="1" applyAlignment="1">
      <alignment horizontal="center" vertical="center" textRotation="90" wrapText="1"/>
    </xf>
    <xf numFmtId="3" fontId="2" fillId="0" borderId="76" xfId="0" applyNumberFormat="1" applyFont="1" applyBorder="1" applyAlignment="1">
      <alignment horizontal="center" vertical="center"/>
    </xf>
    <xf numFmtId="3" fontId="2" fillId="0" borderId="59" xfId="0" applyNumberFormat="1" applyFont="1" applyBorder="1" applyAlignment="1">
      <alignment horizontal="center" vertical="center"/>
    </xf>
    <xf numFmtId="3" fontId="2" fillId="0" borderId="75" xfId="0" applyNumberFormat="1" applyFont="1" applyBorder="1" applyAlignment="1">
      <alignment horizontal="center" vertical="center"/>
    </xf>
    <xf numFmtId="3" fontId="1" fillId="0" borderId="52"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0" borderId="26" xfId="0" applyNumberFormat="1" applyFont="1" applyBorder="1" applyAlignment="1">
      <alignment horizontal="center" vertical="center"/>
    </xf>
    <xf numFmtId="165" fontId="4" fillId="0" borderId="13" xfId="0" applyNumberFormat="1" applyFont="1" applyBorder="1" applyAlignment="1">
      <alignment horizontal="center" vertical="center" textRotation="90" wrapText="1"/>
    </xf>
    <xf numFmtId="165" fontId="4" fillId="0" borderId="18" xfId="0" applyNumberFormat="1" applyFont="1" applyBorder="1" applyAlignment="1">
      <alignment horizontal="center" vertical="center" textRotation="90" wrapText="1"/>
    </xf>
    <xf numFmtId="165" fontId="4" fillId="0" borderId="19" xfId="0" applyNumberFormat="1" applyFont="1" applyBorder="1" applyAlignment="1">
      <alignment horizontal="center" vertical="center" textRotation="90" wrapText="1"/>
    </xf>
    <xf numFmtId="3" fontId="4" fillId="0" borderId="60" xfId="0" applyNumberFormat="1" applyFont="1" applyFill="1" applyBorder="1" applyAlignment="1">
      <alignment horizontal="center" vertical="top" wrapText="1"/>
    </xf>
    <xf numFmtId="3" fontId="5" fillId="0" borderId="61" xfId="0" applyNumberFormat="1" applyFont="1" applyFill="1" applyBorder="1" applyAlignment="1">
      <alignment horizontal="center" vertical="top"/>
    </xf>
    <xf numFmtId="3" fontId="5" fillId="0" borderId="40" xfId="0" applyNumberFormat="1" applyFont="1" applyFill="1" applyBorder="1" applyAlignment="1">
      <alignment horizontal="center" vertical="top"/>
    </xf>
    <xf numFmtId="3" fontId="4" fillId="0" borderId="31" xfId="0" applyNumberFormat="1" applyFont="1" applyFill="1" applyBorder="1" applyAlignment="1">
      <alignment horizontal="center" vertical="top"/>
    </xf>
    <xf numFmtId="3" fontId="4" fillId="0" borderId="52" xfId="0" applyNumberFormat="1" applyFont="1" applyFill="1" applyBorder="1" applyAlignment="1">
      <alignment horizontal="center" vertical="top"/>
    </xf>
    <xf numFmtId="3" fontId="5" fillId="0" borderId="61" xfId="0" applyNumberFormat="1" applyFont="1" applyBorder="1" applyAlignment="1">
      <alignment horizontal="center" vertical="top"/>
    </xf>
    <xf numFmtId="3" fontId="5" fillId="0" borderId="31" xfId="0" applyNumberFormat="1" applyFont="1" applyBorder="1" applyAlignment="1">
      <alignment horizontal="center" vertical="top"/>
    </xf>
    <xf numFmtId="3" fontId="5" fillId="0" borderId="40" xfId="0" applyNumberFormat="1" applyFont="1" applyBorder="1" applyAlignment="1">
      <alignment horizontal="center" vertical="top"/>
    </xf>
    <xf numFmtId="3" fontId="4" fillId="0" borderId="18" xfId="0" applyNumberFormat="1" applyFont="1" applyFill="1" applyBorder="1" applyAlignment="1">
      <alignment horizontal="center" vertical="top"/>
    </xf>
    <xf numFmtId="3" fontId="1" fillId="7" borderId="38" xfId="0" applyNumberFormat="1" applyFont="1" applyFill="1" applyBorder="1" applyAlignment="1">
      <alignment horizontal="left" vertical="top" wrapText="1"/>
    </xf>
    <xf numFmtId="3" fontId="1" fillId="7" borderId="41" xfId="0" applyNumberFormat="1" applyFont="1" applyFill="1" applyBorder="1" applyAlignment="1">
      <alignment horizontal="left" vertical="top" wrapText="1"/>
    </xf>
    <xf numFmtId="3" fontId="5" fillId="0" borderId="60" xfId="0" applyNumberFormat="1" applyFont="1" applyFill="1" applyBorder="1" applyAlignment="1">
      <alignment horizontal="center" vertical="top" textRotation="90" wrapText="1"/>
    </xf>
    <xf numFmtId="49" fontId="5" fillId="3" borderId="41" xfId="0" applyNumberFormat="1" applyFont="1" applyFill="1" applyBorder="1" applyAlignment="1">
      <alignment horizontal="center" vertical="top"/>
    </xf>
    <xf numFmtId="3" fontId="1" fillId="5" borderId="41" xfId="0" applyNumberFormat="1" applyFont="1" applyFill="1" applyBorder="1" applyAlignment="1">
      <alignment horizontal="left" vertical="top" wrapText="1"/>
    </xf>
    <xf numFmtId="49" fontId="5" fillId="3" borderId="63"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2" borderId="43" xfId="0" applyNumberFormat="1" applyFont="1" applyFill="1" applyBorder="1" applyAlignment="1">
      <alignment horizontal="center" vertical="top"/>
    </xf>
    <xf numFmtId="3" fontId="5" fillId="0" borderId="43" xfId="0" applyNumberFormat="1" applyFont="1" applyFill="1" applyBorder="1" applyAlignment="1">
      <alignment horizontal="center" vertical="top" textRotation="180" wrapText="1"/>
    </xf>
    <xf numFmtId="49" fontId="2" fillId="3" borderId="63" xfId="0" applyNumberFormat="1" applyFont="1" applyFill="1" applyBorder="1" applyAlignment="1">
      <alignment horizontal="center" vertical="top"/>
    </xf>
    <xf numFmtId="49" fontId="2" fillId="2" borderId="43" xfId="0" applyNumberFormat="1" applyFont="1" applyFill="1" applyBorder="1" applyAlignment="1">
      <alignment horizontal="center" vertical="top"/>
    </xf>
    <xf numFmtId="49" fontId="2" fillId="5" borderId="43" xfId="0" applyNumberFormat="1" applyFont="1" applyFill="1" applyBorder="1" applyAlignment="1">
      <alignment horizontal="center" vertical="top"/>
    </xf>
    <xf numFmtId="3" fontId="1" fillId="0" borderId="54" xfId="0" applyNumberFormat="1" applyFont="1" applyFill="1" applyBorder="1" applyAlignment="1">
      <alignment horizontal="left" vertical="top" wrapText="1"/>
    </xf>
    <xf numFmtId="49" fontId="5" fillId="5" borderId="60" xfId="0" applyNumberFormat="1" applyFont="1" applyFill="1" applyBorder="1" applyAlignment="1">
      <alignment horizontal="center" vertical="top"/>
    </xf>
    <xf numFmtId="3" fontId="6" fillId="0" borderId="67" xfId="0" applyNumberFormat="1" applyFont="1" applyFill="1" applyBorder="1" applyAlignment="1">
      <alignment horizontal="left" vertical="top" wrapText="1"/>
    </xf>
    <xf numFmtId="3" fontId="4" fillId="0" borderId="41" xfId="0" applyNumberFormat="1" applyFont="1" applyBorder="1" applyAlignment="1">
      <alignment horizontal="left" vertical="top" wrapText="1"/>
    </xf>
    <xf numFmtId="3" fontId="2" fillId="8" borderId="74" xfId="0" applyNumberFormat="1" applyFont="1" applyFill="1" applyBorder="1" applyAlignment="1">
      <alignment horizontal="right" vertical="top" wrapText="1"/>
    </xf>
    <xf numFmtId="3" fontId="17" fillId="7" borderId="18" xfId="0" applyNumberFormat="1" applyFont="1" applyFill="1" applyBorder="1" applyAlignment="1">
      <alignment horizontal="left" vertical="top" wrapText="1"/>
    </xf>
    <xf numFmtId="3" fontId="17" fillId="7" borderId="43" xfId="0" applyNumberFormat="1" applyFont="1" applyFill="1" applyBorder="1" applyAlignment="1">
      <alignment horizontal="left" vertical="top" wrapText="1"/>
    </xf>
    <xf numFmtId="3" fontId="2" fillId="4" borderId="74" xfId="0" applyNumberFormat="1" applyFont="1" applyFill="1" applyBorder="1" applyAlignment="1">
      <alignment horizontal="right" vertical="top" wrapText="1"/>
    </xf>
    <xf numFmtId="3" fontId="5" fillId="0" borderId="66" xfId="0" applyNumberFormat="1" applyFont="1" applyBorder="1" applyAlignment="1">
      <alignment horizontal="left" vertical="top" wrapText="1"/>
    </xf>
    <xf numFmtId="3" fontId="5" fillId="0" borderId="35" xfId="0" applyNumberFormat="1" applyFont="1" applyBorder="1" applyAlignment="1">
      <alignment horizontal="left" vertical="top" wrapText="1"/>
    </xf>
    <xf numFmtId="3" fontId="5" fillId="0" borderId="26" xfId="0" applyNumberFormat="1" applyFont="1" applyBorder="1" applyAlignment="1">
      <alignment horizontal="left" vertical="top" wrapText="1"/>
    </xf>
    <xf numFmtId="3" fontId="1" fillId="5" borderId="61" xfId="0" applyNumberFormat="1" applyFont="1" applyFill="1" applyBorder="1" applyAlignment="1">
      <alignment horizontal="left" vertical="top" wrapText="1"/>
    </xf>
    <xf numFmtId="3" fontId="1" fillId="5" borderId="37" xfId="0" applyNumberFormat="1" applyFont="1" applyFill="1" applyBorder="1" applyAlignment="1">
      <alignment horizontal="left" vertical="top" wrapText="1"/>
    </xf>
    <xf numFmtId="3" fontId="1" fillId="5" borderId="67" xfId="0" applyNumberFormat="1" applyFont="1" applyFill="1" applyBorder="1" applyAlignment="1">
      <alignment horizontal="left" vertical="top" wrapText="1"/>
    </xf>
    <xf numFmtId="3" fontId="1" fillId="5" borderId="53" xfId="0" applyNumberFormat="1" applyFont="1" applyFill="1" applyBorder="1" applyAlignment="1">
      <alignment horizontal="left" vertical="top" wrapText="1"/>
    </xf>
    <xf numFmtId="3" fontId="1" fillId="0" borderId="53"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2" fillId="0" borderId="74" xfId="0" applyNumberFormat="1" applyFont="1" applyBorder="1" applyAlignment="1">
      <alignment horizontal="center" vertical="center" wrapText="1"/>
    </xf>
    <xf numFmtId="3" fontId="2" fillId="4" borderId="75" xfId="0" applyNumberFormat="1" applyFont="1" applyFill="1" applyBorder="1" applyAlignment="1">
      <alignment horizontal="right" vertical="top" wrapText="1"/>
    </xf>
    <xf numFmtId="3" fontId="2" fillId="3" borderId="55" xfId="0" applyNumberFormat="1" applyFont="1" applyFill="1" applyBorder="1" applyAlignment="1">
      <alignment horizontal="right" vertical="top"/>
    </xf>
    <xf numFmtId="49" fontId="2" fillId="3" borderId="16" xfId="0" applyNumberFormat="1" applyFont="1" applyFill="1" applyBorder="1" applyAlignment="1">
      <alignment horizontal="center" vertical="top"/>
    </xf>
    <xf numFmtId="49" fontId="2" fillId="3" borderId="57" xfId="0" applyNumberFormat="1" applyFont="1" applyFill="1" applyBorder="1" applyAlignment="1">
      <alignment horizontal="center" vertical="top"/>
    </xf>
    <xf numFmtId="3" fontId="2" fillId="0" borderId="60" xfId="0" applyNumberFormat="1" applyFont="1" applyFill="1" applyBorder="1" applyAlignment="1">
      <alignment horizontal="center" vertical="top" textRotation="90" wrapText="1"/>
    </xf>
    <xf numFmtId="3" fontId="24" fillId="8" borderId="47" xfId="0" applyNumberFormat="1" applyFont="1" applyFill="1" applyBorder="1" applyAlignment="1">
      <alignment horizontal="right" vertical="top" wrapText="1"/>
    </xf>
    <xf numFmtId="3" fontId="24" fillId="8" borderId="46" xfId="0" applyNumberFormat="1" applyFont="1" applyFill="1" applyBorder="1" applyAlignment="1">
      <alignment horizontal="right" vertical="top" wrapText="1"/>
    </xf>
    <xf numFmtId="3" fontId="24" fillId="8" borderId="51" xfId="0" applyNumberFormat="1" applyFont="1" applyFill="1" applyBorder="1" applyAlignment="1">
      <alignment horizontal="right" vertical="top" wrapText="1"/>
    </xf>
    <xf numFmtId="3" fontId="1" fillId="5" borderId="51" xfId="0" applyNumberFormat="1" applyFont="1" applyFill="1" applyBorder="1" applyAlignment="1">
      <alignment horizontal="left" vertical="top" wrapText="1"/>
    </xf>
    <xf numFmtId="3" fontId="2" fillId="3" borderId="17" xfId="0" applyNumberFormat="1" applyFont="1" applyFill="1" applyBorder="1" applyAlignment="1">
      <alignment horizontal="center" vertical="top"/>
    </xf>
    <xf numFmtId="3" fontId="2" fillId="3" borderId="0" xfId="0" applyNumberFormat="1" applyFont="1" applyFill="1" applyBorder="1" applyAlignment="1">
      <alignment horizontal="center" vertical="top"/>
    </xf>
    <xf numFmtId="3" fontId="2" fillId="3" borderId="7" xfId="0" applyNumberFormat="1" applyFont="1" applyFill="1" applyBorder="1" applyAlignment="1">
      <alignment horizontal="center" vertical="top"/>
    </xf>
    <xf numFmtId="3" fontId="2" fillId="4" borderId="12" xfId="0" applyNumberFormat="1" applyFont="1" applyFill="1" applyBorder="1" applyAlignment="1">
      <alignment horizontal="center" vertical="top"/>
    </xf>
    <xf numFmtId="3" fontId="2" fillId="4" borderId="55" xfId="0" applyNumberFormat="1" applyFont="1" applyFill="1" applyBorder="1" applyAlignment="1">
      <alignment horizontal="center" vertical="top"/>
    </xf>
    <xf numFmtId="3" fontId="2" fillId="4" borderId="74" xfId="0" applyNumberFormat="1" applyFont="1" applyFill="1" applyBorder="1" applyAlignment="1">
      <alignment horizontal="center" vertical="top"/>
    </xf>
    <xf numFmtId="3" fontId="2" fillId="2" borderId="57" xfId="0" applyNumberFormat="1" applyFont="1" applyFill="1" applyBorder="1" applyAlignment="1">
      <alignment horizontal="left" vertical="top" wrapText="1"/>
    </xf>
    <xf numFmtId="49" fontId="5" fillId="3" borderId="22"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3" fontId="4" fillId="0" borderId="58" xfId="0" applyNumberFormat="1" applyFont="1" applyFill="1" applyBorder="1" applyAlignment="1">
      <alignment horizontal="left" vertical="top" wrapText="1"/>
    </xf>
    <xf numFmtId="3" fontId="4" fillId="5" borderId="22" xfId="0" applyNumberFormat="1" applyFont="1" applyFill="1" applyBorder="1" applyAlignment="1">
      <alignment horizontal="left" vertical="top" wrapText="1"/>
    </xf>
    <xf numFmtId="3" fontId="2" fillId="2" borderId="3" xfId="0" applyNumberFormat="1" applyFont="1" applyFill="1" applyBorder="1" applyAlignment="1">
      <alignment horizontal="right" vertical="top"/>
    </xf>
    <xf numFmtId="3" fontId="5" fillId="2" borderId="16" xfId="0" applyNumberFormat="1" applyFont="1" applyFill="1" applyBorder="1" applyAlignment="1">
      <alignment horizontal="center" vertical="top"/>
    </xf>
    <xf numFmtId="3" fontId="5" fillId="2" borderId="3" xfId="0" applyNumberFormat="1" applyFont="1" applyFill="1" applyBorder="1" applyAlignment="1">
      <alignment horizontal="center" vertical="top"/>
    </xf>
    <xf numFmtId="3" fontId="5" fillId="2" borderId="24" xfId="0" applyNumberFormat="1" applyFont="1" applyFill="1" applyBorder="1" applyAlignment="1">
      <alignment horizontal="center" vertical="top"/>
    </xf>
    <xf numFmtId="3" fontId="1" fillId="0" borderId="44" xfId="0" applyNumberFormat="1" applyFont="1" applyBorder="1" applyAlignment="1">
      <alignment horizontal="left" vertical="top" wrapText="1"/>
    </xf>
    <xf numFmtId="49" fontId="5" fillId="5" borderId="65" xfId="0" applyNumberFormat="1" applyFont="1" applyFill="1" applyBorder="1" applyAlignment="1">
      <alignment horizontal="center" vertical="top"/>
    </xf>
    <xf numFmtId="3" fontId="15" fillId="0" borderId="73" xfId="0" applyNumberFormat="1" applyFont="1" applyFill="1" applyBorder="1" applyAlignment="1">
      <alignment horizontal="left" vertical="top" wrapText="1"/>
    </xf>
    <xf numFmtId="3" fontId="15" fillId="0" borderId="34" xfId="0" applyNumberFormat="1" applyFont="1" applyFill="1" applyBorder="1" applyAlignment="1">
      <alignment horizontal="left" vertical="top" wrapText="1"/>
    </xf>
    <xf numFmtId="3" fontId="5" fillId="0" borderId="29" xfId="0" applyNumberFormat="1" applyFont="1" applyFill="1" applyBorder="1" applyAlignment="1">
      <alignment horizontal="center" vertical="top" textRotation="90" wrapText="1"/>
    </xf>
    <xf numFmtId="3" fontId="2" fillId="0" borderId="30" xfId="0" applyNumberFormat="1" applyFont="1" applyFill="1" applyBorder="1" applyAlignment="1">
      <alignment horizontal="center" vertical="top"/>
    </xf>
    <xf numFmtId="3" fontId="2" fillId="0" borderId="40" xfId="0" applyNumberFormat="1" applyFont="1" applyFill="1" applyBorder="1" applyAlignment="1">
      <alignment horizontal="center" vertical="top"/>
    </xf>
    <xf numFmtId="3" fontId="1" fillId="7" borderId="62" xfId="0" applyNumberFormat="1" applyFont="1" applyFill="1" applyBorder="1" applyAlignment="1">
      <alignment horizontal="left" vertical="top" wrapText="1"/>
    </xf>
    <xf numFmtId="3" fontId="1" fillId="7" borderId="27" xfId="0" applyNumberFormat="1" applyFont="1" applyFill="1" applyBorder="1" applyAlignment="1">
      <alignment horizontal="left" vertical="top" wrapText="1"/>
    </xf>
    <xf numFmtId="3" fontId="1" fillId="7" borderId="28" xfId="0" applyNumberFormat="1" applyFont="1" applyFill="1" applyBorder="1" applyAlignment="1">
      <alignment horizontal="left" vertical="top" wrapText="1"/>
    </xf>
    <xf numFmtId="3" fontId="1" fillId="7" borderId="63" xfId="0" applyNumberFormat="1" applyFont="1" applyFill="1" applyBorder="1" applyAlignment="1">
      <alignment horizontal="left" vertical="top" wrapText="1"/>
    </xf>
    <xf numFmtId="3" fontId="1" fillId="7" borderId="58" xfId="0" applyNumberFormat="1" applyFont="1" applyFill="1" applyBorder="1" applyAlignment="1">
      <alignment horizontal="left" vertical="top" wrapText="1"/>
    </xf>
    <xf numFmtId="3" fontId="1" fillId="7" borderId="15" xfId="0" applyNumberFormat="1" applyFont="1" applyFill="1" applyBorder="1" applyAlignment="1">
      <alignment horizontal="left" vertical="top" wrapText="1"/>
    </xf>
    <xf numFmtId="3" fontId="4" fillId="0" borderId="19" xfId="0" applyNumberFormat="1" applyFont="1" applyFill="1" applyBorder="1" applyAlignment="1">
      <alignment horizontal="left" vertical="top" wrapText="1"/>
    </xf>
    <xf numFmtId="49" fontId="5" fillId="5" borderId="69" xfId="0" applyNumberFormat="1" applyFont="1" applyFill="1" applyBorder="1" applyAlignment="1">
      <alignment horizontal="center" vertical="top"/>
    </xf>
    <xf numFmtId="3" fontId="4" fillId="5" borderId="65" xfId="0" applyNumberFormat="1" applyFont="1" applyFill="1" applyBorder="1" applyAlignment="1">
      <alignment horizontal="left" vertical="top" wrapText="1"/>
    </xf>
    <xf numFmtId="3" fontId="4" fillId="5" borderId="69" xfId="0" applyNumberFormat="1" applyFont="1" applyFill="1" applyBorder="1" applyAlignment="1">
      <alignment horizontal="left" vertical="top" wrapText="1"/>
    </xf>
    <xf numFmtId="3" fontId="5" fillId="0" borderId="4" xfId="0" applyNumberFormat="1" applyFont="1" applyFill="1" applyBorder="1" applyAlignment="1">
      <alignment horizontal="center" vertical="top" textRotation="90" wrapText="1"/>
    </xf>
    <xf numFmtId="3" fontId="1" fillId="0" borderId="41" xfId="0" applyNumberFormat="1" applyFont="1" applyBorder="1" applyAlignment="1">
      <alignment horizontal="left" vertical="top" wrapText="1"/>
    </xf>
    <xf numFmtId="3" fontId="1" fillId="7" borderId="16" xfId="0" applyNumberFormat="1" applyFont="1" applyFill="1" applyBorder="1" applyAlignment="1">
      <alignment horizontal="left" vertical="top" wrapText="1"/>
    </xf>
    <xf numFmtId="3" fontId="1" fillId="7" borderId="3" xfId="0" applyNumberFormat="1" applyFont="1" applyFill="1" applyBorder="1" applyAlignment="1">
      <alignment horizontal="left" vertical="top" wrapText="1"/>
    </xf>
    <xf numFmtId="3" fontId="1" fillId="7" borderId="24" xfId="0" applyNumberFormat="1" applyFont="1" applyFill="1" applyBorder="1" applyAlignment="1">
      <alignment horizontal="left" vertical="top" wrapText="1"/>
    </xf>
    <xf numFmtId="3" fontId="1" fillId="7" borderId="57" xfId="0" applyNumberFormat="1" applyFont="1" applyFill="1" applyBorder="1" applyAlignment="1">
      <alignment horizontal="left" vertical="top" wrapText="1"/>
    </xf>
    <xf numFmtId="3" fontId="1" fillId="7" borderId="44" xfId="0" applyNumberFormat="1" applyFont="1" applyFill="1" applyBorder="1" applyAlignment="1">
      <alignment horizontal="left" vertical="top" wrapText="1"/>
    </xf>
    <xf numFmtId="3" fontId="1" fillId="7" borderId="70" xfId="0" applyNumberFormat="1"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7" xfId="0" applyFont="1" applyFill="1" applyBorder="1" applyAlignment="1">
      <alignment horizontal="left" vertical="top" wrapText="1"/>
    </xf>
    <xf numFmtId="49" fontId="2" fillId="5" borderId="32" xfId="0" applyNumberFormat="1" applyFont="1" applyFill="1" applyBorder="1" applyAlignment="1">
      <alignment horizontal="center" vertical="top"/>
    </xf>
    <xf numFmtId="3" fontId="1" fillId="0" borderId="58" xfId="0" applyNumberFormat="1" applyFont="1" applyBorder="1" applyAlignment="1">
      <alignment horizontal="left" vertical="top" wrapText="1"/>
    </xf>
    <xf numFmtId="3" fontId="1" fillId="0" borderId="0" xfId="0" applyNumberFormat="1" applyFont="1" applyFill="1" applyBorder="1" applyAlignment="1">
      <alignment horizontal="left" vertical="top" wrapText="1"/>
    </xf>
    <xf numFmtId="49" fontId="5" fillId="2" borderId="29"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3" fontId="5" fillId="0" borderId="73" xfId="0" applyNumberFormat="1" applyFont="1" applyFill="1" applyBorder="1" applyAlignment="1">
      <alignment horizontal="center" vertical="top"/>
    </xf>
    <xf numFmtId="3" fontId="5" fillId="0" borderId="47" xfId="0" applyNumberFormat="1" applyFont="1" applyFill="1" applyBorder="1" applyAlignment="1">
      <alignment horizontal="center" vertical="top"/>
    </xf>
    <xf numFmtId="3" fontId="4" fillId="0" borderId="71" xfId="0" applyNumberFormat="1" applyFont="1" applyFill="1" applyBorder="1" applyAlignment="1">
      <alignment horizontal="left" vertical="top" wrapText="1"/>
    </xf>
    <xf numFmtId="3" fontId="4" fillId="0" borderId="68" xfId="0" applyNumberFormat="1" applyFont="1" applyFill="1" applyBorder="1" applyAlignment="1">
      <alignment horizontal="left" vertical="top" wrapText="1"/>
    </xf>
    <xf numFmtId="3" fontId="23" fillId="8" borderId="47" xfId="0" applyNumberFormat="1" applyFont="1" applyFill="1" applyBorder="1" applyAlignment="1">
      <alignment horizontal="right" vertical="top" wrapText="1"/>
    </xf>
    <xf numFmtId="3" fontId="23" fillId="8" borderId="46" xfId="0" applyNumberFormat="1" applyFont="1" applyFill="1" applyBorder="1" applyAlignment="1">
      <alignment horizontal="right" vertical="top" wrapText="1"/>
    </xf>
    <xf numFmtId="3" fontId="23" fillId="8" borderId="51" xfId="0" applyNumberFormat="1" applyFont="1" applyFill="1" applyBorder="1" applyAlignment="1">
      <alignment horizontal="right" vertical="top" wrapText="1"/>
    </xf>
    <xf numFmtId="3" fontId="14" fillId="5" borderId="18" xfId="0" applyNumberFormat="1" applyFont="1" applyFill="1" applyBorder="1" applyAlignment="1">
      <alignment horizontal="left" vertical="top" wrapText="1"/>
    </xf>
    <xf numFmtId="3" fontId="4" fillId="0" borderId="64" xfId="0" applyNumberFormat="1" applyFont="1" applyFill="1" applyBorder="1" applyAlignment="1">
      <alignment horizontal="left" vertical="top" wrapText="1"/>
    </xf>
    <xf numFmtId="3" fontId="1" fillId="0" borderId="33" xfId="0" applyNumberFormat="1" applyFont="1" applyFill="1" applyBorder="1" applyAlignment="1">
      <alignment horizontal="left" vertical="top" wrapText="1"/>
    </xf>
    <xf numFmtId="3" fontId="2" fillId="0" borderId="44" xfId="0" applyNumberFormat="1" applyFont="1" applyFill="1" applyBorder="1" applyAlignment="1">
      <alignment horizontal="center" vertical="top" wrapText="1"/>
    </xf>
    <xf numFmtId="3" fontId="1" fillId="0" borderId="48" xfId="0" applyNumberFormat="1" applyFont="1" applyBorder="1" applyAlignment="1">
      <alignment horizontal="left" vertical="top" wrapText="1"/>
    </xf>
    <xf numFmtId="3" fontId="1" fillId="0" borderId="46" xfId="0" applyNumberFormat="1" applyFont="1" applyBorder="1" applyAlignment="1">
      <alignment horizontal="left" vertical="top" wrapText="1"/>
    </xf>
    <xf numFmtId="3" fontId="1" fillId="0" borderId="51" xfId="0" applyNumberFormat="1" applyFont="1" applyBorder="1" applyAlignment="1">
      <alignment horizontal="left" vertical="top" wrapText="1"/>
    </xf>
    <xf numFmtId="49" fontId="2" fillId="3" borderId="41" xfId="0" applyNumberFormat="1" applyFont="1" applyFill="1" applyBorder="1" applyAlignment="1">
      <alignment horizontal="center" vertical="top"/>
    </xf>
    <xf numFmtId="49" fontId="2" fillId="3" borderId="20" xfId="0" applyNumberFormat="1" applyFont="1" applyFill="1" applyBorder="1" applyAlignment="1">
      <alignment horizontal="center" vertical="top"/>
    </xf>
    <xf numFmtId="3" fontId="14" fillId="5" borderId="13" xfId="0" applyNumberFormat="1" applyFont="1" applyFill="1" applyBorder="1" applyAlignment="1">
      <alignment horizontal="left" vertical="top" wrapText="1"/>
    </xf>
    <xf numFmtId="3" fontId="14" fillId="5" borderId="19" xfId="0" applyNumberFormat="1" applyFont="1" applyFill="1" applyBorder="1" applyAlignment="1">
      <alignment horizontal="left" vertical="top" wrapText="1"/>
    </xf>
    <xf numFmtId="3" fontId="14" fillId="0" borderId="60" xfId="0" applyNumberFormat="1" applyFont="1" applyFill="1" applyBorder="1" applyAlignment="1">
      <alignment horizontal="left" vertical="top" wrapText="1"/>
    </xf>
    <xf numFmtId="3" fontId="14" fillId="0" borderId="18" xfId="0" applyNumberFormat="1" applyFont="1" applyFill="1" applyBorder="1" applyAlignment="1">
      <alignment horizontal="left" vertical="top" wrapText="1"/>
    </xf>
    <xf numFmtId="3" fontId="2" fillId="2" borderId="57" xfId="0" applyNumberFormat="1" applyFont="1" applyFill="1" applyBorder="1" applyAlignment="1">
      <alignment horizontal="left" vertical="top"/>
    </xf>
    <xf numFmtId="3" fontId="2" fillId="2" borderId="44" xfId="0" applyNumberFormat="1" applyFont="1" applyFill="1" applyBorder="1" applyAlignment="1">
      <alignment horizontal="left" vertical="top"/>
    </xf>
    <xf numFmtId="3" fontId="2" fillId="2" borderId="70" xfId="0" applyNumberFormat="1" applyFont="1" applyFill="1" applyBorder="1" applyAlignment="1">
      <alignment horizontal="left" vertical="top"/>
    </xf>
    <xf numFmtId="3" fontId="2" fillId="2" borderId="44" xfId="0" applyNumberFormat="1" applyFont="1" applyFill="1" applyBorder="1" applyAlignment="1">
      <alignment horizontal="center" vertical="top"/>
    </xf>
    <xf numFmtId="3" fontId="2" fillId="2" borderId="70" xfId="0" applyNumberFormat="1" applyFont="1" applyFill="1" applyBorder="1" applyAlignment="1">
      <alignment horizontal="center" vertical="top"/>
    </xf>
    <xf numFmtId="3" fontId="4" fillId="0" borderId="17"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7" borderId="27" xfId="0" applyNumberFormat="1" applyFont="1" applyFill="1" applyBorder="1" applyAlignment="1">
      <alignment horizontal="left" vertical="top" wrapText="1"/>
    </xf>
    <xf numFmtId="3" fontId="4" fillId="7" borderId="17" xfId="0" applyNumberFormat="1" applyFont="1" applyFill="1" applyBorder="1" applyAlignment="1">
      <alignment horizontal="left" vertical="top" wrapText="1"/>
    </xf>
    <xf numFmtId="3" fontId="4" fillId="7" borderId="0" xfId="0" applyNumberFormat="1" applyFont="1" applyFill="1" applyBorder="1" applyAlignment="1">
      <alignment horizontal="left" vertical="top" wrapText="1"/>
    </xf>
    <xf numFmtId="3" fontId="4" fillId="7" borderId="7" xfId="0" applyNumberFormat="1" applyFont="1" applyFill="1" applyBorder="1" applyAlignment="1">
      <alignment horizontal="left" vertical="top" wrapText="1"/>
    </xf>
    <xf numFmtId="3" fontId="4" fillId="7" borderId="63" xfId="0" applyNumberFormat="1" applyFont="1" applyFill="1" applyBorder="1" applyAlignment="1">
      <alignment horizontal="left" vertical="top" wrapText="1"/>
    </xf>
    <xf numFmtId="3" fontId="4" fillId="7" borderId="58"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3" fontId="2" fillId="0" borderId="65" xfId="0" applyNumberFormat="1" applyFont="1" applyFill="1" applyBorder="1" applyAlignment="1">
      <alignment horizontal="center" vertical="top" textRotation="90" wrapText="1"/>
    </xf>
    <xf numFmtId="3" fontId="2" fillId="0" borderId="69" xfId="0" applyNumberFormat="1" applyFont="1" applyFill="1" applyBorder="1" applyAlignment="1">
      <alignment horizontal="center" vertical="top" textRotation="90" wrapText="1"/>
    </xf>
    <xf numFmtId="3" fontId="27" fillId="7" borderId="18" xfId="0" applyNumberFormat="1" applyFont="1" applyFill="1" applyBorder="1" applyAlignment="1">
      <alignment horizontal="left" vertical="top" wrapText="1"/>
    </xf>
    <xf numFmtId="3" fontId="27" fillId="7" borderId="19" xfId="0" applyNumberFormat="1" applyFont="1" applyFill="1" applyBorder="1" applyAlignment="1">
      <alignment horizontal="left" vertical="top" wrapText="1"/>
    </xf>
    <xf numFmtId="3" fontId="4" fillId="0" borderId="13" xfId="0" applyNumberFormat="1" applyFont="1" applyFill="1" applyBorder="1" applyAlignment="1">
      <alignment horizontal="left" vertical="top" wrapText="1"/>
    </xf>
    <xf numFmtId="3" fontId="5" fillId="3" borderId="12" xfId="0" applyNumberFormat="1" applyFont="1" applyFill="1" applyBorder="1" applyAlignment="1">
      <alignment horizontal="center" vertical="top"/>
    </xf>
    <xf numFmtId="3" fontId="5" fillId="3" borderId="55" xfId="0" applyNumberFormat="1" applyFont="1" applyFill="1" applyBorder="1" applyAlignment="1">
      <alignment horizontal="center" vertical="top"/>
    </xf>
    <xf numFmtId="3" fontId="5" fillId="3" borderId="74" xfId="0" applyNumberFormat="1" applyFont="1" applyFill="1" applyBorder="1" applyAlignment="1">
      <alignment horizontal="center" vertical="top"/>
    </xf>
    <xf numFmtId="3" fontId="5" fillId="3" borderId="44" xfId="0" applyNumberFormat="1" applyFont="1" applyFill="1" applyBorder="1" applyAlignment="1">
      <alignment horizontal="left" vertical="top" wrapText="1"/>
    </xf>
    <xf numFmtId="3" fontId="5" fillId="3" borderId="70" xfId="0" applyNumberFormat="1" applyFont="1" applyFill="1" applyBorder="1" applyAlignment="1">
      <alignment horizontal="left" vertical="top" wrapText="1"/>
    </xf>
    <xf numFmtId="3" fontId="1" fillId="0" borderId="58" xfId="0" applyNumberFormat="1" applyFont="1" applyFill="1" applyBorder="1" applyAlignment="1">
      <alignment horizontal="left" vertical="top" wrapText="1"/>
    </xf>
    <xf numFmtId="3" fontId="4" fillId="7" borderId="16" xfId="0" applyNumberFormat="1" applyFont="1" applyFill="1" applyBorder="1" applyAlignment="1">
      <alignment horizontal="left" vertical="top" wrapText="1"/>
    </xf>
    <xf numFmtId="3" fontId="4" fillId="7" borderId="3" xfId="0" applyNumberFormat="1" applyFont="1" applyFill="1" applyBorder="1" applyAlignment="1">
      <alignment horizontal="left" vertical="top" wrapText="1"/>
    </xf>
    <xf numFmtId="3" fontId="4" fillId="7" borderId="24" xfId="0" applyNumberFormat="1" applyFont="1" applyFill="1" applyBorder="1" applyAlignment="1">
      <alignment horizontal="left" vertical="top" wrapText="1"/>
    </xf>
    <xf numFmtId="3" fontId="4" fillId="7" borderId="57" xfId="0" applyNumberFormat="1" applyFont="1" applyFill="1" applyBorder="1" applyAlignment="1">
      <alignment horizontal="left" vertical="top" wrapText="1"/>
    </xf>
    <xf numFmtId="3" fontId="4" fillId="7" borderId="44" xfId="0" applyNumberFormat="1" applyFont="1" applyFill="1" applyBorder="1" applyAlignment="1">
      <alignment horizontal="left" vertical="top" wrapText="1"/>
    </xf>
    <xf numFmtId="3" fontId="4" fillId="7" borderId="70" xfId="0" applyNumberFormat="1" applyFont="1" applyFill="1" applyBorder="1" applyAlignment="1">
      <alignment horizontal="left" vertical="top" wrapText="1"/>
    </xf>
    <xf numFmtId="3" fontId="5" fillId="2" borderId="12" xfId="0" applyNumberFormat="1" applyFont="1" applyFill="1" applyBorder="1" applyAlignment="1">
      <alignment horizontal="left" vertical="top" wrapText="1"/>
    </xf>
    <xf numFmtId="3" fontId="5" fillId="2" borderId="55" xfId="0" applyNumberFormat="1" applyFont="1" applyFill="1" applyBorder="1" applyAlignment="1">
      <alignment horizontal="left" vertical="top" wrapText="1"/>
    </xf>
    <xf numFmtId="3" fontId="5" fillId="2" borderId="74" xfId="0" applyNumberFormat="1" applyFont="1" applyFill="1" applyBorder="1" applyAlignment="1">
      <alignment horizontal="left" vertical="top" wrapText="1"/>
    </xf>
    <xf numFmtId="3" fontId="5" fillId="8" borderId="70" xfId="0" applyNumberFormat="1" applyFont="1" applyFill="1" applyBorder="1" applyAlignment="1">
      <alignment horizontal="right" vertical="top" wrapText="1"/>
    </xf>
    <xf numFmtId="3" fontId="1" fillId="0" borderId="54" xfId="0" applyNumberFormat="1" applyFont="1" applyBorder="1" applyAlignment="1">
      <alignment horizontal="center" vertical="top" wrapText="1"/>
    </xf>
    <xf numFmtId="3" fontId="1" fillId="0" borderId="52" xfId="0" applyNumberFormat="1" applyFont="1" applyBorder="1" applyAlignment="1">
      <alignment horizontal="center" vertical="top" wrapText="1"/>
    </xf>
  </cellXfs>
  <cellStyles count="4">
    <cellStyle name="Įprastas" xfId="0" builtinId="0"/>
    <cellStyle name="Įprastas 2" xfId="1"/>
    <cellStyle name="Kablelis" xfId="3" builtinId="3"/>
    <cellStyle name="Normal" xfId="2"/>
  </cellStyles>
  <dxfs count="0"/>
  <tableStyles count="0" defaultTableStyle="TableStyleMedium2" defaultPivotStyle="PivotStyleLight16"/>
  <colors>
    <mruColors>
      <color rgb="FFFFCC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t-LT" b="1">
                <a:latin typeface="Times New Roman" panose="02020603050405020304" pitchFamily="18" charset="0"/>
                <a:cs typeface="Times New Roman" panose="02020603050405020304" pitchFamily="18" charset="0"/>
              </a:rPr>
              <a:t>2017 m. SVP programos Nr. 10 įvykdymas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1067704727956712E-2"/>
          <c:y val="0.31993605033898448"/>
          <c:w val="0.91744871696863139"/>
          <c:h val="0.64960231456216488"/>
        </c:manualLayout>
      </c:layout>
      <c:pie3DChart>
        <c:varyColors val="1"/>
        <c:ser>
          <c:idx val="0"/>
          <c:order val="0"/>
          <c:explosion val="15"/>
          <c:dPt>
            <c:idx val="0"/>
            <c:bubble3D val="0"/>
            <c:spPr>
              <a:solidFill>
                <a:sysClr val="window" lastClr="FFFFFF"/>
              </a:solidFill>
              <a:ln w="25400">
                <a:solidFill>
                  <a:sysClr val="windowText" lastClr="000000"/>
                </a:solidFill>
              </a:ln>
              <a:effectLst/>
              <a:sp3d contourW="25400">
                <a:contourClr>
                  <a:sysClr val="windowText" lastClr="000000"/>
                </a:contourClr>
              </a:sp3d>
            </c:spPr>
            <c:extLst>
              <c:ext xmlns:c16="http://schemas.microsoft.com/office/drawing/2014/chart" uri="{C3380CC4-5D6E-409C-BE32-E72D297353CC}">
                <c16:uniqueId val="{00000003-F7F4-4976-B6F1-D8E353AAF46B}"/>
              </c:ext>
            </c:extLst>
          </c:dPt>
          <c:dPt>
            <c:idx val="1"/>
            <c:bubble3D val="0"/>
            <c:spPr>
              <a:solidFill>
                <a:schemeClr val="tx2">
                  <a:lumMod val="20000"/>
                  <a:lumOff val="80000"/>
                </a:schemeClr>
              </a:solidFill>
              <a:ln w="25400">
                <a:solidFill>
                  <a:sysClr val="windowText" lastClr="000000"/>
                </a:solidFill>
              </a:ln>
              <a:effectLst/>
              <a:sp3d contourW="25400">
                <a:contourClr>
                  <a:sysClr val="windowText" lastClr="000000"/>
                </a:contourClr>
              </a:sp3d>
            </c:spPr>
            <c:extLst>
              <c:ext xmlns:c16="http://schemas.microsoft.com/office/drawing/2014/chart" uri="{C3380CC4-5D6E-409C-BE32-E72D297353CC}">
                <c16:uniqueId val="{0000000F-F7F4-4976-B6F1-D8E353AAF46B}"/>
              </c:ext>
            </c:extLst>
          </c:dPt>
          <c:dPt>
            <c:idx val="2"/>
            <c:bubble3D val="0"/>
            <c:spPr>
              <a:solidFill>
                <a:srgbClr val="FFCCFF"/>
              </a:solidFill>
              <a:ln w="25400">
                <a:solidFill>
                  <a:sysClr val="windowText" lastClr="000000"/>
                </a:solidFill>
              </a:ln>
              <a:effectLst/>
              <a:sp3d contourW="25400">
                <a:contourClr>
                  <a:sysClr val="windowText" lastClr="000000"/>
                </a:contourClr>
              </a:sp3d>
            </c:spPr>
            <c:extLst>
              <c:ext xmlns:c16="http://schemas.microsoft.com/office/drawing/2014/chart" uri="{C3380CC4-5D6E-409C-BE32-E72D297353CC}">
                <c16:uniqueId val="{0000000D-F7F4-4976-B6F1-D8E353AAF46B}"/>
              </c:ext>
            </c:extLst>
          </c:dPt>
          <c:dPt>
            <c:idx val="3"/>
            <c:bubble3D val="0"/>
            <c:spPr>
              <a:solidFill>
                <a:schemeClr val="bg1">
                  <a:lumMod val="85000"/>
                </a:schemeClr>
              </a:solidFill>
              <a:ln w="25400">
                <a:solidFill>
                  <a:sysClr val="windowText" lastClr="000000"/>
                </a:solidFill>
              </a:ln>
              <a:effectLst/>
              <a:sp3d contourW="25400">
                <a:contourClr>
                  <a:sysClr val="windowText" lastClr="000000"/>
                </a:contourClr>
              </a:sp3d>
            </c:spPr>
            <c:extLst>
              <c:ext xmlns:c16="http://schemas.microsoft.com/office/drawing/2014/chart" uri="{C3380CC4-5D6E-409C-BE32-E72D297353CC}">
                <c16:uniqueId val="{00000006-642A-4482-916C-B92AC18CA243}"/>
              </c:ext>
            </c:extLst>
          </c:dPt>
          <c:dLbls>
            <c:dLbl>
              <c:idx val="0"/>
              <c:layout>
                <c:manualLayout>
                  <c:x val="0.17844663167104111"/>
                  <c:y val="-3.5761154855643044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7F4-4976-B6F1-D8E353AAF46B}"/>
                </c:ext>
              </c:extLst>
            </c:dLbl>
            <c:dLbl>
              <c:idx val="1"/>
              <c:layout>
                <c:manualLayout>
                  <c:x val="-0.16509930433453099"/>
                  <c:y val="2.497648190015851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F7F4-4976-B6F1-D8E353AAF46B}"/>
                </c:ext>
              </c:extLst>
            </c:dLbl>
            <c:dLbl>
              <c:idx val="2"/>
              <c:layout>
                <c:manualLayout>
                  <c:x val="-4.6074657334499877E-2"/>
                  <c:y val="-6.381757326205786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F7F4-4976-B6F1-D8E353AAF46B}"/>
                </c:ext>
              </c:extLst>
            </c:dLbl>
            <c:dLbl>
              <c:idx val="3"/>
              <c:layout>
                <c:manualLayout>
                  <c:x val="0.17564741907261591"/>
                  <c:y val="-2.175154711165691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42A-4482-916C-B92AC18CA243}"/>
                </c:ext>
              </c:extLst>
            </c:dLbl>
            <c:numFmt formatCode="0\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t-LT"/>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Ataskaita!$A$8:$A$10</c:f>
              <c:strCache>
                <c:ptCount val="3"/>
                <c:pt idx="0">
                  <c:v>faktiškai įvykdyta –</c:v>
                </c:pt>
                <c:pt idx="1">
                  <c:v>iš dalies įvykdyta –</c:v>
                </c:pt>
                <c:pt idx="2">
                  <c:v>neįvykdyta –</c:v>
                </c:pt>
              </c:strCache>
            </c:strRef>
          </c:cat>
          <c:val>
            <c:numRef>
              <c:f>Ataskaita!$B$8:$B$10</c:f>
              <c:numCache>
                <c:formatCode>0</c:formatCode>
                <c:ptCount val="3"/>
                <c:pt idx="0">
                  <c:v>65</c:v>
                </c:pt>
                <c:pt idx="1">
                  <c:v>6</c:v>
                </c:pt>
                <c:pt idx="2">
                  <c:v>0</c:v>
                </c:pt>
              </c:numCache>
            </c:numRef>
          </c:val>
          <c:extLst>
            <c:ext xmlns:c16="http://schemas.microsoft.com/office/drawing/2014/chart" uri="{C3380CC4-5D6E-409C-BE32-E72D297353CC}">
              <c16:uniqueId val="{00000000-F7F4-4976-B6F1-D8E353AAF46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85725</xdr:rowOff>
    </xdr:from>
    <xdr:to>
      <xdr:col>4</xdr:col>
      <xdr:colOff>304800</xdr:colOff>
      <xdr:row>25</xdr:row>
      <xdr:rowOff>771525</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H20" sqref="H20"/>
    </sheetView>
  </sheetViews>
  <sheetFormatPr defaultRowHeight="12.75" x14ac:dyDescent="0.2"/>
  <cols>
    <col min="2" max="2" width="22.42578125" customWidth="1"/>
    <col min="3" max="3" width="55.85546875" customWidth="1"/>
  </cols>
  <sheetData>
    <row r="1" spans="2:3" ht="15.75" x14ac:dyDescent="0.2">
      <c r="B1" s="1692" t="s">
        <v>53</v>
      </c>
      <c r="C1" s="1692"/>
    </row>
    <row r="2" spans="2:3" ht="31.5" x14ac:dyDescent="0.2">
      <c r="B2" s="15" t="s">
        <v>13</v>
      </c>
      <c r="C2" s="16" t="s">
        <v>54</v>
      </c>
    </row>
    <row r="3" spans="2:3" ht="15.75" x14ac:dyDescent="0.2">
      <c r="B3" s="15">
        <v>1</v>
      </c>
      <c r="C3" s="17" t="s">
        <v>52</v>
      </c>
    </row>
    <row r="4" spans="2:3" ht="15.75" x14ac:dyDescent="0.2">
      <c r="B4" s="15">
        <v>2</v>
      </c>
      <c r="C4" s="18" t="s">
        <v>55</v>
      </c>
    </row>
    <row r="5" spans="2:3" ht="15.75" x14ac:dyDescent="0.2">
      <c r="B5" s="15">
        <v>3</v>
      </c>
      <c r="C5" s="17" t="s">
        <v>56</v>
      </c>
    </row>
    <row r="6" spans="2:3" ht="15.75" x14ac:dyDescent="0.2">
      <c r="B6" s="15">
        <v>4</v>
      </c>
      <c r="C6" s="17" t="s">
        <v>57</v>
      </c>
    </row>
    <row r="7" spans="2:3" ht="15.75" x14ac:dyDescent="0.2">
      <c r="B7" s="15">
        <v>5</v>
      </c>
      <c r="C7" s="17" t="s">
        <v>58</v>
      </c>
    </row>
    <row r="8" spans="2:3" ht="15.75" x14ac:dyDescent="0.2">
      <c r="B8" s="15">
        <v>6</v>
      </c>
      <c r="C8" s="17" t="s">
        <v>59</v>
      </c>
    </row>
    <row r="10" spans="2:3" ht="12.75" customHeight="1" x14ac:dyDescent="0.2">
      <c r="B10" s="1693" t="s">
        <v>60</v>
      </c>
      <c r="C10" s="1693"/>
    </row>
    <row r="11" spans="2:3" x14ac:dyDescent="0.2">
      <c r="B11" s="1693"/>
      <c r="C11" s="1693"/>
    </row>
  </sheetData>
  <mergeCells count="2">
    <mergeCell ref="B1:C1"/>
    <mergeCell ref="B10:C11"/>
  </mergeCells>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zoomScaleNormal="100" workbookViewId="0">
      <selection activeCell="R9" sqref="R9"/>
    </sheetView>
  </sheetViews>
  <sheetFormatPr defaultRowHeight="12.75" x14ac:dyDescent="0.2"/>
  <cols>
    <col min="1" max="1" width="44.85546875" style="1052" customWidth="1"/>
    <col min="2" max="2" width="11.140625" style="1052" customWidth="1"/>
    <col min="3" max="16384" width="9.140625" style="1052"/>
  </cols>
  <sheetData>
    <row r="1" spans="1:5" s="1051" customFormat="1" ht="15.75" x14ac:dyDescent="0.2">
      <c r="A1" s="1695" t="s">
        <v>471</v>
      </c>
      <c r="B1" s="1695"/>
      <c r="C1" s="1695"/>
      <c r="D1" s="1695"/>
      <c r="E1" s="1695"/>
    </row>
    <row r="2" spans="1:5" s="1051" customFormat="1" ht="15.75" x14ac:dyDescent="0.2">
      <c r="A2" s="1696" t="s">
        <v>307</v>
      </c>
      <c r="B2" s="1696"/>
      <c r="C2" s="1696"/>
      <c r="D2" s="1696"/>
      <c r="E2" s="1696"/>
    </row>
    <row r="3" spans="1:5" s="1051" customFormat="1" ht="35.25" customHeight="1" x14ac:dyDescent="0.2">
      <c r="A3" s="1695" t="s">
        <v>308</v>
      </c>
      <c r="B3" s="1695"/>
      <c r="C3" s="1695"/>
      <c r="D3" s="1695"/>
      <c r="E3" s="1695"/>
    </row>
    <row r="4" spans="1:5" ht="46.5" customHeight="1" x14ac:dyDescent="0.2">
      <c r="A4" s="1697" t="s">
        <v>472</v>
      </c>
      <c r="B4" s="1697"/>
      <c r="C4" s="1697"/>
      <c r="D4" s="1697"/>
      <c r="E4" s="1697"/>
    </row>
    <row r="5" spans="1:5" s="1051" customFormat="1" ht="14.25" x14ac:dyDescent="0.2">
      <c r="A5" s="1053" t="s">
        <v>309</v>
      </c>
    </row>
    <row r="6" spans="1:5" s="1051" customFormat="1" ht="74.25" customHeight="1" x14ac:dyDescent="0.2">
      <c r="A6" s="1698" t="s">
        <v>479</v>
      </c>
      <c r="B6" s="1698"/>
      <c r="C6" s="1698"/>
      <c r="D6" s="1698"/>
      <c r="E6" s="1698"/>
    </row>
    <row r="7" spans="1:5" s="1054" customFormat="1" ht="40.5" customHeight="1" x14ac:dyDescent="0.2">
      <c r="A7" s="1694" t="s">
        <v>478</v>
      </c>
      <c r="B7" s="1694"/>
      <c r="C7" s="1694"/>
      <c r="D7" s="1694"/>
    </row>
    <row r="8" spans="1:5" s="1057" customFormat="1" ht="15.75" x14ac:dyDescent="0.25">
      <c r="A8" s="1055" t="s">
        <v>310</v>
      </c>
      <c r="B8" s="1056">
        <v>65</v>
      </c>
      <c r="C8" s="1699" t="s">
        <v>311</v>
      </c>
      <c r="D8" s="1699"/>
      <c r="E8" s="1699"/>
    </row>
    <row r="9" spans="1:5" s="1057" customFormat="1" ht="15.75" x14ac:dyDescent="0.25">
      <c r="A9" s="1058" t="s">
        <v>312</v>
      </c>
      <c r="B9" s="1059">
        <v>6</v>
      </c>
      <c r="C9" s="1057" t="s">
        <v>313</v>
      </c>
    </row>
    <row r="10" spans="1:5" s="1057" customFormat="1" ht="15.75" x14ac:dyDescent="0.25">
      <c r="A10" s="1055" t="s">
        <v>314</v>
      </c>
      <c r="B10" s="1056" t="s">
        <v>480</v>
      </c>
      <c r="C10" s="1060"/>
      <c r="D10" s="1060"/>
      <c r="E10" s="1060"/>
    </row>
    <row r="11" spans="1:5" x14ac:dyDescent="0.2">
      <c r="A11" s="1061"/>
    </row>
    <row r="12" spans="1:5" x14ac:dyDescent="0.2">
      <c r="A12" s="1061"/>
    </row>
    <row r="14" spans="1:5" x14ac:dyDescent="0.2">
      <c r="A14" s="1062"/>
      <c r="B14" s="1063"/>
    </row>
    <row r="15" spans="1:5" x14ac:dyDescent="0.2">
      <c r="A15" s="1062"/>
      <c r="B15" s="1063"/>
    </row>
    <row r="16" spans="1:5" x14ac:dyDescent="0.2">
      <c r="A16" s="1062"/>
      <c r="B16" s="1063"/>
    </row>
    <row r="22" spans="1:17" x14ac:dyDescent="0.2">
      <c r="Q22" s="1064"/>
    </row>
    <row r="26" spans="1:17" ht="66.75" customHeight="1" x14ac:dyDescent="0.2"/>
    <row r="27" spans="1:17" ht="53.25" customHeight="1" x14ac:dyDescent="0.25">
      <c r="A27" s="1700" t="s">
        <v>318</v>
      </c>
      <c r="B27" s="1700"/>
      <c r="C27" s="1700"/>
      <c r="D27" s="1700"/>
      <c r="E27" s="1700"/>
    </row>
    <row r="28" spans="1:17" ht="32.25" customHeight="1" x14ac:dyDescent="0.2">
      <c r="A28" s="1701" t="s">
        <v>315</v>
      </c>
      <c r="B28" s="1701"/>
      <c r="C28" s="1701"/>
      <c r="D28" s="1701"/>
      <c r="E28" s="1701"/>
    </row>
    <row r="29" spans="1:17" ht="32.25" customHeight="1" x14ac:dyDescent="0.2">
      <c r="A29" s="1701" t="s">
        <v>316</v>
      </c>
      <c r="B29" s="1701"/>
      <c r="C29" s="1701"/>
      <c r="D29" s="1701"/>
      <c r="E29" s="1701"/>
    </row>
    <row r="30" spans="1:17" ht="32.25" customHeight="1" x14ac:dyDescent="0.2">
      <c r="A30" s="1701" t="s">
        <v>317</v>
      </c>
      <c r="B30" s="1701"/>
      <c r="C30" s="1701"/>
      <c r="D30" s="1701"/>
      <c r="E30" s="1701"/>
    </row>
  </sheetData>
  <mergeCells count="11">
    <mergeCell ref="C8:E8"/>
    <mergeCell ref="A27:E27"/>
    <mergeCell ref="A28:E28"/>
    <mergeCell ref="A29:E29"/>
    <mergeCell ref="A30:E30"/>
    <mergeCell ref="A7:D7"/>
    <mergeCell ref="A1:E1"/>
    <mergeCell ref="A2:E2"/>
    <mergeCell ref="A3:E3"/>
    <mergeCell ref="A4:E4"/>
    <mergeCell ref="A6:E6"/>
  </mergeCells>
  <printOptions horizontalCentered="1"/>
  <pageMargins left="0.70866141732283472" right="0.11811023622047245"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7"/>
  <sheetViews>
    <sheetView zoomScaleNormal="100" zoomScaleSheetLayoutView="70" workbookViewId="0">
      <selection sqref="A1:P2"/>
    </sheetView>
  </sheetViews>
  <sheetFormatPr defaultColWidth="9.140625" defaultRowHeight="12.75" x14ac:dyDescent="0.2"/>
  <cols>
    <col min="1" max="3" width="2.42578125" style="127" customWidth="1"/>
    <col min="4" max="4" width="31" style="70" customWidth="1"/>
    <col min="5" max="6" width="3" style="92" customWidth="1"/>
    <col min="7" max="7" width="8.140625" style="262" customWidth="1"/>
    <col min="8" max="10" width="9.5703125" style="1433" customWidth="1"/>
    <col min="11" max="11" width="34.28515625" style="70" customWidth="1"/>
    <col min="12" max="12" width="5.7109375" style="92" customWidth="1"/>
    <col min="13" max="13" width="5.7109375" style="262" customWidth="1"/>
    <col min="14" max="14" width="6.42578125" style="92" customWidth="1"/>
    <col min="15" max="15" width="26" style="92" customWidth="1"/>
    <col min="16" max="16" width="26" style="75" customWidth="1"/>
    <col min="17" max="17" width="11.140625" style="69" customWidth="1"/>
    <col min="18" max="16384" width="9.140625" style="69"/>
  </cols>
  <sheetData>
    <row r="1" spans="1:17" s="1086" customFormat="1" ht="16.5" customHeight="1" x14ac:dyDescent="0.2">
      <c r="A1" s="1925" t="s">
        <v>293</v>
      </c>
      <c r="B1" s="1925"/>
      <c r="C1" s="1925"/>
      <c r="D1" s="1925"/>
      <c r="E1" s="1925"/>
      <c r="F1" s="1925"/>
      <c r="G1" s="1925"/>
      <c r="H1" s="1925"/>
      <c r="I1" s="1925"/>
      <c r="J1" s="1925"/>
      <c r="K1" s="1925"/>
      <c r="L1" s="1925"/>
      <c r="M1" s="1925"/>
      <c r="N1" s="1925"/>
      <c r="O1" s="1925"/>
      <c r="P1" s="1925"/>
      <c r="Q1" s="1085"/>
    </row>
    <row r="2" spans="1:17" s="1086" customFormat="1" ht="16.5" customHeight="1" x14ac:dyDescent="0.2">
      <c r="A2" s="1926" t="s">
        <v>294</v>
      </c>
      <c r="B2" s="1926"/>
      <c r="C2" s="1926"/>
      <c r="D2" s="1926"/>
      <c r="E2" s="1926"/>
      <c r="F2" s="1926"/>
      <c r="G2" s="1926"/>
      <c r="H2" s="1926"/>
      <c r="I2" s="1926"/>
      <c r="J2" s="1926"/>
      <c r="K2" s="1926"/>
      <c r="L2" s="1926"/>
      <c r="M2" s="1926"/>
      <c r="N2" s="1926"/>
      <c r="O2" s="1926"/>
      <c r="P2" s="1926"/>
      <c r="Q2" s="1021"/>
    </row>
    <row r="3" spans="1:17" ht="20.25" customHeight="1" thickBot="1" x14ac:dyDescent="0.25">
      <c r="A3" s="260"/>
      <c r="B3" s="260"/>
      <c r="C3" s="1939" t="s">
        <v>199</v>
      </c>
      <c r="D3" s="1939"/>
      <c r="E3" s="1939"/>
      <c r="F3" s="1939"/>
      <c r="G3" s="1939"/>
      <c r="H3" s="1939"/>
      <c r="I3" s="1939"/>
      <c r="J3" s="1939"/>
      <c r="K3" s="1939"/>
      <c r="L3" s="1939"/>
      <c r="M3" s="1939"/>
      <c r="N3" s="1939"/>
      <c r="O3" s="1939"/>
      <c r="P3" s="1939"/>
    </row>
    <row r="4" spans="1:17" ht="18.75" customHeight="1" x14ac:dyDescent="0.2">
      <c r="A4" s="1947" t="s">
        <v>9</v>
      </c>
      <c r="B4" s="1951" t="s">
        <v>10</v>
      </c>
      <c r="C4" s="1951" t="s">
        <v>11</v>
      </c>
      <c r="D4" s="1955" t="s">
        <v>24</v>
      </c>
      <c r="E4" s="1958" t="s">
        <v>12</v>
      </c>
      <c r="F4" s="1961" t="s">
        <v>13</v>
      </c>
      <c r="G4" s="1964" t="s">
        <v>14</v>
      </c>
      <c r="H4" s="1940" t="s">
        <v>319</v>
      </c>
      <c r="I4" s="1941"/>
      <c r="J4" s="1942"/>
      <c r="K4" s="1937" t="s">
        <v>320</v>
      </c>
      <c r="L4" s="1938"/>
      <c r="M4" s="1938"/>
      <c r="N4" s="1938"/>
      <c r="O4" s="1967" t="s">
        <v>297</v>
      </c>
      <c r="P4" s="1970" t="s">
        <v>298</v>
      </c>
    </row>
    <row r="5" spans="1:17" ht="24" customHeight="1" x14ac:dyDescent="0.2">
      <c r="A5" s="1948"/>
      <c r="B5" s="1952"/>
      <c r="C5" s="1952"/>
      <c r="D5" s="1956"/>
      <c r="E5" s="1959"/>
      <c r="F5" s="1962"/>
      <c r="G5" s="1965"/>
      <c r="H5" s="1973" t="s">
        <v>321</v>
      </c>
      <c r="I5" s="1976" t="s">
        <v>322</v>
      </c>
      <c r="J5" s="1979" t="s">
        <v>323</v>
      </c>
      <c r="K5" s="1899" t="s">
        <v>24</v>
      </c>
      <c r="L5" s="1922" t="s">
        <v>295</v>
      </c>
      <c r="M5" s="1902" t="s">
        <v>477</v>
      </c>
      <c r="N5" s="1905" t="s">
        <v>296</v>
      </c>
      <c r="O5" s="1968"/>
      <c r="P5" s="1971"/>
    </row>
    <row r="6" spans="1:17" ht="21.75" customHeight="1" x14ac:dyDescent="0.2">
      <c r="A6" s="1949"/>
      <c r="B6" s="1953"/>
      <c r="C6" s="1953"/>
      <c r="D6" s="1956"/>
      <c r="E6" s="1959"/>
      <c r="F6" s="1962"/>
      <c r="G6" s="1965"/>
      <c r="H6" s="1974"/>
      <c r="I6" s="1977"/>
      <c r="J6" s="1980"/>
      <c r="K6" s="1900"/>
      <c r="L6" s="1923"/>
      <c r="M6" s="1903"/>
      <c r="N6" s="1906"/>
      <c r="O6" s="1968"/>
      <c r="P6" s="1971"/>
    </row>
    <row r="7" spans="1:17" ht="63.75" customHeight="1" thickBot="1" x14ac:dyDescent="0.25">
      <c r="A7" s="1950"/>
      <c r="B7" s="1954"/>
      <c r="C7" s="1954"/>
      <c r="D7" s="1957"/>
      <c r="E7" s="1960"/>
      <c r="F7" s="1963"/>
      <c r="G7" s="1966"/>
      <c r="H7" s="1975"/>
      <c r="I7" s="1978"/>
      <c r="J7" s="1981"/>
      <c r="K7" s="1901"/>
      <c r="L7" s="1924"/>
      <c r="M7" s="1904"/>
      <c r="N7" s="1907"/>
      <c r="O7" s="1969"/>
      <c r="P7" s="1972"/>
    </row>
    <row r="8" spans="1:17" x14ac:dyDescent="0.2">
      <c r="A8" s="1943" t="s">
        <v>131</v>
      </c>
      <c r="B8" s="1944"/>
      <c r="C8" s="1944"/>
      <c r="D8" s="1944"/>
      <c r="E8" s="1944"/>
      <c r="F8" s="1944"/>
      <c r="G8" s="1944"/>
      <c r="H8" s="1945"/>
      <c r="I8" s="1945"/>
      <c r="J8" s="1945"/>
      <c r="K8" s="1944"/>
      <c r="L8" s="1944"/>
      <c r="M8" s="1944"/>
      <c r="N8" s="1944"/>
      <c r="O8" s="1944"/>
      <c r="P8" s="1946"/>
    </row>
    <row r="9" spans="1:17" x14ac:dyDescent="0.2">
      <c r="A9" s="1912" t="s">
        <v>32</v>
      </c>
      <c r="B9" s="1913"/>
      <c r="C9" s="1913"/>
      <c r="D9" s="1913"/>
      <c r="E9" s="1913"/>
      <c r="F9" s="1913"/>
      <c r="G9" s="1913"/>
      <c r="H9" s="1913"/>
      <c r="I9" s="1913"/>
      <c r="J9" s="1913"/>
      <c r="K9" s="1913"/>
      <c r="L9" s="1913"/>
      <c r="M9" s="1913"/>
      <c r="N9" s="1913"/>
      <c r="O9" s="1913"/>
      <c r="P9" s="1914"/>
    </row>
    <row r="10" spans="1:17" ht="41.25" customHeight="1" x14ac:dyDescent="0.2">
      <c r="A10" s="1087" t="s">
        <v>15</v>
      </c>
      <c r="B10" s="1088" t="s">
        <v>39</v>
      </c>
      <c r="C10" s="1088"/>
      <c r="D10" s="1088"/>
      <c r="E10" s="1088"/>
      <c r="F10" s="1088"/>
      <c r="G10" s="1088"/>
      <c r="H10" s="1088"/>
      <c r="I10" s="1088"/>
      <c r="J10" s="1088"/>
      <c r="K10" s="1089" t="s">
        <v>324</v>
      </c>
      <c r="L10" s="1090">
        <v>80</v>
      </c>
      <c r="M10" s="1090">
        <v>80</v>
      </c>
      <c r="N10" s="1091">
        <v>81.3</v>
      </c>
      <c r="O10" s="1092"/>
      <c r="P10" s="1093"/>
    </row>
    <row r="11" spans="1:17" ht="52.5" customHeight="1" x14ac:dyDescent="0.2">
      <c r="A11" s="1087"/>
      <c r="B11" s="1088"/>
      <c r="C11" s="1088"/>
      <c r="D11" s="1088"/>
      <c r="E11" s="1088"/>
      <c r="F11" s="1088"/>
      <c r="G11" s="1088"/>
      <c r="H11" s="1088"/>
      <c r="I11" s="1088"/>
      <c r="J11" s="1088"/>
      <c r="K11" s="1072" t="s">
        <v>325</v>
      </c>
      <c r="L11" s="1070" t="s">
        <v>326</v>
      </c>
      <c r="M11" s="1070" t="s">
        <v>326</v>
      </c>
      <c r="N11" s="1094" t="s">
        <v>327</v>
      </c>
      <c r="O11" s="1095"/>
      <c r="P11" s="1096"/>
    </row>
    <row r="12" spans="1:17" ht="42" customHeight="1" x14ac:dyDescent="0.2">
      <c r="A12" s="1087"/>
      <c r="B12" s="1088"/>
      <c r="C12" s="1088"/>
      <c r="D12" s="1088"/>
      <c r="E12" s="1088"/>
      <c r="F12" s="1088"/>
      <c r="G12" s="1088"/>
      <c r="H12" s="1088"/>
      <c r="I12" s="1088"/>
      <c r="J12" s="1088"/>
      <c r="K12" s="1072" t="s">
        <v>300</v>
      </c>
      <c r="L12" s="1070">
        <v>49</v>
      </c>
      <c r="M12" s="1070">
        <v>49</v>
      </c>
      <c r="N12" s="1097">
        <v>57.1</v>
      </c>
      <c r="O12" s="1095"/>
      <c r="P12" s="1096"/>
    </row>
    <row r="13" spans="1:17" ht="41.25" customHeight="1" x14ac:dyDescent="0.2">
      <c r="A13" s="1087"/>
      <c r="B13" s="1088"/>
      <c r="C13" s="1088"/>
      <c r="D13" s="1088"/>
      <c r="E13" s="1088"/>
      <c r="F13" s="1088"/>
      <c r="G13" s="1088"/>
      <c r="H13" s="1088"/>
      <c r="I13" s="1088"/>
      <c r="J13" s="1088"/>
      <c r="K13" s="1072" t="s">
        <v>301</v>
      </c>
      <c r="L13" s="1070">
        <v>21.3</v>
      </c>
      <c r="M13" s="1070">
        <v>21.3</v>
      </c>
      <c r="N13" s="1097">
        <v>26.2</v>
      </c>
      <c r="O13" s="1095"/>
      <c r="P13" s="1096"/>
    </row>
    <row r="14" spans="1:17" ht="42" customHeight="1" x14ac:dyDescent="0.2">
      <c r="A14" s="1087"/>
      <c r="B14" s="1088"/>
      <c r="C14" s="1088"/>
      <c r="D14" s="1088"/>
      <c r="E14" s="1088"/>
      <c r="F14" s="1088"/>
      <c r="G14" s="1088"/>
      <c r="H14" s="1088"/>
      <c r="I14" s="1088"/>
      <c r="J14" s="1088"/>
      <c r="K14" s="1072" t="s">
        <v>299</v>
      </c>
      <c r="L14" s="1070">
        <v>260</v>
      </c>
      <c r="M14" s="1070">
        <v>260</v>
      </c>
      <c r="N14" s="1098">
        <v>425</v>
      </c>
      <c r="O14" s="1915" t="s">
        <v>485</v>
      </c>
      <c r="P14" s="1916"/>
    </row>
    <row r="15" spans="1:17" ht="43.5" customHeight="1" x14ac:dyDescent="0.2">
      <c r="A15" s="1087"/>
      <c r="B15" s="1088"/>
      <c r="C15" s="1088"/>
      <c r="D15" s="1088"/>
      <c r="E15" s="1088"/>
      <c r="F15" s="1088"/>
      <c r="G15" s="1088"/>
      <c r="H15" s="1088"/>
      <c r="I15" s="1088"/>
      <c r="J15" s="1088"/>
      <c r="K15" s="1072" t="s">
        <v>302</v>
      </c>
      <c r="L15" s="1070">
        <v>26</v>
      </c>
      <c r="M15" s="1070">
        <v>26</v>
      </c>
      <c r="N15" s="1098">
        <v>44</v>
      </c>
      <c r="O15" s="1915" t="s">
        <v>481</v>
      </c>
      <c r="P15" s="1916"/>
    </row>
    <row r="16" spans="1:17" ht="31.5" customHeight="1" thickBot="1" x14ac:dyDescent="0.25">
      <c r="A16" s="1099"/>
      <c r="B16" s="1100"/>
      <c r="C16" s="1100"/>
      <c r="D16" s="1100"/>
      <c r="E16" s="1100"/>
      <c r="F16" s="1100"/>
      <c r="G16" s="1100"/>
      <c r="H16" s="1100"/>
      <c r="I16" s="1100"/>
      <c r="J16" s="1100"/>
      <c r="K16" s="1101" t="s">
        <v>303</v>
      </c>
      <c r="L16" s="1102">
        <v>180</v>
      </c>
      <c r="M16" s="1102">
        <v>180</v>
      </c>
      <c r="N16" s="1103">
        <v>220</v>
      </c>
      <c r="O16" s="1104"/>
      <c r="P16" s="1105" t="s">
        <v>328</v>
      </c>
    </row>
    <row r="17" spans="1:19" ht="13.5" thickBot="1" x14ac:dyDescent="0.25">
      <c r="A17" s="1483" t="s">
        <v>15</v>
      </c>
      <c r="B17" s="10" t="s">
        <v>15</v>
      </c>
      <c r="C17" s="1917" t="s">
        <v>159</v>
      </c>
      <c r="D17" s="1918"/>
      <c r="E17" s="1918"/>
      <c r="F17" s="1918"/>
      <c r="G17" s="1919"/>
      <c r="H17" s="1919"/>
      <c r="I17" s="1919"/>
      <c r="J17" s="1919"/>
      <c r="K17" s="1919"/>
      <c r="L17" s="1919"/>
      <c r="M17" s="1919"/>
      <c r="N17" s="1919"/>
      <c r="O17" s="1919"/>
      <c r="P17" s="1920"/>
    </row>
    <row r="18" spans="1:19" s="102" customFormat="1" ht="12.75" customHeight="1" x14ac:dyDescent="0.2">
      <c r="A18" s="1106" t="s">
        <v>15</v>
      </c>
      <c r="B18" s="3" t="s">
        <v>15</v>
      </c>
      <c r="C18" s="1921" t="s">
        <v>15</v>
      </c>
      <c r="D18" s="1908" t="s">
        <v>61</v>
      </c>
      <c r="E18" s="1910"/>
      <c r="F18" s="1911">
        <v>2</v>
      </c>
      <c r="G18" s="1028" t="s">
        <v>16</v>
      </c>
      <c r="H18" s="1107">
        <v>24243</v>
      </c>
      <c r="I18" s="1108">
        <v>24607</v>
      </c>
      <c r="J18" s="1109">
        <v>24575.5</v>
      </c>
      <c r="K18" s="1561"/>
      <c r="L18" s="1110"/>
      <c r="M18" s="1519"/>
      <c r="N18" s="1111"/>
      <c r="O18" s="39"/>
      <c r="P18" s="1112"/>
      <c r="Q18" s="1113"/>
    </row>
    <row r="19" spans="1:19" s="102" customFormat="1" x14ac:dyDescent="0.2">
      <c r="A19" s="1114"/>
      <c r="B19" s="6"/>
      <c r="C19" s="1879"/>
      <c r="D19" s="1909"/>
      <c r="E19" s="1891"/>
      <c r="F19" s="1893"/>
      <c r="G19" s="1074" t="s">
        <v>19</v>
      </c>
      <c r="H19" s="1115">
        <v>34487.1</v>
      </c>
      <c r="I19" s="1116">
        <v>36249.1</v>
      </c>
      <c r="J19" s="1117">
        <v>36223.300000000003</v>
      </c>
      <c r="K19" s="1512"/>
      <c r="L19" s="1164"/>
      <c r="M19" s="1563"/>
      <c r="N19" s="1030"/>
      <c r="O19" s="1023"/>
      <c r="P19" s="1001"/>
    </row>
    <row r="20" spans="1:19" s="102" customFormat="1" x14ac:dyDescent="0.2">
      <c r="A20" s="1114"/>
      <c r="B20" s="6"/>
      <c r="C20" s="1479"/>
      <c r="D20" s="824"/>
      <c r="E20" s="105"/>
      <c r="F20" s="1476"/>
      <c r="G20" s="1022" t="s">
        <v>51</v>
      </c>
      <c r="H20" s="1115">
        <v>5433.4</v>
      </c>
      <c r="I20" s="387">
        <v>5464.2</v>
      </c>
      <c r="J20" s="270">
        <v>4692.2</v>
      </c>
      <c r="K20" s="1512"/>
      <c r="L20" s="1164"/>
      <c r="M20" s="1563"/>
      <c r="N20" s="1030"/>
      <c r="O20" s="1023"/>
      <c r="P20" s="1001"/>
    </row>
    <row r="21" spans="1:19" s="102" customFormat="1" x14ac:dyDescent="0.2">
      <c r="A21" s="1114"/>
      <c r="B21" s="6"/>
      <c r="C21" s="1479"/>
      <c r="D21" s="824"/>
      <c r="E21" s="105"/>
      <c r="F21" s="1476"/>
      <c r="G21" s="1118" t="s">
        <v>127</v>
      </c>
      <c r="H21" s="329">
        <v>592.70000000000005</v>
      </c>
      <c r="I21" s="417">
        <v>592.70000000000005</v>
      </c>
      <c r="J21" s="1119">
        <v>592.70000000000005</v>
      </c>
      <c r="K21" s="1512"/>
      <c r="L21" s="1164"/>
      <c r="M21" s="1563"/>
      <c r="N21" s="1030"/>
      <c r="O21" s="1023"/>
      <c r="P21" s="1001"/>
    </row>
    <row r="22" spans="1:19" s="102" customFormat="1" x14ac:dyDescent="0.2">
      <c r="A22" s="1114"/>
      <c r="B22" s="6"/>
      <c r="C22" s="1479"/>
      <c r="D22" s="824"/>
      <c r="E22" s="105"/>
      <c r="F22" s="1476"/>
      <c r="G22" s="190" t="s">
        <v>249</v>
      </c>
      <c r="H22" s="291">
        <v>57.1</v>
      </c>
      <c r="I22" s="382">
        <v>38.700000000000003</v>
      </c>
      <c r="J22" s="1120">
        <v>0</v>
      </c>
      <c r="K22" s="1512"/>
      <c r="L22" s="1164"/>
      <c r="M22" s="1563"/>
      <c r="N22" s="1030"/>
      <c r="O22" s="1023"/>
      <c r="P22" s="1001"/>
    </row>
    <row r="23" spans="1:19" s="102" customFormat="1" ht="16.5" customHeight="1" x14ac:dyDescent="0.2">
      <c r="A23" s="1114"/>
      <c r="B23" s="1478"/>
      <c r="C23" s="19"/>
      <c r="D23" s="1883" t="s">
        <v>153</v>
      </c>
      <c r="E23" s="173"/>
      <c r="F23" s="1476"/>
      <c r="G23" s="1023"/>
      <c r="H23" s="186"/>
      <c r="I23" s="1121"/>
      <c r="J23" s="1122"/>
      <c r="K23" s="1512" t="s">
        <v>123</v>
      </c>
      <c r="L23" s="898">
        <v>45</v>
      </c>
      <c r="M23" s="1564">
        <v>45</v>
      </c>
      <c r="N23" s="1123">
        <v>47</v>
      </c>
      <c r="O23" s="1124"/>
      <c r="P23" s="1125"/>
      <c r="Q23" s="1113"/>
      <c r="R23" s="1113"/>
      <c r="S23" s="1113"/>
    </row>
    <row r="24" spans="1:19" s="102" customFormat="1" ht="15" customHeight="1" x14ac:dyDescent="0.2">
      <c r="A24" s="1114"/>
      <c r="B24" s="6"/>
      <c r="C24" s="19"/>
      <c r="D24" s="1883"/>
      <c r="E24" s="173"/>
      <c r="F24" s="1476"/>
      <c r="G24" s="1023"/>
      <c r="H24" s="317"/>
      <c r="I24" s="387"/>
      <c r="J24" s="1126"/>
      <c r="K24" s="310" t="s">
        <v>85</v>
      </c>
      <c r="L24" s="79">
        <v>7696</v>
      </c>
      <c r="M24" s="1076">
        <v>7967</v>
      </c>
      <c r="N24" s="565">
        <v>7967</v>
      </c>
      <c r="O24" s="1127"/>
      <c r="P24" s="178"/>
    </row>
    <row r="25" spans="1:19" s="102" customFormat="1" ht="14.25" customHeight="1" x14ac:dyDescent="0.2">
      <c r="A25" s="1114"/>
      <c r="B25" s="6"/>
      <c r="C25" s="19"/>
      <c r="D25" s="1883"/>
      <c r="E25" s="173"/>
      <c r="F25" s="1476"/>
      <c r="G25" s="1022"/>
      <c r="H25" s="317"/>
      <c r="I25" s="387"/>
      <c r="J25" s="270"/>
      <c r="K25" s="1495" t="s">
        <v>96</v>
      </c>
      <c r="L25" s="179">
        <v>10</v>
      </c>
      <c r="M25" s="1565">
        <v>10</v>
      </c>
      <c r="N25" s="414">
        <v>7</v>
      </c>
      <c r="O25" s="1128"/>
      <c r="P25" s="180"/>
    </row>
    <row r="26" spans="1:19" s="102" customFormat="1" ht="15" customHeight="1" x14ac:dyDescent="0.2">
      <c r="A26" s="1114"/>
      <c r="B26" s="6"/>
      <c r="C26" s="19"/>
      <c r="D26" s="1864"/>
      <c r="E26" s="173"/>
      <c r="F26" s="1476"/>
      <c r="G26" s="1129"/>
      <c r="H26" s="1130"/>
      <c r="I26" s="1131"/>
      <c r="J26" s="1132"/>
      <c r="K26" s="310" t="s">
        <v>86</v>
      </c>
      <c r="L26" s="175">
        <v>336</v>
      </c>
      <c r="M26" s="1566">
        <v>301</v>
      </c>
      <c r="N26" s="1029">
        <v>301</v>
      </c>
      <c r="O26" s="190"/>
      <c r="P26" s="247"/>
    </row>
    <row r="27" spans="1:19" s="102" customFormat="1" ht="29.25" customHeight="1" x14ac:dyDescent="0.2">
      <c r="A27" s="1658"/>
      <c r="B27" s="1659"/>
      <c r="C27" s="1660"/>
      <c r="D27" s="531" t="s">
        <v>329</v>
      </c>
      <c r="E27" s="1133"/>
      <c r="F27" s="1646">
        <v>1</v>
      </c>
      <c r="G27" s="1134" t="s">
        <v>16</v>
      </c>
      <c r="H27" s="329"/>
      <c r="I27" s="417">
        <v>38.299999999999997</v>
      </c>
      <c r="J27" s="1119">
        <v>38.299999999999997</v>
      </c>
      <c r="K27" s="1171" t="s">
        <v>330</v>
      </c>
      <c r="L27" s="1135"/>
      <c r="M27" s="1567">
        <v>34</v>
      </c>
      <c r="N27" s="1136">
        <v>34</v>
      </c>
      <c r="O27" s="1028"/>
      <c r="P27" s="54"/>
    </row>
    <row r="28" spans="1:19" s="102" customFormat="1" ht="12.75" customHeight="1" x14ac:dyDescent="0.2">
      <c r="A28" s="1827"/>
      <c r="B28" s="6"/>
      <c r="C28" s="1887"/>
      <c r="D28" s="1864" t="s">
        <v>181</v>
      </c>
      <c r="E28" s="1889"/>
      <c r="F28" s="1875"/>
      <c r="G28" s="1025"/>
      <c r="H28" s="317"/>
      <c r="I28" s="387"/>
      <c r="J28" s="270"/>
      <c r="K28" s="1927" t="s">
        <v>97</v>
      </c>
      <c r="L28" s="1000">
        <v>6</v>
      </c>
      <c r="M28" s="1563">
        <v>6</v>
      </c>
      <c r="N28" s="1030">
        <v>4</v>
      </c>
      <c r="O28" s="1023"/>
      <c r="P28" s="245"/>
    </row>
    <row r="29" spans="1:19" s="102" customFormat="1" x14ac:dyDescent="0.2">
      <c r="A29" s="1827"/>
      <c r="B29" s="6"/>
      <c r="C29" s="1887"/>
      <c r="D29" s="1888"/>
      <c r="E29" s="1890"/>
      <c r="F29" s="1892"/>
      <c r="G29" s="1025"/>
      <c r="H29" s="317"/>
      <c r="I29" s="387"/>
      <c r="J29" s="270"/>
      <c r="K29" s="1928"/>
      <c r="L29" s="1000"/>
      <c r="M29" s="1563"/>
      <c r="N29" s="1030"/>
      <c r="O29" s="1023"/>
      <c r="P29" s="245"/>
    </row>
    <row r="30" spans="1:19" s="102" customFormat="1" x14ac:dyDescent="0.2">
      <c r="A30" s="1827"/>
      <c r="B30" s="6"/>
      <c r="C30" s="1879"/>
      <c r="D30" s="1888"/>
      <c r="E30" s="1890"/>
      <c r="F30" s="1892"/>
      <c r="G30" s="1025"/>
      <c r="H30" s="273"/>
      <c r="I30" s="365"/>
      <c r="J30" s="274"/>
      <c r="K30" s="1498" t="s">
        <v>98</v>
      </c>
      <c r="L30" s="195">
        <v>716</v>
      </c>
      <c r="M30" s="1566">
        <v>1319</v>
      </c>
      <c r="N30" s="1029">
        <v>1319</v>
      </c>
      <c r="O30" s="190"/>
      <c r="P30" s="247"/>
    </row>
    <row r="31" spans="1:19" s="102" customFormat="1" x14ac:dyDescent="0.2">
      <c r="A31" s="1827"/>
      <c r="B31" s="6"/>
      <c r="C31" s="1879"/>
      <c r="D31" s="1863"/>
      <c r="E31" s="1891"/>
      <c r="F31" s="1893"/>
      <c r="G31" s="1025"/>
      <c r="H31" s="317"/>
      <c r="I31" s="387"/>
      <c r="J31" s="270"/>
      <c r="K31" s="1159" t="s">
        <v>87</v>
      </c>
      <c r="L31" s="53">
        <v>955</v>
      </c>
      <c r="M31" s="1568">
        <v>925</v>
      </c>
      <c r="N31" s="238">
        <v>925</v>
      </c>
      <c r="O31" s="1134"/>
      <c r="P31" s="54"/>
    </row>
    <row r="32" spans="1:19" s="102" customFormat="1" ht="15.75" customHeight="1" x14ac:dyDescent="0.2">
      <c r="A32" s="1894"/>
      <c r="B32" s="1478"/>
      <c r="C32" s="1895"/>
      <c r="D32" s="1863" t="s">
        <v>154</v>
      </c>
      <c r="E32" s="1889"/>
      <c r="F32" s="1896"/>
      <c r="G32" s="1025"/>
      <c r="H32" s="273"/>
      <c r="I32" s="365"/>
      <c r="J32" s="274"/>
      <c r="K32" s="1155" t="s">
        <v>123</v>
      </c>
      <c r="L32" s="1487">
        <v>32</v>
      </c>
      <c r="M32" s="1569">
        <v>32</v>
      </c>
      <c r="N32" s="1138">
        <v>32</v>
      </c>
      <c r="O32" s="1024"/>
      <c r="P32" s="1139"/>
    </row>
    <row r="33" spans="1:20" s="102" customFormat="1" ht="15.75" customHeight="1" x14ac:dyDescent="0.2">
      <c r="A33" s="1894"/>
      <c r="B33" s="1478"/>
      <c r="C33" s="1895"/>
      <c r="D33" s="1883"/>
      <c r="E33" s="1890"/>
      <c r="F33" s="1897"/>
      <c r="G33" s="1025"/>
      <c r="H33" s="317"/>
      <c r="I33" s="387"/>
      <c r="J33" s="270"/>
      <c r="K33" s="1155" t="s">
        <v>128</v>
      </c>
      <c r="L33" s="123">
        <f>17120+140</f>
        <v>17260</v>
      </c>
      <c r="M33" s="1527">
        <f>17120+140</f>
        <v>17260</v>
      </c>
      <c r="N33" s="588">
        <v>17438</v>
      </c>
      <c r="O33" s="1140"/>
      <c r="P33" s="124"/>
    </row>
    <row r="34" spans="1:20" s="102" customFormat="1" ht="15.75" customHeight="1" x14ac:dyDescent="0.2">
      <c r="A34" s="1894"/>
      <c r="B34" s="1478"/>
      <c r="C34" s="1895"/>
      <c r="D34" s="1883"/>
      <c r="E34" s="1890"/>
      <c r="F34" s="1897"/>
      <c r="G34" s="1025"/>
      <c r="H34" s="317"/>
      <c r="I34" s="387"/>
      <c r="J34" s="270"/>
      <c r="K34" s="1562" t="s">
        <v>129</v>
      </c>
      <c r="L34" s="1502">
        <v>4</v>
      </c>
      <c r="M34" s="1530">
        <v>4</v>
      </c>
      <c r="N34" s="1141">
        <v>5</v>
      </c>
      <c r="O34" s="1142"/>
      <c r="P34" s="1143"/>
    </row>
    <row r="35" spans="1:20" s="102" customFormat="1" ht="15.75" customHeight="1" x14ac:dyDescent="0.2">
      <c r="A35" s="1894"/>
      <c r="B35" s="1478"/>
      <c r="C35" s="1895"/>
      <c r="D35" s="1883"/>
      <c r="E35" s="1891"/>
      <c r="F35" s="1898"/>
      <c r="G35" s="1025"/>
      <c r="H35" s="317"/>
      <c r="I35" s="387"/>
      <c r="J35" s="270"/>
      <c r="K35" s="1137" t="s">
        <v>128</v>
      </c>
      <c r="L35" s="1144">
        <v>760</v>
      </c>
      <c r="M35" s="1144">
        <v>989</v>
      </c>
      <c r="N35" s="621">
        <v>989</v>
      </c>
      <c r="O35" s="1145"/>
      <c r="P35" s="1146"/>
    </row>
    <row r="36" spans="1:20" s="102" customFormat="1" ht="15.75" customHeight="1" x14ac:dyDescent="0.2">
      <c r="A36" s="1894"/>
      <c r="B36" s="1478"/>
      <c r="C36" s="1895"/>
      <c r="D36" s="1883" t="s">
        <v>331</v>
      </c>
      <c r="E36" s="1891"/>
      <c r="F36" s="1898"/>
      <c r="G36" s="1025"/>
      <c r="H36" s="317"/>
      <c r="I36" s="387"/>
      <c r="J36" s="270"/>
      <c r="K36" s="1485" t="s">
        <v>332</v>
      </c>
      <c r="L36" s="1147" t="s">
        <v>333</v>
      </c>
      <c r="M36" s="1147" t="s">
        <v>333</v>
      </c>
      <c r="N36" s="1148" t="s">
        <v>333</v>
      </c>
      <c r="O36" s="1149"/>
      <c r="P36" s="1150"/>
    </row>
    <row r="37" spans="1:20" s="102" customFormat="1" ht="18" customHeight="1" x14ac:dyDescent="0.2">
      <c r="A37" s="1894"/>
      <c r="B37" s="1478"/>
      <c r="C37" s="1895"/>
      <c r="D37" s="1864"/>
      <c r="E37" s="1891"/>
      <c r="F37" s="1898"/>
      <c r="G37" s="1129"/>
      <c r="H37" s="1130"/>
      <c r="I37" s="1131"/>
      <c r="J37" s="1132"/>
      <c r="K37" s="1151"/>
      <c r="L37" s="1144"/>
      <c r="M37" s="1144"/>
      <c r="N37" s="621"/>
      <c r="O37" s="1145"/>
      <c r="P37" s="1152"/>
    </row>
    <row r="38" spans="1:20" s="102" customFormat="1" ht="20.25" customHeight="1" x14ac:dyDescent="0.2">
      <c r="A38" s="1827"/>
      <c r="B38" s="1878"/>
      <c r="C38" s="1879"/>
      <c r="D38" s="1863" t="s">
        <v>182</v>
      </c>
      <c r="E38" s="1884"/>
      <c r="F38" s="1876"/>
      <c r="G38" s="1025"/>
      <c r="H38" s="317"/>
      <c r="I38" s="387"/>
      <c r="J38" s="270"/>
      <c r="K38" s="1153" t="s">
        <v>200</v>
      </c>
      <c r="L38" s="1487">
        <v>6</v>
      </c>
      <c r="M38" s="1487">
        <v>6</v>
      </c>
      <c r="N38" s="1138">
        <v>6</v>
      </c>
      <c r="O38" s="1024"/>
      <c r="P38" s="1154"/>
    </row>
    <row r="39" spans="1:20" s="102" customFormat="1" ht="20.25" customHeight="1" x14ac:dyDescent="0.2">
      <c r="A39" s="1827"/>
      <c r="B39" s="1878"/>
      <c r="C39" s="1879"/>
      <c r="D39" s="1883"/>
      <c r="E39" s="1884"/>
      <c r="F39" s="1876"/>
      <c r="G39" s="1025"/>
      <c r="H39" s="273"/>
      <c r="I39" s="365"/>
      <c r="J39" s="274"/>
      <c r="K39" s="1155" t="s">
        <v>86</v>
      </c>
      <c r="L39" s="1005">
        <v>5450</v>
      </c>
      <c r="M39" s="1005">
        <v>5450</v>
      </c>
      <c r="N39" s="228">
        <v>5430</v>
      </c>
      <c r="O39" s="1156"/>
      <c r="P39" s="126"/>
    </row>
    <row r="40" spans="1:20" s="102" customFormat="1" ht="16.5" customHeight="1" x14ac:dyDescent="0.2">
      <c r="A40" s="1827"/>
      <c r="B40" s="1878"/>
      <c r="C40" s="1879"/>
      <c r="D40" s="1883" t="s">
        <v>334</v>
      </c>
      <c r="E40" s="1884"/>
      <c r="F40" s="1876"/>
      <c r="G40" s="1025"/>
      <c r="H40" s="317"/>
      <c r="I40" s="387"/>
      <c r="J40" s="270"/>
      <c r="K40" s="1929" t="s">
        <v>92</v>
      </c>
      <c r="L40" s="195">
        <v>90</v>
      </c>
      <c r="M40" s="195">
        <v>90</v>
      </c>
      <c r="N40" s="1029">
        <v>1</v>
      </c>
      <c r="O40" s="190"/>
      <c r="P40" s="1885" t="s">
        <v>335</v>
      </c>
    </row>
    <row r="41" spans="1:20" s="102" customFormat="1" ht="24" customHeight="1" x14ac:dyDescent="0.2">
      <c r="A41" s="1827"/>
      <c r="B41" s="1878"/>
      <c r="C41" s="1879"/>
      <c r="D41" s="1864"/>
      <c r="E41" s="1884"/>
      <c r="F41" s="1876"/>
      <c r="G41" s="1129"/>
      <c r="H41" s="1130"/>
      <c r="I41" s="1131"/>
      <c r="J41" s="1132"/>
      <c r="K41" s="1930"/>
      <c r="L41" s="1178"/>
      <c r="M41" s="1157"/>
      <c r="N41" s="1158"/>
      <c r="O41" s="1159"/>
      <c r="P41" s="1886"/>
      <c r="R41" s="1877"/>
      <c r="S41" s="1877"/>
      <c r="T41" s="1877"/>
    </row>
    <row r="42" spans="1:20" s="102" customFormat="1" ht="12.75" customHeight="1" x14ac:dyDescent="0.2">
      <c r="A42" s="1827"/>
      <c r="B42" s="1878"/>
      <c r="C42" s="1879"/>
      <c r="D42" s="1744" t="s">
        <v>72</v>
      </c>
      <c r="E42" s="1874"/>
      <c r="F42" s="1876"/>
      <c r="G42" s="1025"/>
      <c r="H42" s="317"/>
      <c r="I42" s="387"/>
      <c r="J42" s="270"/>
      <c r="K42" s="1880" t="s">
        <v>132</v>
      </c>
      <c r="L42" s="1881">
        <v>6500</v>
      </c>
      <c r="M42" s="1881">
        <v>6500</v>
      </c>
      <c r="N42" s="1881">
        <v>7979</v>
      </c>
      <c r="O42" s="1022"/>
      <c r="P42" s="1882" t="s">
        <v>336</v>
      </c>
      <c r="R42" s="1877"/>
      <c r="S42" s="1877"/>
      <c r="T42" s="1877"/>
    </row>
    <row r="43" spans="1:20" s="102" customFormat="1" ht="16.5" customHeight="1" x14ac:dyDescent="0.2">
      <c r="A43" s="1827"/>
      <c r="B43" s="1878"/>
      <c r="C43" s="1879"/>
      <c r="D43" s="1744"/>
      <c r="E43" s="1874"/>
      <c r="F43" s="1876"/>
      <c r="G43" s="1025"/>
      <c r="H43" s="317"/>
      <c r="I43" s="387"/>
      <c r="J43" s="270"/>
      <c r="K43" s="1880"/>
      <c r="L43" s="1881"/>
      <c r="M43" s="1881"/>
      <c r="N43" s="1881"/>
      <c r="O43" s="1022"/>
      <c r="P43" s="1882"/>
      <c r="R43" s="1477"/>
      <c r="S43" s="1477"/>
      <c r="T43" s="1477"/>
    </row>
    <row r="44" spans="1:20" s="102" customFormat="1" ht="12.75" customHeight="1" x14ac:dyDescent="0.2">
      <c r="A44" s="1827"/>
      <c r="B44" s="1878"/>
      <c r="C44" s="1879"/>
      <c r="D44" s="1744"/>
      <c r="E44" s="1874"/>
      <c r="F44" s="1876"/>
      <c r="G44" s="1025"/>
      <c r="H44" s="317"/>
      <c r="I44" s="387"/>
      <c r="J44" s="270"/>
      <c r="K44" s="1880"/>
      <c r="L44" s="1881"/>
      <c r="M44" s="1881"/>
      <c r="N44" s="1881"/>
      <c r="O44" s="1022"/>
      <c r="P44" s="1882"/>
      <c r="R44" s="1477"/>
      <c r="S44" s="1477"/>
      <c r="T44" s="1477"/>
    </row>
    <row r="45" spans="1:20" s="102" customFormat="1" x14ac:dyDescent="0.2">
      <c r="A45" s="1087"/>
      <c r="B45" s="6"/>
      <c r="C45" s="21"/>
      <c r="D45" s="1931" t="s">
        <v>183</v>
      </c>
      <c r="E45" s="1934"/>
      <c r="F45" s="1896"/>
      <c r="G45" s="1025"/>
      <c r="H45" s="317"/>
      <c r="I45" s="387"/>
      <c r="J45" s="270"/>
      <c r="K45" s="312" t="s">
        <v>133</v>
      </c>
      <c r="L45" s="1005">
        <f>SUM(L46:L48)</f>
        <v>158</v>
      </c>
      <c r="M45" s="1005">
        <v>154</v>
      </c>
      <c r="N45" s="228">
        <v>154</v>
      </c>
      <c r="O45" s="1156"/>
      <c r="P45" s="126"/>
    </row>
    <row r="46" spans="1:20" s="102" customFormat="1" x14ac:dyDescent="0.2">
      <c r="A46" s="1087"/>
      <c r="B46" s="6"/>
      <c r="C46" s="21"/>
      <c r="D46" s="1932"/>
      <c r="E46" s="1934"/>
      <c r="F46" s="1896"/>
      <c r="G46" s="1025"/>
      <c r="H46" s="317"/>
      <c r="I46" s="387"/>
      <c r="J46" s="270"/>
      <c r="K46" s="186" t="s">
        <v>210</v>
      </c>
      <c r="L46" s="1487">
        <f>70+18</f>
        <v>88</v>
      </c>
      <c r="M46" s="1487">
        <v>84</v>
      </c>
      <c r="N46" s="1138">
        <v>84</v>
      </c>
      <c r="O46" s="1024"/>
      <c r="P46" s="1154"/>
    </row>
    <row r="47" spans="1:20" s="102" customFormat="1" x14ac:dyDescent="0.2">
      <c r="A47" s="1087"/>
      <c r="B47" s="6"/>
      <c r="C47" s="21"/>
      <c r="D47" s="1932"/>
      <c r="E47" s="1934"/>
      <c r="F47" s="1896"/>
      <c r="G47" s="1025"/>
      <c r="H47" s="317"/>
      <c r="I47" s="387"/>
      <c r="J47" s="270"/>
      <c r="K47" s="137" t="s">
        <v>337</v>
      </c>
      <c r="L47" s="122">
        <v>30</v>
      </c>
      <c r="M47" s="122">
        <v>30</v>
      </c>
      <c r="N47" s="1160">
        <v>30</v>
      </c>
      <c r="O47" s="1161"/>
      <c r="P47" s="1162"/>
    </row>
    <row r="48" spans="1:20" s="102" customFormat="1" x14ac:dyDescent="0.2">
      <c r="A48" s="1087"/>
      <c r="B48" s="6"/>
      <c r="C48" s="21"/>
      <c r="D48" s="1933"/>
      <c r="E48" s="1935"/>
      <c r="F48" s="1936"/>
      <c r="G48" s="1025"/>
      <c r="H48" s="317"/>
      <c r="I48" s="387"/>
      <c r="J48" s="270"/>
      <c r="K48" s="313" t="s">
        <v>212</v>
      </c>
      <c r="L48" s="51">
        <v>40</v>
      </c>
      <c r="M48" s="51">
        <v>40</v>
      </c>
      <c r="N48" s="48">
        <v>40</v>
      </c>
      <c r="O48" s="1163"/>
      <c r="P48" s="49"/>
    </row>
    <row r="49" spans="1:16" s="102" customFormat="1" ht="20.25" customHeight="1" x14ac:dyDescent="0.2">
      <c r="A49" s="1087"/>
      <c r="B49" s="6"/>
      <c r="C49" s="19"/>
      <c r="D49" s="1871" t="s">
        <v>76</v>
      </c>
      <c r="E49" s="1873"/>
      <c r="F49" s="1875"/>
      <c r="G49" s="1025"/>
      <c r="H49" s="317"/>
      <c r="I49" s="387"/>
      <c r="J49" s="270"/>
      <c r="K49" s="1499" t="s">
        <v>63</v>
      </c>
      <c r="L49" s="1164">
        <v>270</v>
      </c>
      <c r="M49" s="1164">
        <v>270</v>
      </c>
      <c r="N49" s="1165">
        <v>425</v>
      </c>
      <c r="O49" s="1166"/>
      <c r="P49" s="1861" t="s">
        <v>484</v>
      </c>
    </row>
    <row r="50" spans="1:16" s="102" customFormat="1" ht="20.25" customHeight="1" x14ac:dyDescent="0.2">
      <c r="A50" s="1087"/>
      <c r="B50" s="6"/>
      <c r="C50" s="19"/>
      <c r="D50" s="1872"/>
      <c r="E50" s="1874"/>
      <c r="F50" s="1876"/>
      <c r="G50" s="1025"/>
      <c r="H50" s="317"/>
      <c r="I50" s="387"/>
      <c r="J50" s="270"/>
      <c r="K50" s="214" t="s">
        <v>134</v>
      </c>
      <c r="L50" s="200">
        <v>770</v>
      </c>
      <c r="M50" s="200">
        <v>770</v>
      </c>
      <c r="N50" s="1031">
        <v>592</v>
      </c>
      <c r="O50" s="1167"/>
      <c r="P50" s="1862"/>
    </row>
    <row r="51" spans="1:16" s="102" customFormat="1" ht="56.25" customHeight="1" x14ac:dyDescent="0.2">
      <c r="A51" s="1114"/>
      <c r="B51" s="6"/>
      <c r="C51" s="19"/>
      <c r="D51" s="1481" t="s">
        <v>338</v>
      </c>
      <c r="E51" s="1475"/>
      <c r="F51" s="1476"/>
      <c r="G51" s="1025"/>
      <c r="H51" s="317"/>
      <c r="I51" s="387"/>
      <c r="J51" s="270"/>
      <c r="K51" s="214" t="s">
        <v>339</v>
      </c>
      <c r="L51" s="200">
        <v>190</v>
      </c>
      <c r="M51" s="200">
        <v>190</v>
      </c>
      <c r="N51" s="1031">
        <v>250</v>
      </c>
      <c r="O51" s="1167"/>
      <c r="P51" s="1168" t="s">
        <v>340</v>
      </c>
    </row>
    <row r="52" spans="1:16" ht="30" customHeight="1" x14ac:dyDescent="0.2">
      <c r="A52" s="1169"/>
      <c r="B52" s="235"/>
      <c r="C52" s="155"/>
      <c r="D52" s="1863" t="s">
        <v>144</v>
      </c>
      <c r="E52" s="1865" t="s">
        <v>65</v>
      </c>
      <c r="F52" s="1170"/>
      <c r="G52" s="1025"/>
      <c r="H52" s="317"/>
      <c r="I52" s="387"/>
      <c r="J52" s="270"/>
      <c r="K52" s="1171" t="s">
        <v>201</v>
      </c>
      <c r="L52" s="1075">
        <v>4</v>
      </c>
      <c r="M52" s="1005">
        <v>4</v>
      </c>
      <c r="N52" s="228">
        <v>4</v>
      </c>
      <c r="O52" s="1156"/>
      <c r="P52" s="126"/>
    </row>
    <row r="53" spans="1:16" ht="30" customHeight="1" x14ac:dyDescent="0.2">
      <c r="A53" s="1169"/>
      <c r="B53" s="235"/>
      <c r="C53" s="155"/>
      <c r="D53" s="1864"/>
      <c r="E53" s="1866"/>
      <c r="F53" s="1170"/>
      <c r="G53" s="1025"/>
      <c r="H53" s="317"/>
      <c r="I53" s="387"/>
      <c r="J53" s="270"/>
      <c r="K53" s="1486" t="s">
        <v>143</v>
      </c>
      <c r="L53" s="1520">
        <v>57</v>
      </c>
      <c r="M53" s="1144">
        <v>57</v>
      </c>
      <c r="N53" s="621">
        <v>57</v>
      </c>
      <c r="O53" s="1145"/>
      <c r="P53" s="1146"/>
    </row>
    <row r="54" spans="1:16" ht="30" customHeight="1" x14ac:dyDescent="0.2">
      <c r="A54" s="1169"/>
      <c r="B54" s="235"/>
      <c r="C54" s="155"/>
      <c r="D54" s="1172" t="s">
        <v>341</v>
      </c>
      <c r="E54" s="1173"/>
      <c r="F54" s="1170"/>
      <c r="G54" s="1025"/>
      <c r="H54" s="317"/>
      <c r="I54" s="387"/>
      <c r="J54" s="270"/>
      <c r="K54" s="599" t="s">
        <v>342</v>
      </c>
      <c r="L54" s="993">
        <v>90</v>
      </c>
      <c r="M54" s="215">
        <v>90</v>
      </c>
      <c r="N54" s="1044">
        <v>90</v>
      </c>
      <c r="O54" s="1174"/>
      <c r="P54" s="1175"/>
    </row>
    <row r="55" spans="1:16" ht="18" customHeight="1" x14ac:dyDescent="0.2">
      <c r="A55" s="1176"/>
      <c r="B55" s="1452"/>
      <c r="C55" s="1465"/>
      <c r="D55" s="248" t="s">
        <v>91</v>
      </c>
      <c r="E55" s="1466"/>
      <c r="F55" s="1081"/>
      <c r="G55" s="1177"/>
      <c r="H55" s="273"/>
      <c r="I55" s="365"/>
      <c r="J55" s="274"/>
      <c r="K55" s="1474" t="s">
        <v>99</v>
      </c>
      <c r="L55" s="73">
        <v>17</v>
      </c>
      <c r="M55" s="1178">
        <v>17</v>
      </c>
      <c r="N55" s="582">
        <v>17</v>
      </c>
      <c r="O55" s="1179"/>
      <c r="P55" s="74"/>
    </row>
    <row r="56" spans="1:16" ht="31.5" customHeight="1" x14ac:dyDescent="0.2">
      <c r="A56" s="1176"/>
      <c r="B56" s="1452"/>
      <c r="C56" s="1510"/>
      <c r="D56" s="421" t="s">
        <v>254</v>
      </c>
      <c r="E56" s="1494"/>
      <c r="F56" s="430"/>
      <c r="G56" s="1177"/>
      <c r="H56" s="292"/>
      <c r="I56" s="386"/>
      <c r="J56" s="268"/>
      <c r="K56" s="133" t="s">
        <v>202</v>
      </c>
      <c r="L56" s="880">
        <v>6</v>
      </c>
      <c r="M56" s="243">
        <v>6</v>
      </c>
      <c r="N56" s="1515">
        <v>6</v>
      </c>
      <c r="O56" s="1714" t="s">
        <v>482</v>
      </c>
      <c r="P56" s="1716"/>
    </row>
    <row r="57" spans="1:16" ht="27.75" customHeight="1" x14ac:dyDescent="0.2">
      <c r="A57" s="1176"/>
      <c r="B57" s="1637"/>
      <c r="C57" s="1654"/>
      <c r="D57" s="421"/>
      <c r="E57" s="1643"/>
      <c r="F57" s="496"/>
      <c r="G57" s="1177"/>
      <c r="H57" s="292"/>
      <c r="I57" s="386"/>
      <c r="J57" s="268"/>
      <c r="K57" s="213" t="s">
        <v>253</v>
      </c>
      <c r="L57" s="434">
        <v>1</v>
      </c>
      <c r="M57" s="1075">
        <v>1</v>
      </c>
      <c r="N57" s="1657">
        <v>1</v>
      </c>
      <c r="O57" s="1180"/>
      <c r="P57" s="1181" t="s">
        <v>483</v>
      </c>
    </row>
    <row r="58" spans="1:16" ht="29.25" customHeight="1" x14ac:dyDescent="0.2">
      <c r="A58" s="1176"/>
      <c r="B58" s="1637"/>
      <c r="C58" s="1654"/>
      <c r="D58" s="421"/>
      <c r="E58" s="1643"/>
      <c r="F58" s="496"/>
      <c r="G58" s="1177"/>
      <c r="H58" s="273"/>
      <c r="I58" s="365"/>
      <c r="J58" s="274"/>
      <c r="K58" s="337" t="s">
        <v>203</v>
      </c>
      <c r="L58" s="536">
        <v>55</v>
      </c>
      <c r="M58" s="1144">
        <v>55</v>
      </c>
      <c r="N58" s="436">
        <v>55</v>
      </c>
      <c r="O58" s="1182"/>
      <c r="P58" s="1183"/>
    </row>
    <row r="59" spans="1:16" ht="29.25" customHeight="1" x14ac:dyDescent="0.2">
      <c r="A59" s="1661"/>
      <c r="B59" s="1651"/>
      <c r="C59" s="1662"/>
      <c r="D59" s="355"/>
      <c r="E59" s="1663"/>
      <c r="F59" s="1664"/>
      <c r="G59" s="1179"/>
      <c r="H59" s="1211"/>
      <c r="I59" s="1212"/>
      <c r="J59" s="1665"/>
      <c r="K59" s="337" t="s">
        <v>214</v>
      </c>
      <c r="L59" s="536">
        <v>400</v>
      </c>
      <c r="M59" s="1144">
        <v>400</v>
      </c>
      <c r="N59" s="436">
        <v>448</v>
      </c>
      <c r="O59" s="1182"/>
      <c r="P59" s="1183" t="s">
        <v>343</v>
      </c>
    </row>
    <row r="60" spans="1:16" ht="44.25" customHeight="1" x14ac:dyDescent="0.2">
      <c r="A60" s="1176"/>
      <c r="B60" s="1452"/>
      <c r="C60" s="12"/>
      <c r="D60" s="1638" t="s">
        <v>344</v>
      </c>
      <c r="E60" s="218"/>
      <c r="F60" s="231"/>
      <c r="G60" s="1177"/>
      <c r="H60" s="273"/>
      <c r="I60" s="365"/>
      <c r="J60" s="274"/>
      <c r="K60" s="337" t="s">
        <v>209</v>
      </c>
      <c r="L60" s="167">
        <v>1168</v>
      </c>
      <c r="M60" s="215">
        <v>1168</v>
      </c>
      <c r="N60" s="1044">
        <v>1016</v>
      </c>
      <c r="O60" s="1174"/>
      <c r="P60" s="1183" t="s">
        <v>345</v>
      </c>
    </row>
    <row r="61" spans="1:16" ht="54" customHeight="1" x14ac:dyDescent="0.2">
      <c r="A61" s="1176"/>
      <c r="B61" s="1452"/>
      <c r="C61" s="12"/>
      <c r="D61" s="1461" t="s">
        <v>346</v>
      </c>
      <c r="E61" s="218"/>
      <c r="F61" s="231"/>
      <c r="G61" s="1177"/>
      <c r="H61" s="273"/>
      <c r="I61" s="365"/>
      <c r="J61" s="274"/>
      <c r="K61" s="226" t="s">
        <v>347</v>
      </c>
      <c r="L61" s="365">
        <v>42.3</v>
      </c>
      <c r="M61" s="387">
        <v>42.3</v>
      </c>
      <c r="N61" s="959">
        <v>42.3</v>
      </c>
      <c r="O61" s="273"/>
      <c r="P61" s="1185"/>
    </row>
    <row r="62" spans="1:16" ht="15.75" customHeight="1" x14ac:dyDescent="0.2">
      <c r="A62" s="1176"/>
      <c r="B62" s="1452"/>
      <c r="C62" s="12"/>
      <c r="D62" s="1805" t="s">
        <v>348</v>
      </c>
      <c r="E62" s="218"/>
      <c r="F62" s="231"/>
      <c r="G62" s="1177"/>
      <c r="H62" s="273"/>
      <c r="I62" s="365"/>
      <c r="J62" s="274"/>
      <c r="K62" s="1867" t="s">
        <v>349</v>
      </c>
      <c r="L62" s="1517">
        <v>1</v>
      </c>
      <c r="M62" s="1186">
        <v>1</v>
      </c>
      <c r="N62" s="1187">
        <v>1</v>
      </c>
      <c r="O62" s="1188"/>
      <c r="P62" s="1189"/>
    </row>
    <row r="63" spans="1:16" ht="24.75" customHeight="1" x14ac:dyDescent="0.2">
      <c r="A63" s="1176"/>
      <c r="B63" s="1452"/>
      <c r="C63" s="12"/>
      <c r="D63" s="1807"/>
      <c r="E63" s="218"/>
      <c r="F63" s="231"/>
      <c r="G63" s="1177"/>
      <c r="H63" s="273"/>
      <c r="I63" s="365"/>
      <c r="J63" s="274"/>
      <c r="K63" s="1868"/>
      <c r="L63" s="1518">
        <v>50</v>
      </c>
      <c r="M63" s="1186">
        <v>26</v>
      </c>
      <c r="N63" s="1190">
        <v>26</v>
      </c>
      <c r="O63" s="1188"/>
      <c r="P63" s="1189"/>
    </row>
    <row r="64" spans="1:16" ht="42" customHeight="1" x14ac:dyDescent="0.2">
      <c r="A64" s="1084"/>
      <c r="B64" s="1452"/>
      <c r="C64" s="1510"/>
      <c r="D64" s="168" t="s">
        <v>350</v>
      </c>
      <c r="E64" s="1191"/>
      <c r="F64" s="1081"/>
      <c r="G64" s="998"/>
      <c r="H64" s="273"/>
      <c r="I64" s="365"/>
      <c r="J64" s="274"/>
      <c r="K64" s="130" t="s">
        <v>351</v>
      </c>
      <c r="L64" s="121">
        <f>30+45+6+6+3</f>
        <v>90</v>
      </c>
      <c r="M64" s="1503">
        <f>30+45+6+6+3</f>
        <v>90</v>
      </c>
      <c r="N64" s="358">
        <v>90</v>
      </c>
      <c r="O64" s="1177"/>
      <c r="P64" s="207"/>
    </row>
    <row r="65" spans="1:21" ht="29.25" customHeight="1" x14ac:dyDescent="0.2">
      <c r="A65" s="1084"/>
      <c r="B65" s="1452"/>
      <c r="C65" s="1510"/>
      <c r="D65" s="1805" t="s">
        <v>352</v>
      </c>
      <c r="E65" s="1192"/>
      <c r="F65" s="1491"/>
      <c r="G65" s="1193"/>
      <c r="H65" s="273"/>
      <c r="I65" s="365"/>
      <c r="J65" s="274"/>
      <c r="K65" s="1719" t="s">
        <v>353</v>
      </c>
      <c r="L65" s="1522"/>
      <c r="M65" s="1194">
        <v>7</v>
      </c>
      <c r="N65" s="564">
        <v>7</v>
      </c>
      <c r="O65" s="1195"/>
      <c r="P65" s="81"/>
    </row>
    <row r="66" spans="1:21" s="102" customFormat="1" ht="15.75" customHeight="1" thickBot="1" x14ac:dyDescent="0.25">
      <c r="A66" s="1099"/>
      <c r="B66" s="23"/>
      <c r="C66" s="11"/>
      <c r="D66" s="1793"/>
      <c r="E66" s="1821" t="s">
        <v>78</v>
      </c>
      <c r="F66" s="1822"/>
      <c r="G66" s="1825"/>
      <c r="H66" s="1196">
        <f>SUM(H18:H27)</f>
        <v>64813.299999999996</v>
      </c>
      <c r="I66" s="1197">
        <f>SUM(I18:I27)</f>
        <v>66990</v>
      </c>
      <c r="J66" s="1197">
        <f>SUM(J18:J27)</f>
        <v>66122</v>
      </c>
      <c r="K66" s="1795"/>
      <c r="L66" s="1523"/>
      <c r="M66" s="1198"/>
      <c r="N66" s="1199"/>
      <c r="O66" s="1200"/>
      <c r="P66" s="1201"/>
      <c r="R66" s="552"/>
    </row>
    <row r="67" spans="1:21" ht="15" customHeight="1" x14ac:dyDescent="0.2">
      <c r="A67" s="1083" t="s">
        <v>15</v>
      </c>
      <c r="B67" s="1471" t="s">
        <v>15</v>
      </c>
      <c r="C67" s="1464" t="s">
        <v>18</v>
      </c>
      <c r="D67" s="1869" t="s">
        <v>354</v>
      </c>
      <c r="E67" s="204"/>
      <c r="F67" s="1489">
        <v>2</v>
      </c>
      <c r="G67" s="1202"/>
      <c r="H67" s="265"/>
      <c r="I67" s="372"/>
      <c r="J67" s="275"/>
      <c r="K67" s="202"/>
      <c r="L67" s="1524"/>
      <c r="M67" s="1000"/>
      <c r="N67" s="358"/>
      <c r="O67" s="1177"/>
      <c r="P67" s="207"/>
    </row>
    <row r="68" spans="1:21" ht="15" customHeight="1" x14ac:dyDescent="0.2">
      <c r="A68" s="1176"/>
      <c r="B68" s="1452"/>
      <c r="C68" s="1465"/>
      <c r="D68" s="1870"/>
      <c r="E68" s="1494"/>
      <c r="F68" s="1490"/>
      <c r="G68" s="1177"/>
      <c r="H68" s="292"/>
      <c r="I68" s="386"/>
      <c r="J68" s="268"/>
      <c r="K68" s="202"/>
      <c r="L68" s="1524"/>
      <c r="M68" s="1000"/>
      <c r="N68" s="358"/>
      <c r="O68" s="1177"/>
      <c r="P68" s="207"/>
    </row>
    <row r="69" spans="1:21" ht="42.75" customHeight="1" x14ac:dyDescent="0.2">
      <c r="A69" s="1176"/>
      <c r="B69" s="1452"/>
      <c r="C69" s="1465"/>
      <c r="D69" s="1082" t="s">
        <v>355</v>
      </c>
      <c r="E69" s="1494"/>
      <c r="F69" s="1490"/>
      <c r="G69" s="1195" t="s">
        <v>19</v>
      </c>
      <c r="H69" s="277">
        <v>89.8</v>
      </c>
      <c r="I69" s="706">
        <v>116.5</v>
      </c>
      <c r="J69" s="293">
        <v>116.5</v>
      </c>
      <c r="K69" s="213" t="s">
        <v>215</v>
      </c>
      <c r="L69" s="1534">
        <v>2350</v>
      </c>
      <c r="M69" s="554">
        <v>2562</v>
      </c>
      <c r="N69" s="1203">
        <v>2692</v>
      </c>
      <c r="O69" s="1204"/>
      <c r="P69" s="1205" t="s">
        <v>356</v>
      </c>
    </row>
    <row r="70" spans="1:21" ht="53.25" customHeight="1" x14ac:dyDescent="0.2">
      <c r="A70" s="1084"/>
      <c r="B70" s="1452"/>
      <c r="C70" s="1465"/>
      <c r="D70" s="248" t="s">
        <v>34</v>
      </c>
      <c r="E70" s="1466"/>
      <c r="F70" s="1468"/>
      <c r="G70" s="1206" t="s">
        <v>16</v>
      </c>
      <c r="H70" s="272">
        <v>148</v>
      </c>
      <c r="I70" s="363">
        <v>148</v>
      </c>
      <c r="J70" s="504">
        <v>147.69999999999999</v>
      </c>
      <c r="K70" s="1207" t="s">
        <v>100</v>
      </c>
      <c r="L70" s="1535">
        <v>180</v>
      </c>
      <c r="M70" s="179">
        <v>180</v>
      </c>
      <c r="N70" s="559">
        <v>220</v>
      </c>
      <c r="O70" s="1839" t="s">
        <v>486</v>
      </c>
      <c r="P70" s="1840"/>
    </row>
    <row r="71" spans="1:21" ht="21" customHeight="1" x14ac:dyDescent="0.2">
      <c r="A71" s="1176"/>
      <c r="B71" s="1452"/>
      <c r="C71" s="1510"/>
      <c r="D71" s="1807" t="s">
        <v>88</v>
      </c>
      <c r="E71" s="1854"/>
      <c r="F71" s="1859"/>
      <c r="G71" s="1208"/>
      <c r="H71" s="273"/>
      <c r="I71" s="365"/>
      <c r="J71" s="270"/>
      <c r="K71" s="224" t="s">
        <v>136</v>
      </c>
      <c r="L71" s="434">
        <v>25</v>
      </c>
      <c r="M71" s="1075">
        <v>25</v>
      </c>
      <c r="N71" s="1516">
        <v>27</v>
      </c>
      <c r="O71" s="1855" t="s">
        <v>357</v>
      </c>
      <c r="P71" s="1856"/>
    </row>
    <row r="72" spans="1:21" ht="21" customHeight="1" x14ac:dyDescent="0.2">
      <c r="A72" s="1176"/>
      <c r="B72" s="1452"/>
      <c r="C72" s="1465"/>
      <c r="D72" s="1807"/>
      <c r="E72" s="1854"/>
      <c r="F72" s="1860"/>
      <c r="G72" s="1208"/>
      <c r="H72" s="273"/>
      <c r="I72" s="365"/>
      <c r="J72" s="270"/>
      <c r="K72" s="534" t="s">
        <v>216</v>
      </c>
      <c r="L72" s="434">
        <v>3000</v>
      </c>
      <c r="M72" s="1075">
        <v>3000</v>
      </c>
      <c r="N72" s="1516">
        <v>2850</v>
      </c>
      <c r="O72" s="1857"/>
      <c r="P72" s="1858"/>
      <c r="U72" s="69" t="s">
        <v>358</v>
      </c>
    </row>
    <row r="73" spans="1:21" s="102" customFormat="1" ht="29.25" customHeight="1" x14ac:dyDescent="0.2">
      <c r="A73" s="1483"/>
      <c r="B73" s="1452"/>
      <c r="C73" s="1510"/>
      <c r="D73" s="334" t="s">
        <v>90</v>
      </c>
      <c r="E73" s="1466"/>
      <c r="F73" s="1468"/>
      <c r="G73" s="1184"/>
      <c r="H73" s="273"/>
      <c r="I73" s="365"/>
      <c r="J73" s="270"/>
      <c r="K73" s="1209" t="s">
        <v>71</v>
      </c>
      <c r="L73" s="1536">
        <v>4500</v>
      </c>
      <c r="M73" s="200">
        <v>4500</v>
      </c>
      <c r="N73" s="1210">
        <v>4980</v>
      </c>
      <c r="O73" s="1841" t="s">
        <v>359</v>
      </c>
      <c r="P73" s="1842"/>
    </row>
    <row r="74" spans="1:21" s="102" customFormat="1" ht="66" customHeight="1" x14ac:dyDescent="0.2">
      <c r="A74" s="1483"/>
      <c r="B74" s="1452"/>
      <c r="C74" s="1465"/>
      <c r="D74" s="168" t="s">
        <v>360</v>
      </c>
      <c r="E74" s="1466"/>
      <c r="F74" s="1468"/>
      <c r="G74" s="1182"/>
      <c r="H74" s="1211"/>
      <c r="I74" s="1212"/>
      <c r="J74" s="1117"/>
      <c r="K74" s="1213" t="s">
        <v>244</v>
      </c>
      <c r="L74" s="1537">
        <v>8</v>
      </c>
      <c r="M74" s="175">
        <v>8</v>
      </c>
      <c r="N74" s="1516">
        <v>20</v>
      </c>
      <c r="O74" s="1714" t="s">
        <v>487</v>
      </c>
      <c r="P74" s="1716"/>
    </row>
    <row r="75" spans="1:21" s="102" customFormat="1" ht="15.75" customHeight="1" x14ac:dyDescent="0.2">
      <c r="A75" s="1483"/>
      <c r="B75" s="1452"/>
      <c r="C75" s="1510"/>
      <c r="D75" s="1791" t="s">
        <v>255</v>
      </c>
      <c r="E75" s="1494"/>
      <c r="F75" s="1468"/>
      <c r="G75" s="1214" t="s">
        <v>19</v>
      </c>
      <c r="H75" s="1211">
        <v>431</v>
      </c>
      <c r="I75" s="1212">
        <v>497.6</v>
      </c>
      <c r="J75" s="1117">
        <v>495.5</v>
      </c>
      <c r="K75" s="1719" t="s">
        <v>244</v>
      </c>
      <c r="L75" s="1539">
        <f>87+25</f>
        <v>112</v>
      </c>
      <c r="M75" s="179">
        <f>87+25</f>
        <v>112</v>
      </c>
      <c r="N75" s="1215">
        <v>115</v>
      </c>
      <c r="O75" s="1216"/>
      <c r="P75" s="1217"/>
    </row>
    <row r="76" spans="1:21" s="102" customFormat="1" ht="15.75" customHeight="1" x14ac:dyDescent="0.2">
      <c r="A76" s="1483"/>
      <c r="B76" s="1452"/>
      <c r="C76" s="1510"/>
      <c r="D76" s="1843"/>
      <c r="E76" s="1494"/>
      <c r="F76" s="1468"/>
      <c r="G76" s="250" t="s">
        <v>249</v>
      </c>
      <c r="H76" s="273">
        <v>180.9</v>
      </c>
      <c r="I76" s="365">
        <v>179.6</v>
      </c>
      <c r="J76" s="270">
        <v>179.6</v>
      </c>
      <c r="K76" s="1844"/>
      <c r="L76" s="1538"/>
      <c r="M76" s="898"/>
      <c r="N76" s="1218"/>
      <c r="O76" s="1219"/>
      <c r="P76" s="1220"/>
    </row>
    <row r="77" spans="1:21" ht="13.5" thickBot="1" x14ac:dyDescent="0.25">
      <c r="A77" s="1221"/>
      <c r="B77" s="1472"/>
      <c r="C77" s="965"/>
      <c r="D77" s="1773"/>
      <c r="E77" s="1459"/>
      <c r="F77" s="1473"/>
      <c r="G77" s="1222" t="s">
        <v>17</v>
      </c>
      <c r="H77" s="280">
        <f>SUM(H67:H76)</f>
        <v>849.69999999999993</v>
      </c>
      <c r="I77" s="360">
        <f>SUM(I67:I76)</f>
        <v>941.7</v>
      </c>
      <c r="J77" s="360">
        <f>SUM(J67:J76)</f>
        <v>939.30000000000007</v>
      </c>
      <c r="K77" s="1213" t="s">
        <v>361</v>
      </c>
      <c r="L77" s="1540">
        <v>5000</v>
      </c>
      <c r="M77" s="175">
        <v>5000</v>
      </c>
      <c r="N77" s="1223">
        <v>6133</v>
      </c>
      <c r="O77" s="1224"/>
      <c r="P77" s="1225"/>
    </row>
    <row r="78" spans="1:21" ht="19.5" customHeight="1" x14ac:dyDescent="0.2">
      <c r="A78" s="1083" t="s">
        <v>15</v>
      </c>
      <c r="B78" s="1471" t="s">
        <v>15</v>
      </c>
      <c r="C78" s="1464" t="s">
        <v>20</v>
      </c>
      <c r="D78" s="1772" t="s">
        <v>135</v>
      </c>
      <c r="E78" s="1494"/>
      <c r="F78" s="1490">
        <v>2</v>
      </c>
      <c r="G78" s="1226" t="s">
        <v>16</v>
      </c>
      <c r="H78" s="273">
        <v>3.9</v>
      </c>
      <c r="I78" s="365">
        <v>3.9</v>
      </c>
      <c r="J78" s="274">
        <v>3.9</v>
      </c>
      <c r="K78" s="1227" t="s">
        <v>138</v>
      </c>
      <c r="L78" s="120">
        <v>10</v>
      </c>
      <c r="M78" s="1110">
        <v>10</v>
      </c>
      <c r="N78" s="1032">
        <v>14</v>
      </c>
      <c r="O78" s="1778" t="s">
        <v>362</v>
      </c>
      <c r="P78" s="1845"/>
    </row>
    <row r="79" spans="1:21" ht="30.75" customHeight="1" x14ac:dyDescent="0.2">
      <c r="A79" s="1176"/>
      <c r="B79" s="1452"/>
      <c r="C79" s="1510"/>
      <c r="D79" s="1843"/>
      <c r="E79" s="1494"/>
      <c r="F79" s="1490"/>
      <c r="G79" s="1208"/>
      <c r="H79" s="273"/>
      <c r="I79" s="365"/>
      <c r="J79" s="274"/>
      <c r="K79" s="1447" t="s">
        <v>184</v>
      </c>
      <c r="L79" s="211">
        <v>860</v>
      </c>
      <c r="M79" s="1135">
        <v>860</v>
      </c>
      <c r="N79" s="559">
        <v>930</v>
      </c>
      <c r="O79" s="1846"/>
      <c r="P79" s="1847"/>
    </row>
    <row r="80" spans="1:21" ht="18" customHeight="1" x14ac:dyDescent="0.2">
      <c r="A80" s="1176"/>
      <c r="B80" s="1452"/>
      <c r="C80" s="1510"/>
      <c r="D80" s="912"/>
      <c r="E80" s="1494"/>
      <c r="F80" s="1490"/>
      <c r="G80" s="1208"/>
      <c r="H80" s="273"/>
      <c r="I80" s="365"/>
      <c r="J80" s="274"/>
      <c r="K80" s="1849" t="s">
        <v>217</v>
      </c>
      <c r="L80" s="117">
        <v>40</v>
      </c>
      <c r="M80" s="195">
        <v>40</v>
      </c>
      <c r="N80" s="564">
        <v>29</v>
      </c>
      <c r="O80" s="1846"/>
      <c r="P80" s="1847"/>
    </row>
    <row r="81" spans="1:19" ht="15" customHeight="1" thickBot="1" x14ac:dyDescent="0.25">
      <c r="A81" s="1457"/>
      <c r="B81" s="23"/>
      <c r="C81" s="965"/>
      <c r="D81" s="1228"/>
      <c r="E81" s="205"/>
      <c r="F81" s="210"/>
      <c r="G81" s="1222" t="s">
        <v>17</v>
      </c>
      <c r="H81" s="280">
        <f t="shared" ref="H81:J81" si="0">H78</f>
        <v>3.9</v>
      </c>
      <c r="I81" s="360">
        <f t="shared" si="0"/>
        <v>3.9</v>
      </c>
      <c r="J81" s="360">
        <f t="shared" si="0"/>
        <v>3.9</v>
      </c>
      <c r="K81" s="1779"/>
      <c r="L81" s="256"/>
      <c r="M81" s="1229"/>
      <c r="N81" s="1230"/>
      <c r="O81" s="1779"/>
      <c r="P81" s="1848"/>
    </row>
    <row r="82" spans="1:19" s="102" customFormat="1" ht="42.75" customHeight="1" x14ac:dyDescent="0.2">
      <c r="A82" s="1231" t="s">
        <v>15</v>
      </c>
      <c r="B82" s="1850" t="s">
        <v>15</v>
      </c>
      <c r="C82" s="1829" t="s">
        <v>22</v>
      </c>
      <c r="D82" s="1790" t="s">
        <v>137</v>
      </c>
      <c r="E82" s="1774"/>
      <c r="F82" s="1833">
        <v>2</v>
      </c>
      <c r="G82" s="1232" t="s">
        <v>16</v>
      </c>
      <c r="H82" s="301">
        <v>27.7</v>
      </c>
      <c r="I82" s="366">
        <v>33.4</v>
      </c>
      <c r="J82" s="271">
        <v>33.4</v>
      </c>
      <c r="K82" s="1509" t="s">
        <v>89</v>
      </c>
      <c r="L82" s="1542">
        <v>13</v>
      </c>
      <c r="M82" s="223">
        <v>13</v>
      </c>
      <c r="N82" s="1233">
        <v>29</v>
      </c>
      <c r="O82" s="1234"/>
      <c r="P82" s="1205" t="s">
        <v>488</v>
      </c>
    </row>
    <row r="83" spans="1:19" s="102" customFormat="1" ht="15" customHeight="1" thickBot="1" x14ac:dyDescent="0.25">
      <c r="A83" s="1221"/>
      <c r="B83" s="1851"/>
      <c r="C83" s="1852"/>
      <c r="D83" s="1760"/>
      <c r="E83" s="1775"/>
      <c r="F83" s="1853"/>
      <c r="G83" s="1222" t="s">
        <v>17</v>
      </c>
      <c r="H83" s="280">
        <f t="shared" ref="H83" si="1">SUM(H82)</f>
        <v>27.7</v>
      </c>
      <c r="I83" s="360">
        <f t="shared" ref="I83:J83" si="2">SUM(I82)</f>
        <v>33.4</v>
      </c>
      <c r="J83" s="360">
        <f t="shared" si="2"/>
        <v>33.4</v>
      </c>
      <c r="K83" s="1235" t="s">
        <v>64</v>
      </c>
      <c r="L83" s="1543">
        <v>36</v>
      </c>
      <c r="M83" s="530">
        <v>36</v>
      </c>
      <c r="N83" s="1236">
        <v>36</v>
      </c>
      <c r="O83" s="1237"/>
      <c r="P83" s="1238"/>
    </row>
    <row r="84" spans="1:19" ht="52.5" customHeight="1" x14ac:dyDescent="0.2">
      <c r="A84" s="1826" t="s">
        <v>15</v>
      </c>
      <c r="B84" s="1471" t="s">
        <v>15</v>
      </c>
      <c r="C84" s="1829" t="s">
        <v>23</v>
      </c>
      <c r="D84" s="1831" t="s">
        <v>93</v>
      </c>
      <c r="E84" s="1774" t="s">
        <v>68</v>
      </c>
      <c r="F84" s="1833">
        <v>2</v>
      </c>
      <c r="G84" s="1239" t="s">
        <v>16</v>
      </c>
      <c r="H84" s="301">
        <v>167.9</v>
      </c>
      <c r="I84" s="366">
        <v>167.9</v>
      </c>
      <c r="J84" s="271">
        <v>69.5</v>
      </c>
      <c r="K84" s="1544" t="s">
        <v>363</v>
      </c>
      <c r="L84" s="1545">
        <v>40</v>
      </c>
      <c r="M84" s="1545">
        <v>40</v>
      </c>
      <c r="N84" s="1546">
        <v>32</v>
      </c>
      <c r="O84" s="1547"/>
      <c r="P84" s="1548" t="s">
        <v>473</v>
      </c>
    </row>
    <row r="85" spans="1:19" ht="44.25" customHeight="1" x14ac:dyDescent="0.2">
      <c r="A85" s="1827"/>
      <c r="B85" s="1452"/>
      <c r="C85" s="1830"/>
      <c r="D85" s="1801"/>
      <c r="E85" s="1832"/>
      <c r="F85" s="1834"/>
      <c r="G85" s="1240" t="s">
        <v>364</v>
      </c>
      <c r="H85" s="1241">
        <v>75</v>
      </c>
      <c r="I85" s="1242">
        <v>75</v>
      </c>
      <c r="J85" s="1243">
        <v>66.7</v>
      </c>
      <c r="K85" s="1549" t="s">
        <v>365</v>
      </c>
      <c r="L85" s="1550">
        <v>6211</v>
      </c>
      <c r="M85" s="1550">
        <v>6211</v>
      </c>
      <c r="N85" s="1551">
        <v>5984</v>
      </c>
      <c r="O85" s="1552"/>
      <c r="P85" s="1553" t="s">
        <v>366</v>
      </c>
    </row>
    <row r="86" spans="1:19" ht="29.25" customHeight="1" x14ac:dyDescent="0.2">
      <c r="A86" s="1827"/>
      <c r="B86" s="1452"/>
      <c r="C86" s="1830"/>
      <c r="D86" s="1801"/>
      <c r="E86" s="1832"/>
      <c r="F86" s="1834"/>
      <c r="G86" s="1455"/>
      <c r="H86" s="301"/>
      <c r="I86" s="366"/>
      <c r="J86" s="271"/>
      <c r="K86" s="1835" t="s">
        <v>367</v>
      </c>
      <c r="L86" s="1554">
        <v>68</v>
      </c>
      <c r="M86" s="1554">
        <v>68</v>
      </c>
      <c r="N86" s="1555">
        <v>60</v>
      </c>
      <c r="O86" s="1556"/>
      <c r="P86" s="1836" t="s">
        <v>366</v>
      </c>
    </row>
    <row r="87" spans="1:19" ht="13.5" thickBot="1" x14ac:dyDescent="0.25">
      <c r="A87" s="1828"/>
      <c r="B87" s="1472"/>
      <c r="C87" s="1830"/>
      <c r="D87" s="1801"/>
      <c r="E87" s="1832"/>
      <c r="F87" s="1834"/>
      <c r="G87" s="1244" t="s">
        <v>17</v>
      </c>
      <c r="H87" s="280">
        <f>SUM(H84:H85)</f>
        <v>242.9</v>
      </c>
      <c r="I87" s="360">
        <f>SUM(I84:I85)</f>
        <v>242.9</v>
      </c>
      <c r="J87" s="360">
        <f>SUM(J84:J85)</f>
        <v>136.19999999999999</v>
      </c>
      <c r="K87" s="1740"/>
      <c r="L87" s="1557"/>
      <c r="M87" s="1558"/>
      <c r="N87" s="1559"/>
      <c r="O87" s="1560"/>
      <c r="P87" s="1742"/>
    </row>
    <row r="88" spans="1:19" ht="13.5" thickBot="1" x14ac:dyDescent="0.25">
      <c r="A88" s="1247" t="s">
        <v>15</v>
      </c>
      <c r="B88" s="4" t="s">
        <v>15</v>
      </c>
      <c r="C88" s="1837" t="s">
        <v>21</v>
      </c>
      <c r="D88" s="1723"/>
      <c r="E88" s="1723"/>
      <c r="F88" s="1723"/>
      <c r="G88" s="1838"/>
      <c r="H88" s="300">
        <f>H87+H83+H81+H77+H66</f>
        <v>65937.5</v>
      </c>
      <c r="I88" s="368">
        <f>I87+I83+I81+I77+I66</f>
        <v>68211.899999999994</v>
      </c>
      <c r="J88" s="368">
        <f>J87+J83+J81+J77+J66</f>
        <v>67234.8</v>
      </c>
      <c r="K88" s="1450"/>
      <c r="L88" s="1451"/>
      <c r="M88" s="1725"/>
      <c r="N88" s="1725"/>
      <c r="O88" s="1725"/>
      <c r="P88" s="1726"/>
    </row>
    <row r="89" spans="1:19" ht="13.5" thickBot="1" x14ac:dyDescent="0.25">
      <c r="A89" s="1247" t="s">
        <v>15</v>
      </c>
      <c r="B89" s="1992" t="s">
        <v>7</v>
      </c>
      <c r="C89" s="1727"/>
      <c r="D89" s="1727"/>
      <c r="E89" s="1727"/>
      <c r="F89" s="1727"/>
      <c r="G89" s="1727"/>
      <c r="H89" s="1248">
        <f t="shared" ref="H89:J89" si="3">H88</f>
        <v>65937.5</v>
      </c>
      <c r="I89" s="1249">
        <f t="shared" si="3"/>
        <v>68211.899999999994</v>
      </c>
      <c r="J89" s="1249">
        <f t="shared" si="3"/>
        <v>67234.8</v>
      </c>
      <c r="K89" s="1993"/>
      <c r="L89" s="1994"/>
      <c r="M89" s="1994"/>
      <c r="N89" s="1994"/>
      <c r="O89" s="1994"/>
      <c r="P89" s="1995"/>
    </row>
    <row r="90" spans="1:19" ht="69.75" customHeight="1" x14ac:dyDescent="0.2">
      <c r="A90" s="1456" t="s">
        <v>18</v>
      </c>
      <c r="B90" s="1996" t="s">
        <v>40</v>
      </c>
      <c r="C90" s="1997"/>
      <c r="D90" s="1997"/>
      <c r="E90" s="1997"/>
      <c r="F90" s="1997"/>
      <c r="G90" s="1997"/>
      <c r="H90" s="1997"/>
      <c r="I90" s="1997"/>
      <c r="J90" s="1997"/>
      <c r="K90" s="1071" t="s">
        <v>304</v>
      </c>
      <c r="L90" s="1069">
        <v>9</v>
      </c>
      <c r="M90" s="1069">
        <v>5</v>
      </c>
      <c r="N90" s="1250">
        <v>5</v>
      </c>
      <c r="O90" s="1998" t="s">
        <v>489</v>
      </c>
      <c r="P90" s="1999"/>
    </row>
    <row r="91" spans="1:19" ht="28.5" customHeight="1" x14ac:dyDescent="0.2">
      <c r="A91" s="1084"/>
      <c r="B91" s="1251"/>
      <c r="C91" s="1252"/>
      <c r="D91" s="1252"/>
      <c r="E91" s="1252"/>
      <c r="F91" s="1252"/>
      <c r="G91" s="1252"/>
      <c r="H91" s="1252"/>
      <c r="I91" s="1252"/>
      <c r="J91" s="1252"/>
      <c r="K91" s="1072" t="s">
        <v>305</v>
      </c>
      <c r="L91" s="1070">
        <v>30</v>
      </c>
      <c r="M91" s="1070">
        <v>30</v>
      </c>
      <c r="N91" s="1253">
        <v>40</v>
      </c>
      <c r="O91" s="1254"/>
      <c r="P91" s="1255"/>
    </row>
    <row r="92" spans="1:19" ht="18.75" customHeight="1" x14ac:dyDescent="0.2">
      <c r="A92" s="1176"/>
      <c r="B92" s="1251"/>
      <c r="C92" s="1252"/>
      <c r="D92" s="1252"/>
      <c r="E92" s="1252"/>
      <c r="F92" s="1252"/>
      <c r="G92" s="1252"/>
      <c r="H92" s="1252"/>
      <c r="I92" s="1252"/>
      <c r="J92" s="1252"/>
      <c r="K92" s="1072" t="s">
        <v>306</v>
      </c>
      <c r="L92" s="1070">
        <v>723</v>
      </c>
      <c r="M92" s="1070">
        <v>723</v>
      </c>
      <c r="N92" s="1253">
        <v>723</v>
      </c>
      <c r="O92" s="1254"/>
      <c r="P92" s="1255"/>
    </row>
    <row r="93" spans="1:19" ht="30" customHeight="1" thickBot="1" x14ac:dyDescent="0.25">
      <c r="A93" s="1256"/>
      <c r="B93" s="1257"/>
      <c r="C93" s="1258"/>
      <c r="D93" s="1258"/>
      <c r="E93" s="1258"/>
      <c r="F93" s="1258"/>
      <c r="G93" s="1258"/>
      <c r="H93" s="1258"/>
      <c r="I93" s="1258"/>
      <c r="J93" s="1258"/>
      <c r="K93" s="1101" t="s">
        <v>368</v>
      </c>
      <c r="L93" s="1073">
        <v>10</v>
      </c>
      <c r="M93" s="1073">
        <v>10</v>
      </c>
      <c r="N93" s="1259">
        <v>10</v>
      </c>
      <c r="O93" s="1260"/>
      <c r="P93" s="1261"/>
    </row>
    <row r="94" spans="1:19" ht="13.5" thickBot="1" x14ac:dyDescent="0.25">
      <c r="A94" s="1262" t="s">
        <v>18</v>
      </c>
      <c r="B94" s="4" t="s">
        <v>15</v>
      </c>
      <c r="C94" s="2000" t="s">
        <v>36</v>
      </c>
      <c r="D94" s="1982"/>
      <c r="E94" s="1982"/>
      <c r="F94" s="1982"/>
      <c r="G94" s="1982"/>
      <c r="H94" s="1982"/>
      <c r="I94" s="1982"/>
      <c r="J94" s="1982"/>
      <c r="K94" s="2001"/>
      <c r="L94" s="2001"/>
      <c r="M94" s="2001"/>
      <c r="N94" s="2001"/>
      <c r="O94" s="2001"/>
      <c r="P94" s="2002"/>
    </row>
    <row r="95" spans="1:19" ht="28.5" customHeight="1" x14ac:dyDescent="0.2">
      <c r="A95" s="1083" t="s">
        <v>18</v>
      </c>
      <c r="B95" s="1471" t="s">
        <v>15</v>
      </c>
      <c r="C95" s="1464" t="s">
        <v>15</v>
      </c>
      <c r="D95" s="1454" t="s">
        <v>369</v>
      </c>
      <c r="E95" s="1263"/>
      <c r="F95" s="196"/>
      <c r="G95" s="40"/>
      <c r="H95" s="265"/>
      <c r="I95" s="372"/>
      <c r="J95" s="275"/>
      <c r="K95" s="1264"/>
      <c r="L95" s="605"/>
      <c r="M95" s="1265"/>
      <c r="N95" s="605"/>
      <c r="O95" s="1264"/>
      <c r="P95" s="113"/>
    </row>
    <row r="96" spans="1:19" ht="56.25" customHeight="1" x14ac:dyDescent="0.2">
      <c r="A96" s="1084"/>
      <c r="B96" s="1452"/>
      <c r="C96" s="1484"/>
      <c r="D96" s="1584" t="s">
        <v>370</v>
      </c>
      <c r="E96" s="339" t="s">
        <v>3</v>
      </c>
      <c r="F96" s="1476">
        <v>5</v>
      </c>
      <c r="G96" s="88" t="s">
        <v>16</v>
      </c>
      <c r="H96" s="692">
        <v>803.3</v>
      </c>
      <c r="I96" s="707">
        <v>930.6</v>
      </c>
      <c r="J96" s="419">
        <v>819.1</v>
      </c>
      <c r="K96" s="1496" t="s">
        <v>371</v>
      </c>
      <c r="L96" s="1633">
        <v>1</v>
      </c>
      <c r="M96" s="1633">
        <v>1</v>
      </c>
      <c r="N96" s="1443">
        <v>0</v>
      </c>
      <c r="O96" s="2003" t="s">
        <v>372</v>
      </c>
      <c r="P96" s="2004"/>
      <c r="Q96" s="305"/>
      <c r="R96" s="305"/>
      <c r="S96" s="305"/>
    </row>
    <row r="97" spans="1:16" ht="39.75" customHeight="1" x14ac:dyDescent="0.2">
      <c r="A97" s="1084"/>
      <c r="B97" s="1637"/>
      <c r="C97" s="1654"/>
      <c r="D97" s="2005" t="s">
        <v>373</v>
      </c>
      <c r="E97" s="1266"/>
      <c r="F97" s="1170"/>
      <c r="G97" s="88" t="s">
        <v>364</v>
      </c>
      <c r="H97" s="692">
        <v>42</v>
      </c>
      <c r="I97" s="707">
        <v>42</v>
      </c>
      <c r="J97" s="419">
        <v>12</v>
      </c>
      <c r="K97" s="1655" t="s">
        <v>374</v>
      </c>
      <c r="L97" s="85">
        <v>3</v>
      </c>
      <c r="M97" s="85">
        <v>1</v>
      </c>
      <c r="N97" s="573">
        <v>1</v>
      </c>
      <c r="O97" s="2007" t="s">
        <v>375</v>
      </c>
      <c r="P97" s="1139"/>
    </row>
    <row r="98" spans="1:16" ht="39.75" customHeight="1" x14ac:dyDescent="0.2">
      <c r="A98" s="1084"/>
      <c r="B98" s="1637"/>
      <c r="C98" s="1639"/>
      <c r="D98" s="2006"/>
      <c r="E98" s="1266"/>
      <c r="F98" s="1676"/>
      <c r="G98" s="88" t="s">
        <v>5</v>
      </c>
      <c r="H98" s="692">
        <v>562.5</v>
      </c>
      <c r="I98" s="707">
        <v>477.5</v>
      </c>
      <c r="J98" s="419">
        <v>0</v>
      </c>
      <c r="K98" s="1656"/>
      <c r="L98" s="1144"/>
      <c r="M98" s="1144"/>
      <c r="N98" s="621"/>
      <c r="O98" s="2008"/>
      <c r="P98" s="1146"/>
    </row>
    <row r="99" spans="1:16" ht="20.25" customHeight="1" x14ac:dyDescent="0.2">
      <c r="A99" s="1084"/>
      <c r="B99" s="1637"/>
      <c r="C99" s="1647"/>
      <c r="D99" s="2009" t="s">
        <v>376</v>
      </c>
      <c r="E99" s="1266"/>
      <c r="F99" s="1170"/>
      <c r="G99" s="50" t="s">
        <v>19</v>
      </c>
      <c r="H99" s="292"/>
      <c r="I99" s="386">
        <v>340.6</v>
      </c>
      <c r="J99" s="274">
        <v>104</v>
      </c>
      <c r="K99" s="1655" t="s">
        <v>374</v>
      </c>
      <c r="L99" s="573">
        <v>1</v>
      </c>
      <c r="M99" s="239">
        <v>1</v>
      </c>
      <c r="N99" s="1160">
        <v>0</v>
      </c>
      <c r="O99" s="1927" t="s">
        <v>490</v>
      </c>
      <c r="P99" s="2011"/>
    </row>
    <row r="100" spans="1:16" ht="20.25" customHeight="1" x14ac:dyDescent="0.2">
      <c r="A100" s="1084"/>
      <c r="B100" s="1637"/>
      <c r="C100" s="1647"/>
      <c r="D100" s="2009"/>
      <c r="E100" s="1266"/>
      <c r="F100" s="1170"/>
      <c r="G100" s="33"/>
      <c r="H100" s="718"/>
      <c r="I100" s="722"/>
      <c r="J100" s="745"/>
      <c r="K100" s="1655" t="s">
        <v>377</v>
      </c>
      <c r="L100" s="573"/>
      <c r="M100" s="239">
        <v>1</v>
      </c>
      <c r="N100" s="1160">
        <v>1</v>
      </c>
      <c r="O100" s="1927"/>
      <c r="P100" s="2011"/>
    </row>
    <row r="101" spans="1:16" ht="20.25" customHeight="1" x14ac:dyDescent="0.2">
      <c r="A101" s="1084"/>
      <c r="B101" s="1637"/>
      <c r="C101" s="1647"/>
      <c r="D101" s="2009"/>
      <c r="E101" s="1266"/>
      <c r="F101" s="1170"/>
      <c r="G101" s="33"/>
      <c r="H101" s="718"/>
      <c r="I101" s="722"/>
      <c r="J101" s="745"/>
      <c r="K101" s="315"/>
      <c r="L101" s="573"/>
      <c r="M101" s="239"/>
      <c r="N101" s="1160"/>
      <c r="O101" s="1927"/>
      <c r="P101" s="2011"/>
    </row>
    <row r="102" spans="1:16" ht="20.25" customHeight="1" x14ac:dyDescent="0.2">
      <c r="A102" s="1666"/>
      <c r="B102" s="1651"/>
      <c r="C102" s="1679"/>
      <c r="D102" s="2010"/>
      <c r="E102" s="1667"/>
      <c r="F102" s="1668"/>
      <c r="G102" s="1680"/>
      <c r="H102" s="925"/>
      <c r="I102" s="1681"/>
      <c r="J102" s="926"/>
      <c r="K102" s="1656"/>
      <c r="L102" s="621"/>
      <c r="M102" s="342"/>
      <c r="N102" s="48"/>
      <c r="O102" s="1928"/>
      <c r="P102" s="2012"/>
    </row>
    <row r="103" spans="1:16" ht="27" customHeight="1" x14ac:dyDescent="0.2">
      <c r="A103" s="1084"/>
      <c r="B103" s="1452"/>
      <c r="C103" s="1510"/>
      <c r="D103" s="1677" t="s">
        <v>378</v>
      </c>
      <c r="E103" s="1266"/>
      <c r="F103" s="1170"/>
      <c r="G103" s="498"/>
      <c r="H103" s="718"/>
      <c r="I103" s="722"/>
      <c r="J103" s="745"/>
      <c r="K103" s="1634" t="s">
        <v>194</v>
      </c>
      <c r="L103" s="1635">
        <v>70</v>
      </c>
      <c r="M103" s="1635">
        <v>70</v>
      </c>
      <c r="N103" s="1678">
        <v>0</v>
      </c>
      <c r="O103" s="2013" t="s">
        <v>379</v>
      </c>
      <c r="P103" s="2014"/>
    </row>
    <row r="104" spans="1:16" ht="67.5" customHeight="1" x14ac:dyDescent="0.2">
      <c r="A104" s="1084"/>
      <c r="B104" s="1452"/>
      <c r="C104" s="1510"/>
      <c r="D104" s="1583" t="s">
        <v>380</v>
      </c>
      <c r="E104" s="1266"/>
      <c r="F104" s="1170"/>
      <c r="G104" s="498"/>
      <c r="H104" s="718"/>
      <c r="I104" s="722"/>
      <c r="J104" s="745"/>
      <c r="K104" s="1634"/>
      <c r="L104" s="1635"/>
      <c r="M104" s="1585"/>
      <c r="N104" s="1442"/>
      <c r="O104" s="2015"/>
      <c r="P104" s="2016"/>
    </row>
    <row r="105" spans="1:16" ht="41.25" customHeight="1" x14ac:dyDescent="0.2">
      <c r="A105" s="1176"/>
      <c r="B105" s="1452"/>
      <c r="C105" s="1510"/>
      <c r="D105" s="1497" t="s">
        <v>381</v>
      </c>
      <c r="E105" s="1266"/>
      <c r="F105" s="1170"/>
      <c r="G105" s="498"/>
      <c r="H105" s="317"/>
      <c r="I105" s="387"/>
      <c r="J105" s="270"/>
      <c r="K105" s="1434" t="s">
        <v>377</v>
      </c>
      <c r="L105" s="1267">
        <v>1</v>
      </c>
      <c r="M105" s="1267">
        <v>1</v>
      </c>
      <c r="N105" s="1267">
        <v>1</v>
      </c>
      <c r="O105" s="1434" t="s">
        <v>382</v>
      </c>
      <c r="P105" s="247"/>
    </row>
    <row r="106" spans="1:16" ht="81.75" customHeight="1" x14ac:dyDescent="0.2">
      <c r="A106" s="1084"/>
      <c r="B106" s="1452"/>
      <c r="C106" s="155"/>
      <c r="D106" s="1584" t="s">
        <v>383</v>
      </c>
      <c r="E106" s="1266"/>
      <c r="F106" s="1476"/>
      <c r="G106" s="498"/>
      <c r="H106" s="317"/>
      <c r="I106" s="387"/>
      <c r="J106" s="270"/>
      <c r="K106" s="1636" t="s">
        <v>187</v>
      </c>
      <c r="L106" s="1067">
        <v>1</v>
      </c>
      <c r="M106" s="1586">
        <v>1</v>
      </c>
      <c r="N106" s="1067">
        <v>0</v>
      </c>
      <c r="O106" s="2003" t="s">
        <v>491</v>
      </c>
      <c r="P106" s="2004"/>
    </row>
    <row r="107" spans="1:16" ht="17.25" customHeight="1" x14ac:dyDescent="0.2">
      <c r="A107" s="1176"/>
      <c r="B107" s="1452"/>
      <c r="C107" s="1510"/>
      <c r="D107" s="2017" t="s">
        <v>206</v>
      </c>
      <c r="E107" s="1266"/>
      <c r="F107" s="1170"/>
      <c r="G107" s="498"/>
      <c r="H107" s="317"/>
      <c r="I107" s="387"/>
      <c r="J107" s="270"/>
      <c r="K107" s="1469" t="s">
        <v>110</v>
      </c>
      <c r="L107" s="588"/>
      <c r="M107" s="123">
        <v>80</v>
      </c>
      <c r="N107" s="220">
        <v>80</v>
      </c>
      <c r="O107" s="2007" t="s">
        <v>384</v>
      </c>
      <c r="P107" s="247"/>
    </row>
    <row r="108" spans="1:16" x14ac:dyDescent="0.2">
      <c r="A108" s="1084"/>
      <c r="B108" s="1452"/>
      <c r="C108" s="1484"/>
      <c r="D108" s="2010"/>
      <c r="E108" s="1266"/>
      <c r="F108" s="1170"/>
      <c r="G108" s="1268"/>
      <c r="H108" s="1130"/>
      <c r="I108" s="1131"/>
      <c r="J108" s="1132"/>
      <c r="K108" s="1513"/>
      <c r="L108" s="573"/>
      <c r="M108" s="26"/>
      <c r="N108" s="239"/>
      <c r="O108" s="2008"/>
      <c r="P108" s="245"/>
    </row>
    <row r="109" spans="1:16" ht="43.5" customHeight="1" x14ac:dyDescent="0.2">
      <c r="A109" s="1084"/>
      <c r="B109" s="1452"/>
      <c r="C109" s="128"/>
      <c r="D109" s="2018" t="s">
        <v>385</v>
      </c>
      <c r="E109" s="1269" t="s">
        <v>3</v>
      </c>
      <c r="F109" s="1270">
        <v>6</v>
      </c>
      <c r="G109" s="1271" t="s">
        <v>16</v>
      </c>
      <c r="H109" s="272">
        <v>413.4</v>
      </c>
      <c r="I109" s="363">
        <v>413.4</v>
      </c>
      <c r="J109" s="322">
        <v>329.2</v>
      </c>
      <c r="K109" s="1272" t="s">
        <v>386</v>
      </c>
      <c r="L109" s="1571" t="s">
        <v>387</v>
      </c>
      <c r="M109" s="1273" t="s">
        <v>387</v>
      </c>
      <c r="N109" s="1274" t="s">
        <v>387</v>
      </c>
      <c r="O109" s="1275" t="s">
        <v>388</v>
      </c>
      <c r="P109" s="1276" t="s">
        <v>389</v>
      </c>
    </row>
    <row r="110" spans="1:16" ht="44.25" customHeight="1" x14ac:dyDescent="0.2">
      <c r="A110" s="1084"/>
      <c r="B110" s="1452"/>
      <c r="C110" s="128"/>
      <c r="D110" s="2019"/>
      <c r="E110" s="1277"/>
      <c r="F110" s="1278"/>
      <c r="G110" s="1279"/>
      <c r="H110" s="273"/>
      <c r="I110" s="365"/>
      <c r="J110" s="274"/>
      <c r="K110" s="1573" t="s">
        <v>390</v>
      </c>
      <c r="L110" s="1574"/>
      <c r="M110" s="1575" t="s">
        <v>391</v>
      </c>
      <c r="N110" s="1281" t="s">
        <v>392</v>
      </c>
      <c r="O110" s="2020" t="s">
        <v>393</v>
      </c>
      <c r="P110" s="2021"/>
    </row>
    <row r="111" spans="1:16" ht="43.5" customHeight="1" x14ac:dyDescent="0.2">
      <c r="A111" s="1084"/>
      <c r="B111" s="1452"/>
      <c r="C111" s="1479"/>
      <c r="D111" s="1282" t="s">
        <v>394</v>
      </c>
      <c r="E111" s="1277"/>
      <c r="F111" s="1278"/>
      <c r="G111" s="320" t="s">
        <v>16</v>
      </c>
      <c r="H111" s="329">
        <v>134.19999999999999</v>
      </c>
      <c r="I111" s="417">
        <v>134.19999999999999</v>
      </c>
      <c r="J111" s="1119">
        <v>214.4</v>
      </c>
      <c r="K111" s="1570" t="s">
        <v>395</v>
      </c>
      <c r="L111" s="228">
        <v>100</v>
      </c>
      <c r="M111" s="1283">
        <v>100</v>
      </c>
      <c r="N111" s="1284">
        <v>100</v>
      </c>
      <c r="O111" s="1285" t="s">
        <v>396</v>
      </c>
      <c r="P111" s="1286"/>
    </row>
    <row r="112" spans="1:16" ht="39" customHeight="1" x14ac:dyDescent="0.2">
      <c r="A112" s="1084"/>
      <c r="B112" s="1452"/>
      <c r="C112" s="1479"/>
      <c r="D112" s="1581" t="s">
        <v>397</v>
      </c>
      <c r="E112" s="1277"/>
      <c r="F112" s="1278"/>
      <c r="G112" s="320" t="s">
        <v>16</v>
      </c>
      <c r="H112" s="329"/>
      <c r="I112" s="417">
        <v>134.19999999999999</v>
      </c>
      <c r="J112" s="1119">
        <v>0</v>
      </c>
      <c r="K112" s="1576" t="s">
        <v>398</v>
      </c>
      <c r="L112" s="1588"/>
      <c r="M112" s="1577">
        <v>100</v>
      </c>
      <c r="N112" s="1288">
        <v>0</v>
      </c>
      <c r="O112" s="1289"/>
      <c r="P112" s="1500" t="s">
        <v>399</v>
      </c>
    </row>
    <row r="113" spans="1:20" ht="42" customHeight="1" x14ac:dyDescent="0.2">
      <c r="A113" s="1084"/>
      <c r="B113" s="1452"/>
      <c r="C113" s="128"/>
      <c r="D113" s="1582" t="s">
        <v>400</v>
      </c>
      <c r="E113" s="1277"/>
      <c r="F113" s="1278"/>
      <c r="G113" s="1204" t="s">
        <v>19</v>
      </c>
      <c r="H113" s="1290">
        <v>76.599999999999994</v>
      </c>
      <c r="I113" s="417">
        <v>76.599999999999994</v>
      </c>
      <c r="J113" s="274">
        <v>0</v>
      </c>
      <c r="K113" s="1578" t="s">
        <v>401</v>
      </c>
      <c r="L113" s="1579"/>
      <c r="M113" s="1580" t="s">
        <v>402</v>
      </c>
      <c r="N113" s="1293" t="s">
        <v>392</v>
      </c>
      <c r="O113" s="1294"/>
      <c r="P113" s="1295" t="s">
        <v>403</v>
      </c>
    </row>
    <row r="114" spans="1:20" ht="18" customHeight="1" x14ac:dyDescent="0.2">
      <c r="A114" s="1084"/>
      <c r="B114" s="1452"/>
      <c r="C114" s="128"/>
      <c r="D114" s="1764" t="s">
        <v>404</v>
      </c>
      <c r="E114" s="1277"/>
      <c r="F114" s="1278"/>
      <c r="G114" s="1204" t="s">
        <v>19</v>
      </c>
      <c r="H114" s="1290">
        <v>80</v>
      </c>
      <c r="I114" s="417">
        <v>80</v>
      </c>
      <c r="J114" s="417">
        <v>79.900000000000006</v>
      </c>
      <c r="K114" s="1296" t="s">
        <v>405</v>
      </c>
      <c r="L114" s="1572"/>
      <c r="M114" s="1297" t="s">
        <v>402</v>
      </c>
      <c r="N114" s="1274" t="s">
        <v>402</v>
      </c>
      <c r="O114" s="1298" t="s">
        <v>406</v>
      </c>
      <c r="P114" s="1299"/>
    </row>
    <row r="115" spans="1:20" ht="25.5" customHeight="1" x14ac:dyDescent="0.2">
      <c r="A115" s="1084"/>
      <c r="B115" s="1452"/>
      <c r="C115" s="128"/>
      <c r="D115" s="2006"/>
      <c r="E115" s="1277"/>
      <c r="F115" s="1300"/>
      <c r="G115" s="1204" t="s">
        <v>16</v>
      </c>
      <c r="H115" s="1301">
        <v>59</v>
      </c>
      <c r="I115" s="1116">
        <v>59</v>
      </c>
      <c r="J115" s="1116">
        <v>59</v>
      </c>
      <c r="K115" s="1291"/>
      <c r="L115" s="1529"/>
      <c r="M115" s="1292"/>
      <c r="N115" s="1302"/>
      <c r="O115" s="1303"/>
      <c r="P115" s="1304"/>
    </row>
    <row r="116" spans="1:20" ht="29.25" customHeight="1" x14ac:dyDescent="0.2">
      <c r="A116" s="1084"/>
      <c r="B116" s="1452"/>
      <c r="C116" s="1484"/>
      <c r="D116" s="2022" t="s">
        <v>407</v>
      </c>
      <c r="E116" s="1482" t="s">
        <v>3</v>
      </c>
      <c r="F116" s="1270">
        <v>5</v>
      </c>
      <c r="G116" s="498"/>
      <c r="H116" s="317"/>
      <c r="I116" s="387"/>
      <c r="J116" s="270"/>
      <c r="K116" s="1305" t="s">
        <v>110</v>
      </c>
      <c r="L116" s="1530"/>
      <c r="M116" s="1194">
        <v>1</v>
      </c>
      <c r="N116" s="1306">
        <v>1</v>
      </c>
      <c r="O116" s="1307"/>
      <c r="P116" s="1308"/>
    </row>
    <row r="117" spans="1:20" ht="14.25" customHeight="1" thickBot="1" x14ac:dyDescent="0.25">
      <c r="A117" s="1256"/>
      <c r="B117" s="1472"/>
      <c r="C117" s="1508"/>
      <c r="D117" s="2023"/>
      <c r="E117" s="2024" t="s">
        <v>78</v>
      </c>
      <c r="F117" s="2025"/>
      <c r="G117" s="2026"/>
      <c r="H117" s="1027">
        <f>SUM(H96:H115)</f>
        <v>2171</v>
      </c>
      <c r="I117" s="1309">
        <f>SUM(I96:I115)</f>
        <v>2688.0999999999995</v>
      </c>
      <c r="J117" s="1309">
        <f>SUM(J95:J115)</f>
        <v>1617.6000000000001</v>
      </c>
      <c r="K117" s="1137"/>
      <c r="L117" s="1531"/>
      <c r="M117" s="1480"/>
      <c r="N117" s="1310"/>
      <c r="O117" s="1311"/>
      <c r="P117" s="1033"/>
    </row>
    <row r="118" spans="1:20" ht="16.5" customHeight="1" x14ac:dyDescent="0.2">
      <c r="A118" s="1083" t="s">
        <v>18</v>
      </c>
      <c r="B118" s="1642" t="s">
        <v>15</v>
      </c>
      <c r="C118" s="1648" t="s">
        <v>18</v>
      </c>
      <c r="D118" s="1798" t="s">
        <v>207</v>
      </c>
      <c r="E118" s="197" t="s">
        <v>3</v>
      </c>
      <c r="F118" s="1312">
        <v>5</v>
      </c>
      <c r="G118" s="252" t="s">
        <v>16</v>
      </c>
      <c r="H118" s="743">
        <v>41.8</v>
      </c>
      <c r="I118" s="535">
        <v>89.8</v>
      </c>
      <c r="J118" s="1109">
        <v>60.5</v>
      </c>
      <c r="K118" s="1313"/>
      <c r="L118" s="1265"/>
      <c r="M118" s="1592"/>
      <c r="N118" s="1032"/>
      <c r="O118" s="1034"/>
      <c r="P118" s="331"/>
    </row>
    <row r="119" spans="1:20" ht="16.5" customHeight="1" x14ac:dyDescent="0.2">
      <c r="A119" s="1084"/>
      <c r="B119" s="1637"/>
      <c r="C119" s="1647"/>
      <c r="D119" s="1799"/>
      <c r="E119" s="105"/>
      <c r="F119" s="93"/>
      <c r="G119" s="999" t="s">
        <v>364</v>
      </c>
      <c r="H119" s="680">
        <v>2056</v>
      </c>
      <c r="I119" s="388">
        <v>2056</v>
      </c>
      <c r="J119" s="270">
        <v>2056</v>
      </c>
      <c r="K119" s="1022"/>
      <c r="L119" s="1650"/>
      <c r="M119" s="1593"/>
      <c r="N119" s="358"/>
      <c r="O119" s="1035"/>
      <c r="P119" s="27"/>
    </row>
    <row r="120" spans="1:20" ht="16.5" customHeight="1" x14ac:dyDescent="0.2">
      <c r="A120" s="1666"/>
      <c r="B120" s="1651"/>
      <c r="C120" s="1679"/>
      <c r="D120" s="1800"/>
      <c r="E120" s="1645"/>
      <c r="F120" s="112"/>
      <c r="G120" s="250" t="s">
        <v>74</v>
      </c>
      <c r="H120" s="392">
        <v>125</v>
      </c>
      <c r="I120" s="418">
        <v>125</v>
      </c>
      <c r="J120" s="419">
        <v>0</v>
      </c>
      <c r="K120" s="1684"/>
      <c r="L120" s="1287"/>
      <c r="M120" s="1598"/>
      <c r="N120" s="582"/>
      <c r="O120" s="1330"/>
      <c r="P120" s="1038"/>
    </row>
    <row r="121" spans="1:20" ht="55.5" customHeight="1" x14ac:dyDescent="0.2">
      <c r="A121" s="1084"/>
      <c r="B121" s="1452"/>
      <c r="C121" s="1510"/>
      <c r="D121" s="1801" t="s">
        <v>408</v>
      </c>
      <c r="E121" s="1488"/>
      <c r="F121" s="358"/>
      <c r="G121" s="1314"/>
      <c r="H121" s="273"/>
      <c r="I121" s="365"/>
      <c r="J121" s="274"/>
      <c r="K121" s="1682" t="s">
        <v>409</v>
      </c>
      <c r="L121" s="992">
        <v>4</v>
      </c>
      <c r="M121" s="1683">
        <v>4</v>
      </c>
      <c r="N121" s="1044">
        <v>4</v>
      </c>
      <c r="O121" s="337" t="s">
        <v>492</v>
      </c>
      <c r="P121" s="65"/>
      <c r="Q121" s="305"/>
      <c r="R121" s="305"/>
      <c r="S121" s="305"/>
    </row>
    <row r="122" spans="1:20" ht="29.25" customHeight="1" x14ac:dyDescent="0.2">
      <c r="A122" s="1084"/>
      <c r="B122" s="1452"/>
      <c r="C122" s="1510"/>
      <c r="D122" s="1801"/>
      <c r="E122" s="1488"/>
      <c r="F122" s="358"/>
      <c r="G122" s="1314"/>
      <c r="H122" s="273"/>
      <c r="I122" s="365"/>
      <c r="J122" s="274"/>
      <c r="K122" s="1590" t="s">
        <v>223</v>
      </c>
      <c r="L122" s="1605">
        <v>1</v>
      </c>
      <c r="M122" s="1594">
        <v>1</v>
      </c>
      <c r="N122" s="1046">
        <v>0</v>
      </c>
      <c r="O122" s="1440"/>
      <c r="P122" s="1803" t="s">
        <v>410</v>
      </c>
    </row>
    <row r="123" spans="1:20" ht="24.75" customHeight="1" x14ac:dyDescent="0.2">
      <c r="A123" s="1176"/>
      <c r="B123" s="1452"/>
      <c r="C123" s="1510"/>
      <c r="D123" s="1802"/>
      <c r="E123" s="1488"/>
      <c r="F123" s="358"/>
      <c r="G123" s="1315"/>
      <c r="H123" s="812"/>
      <c r="I123" s="1316"/>
      <c r="J123" s="1317"/>
      <c r="K123" s="1453"/>
      <c r="L123" s="1606"/>
      <c r="M123" s="1595"/>
      <c r="N123" s="1411"/>
      <c r="O123" s="1441"/>
      <c r="P123" s="1804"/>
    </row>
    <row r="124" spans="1:20" ht="17.25" customHeight="1" x14ac:dyDescent="0.2">
      <c r="A124" s="1084"/>
      <c r="B124" s="1452"/>
      <c r="C124" s="1510"/>
      <c r="D124" s="1805" t="s">
        <v>411</v>
      </c>
      <c r="E124" s="1808" t="s">
        <v>67</v>
      </c>
      <c r="F124" s="1081"/>
      <c r="G124" s="1279"/>
      <c r="H124" s="1318"/>
      <c r="I124" s="1319"/>
      <c r="J124" s="1320"/>
      <c r="K124" s="1501" t="s">
        <v>412</v>
      </c>
      <c r="L124" s="992">
        <v>100</v>
      </c>
      <c r="M124" s="1596">
        <v>100</v>
      </c>
      <c r="N124" s="581">
        <v>100</v>
      </c>
      <c r="O124" s="1809" t="s">
        <v>493</v>
      </c>
      <c r="P124" s="1810"/>
      <c r="R124" s="1321"/>
      <c r="S124" s="1322"/>
      <c r="T124" s="1322"/>
    </row>
    <row r="125" spans="1:20" ht="15.75" customHeight="1" x14ac:dyDescent="0.2">
      <c r="A125" s="1084"/>
      <c r="B125" s="1452"/>
      <c r="C125" s="1510"/>
      <c r="D125" s="1806"/>
      <c r="E125" s="1808"/>
      <c r="F125" s="1081"/>
      <c r="G125" s="1279"/>
      <c r="H125" s="1318"/>
      <c r="I125" s="1319"/>
      <c r="J125" s="1320"/>
      <c r="K125" s="1501"/>
      <c r="L125" s="992"/>
      <c r="M125" s="41"/>
      <c r="N125" s="581"/>
      <c r="O125" s="1811"/>
      <c r="P125" s="1812"/>
      <c r="R125" s="1321"/>
      <c r="S125" s="1322"/>
      <c r="T125" s="1322"/>
    </row>
    <row r="126" spans="1:20" ht="12" customHeight="1" x14ac:dyDescent="0.2">
      <c r="A126" s="1176"/>
      <c r="B126" s="1452"/>
      <c r="C126" s="1510"/>
      <c r="D126" s="1807"/>
      <c r="E126" s="1808"/>
      <c r="F126" s="1081"/>
      <c r="G126" s="1323"/>
      <c r="H126" s="1324"/>
      <c r="I126" s="1325"/>
      <c r="J126" s="1326"/>
      <c r="K126" s="1501"/>
      <c r="L126" s="1603"/>
      <c r="M126" s="1078"/>
      <c r="N126" s="581"/>
      <c r="O126" s="1813"/>
      <c r="P126" s="1814"/>
      <c r="R126" s="1321"/>
      <c r="S126" s="1322"/>
      <c r="T126" s="1322"/>
    </row>
    <row r="127" spans="1:20" ht="30.75" customHeight="1" x14ac:dyDescent="0.2">
      <c r="A127" s="1176"/>
      <c r="B127" s="1452"/>
      <c r="C127" s="1510"/>
      <c r="D127" s="1587" t="s">
        <v>109</v>
      </c>
      <c r="E127" s="1081"/>
      <c r="F127" s="1468"/>
      <c r="G127" s="1279"/>
      <c r="H127" s="273"/>
      <c r="I127" s="365"/>
      <c r="J127" s="274"/>
      <c r="K127" s="1591" t="s">
        <v>110</v>
      </c>
      <c r="L127" s="1607">
        <v>1</v>
      </c>
      <c r="M127" s="1597">
        <v>1</v>
      </c>
      <c r="N127" s="1439">
        <v>0</v>
      </c>
      <c r="O127" s="1823" t="s">
        <v>494</v>
      </c>
      <c r="P127" s="1824"/>
    </row>
    <row r="128" spans="1:20" ht="30" customHeight="1" x14ac:dyDescent="0.2">
      <c r="A128" s="1176"/>
      <c r="B128" s="1452"/>
      <c r="C128" s="1510"/>
      <c r="D128" s="1805" t="s">
        <v>73</v>
      </c>
      <c r="E128" s="496"/>
      <c r="F128" s="1327"/>
      <c r="G128" s="1328"/>
      <c r="H128" s="273"/>
      <c r="I128" s="365"/>
      <c r="J128" s="274"/>
      <c r="K128" s="1506" t="s">
        <v>413</v>
      </c>
      <c r="L128" s="192"/>
      <c r="M128" s="755">
        <v>1</v>
      </c>
      <c r="N128" s="562">
        <v>1</v>
      </c>
      <c r="O128" s="1504" t="s">
        <v>413</v>
      </c>
      <c r="P128" s="1048"/>
    </row>
    <row r="129" spans="1:21" ht="15" customHeight="1" thickBot="1" x14ac:dyDescent="0.25">
      <c r="A129" s="1256"/>
      <c r="B129" s="1472"/>
      <c r="C129" s="965"/>
      <c r="D129" s="1793"/>
      <c r="E129" s="1821" t="s">
        <v>78</v>
      </c>
      <c r="F129" s="1822"/>
      <c r="G129" s="1825"/>
      <c r="H129" s="1196">
        <f>SUM(H118:H127)</f>
        <v>2222.8000000000002</v>
      </c>
      <c r="I129" s="1197">
        <f>SUM(I118:I127)</f>
        <v>2270.8000000000002</v>
      </c>
      <c r="J129" s="1197">
        <f>SUM(J118:J127)</f>
        <v>2116.5</v>
      </c>
      <c r="K129" s="1501"/>
      <c r="L129" s="100"/>
      <c r="M129" s="41"/>
      <c r="N129" s="1066"/>
      <c r="O129" s="1037"/>
      <c r="P129" s="1065"/>
    </row>
    <row r="130" spans="1:21" ht="14.25" customHeight="1" x14ac:dyDescent="0.2">
      <c r="A130" s="1083" t="s">
        <v>18</v>
      </c>
      <c r="B130" s="1471" t="s">
        <v>15</v>
      </c>
      <c r="C130" s="964" t="s">
        <v>20</v>
      </c>
      <c r="D130" s="1784" t="s">
        <v>414</v>
      </c>
      <c r="E130" s="1984" t="s">
        <v>3</v>
      </c>
      <c r="F130" s="1987">
        <v>5</v>
      </c>
      <c r="G130" s="1026" t="s">
        <v>16</v>
      </c>
      <c r="H130" s="714">
        <v>68.3</v>
      </c>
      <c r="I130" s="711">
        <v>68.3</v>
      </c>
      <c r="J130" s="295">
        <v>0</v>
      </c>
      <c r="K130" s="1460"/>
      <c r="L130" s="96"/>
      <c r="M130" s="1592"/>
      <c r="N130" s="1032"/>
      <c r="O130" s="1034"/>
      <c r="P130" s="331"/>
    </row>
    <row r="131" spans="1:21" ht="14.25" customHeight="1" x14ac:dyDescent="0.2">
      <c r="A131" s="1084"/>
      <c r="B131" s="1452"/>
      <c r="C131" s="1465"/>
      <c r="D131" s="1786"/>
      <c r="E131" s="1985"/>
      <c r="F131" s="1860"/>
      <c r="G131" s="1024"/>
      <c r="H131" s="292"/>
      <c r="I131" s="386"/>
      <c r="J131" s="268"/>
      <c r="K131" s="1329"/>
      <c r="L131" s="880"/>
      <c r="M131" s="1598"/>
      <c r="N131" s="582"/>
      <c r="O131" s="1330"/>
      <c r="P131" s="1038"/>
    </row>
    <row r="132" spans="1:21" ht="18.75" customHeight="1" x14ac:dyDescent="0.2">
      <c r="A132" s="1084"/>
      <c r="B132" s="1452"/>
      <c r="C132" s="1510"/>
      <c r="D132" s="1816" t="s">
        <v>415</v>
      </c>
      <c r="E132" s="1985"/>
      <c r="F132" s="1860"/>
      <c r="G132" s="1184"/>
      <c r="H132" s="1318"/>
      <c r="I132" s="1319"/>
      <c r="J132" s="1320"/>
      <c r="K132" s="1608" t="s">
        <v>115</v>
      </c>
      <c r="L132" s="1609">
        <v>1</v>
      </c>
      <c r="M132" s="1610">
        <v>1</v>
      </c>
      <c r="N132" s="1047">
        <v>0</v>
      </c>
      <c r="O132" s="1435"/>
      <c r="P132" s="1989" t="s">
        <v>495</v>
      </c>
      <c r="Q132" s="305"/>
      <c r="R132" s="305"/>
      <c r="S132" s="305"/>
      <c r="T132" s="735"/>
      <c r="U132" s="1758"/>
    </row>
    <row r="133" spans="1:21" ht="18.75" customHeight="1" x14ac:dyDescent="0.2">
      <c r="A133" s="1176"/>
      <c r="B133" s="1452"/>
      <c r="C133" s="148"/>
      <c r="D133" s="1816"/>
      <c r="E133" s="1985"/>
      <c r="F133" s="1860"/>
      <c r="G133" s="1184"/>
      <c r="H133" s="1318"/>
      <c r="I133" s="1319"/>
      <c r="J133" s="1320"/>
      <c r="K133" s="1608"/>
      <c r="L133" s="1609"/>
      <c r="M133" s="1610"/>
      <c r="N133" s="1047"/>
      <c r="O133" s="1435"/>
      <c r="P133" s="1803"/>
      <c r="R133" s="735"/>
      <c r="S133" s="735"/>
      <c r="T133" s="735"/>
      <c r="U133" s="1758"/>
    </row>
    <row r="134" spans="1:21" ht="18.75" customHeight="1" x14ac:dyDescent="0.2">
      <c r="A134" s="1176"/>
      <c r="B134" s="1452"/>
      <c r="C134" s="958"/>
      <c r="D134" s="1988"/>
      <c r="E134" s="1985"/>
      <c r="F134" s="1860"/>
      <c r="G134" s="1331"/>
      <c r="H134" s="812"/>
      <c r="I134" s="1316"/>
      <c r="J134" s="1317"/>
      <c r="K134" s="1611"/>
      <c r="L134" s="1612"/>
      <c r="M134" s="1595"/>
      <c r="N134" s="1411"/>
      <c r="O134" s="1436"/>
      <c r="P134" s="1804"/>
      <c r="R134" s="1511"/>
      <c r="S134" s="1455"/>
      <c r="T134" s="1455"/>
      <c r="U134" s="1455"/>
    </row>
    <row r="135" spans="1:21" ht="21" customHeight="1" x14ac:dyDescent="0.2">
      <c r="A135" s="1084"/>
      <c r="B135" s="1452"/>
      <c r="C135" s="1510"/>
      <c r="D135" s="1815" t="s">
        <v>416</v>
      </c>
      <c r="E135" s="1985"/>
      <c r="F135" s="1860"/>
      <c r="G135" s="1184"/>
      <c r="H135" s="273"/>
      <c r="I135" s="365"/>
      <c r="J135" s="274"/>
      <c r="K135" s="1613" t="s">
        <v>115</v>
      </c>
      <c r="L135" s="1607">
        <v>1</v>
      </c>
      <c r="M135" s="1597">
        <v>1</v>
      </c>
      <c r="N135" s="1045">
        <v>0</v>
      </c>
      <c r="O135" s="1437"/>
      <c r="P135" s="1818" t="s">
        <v>496</v>
      </c>
      <c r="R135" s="1511"/>
      <c r="S135" s="1455"/>
      <c r="T135" s="1455"/>
      <c r="U135" s="1455"/>
    </row>
    <row r="136" spans="1:21" ht="21" customHeight="1" x14ac:dyDescent="0.2">
      <c r="A136" s="1176"/>
      <c r="B136" s="1452"/>
      <c r="C136" s="148"/>
      <c r="D136" s="1816"/>
      <c r="E136" s="1986"/>
      <c r="F136" s="1859"/>
      <c r="G136" s="1184"/>
      <c r="H136" s="273"/>
      <c r="I136" s="365"/>
      <c r="J136" s="274"/>
      <c r="K136" s="1590"/>
      <c r="L136" s="1609"/>
      <c r="M136" s="1594"/>
      <c r="N136" s="1046"/>
      <c r="O136" s="1438"/>
      <c r="P136" s="1819"/>
      <c r="R136" s="1511"/>
      <c r="S136" s="1455"/>
      <c r="T136" s="1455"/>
      <c r="U136" s="1455"/>
    </row>
    <row r="137" spans="1:21" ht="16.5" customHeight="1" thickBot="1" x14ac:dyDescent="0.25">
      <c r="A137" s="1457"/>
      <c r="B137" s="1472"/>
      <c r="C137" s="965"/>
      <c r="D137" s="1817"/>
      <c r="E137" s="1821" t="s">
        <v>78</v>
      </c>
      <c r="F137" s="1822"/>
      <c r="G137" s="1822"/>
      <c r="H137" s="1196">
        <f>SUM(H130:H136)</f>
        <v>68.3</v>
      </c>
      <c r="I137" s="1197">
        <f>SUM(I130:I136)</f>
        <v>68.3</v>
      </c>
      <c r="J137" s="1197">
        <f>SUM(J130:J136)</f>
        <v>0</v>
      </c>
      <c r="K137" s="1614"/>
      <c r="L137" s="1615"/>
      <c r="M137" s="1616"/>
      <c r="N137" s="1411"/>
      <c r="O137" s="1438"/>
      <c r="P137" s="1820"/>
    </row>
    <row r="138" spans="1:21" ht="14.25" customHeight="1" x14ac:dyDescent="0.2">
      <c r="A138" s="1083" t="s">
        <v>18</v>
      </c>
      <c r="B138" s="1471" t="s">
        <v>15</v>
      </c>
      <c r="C138" s="964" t="s">
        <v>22</v>
      </c>
      <c r="D138" s="1784" t="s">
        <v>417</v>
      </c>
      <c r="E138" s="1332"/>
      <c r="F138" s="1333">
        <v>2</v>
      </c>
      <c r="G138" s="921" t="s">
        <v>16</v>
      </c>
      <c r="H138" s="714">
        <v>43</v>
      </c>
      <c r="I138" s="711">
        <v>147</v>
      </c>
      <c r="J138" s="276">
        <v>146.5</v>
      </c>
      <c r="K138" s="1460"/>
      <c r="L138" s="96"/>
      <c r="M138" s="1592"/>
      <c r="N138" s="1032"/>
      <c r="O138" s="1034"/>
      <c r="P138" s="331"/>
    </row>
    <row r="139" spans="1:21" ht="14.25" customHeight="1" x14ac:dyDescent="0.2">
      <c r="A139" s="1084"/>
      <c r="B139" s="1452"/>
      <c r="C139" s="1465"/>
      <c r="D139" s="1786"/>
      <c r="E139" s="1334"/>
      <c r="F139" s="1334"/>
      <c r="G139" s="999"/>
      <c r="H139" s="292"/>
      <c r="I139" s="386"/>
      <c r="J139" s="268"/>
      <c r="K139" s="1329"/>
      <c r="L139" s="880"/>
      <c r="M139" s="1598"/>
      <c r="N139" s="582"/>
      <c r="O139" s="1330"/>
      <c r="P139" s="1038"/>
    </row>
    <row r="140" spans="1:21" ht="43.5" customHeight="1" x14ac:dyDescent="0.2">
      <c r="A140" s="1084"/>
      <c r="B140" s="1452"/>
      <c r="C140" s="1510"/>
      <c r="D140" s="246" t="s">
        <v>179</v>
      </c>
      <c r="E140" s="1334"/>
      <c r="F140" s="1334"/>
      <c r="G140" s="1279"/>
      <c r="H140" s="1318"/>
      <c r="I140" s="1319"/>
      <c r="J140" s="1320"/>
      <c r="K140" s="1213" t="s">
        <v>418</v>
      </c>
      <c r="L140" s="1537">
        <v>1</v>
      </c>
      <c r="M140" s="1599">
        <v>1</v>
      </c>
      <c r="N140" s="436">
        <v>1</v>
      </c>
      <c r="O140" s="1335"/>
      <c r="P140" s="1336"/>
      <c r="Q140" s="305"/>
      <c r="R140" s="305"/>
      <c r="S140" s="305"/>
      <c r="T140" s="735"/>
      <c r="U140" s="1758"/>
    </row>
    <row r="141" spans="1:21" ht="51.75" customHeight="1" x14ac:dyDescent="0.2">
      <c r="A141" s="1176"/>
      <c r="B141" s="1452"/>
      <c r="C141" s="148"/>
      <c r="D141" s="165" t="s">
        <v>419</v>
      </c>
      <c r="E141" s="1334"/>
      <c r="F141" s="1334"/>
      <c r="G141" s="1279"/>
      <c r="H141" s="1318"/>
      <c r="I141" s="1319"/>
      <c r="J141" s="1320"/>
      <c r="K141" s="1209" t="s">
        <v>420</v>
      </c>
      <c r="L141" s="1535">
        <v>1</v>
      </c>
      <c r="M141" s="1600">
        <v>1</v>
      </c>
      <c r="N141" s="318">
        <v>1</v>
      </c>
      <c r="O141" s="1337"/>
      <c r="P141" s="1049"/>
      <c r="R141" s="735"/>
      <c r="S141" s="735"/>
      <c r="T141" s="735"/>
      <c r="U141" s="1758"/>
    </row>
    <row r="142" spans="1:21" ht="27.75" customHeight="1" x14ac:dyDescent="0.2">
      <c r="A142" s="1176"/>
      <c r="B142" s="1452"/>
      <c r="C142" s="958"/>
      <c r="D142" s="165" t="s">
        <v>421</v>
      </c>
      <c r="E142" s="1334"/>
      <c r="F142" s="1334"/>
      <c r="G142" s="1279"/>
      <c r="H142" s="1318"/>
      <c r="I142" s="1319"/>
      <c r="J142" s="1320"/>
      <c r="K142" s="1213" t="s">
        <v>420</v>
      </c>
      <c r="L142" s="1537"/>
      <c r="M142" s="1599">
        <v>4</v>
      </c>
      <c r="N142" s="561">
        <v>4</v>
      </c>
      <c r="O142" s="1036"/>
      <c r="P142" s="821"/>
      <c r="R142" s="735"/>
      <c r="S142" s="735"/>
      <c r="T142" s="735"/>
      <c r="U142" s="1455"/>
    </row>
    <row r="143" spans="1:21" ht="20.25" customHeight="1" x14ac:dyDescent="0.2">
      <c r="A143" s="1176"/>
      <c r="B143" s="1637"/>
      <c r="C143" s="148"/>
      <c r="D143" s="1759" t="s">
        <v>422</v>
      </c>
      <c r="E143" s="1334"/>
      <c r="F143" s="1334"/>
      <c r="G143" s="1279"/>
      <c r="H143" s="1318"/>
      <c r="I143" s="1319"/>
      <c r="J143" s="1320"/>
      <c r="K143" s="1155" t="s">
        <v>423</v>
      </c>
      <c r="L143" s="1649"/>
      <c r="M143" s="1601">
        <v>273</v>
      </c>
      <c r="N143" s="1338">
        <v>273</v>
      </c>
      <c r="O143" s="1339"/>
      <c r="P143" s="1336"/>
      <c r="R143" s="735"/>
      <c r="S143" s="735"/>
      <c r="T143" s="735"/>
      <c r="U143" s="1455"/>
    </row>
    <row r="144" spans="1:21" ht="20.25" customHeight="1" x14ac:dyDescent="0.2">
      <c r="A144" s="1176"/>
      <c r="B144" s="1637"/>
      <c r="C144" s="958"/>
      <c r="D144" s="1991"/>
      <c r="E144" s="1334"/>
      <c r="F144" s="1334"/>
      <c r="G144" s="1279"/>
      <c r="H144" s="1318"/>
      <c r="I144" s="1319"/>
      <c r="J144" s="1320"/>
      <c r="K144" s="1570" t="s">
        <v>424</v>
      </c>
      <c r="L144" s="1005"/>
      <c r="M144" s="1601">
        <v>1</v>
      </c>
      <c r="N144" s="1338">
        <v>1</v>
      </c>
      <c r="O144" s="1339"/>
      <c r="P144" s="1336"/>
      <c r="R144" s="735"/>
      <c r="S144" s="735"/>
      <c r="T144" s="735"/>
      <c r="U144" s="1455"/>
    </row>
    <row r="145" spans="1:21" ht="18" customHeight="1" x14ac:dyDescent="0.2">
      <c r="A145" s="1176"/>
      <c r="B145" s="1452"/>
      <c r="C145" s="148"/>
      <c r="D145" s="1759" t="s">
        <v>425</v>
      </c>
      <c r="E145" s="1334"/>
      <c r="F145" s="1334"/>
      <c r="G145" s="1279"/>
      <c r="H145" s="1318"/>
      <c r="I145" s="1319"/>
      <c r="J145" s="1320"/>
      <c r="K145" s="1155" t="s">
        <v>426</v>
      </c>
      <c r="L145" s="1649"/>
      <c r="M145" s="1669">
        <v>1</v>
      </c>
      <c r="N145" s="1644">
        <v>1</v>
      </c>
      <c r="O145" s="1670"/>
      <c r="P145" s="1049"/>
      <c r="R145" s="735"/>
      <c r="S145" s="735"/>
      <c r="T145" s="735"/>
      <c r="U145" s="1455"/>
    </row>
    <row r="146" spans="1:21" ht="14.25" customHeight="1" thickBot="1" x14ac:dyDescent="0.25">
      <c r="A146" s="1457"/>
      <c r="B146" s="1472"/>
      <c r="C146" s="1340"/>
      <c r="D146" s="1760"/>
      <c r="E146" s="1761" t="s">
        <v>78</v>
      </c>
      <c r="F146" s="1762"/>
      <c r="G146" s="1763"/>
      <c r="H146" s="280">
        <f>SUM(H138:H141)</f>
        <v>43</v>
      </c>
      <c r="I146" s="360">
        <f>SUM(I138:I141)</f>
        <v>147</v>
      </c>
      <c r="J146" s="360">
        <f>SUM(J138:J141)</f>
        <v>146.5</v>
      </c>
      <c r="K146" s="1341"/>
      <c r="L146" s="1604"/>
      <c r="M146" s="1602"/>
      <c r="N146" s="1342"/>
      <c r="O146" s="1343"/>
      <c r="P146" s="1050"/>
      <c r="R146" s="1511"/>
      <c r="S146" s="1455"/>
      <c r="T146" s="1455"/>
      <c r="U146" s="1455"/>
    </row>
    <row r="147" spans="1:21" ht="13.5" thickBot="1" x14ac:dyDescent="0.25">
      <c r="A147" s="1344" t="s">
        <v>18</v>
      </c>
      <c r="B147" s="8" t="s">
        <v>15</v>
      </c>
      <c r="C147" s="1722" t="s">
        <v>21</v>
      </c>
      <c r="D147" s="1723"/>
      <c r="E147" s="1723"/>
      <c r="F147" s="1723"/>
      <c r="G147" s="1723"/>
      <c r="H147" s="300">
        <f>H137+H129+H117+H146</f>
        <v>4505.1000000000004</v>
      </c>
      <c r="I147" s="368">
        <f>I137+I129+I117+I146</f>
        <v>5174.2</v>
      </c>
      <c r="J147" s="368">
        <f>J137+J129+J117+J146</f>
        <v>3880.6000000000004</v>
      </c>
      <c r="K147" s="1724"/>
      <c r="L147" s="1725"/>
      <c r="M147" s="1725"/>
      <c r="N147" s="1725"/>
      <c r="O147" s="1725"/>
      <c r="P147" s="1726"/>
    </row>
    <row r="148" spans="1:21" ht="13.5" thickBot="1" x14ac:dyDescent="0.25">
      <c r="A148" s="1247" t="s">
        <v>18</v>
      </c>
      <c r="B148" s="1" t="s">
        <v>18</v>
      </c>
      <c r="C148" s="1787" t="s">
        <v>172</v>
      </c>
      <c r="D148" s="1788"/>
      <c r="E148" s="1788"/>
      <c r="F148" s="1788"/>
      <c r="G148" s="1788"/>
      <c r="H148" s="1788"/>
      <c r="I148" s="1788"/>
      <c r="J148" s="1788"/>
      <c r="K148" s="1788"/>
      <c r="L148" s="1788"/>
      <c r="M148" s="1788"/>
      <c r="N148" s="1788"/>
      <c r="O148" s="1788"/>
      <c r="P148" s="1789"/>
    </row>
    <row r="149" spans="1:21" ht="18.75" customHeight="1" x14ac:dyDescent="0.2">
      <c r="A149" s="1345" t="s">
        <v>18</v>
      </c>
      <c r="B149" s="234" t="s">
        <v>18</v>
      </c>
      <c r="C149" s="1464" t="s">
        <v>15</v>
      </c>
      <c r="D149" s="1790" t="s">
        <v>94</v>
      </c>
      <c r="E149" s="1774"/>
      <c r="F149" s="1467">
        <v>2</v>
      </c>
      <c r="G149" s="1202" t="s">
        <v>16</v>
      </c>
      <c r="H149" s="792">
        <f>36.3+40.3</f>
        <v>76.599999999999994</v>
      </c>
      <c r="I149" s="721">
        <f>36.3+40.3</f>
        <v>76.599999999999994</v>
      </c>
      <c r="J149" s="669">
        <v>76.540000000000006</v>
      </c>
      <c r="K149" s="254" t="s">
        <v>46</v>
      </c>
      <c r="L149" s="120">
        <v>20</v>
      </c>
      <c r="M149" s="1110">
        <v>20</v>
      </c>
      <c r="N149" s="1032">
        <v>20</v>
      </c>
      <c r="O149" s="1202"/>
      <c r="P149" s="113"/>
    </row>
    <row r="150" spans="1:21" ht="15.75" customHeight="1" thickBot="1" x14ac:dyDescent="0.25">
      <c r="A150" s="1346"/>
      <c r="B150" s="23"/>
      <c r="C150" s="965"/>
      <c r="D150" s="1760"/>
      <c r="E150" s="1775"/>
      <c r="F150" s="1473"/>
      <c r="G150" s="1347" t="s">
        <v>17</v>
      </c>
      <c r="H150" s="280">
        <f t="shared" ref="H150:J150" si="4">H149</f>
        <v>76.599999999999994</v>
      </c>
      <c r="I150" s="360">
        <f t="shared" si="4"/>
        <v>76.599999999999994</v>
      </c>
      <c r="J150" s="360">
        <f t="shared" si="4"/>
        <v>76.540000000000006</v>
      </c>
      <c r="K150" s="163" t="s">
        <v>173</v>
      </c>
      <c r="L150" s="201">
        <f>310+413</f>
        <v>723</v>
      </c>
      <c r="M150" s="1348">
        <f>310+413</f>
        <v>723</v>
      </c>
      <c r="N150" s="1349">
        <v>723</v>
      </c>
      <c r="O150" s="1041"/>
      <c r="P150" s="94"/>
    </row>
    <row r="151" spans="1:21" ht="29.25" customHeight="1" x14ac:dyDescent="0.2">
      <c r="A151" s="1345" t="s">
        <v>18</v>
      </c>
      <c r="B151" s="234" t="s">
        <v>18</v>
      </c>
      <c r="C151" s="1464" t="s">
        <v>18</v>
      </c>
      <c r="D151" s="1790" t="s">
        <v>427</v>
      </c>
      <c r="E151" s="1774"/>
      <c r="F151" s="1467">
        <v>2</v>
      </c>
      <c r="G151" s="1350" t="s">
        <v>16</v>
      </c>
      <c r="H151" s="717">
        <v>65.599999999999994</v>
      </c>
      <c r="I151" s="1351">
        <v>65.599999999999994</v>
      </c>
      <c r="J151" s="1352">
        <v>65.599999999999994</v>
      </c>
      <c r="K151" s="193" t="s">
        <v>428</v>
      </c>
      <c r="L151" s="117">
        <v>1</v>
      </c>
      <c r="M151" s="195">
        <v>1</v>
      </c>
      <c r="N151" s="1032">
        <v>1</v>
      </c>
      <c r="O151" s="1202"/>
      <c r="P151" s="113"/>
    </row>
    <row r="152" spans="1:21" ht="15.75" customHeight="1" thickBot="1" x14ac:dyDescent="0.25">
      <c r="A152" s="1346"/>
      <c r="B152" s="23"/>
      <c r="C152" s="965"/>
      <c r="D152" s="1760"/>
      <c r="E152" s="1775"/>
      <c r="F152" s="1473"/>
      <c r="G152" s="1353" t="s">
        <v>17</v>
      </c>
      <c r="H152" s="280">
        <f t="shared" ref="H152:J152" si="5">H151</f>
        <v>65.599999999999994</v>
      </c>
      <c r="I152" s="360">
        <f t="shared" si="5"/>
        <v>65.599999999999994</v>
      </c>
      <c r="J152" s="360">
        <f t="shared" si="5"/>
        <v>65.599999999999994</v>
      </c>
      <c r="K152" s="1354"/>
      <c r="L152" s="256"/>
      <c r="M152" s="1229"/>
      <c r="N152" s="1230"/>
      <c r="O152" s="1246"/>
      <c r="P152" s="1245"/>
    </row>
    <row r="153" spans="1:21" ht="17.25" customHeight="1" x14ac:dyDescent="0.2">
      <c r="A153" s="1083" t="s">
        <v>18</v>
      </c>
      <c r="B153" s="1471" t="s">
        <v>18</v>
      </c>
      <c r="C153" s="154" t="s">
        <v>20</v>
      </c>
      <c r="D153" s="1355" t="s">
        <v>429</v>
      </c>
      <c r="E153" s="1458"/>
      <c r="F153" s="1467">
        <v>2</v>
      </c>
      <c r="G153" s="1350" t="s">
        <v>16</v>
      </c>
      <c r="H153" s="1356">
        <v>175.3</v>
      </c>
      <c r="I153" s="1357">
        <v>195.1</v>
      </c>
      <c r="J153" s="1358">
        <v>195</v>
      </c>
      <c r="K153" s="1359"/>
      <c r="L153" s="1532"/>
      <c r="M153" s="1618"/>
      <c r="N153" s="901"/>
      <c r="O153" s="1040"/>
      <c r="P153" s="336"/>
    </row>
    <row r="154" spans="1:21" ht="18" customHeight="1" x14ac:dyDescent="0.2">
      <c r="A154" s="1084"/>
      <c r="B154" s="1452"/>
      <c r="C154" s="12"/>
      <c r="D154" s="1791" t="s">
        <v>430</v>
      </c>
      <c r="E154" s="1466"/>
      <c r="F154" s="1468"/>
      <c r="G154" s="1360"/>
      <c r="H154" s="292"/>
      <c r="I154" s="386"/>
      <c r="J154" s="297"/>
      <c r="K154" s="213" t="s">
        <v>431</v>
      </c>
      <c r="L154" s="1526">
        <v>145</v>
      </c>
      <c r="M154" s="1075">
        <v>145</v>
      </c>
      <c r="N154" s="559">
        <v>145</v>
      </c>
      <c r="O154" s="1177"/>
      <c r="P154" s="207"/>
    </row>
    <row r="155" spans="1:21" ht="15.75" customHeight="1" x14ac:dyDescent="0.2">
      <c r="A155" s="1084"/>
      <c r="B155" s="1452"/>
      <c r="C155" s="155"/>
      <c r="D155" s="1990"/>
      <c r="E155" s="1466"/>
      <c r="F155" s="1468"/>
      <c r="G155" s="1360"/>
      <c r="H155" s="292"/>
      <c r="I155" s="386"/>
      <c r="J155" s="297"/>
      <c r="K155" s="652" t="s">
        <v>432</v>
      </c>
      <c r="L155" s="1526">
        <v>0</v>
      </c>
      <c r="M155" s="1075">
        <v>223</v>
      </c>
      <c r="N155" s="559">
        <v>223</v>
      </c>
      <c r="O155" s="1361"/>
      <c r="P155" s="212"/>
    </row>
    <row r="156" spans="1:21" ht="29.25" customHeight="1" x14ac:dyDescent="0.2">
      <c r="A156" s="1084"/>
      <c r="B156" s="1452"/>
      <c r="C156" s="155"/>
      <c r="D156" s="1362" t="s">
        <v>433</v>
      </c>
      <c r="E156" s="1466"/>
      <c r="F156" s="1468"/>
      <c r="G156" s="1360"/>
      <c r="H156" s="292"/>
      <c r="I156" s="386"/>
      <c r="J156" s="297"/>
      <c r="K156" s="1363" t="s">
        <v>434</v>
      </c>
      <c r="L156" s="1528" t="s">
        <v>392</v>
      </c>
      <c r="M156" s="1280" t="s">
        <v>402</v>
      </c>
      <c r="N156" s="559">
        <v>100</v>
      </c>
      <c r="O156" s="1361"/>
      <c r="P156" s="212"/>
    </row>
    <row r="157" spans="1:21" ht="44.25" customHeight="1" x14ac:dyDescent="0.2">
      <c r="A157" s="1084"/>
      <c r="B157" s="1452"/>
      <c r="C157" s="155"/>
      <c r="D157" s="1493" t="s">
        <v>435</v>
      </c>
      <c r="E157" s="1466"/>
      <c r="F157" s="1468"/>
      <c r="G157" s="1360"/>
      <c r="H157" s="292"/>
      <c r="I157" s="386"/>
      <c r="J157" s="297"/>
      <c r="K157" s="133" t="s">
        <v>436</v>
      </c>
      <c r="L157" s="134">
        <v>50</v>
      </c>
      <c r="M157" s="243">
        <v>50</v>
      </c>
      <c r="N157" s="582">
        <v>50</v>
      </c>
      <c r="O157" s="1179"/>
      <c r="P157" s="74"/>
    </row>
    <row r="158" spans="1:21" ht="17.25" customHeight="1" x14ac:dyDescent="0.2">
      <c r="A158" s="1084"/>
      <c r="B158" s="1452"/>
      <c r="C158" s="12"/>
      <c r="D158" s="1791" t="s">
        <v>289</v>
      </c>
      <c r="E158" s="1466"/>
      <c r="F158" s="1468"/>
      <c r="G158" s="1360"/>
      <c r="H158" s="292"/>
      <c r="I158" s="386"/>
      <c r="J158" s="297"/>
      <c r="K158" s="226" t="s">
        <v>437</v>
      </c>
      <c r="L158" s="649">
        <v>10</v>
      </c>
      <c r="M158" s="215">
        <v>10</v>
      </c>
      <c r="N158" s="1044">
        <v>10</v>
      </c>
      <c r="O158" s="1174"/>
      <c r="P158" s="1175"/>
    </row>
    <row r="159" spans="1:21" ht="15.75" customHeight="1" thickBot="1" x14ac:dyDescent="0.25">
      <c r="A159" s="1256"/>
      <c r="B159" s="1472"/>
      <c r="C159" s="11"/>
      <c r="D159" s="1773"/>
      <c r="E159" s="1459"/>
      <c r="F159" s="1473"/>
      <c r="G159" s="1364" t="s">
        <v>17</v>
      </c>
      <c r="H159" s="280">
        <f>SUM(H153:H158)</f>
        <v>175.3</v>
      </c>
      <c r="I159" s="360">
        <f>SUM(I153:I158)</f>
        <v>195.1</v>
      </c>
      <c r="J159" s="360">
        <f>SUM(J153:J153)</f>
        <v>195</v>
      </c>
      <c r="K159" s="225" t="s">
        <v>152</v>
      </c>
      <c r="L159" s="1521">
        <v>10</v>
      </c>
      <c r="M159" s="53">
        <v>10</v>
      </c>
      <c r="N159" s="587">
        <v>10</v>
      </c>
      <c r="O159" s="1208"/>
      <c r="P159" s="1365"/>
    </row>
    <row r="160" spans="1:21" ht="18" customHeight="1" x14ac:dyDescent="0.2">
      <c r="A160" s="1083" t="s">
        <v>18</v>
      </c>
      <c r="B160" s="1471" t="s">
        <v>18</v>
      </c>
      <c r="C160" s="13" t="s">
        <v>22</v>
      </c>
      <c r="D160" s="1792" t="s">
        <v>195</v>
      </c>
      <c r="E160" s="204"/>
      <c r="F160" s="240">
        <v>2</v>
      </c>
      <c r="G160" s="1232" t="s">
        <v>16</v>
      </c>
      <c r="H160" s="714">
        <v>9</v>
      </c>
      <c r="I160" s="711">
        <v>9</v>
      </c>
      <c r="J160" s="295">
        <v>9</v>
      </c>
      <c r="K160" s="1794" t="s">
        <v>438</v>
      </c>
      <c r="L160" s="1617">
        <v>9</v>
      </c>
      <c r="M160" s="1265">
        <v>9</v>
      </c>
      <c r="N160" s="1032">
        <v>9</v>
      </c>
      <c r="O160" s="1202"/>
      <c r="P160" s="113"/>
    </row>
    <row r="161" spans="1:19" ht="15.75" customHeight="1" thickBot="1" x14ac:dyDescent="0.25">
      <c r="A161" s="1256"/>
      <c r="B161" s="1472"/>
      <c r="C161" s="11"/>
      <c r="D161" s="1793"/>
      <c r="E161" s="1459"/>
      <c r="F161" s="1473"/>
      <c r="G161" s="1364" t="s">
        <v>17</v>
      </c>
      <c r="H161" s="280">
        <f>H160</f>
        <v>9</v>
      </c>
      <c r="I161" s="360">
        <f>I160</f>
        <v>9</v>
      </c>
      <c r="J161" s="360">
        <f>J160</f>
        <v>9</v>
      </c>
      <c r="K161" s="1795"/>
      <c r="L161" s="1525"/>
      <c r="M161" s="591"/>
      <c r="N161" s="1066"/>
      <c r="O161" s="1366"/>
      <c r="P161" s="1365"/>
    </row>
    <row r="162" spans="1:19" ht="13.5" thickBot="1" x14ac:dyDescent="0.25">
      <c r="A162" s="1457" t="s">
        <v>18</v>
      </c>
      <c r="B162" s="1472" t="s">
        <v>18</v>
      </c>
      <c r="C162" s="1796" t="s">
        <v>21</v>
      </c>
      <c r="D162" s="1797"/>
      <c r="E162" s="1797"/>
      <c r="F162" s="1797"/>
      <c r="G162" s="1797"/>
      <c r="H162" s="1367">
        <f>H161+H159+H152+H150</f>
        <v>326.5</v>
      </c>
      <c r="I162" s="1368">
        <f>I161+I159+I152+I150</f>
        <v>346.29999999999995</v>
      </c>
      <c r="J162" s="1368">
        <f>J161+J159+J152+J150</f>
        <v>346.14000000000004</v>
      </c>
      <c r="K162" s="1724"/>
      <c r="L162" s="1725"/>
      <c r="M162" s="1725"/>
      <c r="N162" s="1725"/>
      <c r="O162" s="1725"/>
      <c r="P162" s="1726"/>
    </row>
    <row r="163" spans="1:19" ht="13.5" thickBot="1" x14ac:dyDescent="0.25">
      <c r="A163" s="1247" t="s">
        <v>18</v>
      </c>
      <c r="B163" s="14" t="s">
        <v>20</v>
      </c>
      <c r="C163" s="1982" t="s">
        <v>37</v>
      </c>
      <c r="D163" s="1982"/>
      <c r="E163" s="1982"/>
      <c r="F163" s="1982"/>
      <c r="G163" s="1982"/>
      <c r="H163" s="1982"/>
      <c r="I163" s="1982"/>
      <c r="J163" s="1982"/>
      <c r="K163" s="1982"/>
      <c r="L163" s="1982"/>
      <c r="M163" s="1982"/>
      <c r="N163" s="1982"/>
      <c r="O163" s="1982"/>
      <c r="P163" s="1983"/>
    </row>
    <row r="164" spans="1:19" ht="14.25" customHeight="1" x14ac:dyDescent="0.2">
      <c r="A164" s="1083" t="s">
        <v>18</v>
      </c>
      <c r="B164" s="1471" t="s">
        <v>20</v>
      </c>
      <c r="C164" s="964" t="s">
        <v>15</v>
      </c>
      <c r="D164" s="1784" t="s">
        <v>38</v>
      </c>
      <c r="E164" s="204"/>
      <c r="F164" s="97">
        <v>6</v>
      </c>
      <c r="G164" s="1232" t="s">
        <v>16</v>
      </c>
      <c r="H164" s="302">
        <v>2470.5</v>
      </c>
      <c r="I164" s="362">
        <v>2611.8000000000002</v>
      </c>
      <c r="J164" s="712">
        <f>609.5+694.4+63+287.1+44.7+14.1+91.1+399.7+23.9+70+210.5+16.4+44</f>
        <v>2568.4</v>
      </c>
      <c r="K164" s="98"/>
      <c r="L164" s="63"/>
      <c r="M164" s="1369"/>
      <c r="N164" s="55"/>
      <c r="O164" s="1042"/>
      <c r="P164" s="331"/>
    </row>
    <row r="165" spans="1:19" ht="14.25" customHeight="1" x14ac:dyDescent="0.2">
      <c r="A165" s="1084"/>
      <c r="B165" s="1452"/>
      <c r="C165" s="1510"/>
      <c r="D165" s="1785"/>
      <c r="E165" s="1494"/>
      <c r="F165" s="1081"/>
      <c r="G165" s="1370" t="s">
        <v>364</v>
      </c>
      <c r="H165" s="326">
        <v>35.4</v>
      </c>
      <c r="I165" s="377">
        <v>35.4</v>
      </c>
      <c r="J165" s="377">
        <v>35.4</v>
      </c>
      <c r="K165" s="162"/>
      <c r="L165" s="1603"/>
      <c r="M165" s="122"/>
      <c r="N165" s="57"/>
      <c r="O165" s="1039"/>
      <c r="P165" s="27"/>
    </row>
    <row r="166" spans="1:19" ht="14.25" customHeight="1" x14ac:dyDescent="0.2">
      <c r="A166" s="1084"/>
      <c r="B166" s="1452"/>
      <c r="C166" s="1510"/>
      <c r="D166" s="1786"/>
      <c r="E166" s="1494"/>
      <c r="F166" s="1081"/>
      <c r="G166" s="1371" t="s">
        <v>19</v>
      </c>
      <c r="H166" s="272">
        <f>7.4</f>
        <v>7.4</v>
      </c>
      <c r="I166" s="363">
        <f>7.4</f>
        <v>7.4</v>
      </c>
      <c r="J166" s="363">
        <f>7.4</f>
        <v>7.4</v>
      </c>
      <c r="K166" s="162"/>
      <c r="L166" s="95"/>
      <c r="M166" s="51"/>
      <c r="N166" s="57"/>
      <c r="O166" s="1039"/>
      <c r="P166" s="27"/>
    </row>
    <row r="167" spans="1:19" ht="132" customHeight="1" x14ac:dyDescent="0.2">
      <c r="A167" s="1084"/>
      <c r="B167" s="1452"/>
      <c r="C167" s="1465"/>
      <c r="D167" s="165" t="s">
        <v>50</v>
      </c>
      <c r="E167" s="1466"/>
      <c r="F167" s="1081"/>
      <c r="G167" s="1214"/>
      <c r="H167" s="273"/>
      <c r="I167" s="365"/>
      <c r="J167" s="274"/>
      <c r="K167" s="1505" t="s">
        <v>101</v>
      </c>
      <c r="L167" s="435">
        <v>14</v>
      </c>
      <c r="M167" s="53">
        <v>14</v>
      </c>
      <c r="N167" s="587">
        <v>16</v>
      </c>
      <c r="O167" s="225" t="s">
        <v>439</v>
      </c>
      <c r="P167" s="1080" t="s">
        <v>497</v>
      </c>
    </row>
    <row r="168" spans="1:19" ht="30" customHeight="1" x14ac:dyDescent="0.2">
      <c r="A168" s="1084"/>
      <c r="B168" s="1452"/>
      <c r="C168" s="1465"/>
      <c r="D168" s="165" t="s">
        <v>440</v>
      </c>
      <c r="E168" s="1466"/>
      <c r="F168" s="1081"/>
      <c r="G168" s="1214"/>
      <c r="H168" s="273"/>
      <c r="I168" s="365"/>
      <c r="J168" s="274"/>
      <c r="K168" s="1505" t="s">
        <v>232</v>
      </c>
      <c r="L168" s="150">
        <v>93</v>
      </c>
      <c r="M168" s="52">
        <v>93</v>
      </c>
      <c r="N168" s="1372">
        <v>93</v>
      </c>
      <c r="O168" s="132"/>
      <c r="P168" s="1373"/>
    </row>
    <row r="169" spans="1:19" s="87" customFormat="1" ht="30.75" customHeight="1" x14ac:dyDescent="0.2">
      <c r="A169" s="1084"/>
      <c r="B169" s="1452"/>
      <c r="C169" s="1510"/>
      <c r="D169" s="99" t="s">
        <v>44</v>
      </c>
      <c r="E169" s="1466"/>
      <c r="F169" s="1081"/>
      <c r="G169" s="1214"/>
      <c r="H169" s="273"/>
      <c r="I169" s="365"/>
      <c r="J169" s="274"/>
      <c r="K169" s="1470" t="s">
        <v>231</v>
      </c>
      <c r="L169" s="95">
        <v>30</v>
      </c>
      <c r="M169" s="51">
        <v>30</v>
      </c>
      <c r="N169" s="1374">
        <v>30</v>
      </c>
      <c r="O169" s="241"/>
      <c r="P169" s="1375"/>
    </row>
    <row r="170" spans="1:19" ht="29.25" customHeight="1" x14ac:dyDescent="0.2">
      <c r="A170" s="1084"/>
      <c r="B170" s="1637"/>
      <c r="C170" s="1639"/>
      <c r="D170" s="165" t="s">
        <v>47</v>
      </c>
      <c r="E170" s="1640"/>
      <c r="F170" s="1081"/>
      <c r="G170" s="1214"/>
      <c r="H170" s="273"/>
      <c r="I170" s="365"/>
      <c r="J170" s="274"/>
      <c r="K170" s="1653" t="s">
        <v>102</v>
      </c>
      <c r="L170" s="150">
        <v>3</v>
      </c>
      <c r="M170" s="52">
        <v>3</v>
      </c>
      <c r="N170" s="1376">
        <v>3</v>
      </c>
      <c r="O170" s="132"/>
      <c r="P170" s="1373"/>
    </row>
    <row r="171" spans="1:19" s="87" customFormat="1" ht="16.5" customHeight="1" x14ac:dyDescent="0.2">
      <c r="A171" s="1084"/>
      <c r="B171" s="1452"/>
      <c r="C171" s="1465"/>
      <c r="D171" s="246" t="s">
        <v>43</v>
      </c>
      <c r="E171" s="1494"/>
      <c r="F171" s="1081"/>
      <c r="G171" s="1214"/>
      <c r="H171" s="273"/>
      <c r="I171" s="365"/>
      <c r="J171" s="274"/>
      <c r="K171" s="1641" t="s">
        <v>49</v>
      </c>
      <c r="L171" s="993">
        <v>32.9</v>
      </c>
      <c r="M171" s="215">
        <v>32.9</v>
      </c>
      <c r="N171" s="1044">
        <v>33</v>
      </c>
      <c r="O171" s="337"/>
      <c r="P171" s="1378"/>
    </row>
    <row r="172" spans="1:19" ht="14.25" customHeight="1" x14ac:dyDescent="0.2">
      <c r="A172" s="1084"/>
      <c r="B172" s="1452"/>
      <c r="C172" s="1510"/>
      <c r="D172" s="1449" t="s">
        <v>45</v>
      </c>
      <c r="E172" s="1494"/>
      <c r="F172" s="1081"/>
      <c r="G172" s="1214"/>
      <c r="H172" s="273"/>
      <c r="I172" s="365"/>
      <c r="J172" s="274"/>
      <c r="K172" s="1448" t="s">
        <v>441</v>
      </c>
      <c r="L172" s="992">
        <v>101</v>
      </c>
      <c r="M172" s="26">
        <v>101</v>
      </c>
      <c r="N172" s="1066">
        <v>101</v>
      </c>
      <c r="O172" s="226"/>
      <c r="P172" s="598"/>
    </row>
    <row r="173" spans="1:19" ht="57.75" customHeight="1" x14ac:dyDescent="0.2">
      <c r="A173" s="1666"/>
      <c r="B173" s="1651"/>
      <c r="C173" s="1652"/>
      <c r="D173" s="168" t="s">
        <v>70</v>
      </c>
      <c r="E173" s="536"/>
      <c r="F173" s="436"/>
      <c r="G173" s="1174"/>
      <c r="H173" s="1211"/>
      <c r="I173" s="1212"/>
      <c r="J173" s="1665"/>
      <c r="K173" s="225" t="s">
        <v>103</v>
      </c>
      <c r="L173" s="435">
        <v>16</v>
      </c>
      <c r="M173" s="53">
        <v>16</v>
      </c>
      <c r="N173" s="149">
        <v>21</v>
      </c>
      <c r="O173" s="225" t="s">
        <v>442</v>
      </c>
      <c r="P173" s="1080" t="s">
        <v>474</v>
      </c>
      <c r="Q173" s="87"/>
      <c r="S173" s="1377"/>
    </row>
    <row r="174" spans="1:19" ht="57.75" customHeight="1" x14ac:dyDescent="0.2">
      <c r="A174" s="1084"/>
      <c r="B174" s="1452"/>
      <c r="C174" s="1465"/>
      <c r="D174" s="1638" t="s">
        <v>443</v>
      </c>
      <c r="E174" s="100"/>
      <c r="F174" s="318"/>
      <c r="G174" s="1208"/>
      <c r="H174" s="273"/>
      <c r="I174" s="365"/>
      <c r="J174" s="274"/>
      <c r="K174" s="1641" t="s">
        <v>165</v>
      </c>
      <c r="L174" s="95">
        <v>1</v>
      </c>
      <c r="M174" s="51">
        <v>1</v>
      </c>
      <c r="N174" s="1374">
        <v>1</v>
      </c>
      <c r="O174" s="241"/>
      <c r="P174" s="1375"/>
      <c r="Q174" s="87"/>
      <c r="S174" s="1377"/>
    </row>
    <row r="175" spans="1:19" ht="43.5" customHeight="1" x14ac:dyDescent="0.2">
      <c r="A175" s="1084"/>
      <c r="B175" s="1452"/>
      <c r="C175" s="1465"/>
      <c r="D175" s="1462" t="s">
        <v>107</v>
      </c>
      <c r="E175" s="100"/>
      <c r="F175" s="318"/>
      <c r="G175" s="1208"/>
      <c r="H175" s="273"/>
      <c r="I175" s="365"/>
      <c r="J175" s="274"/>
      <c r="K175" s="337" t="s">
        <v>234</v>
      </c>
      <c r="L175" s="993">
        <v>5</v>
      </c>
      <c r="M175" s="215">
        <v>5</v>
      </c>
      <c r="N175" s="167">
        <v>6</v>
      </c>
      <c r="O175" s="337"/>
      <c r="P175" s="1378" t="s">
        <v>475</v>
      </c>
      <c r="Q175" s="87"/>
      <c r="S175" s="1377"/>
    </row>
    <row r="176" spans="1:19" ht="40.5" customHeight="1" x14ac:dyDescent="0.2">
      <c r="A176" s="1084"/>
      <c r="B176" s="1452"/>
      <c r="C176" s="1465"/>
      <c r="D176" s="1462" t="s">
        <v>444</v>
      </c>
      <c r="E176" s="100"/>
      <c r="F176" s="318"/>
      <c r="G176" s="1208"/>
      <c r="H176" s="273"/>
      <c r="I176" s="365"/>
      <c r="J176" s="274"/>
      <c r="K176" s="337" t="s">
        <v>445</v>
      </c>
      <c r="L176" s="993">
        <v>8</v>
      </c>
      <c r="M176" s="215">
        <v>8</v>
      </c>
      <c r="N176" s="167">
        <v>10</v>
      </c>
      <c r="O176" s="337"/>
      <c r="P176" s="1378" t="s">
        <v>476</v>
      </c>
      <c r="Q176" s="144"/>
      <c r="S176" s="1377"/>
    </row>
    <row r="177" spans="1:29" ht="56.25" customHeight="1" x14ac:dyDescent="0.2">
      <c r="A177" s="1084"/>
      <c r="B177" s="1452"/>
      <c r="C177" s="1465"/>
      <c r="D177" s="1462" t="s">
        <v>446</v>
      </c>
      <c r="E177" s="536"/>
      <c r="F177" s="318"/>
      <c r="G177" s="1208"/>
      <c r="H177" s="273"/>
      <c r="I177" s="365"/>
      <c r="J177" s="274"/>
      <c r="K177" s="1463" t="s">
        <v>164</v>
      </c>
      <c r="L177" s="24"/>
      <c r="M177" s="1287">
        <v>1</v>
      </c>
      <c r="N177" s="37">
        <v>3</v>
      </c>
      <c r="O177" s="437" t="s">
        <v>498</v>
      </c>
      <c r="P177" s="1379"/>
      <c r="Q177" s="38"/>
      <c r="S177" s="1377"/>
    </row>
    <row r="178" spans="1:29" ht="54" customHeight="1" x14ac:dyDescent="0.2">
      <c r="A178" s="1084"/>
      <c r="B178" s="1452"/>
      <c r="C178" s="1465"/>
      <c r="D178" s="1492" t="s">
        <v>447</v>
      </c>
      <c r="E178" s="1466" t="s">
        <v>69</v>
      </c>
      <c r="F178" s="1081"/>
      <c r="G178" s="1214"/>
      <c r="H178" s="292"/>
      <c r="I178" s="386"/>
      <c r="J178" s="268"/>
      <c r="K178" s="1514" t="s">
        <v>168</v>
      </c>
      <c r="L178" s="993">
        <v>30</v>
      </c>
      <c r="M178" s="215">
        <v>40</v>
      </c>
      <c r="N178" s="1044">
        <v>40</v>
      </c>
      <c r="O178" s="337" t="s">
        <v>448</v>
      </c>
      <c r="P178" s="1378"/>
    </row>
    <row r="179" spans="1:29" ht="30.75" customHeight="1" x14ac:dyDescent="0.2">
      <c r="A179" s="1084"/>
      <c r="B179" s="1452"/>
      <c r="C179" s="1484"/>
      <c r="D179" s="1764" t="s">
        <v>449</v>
      </c>
      <c r="E179" s="594"/>
      <c r="F179" s="1380"/>
      <c r="G179" s="1381"/>
      <c r="H179" s="317"/>
      <c r="I179" s="387"/>
      <c r="J179" s="270"/>
      <c r="K179" s="1469" t="s">
        <v>450</v>
      </c>
      <c r="L179" s="59">
        <v>1</v>
      </c>
      <c r="M179" s="59">
        <v>1</v>
      </c>
      <c r="N179" s="1306">
        <v>1</v>
      </c>
      <c r="O179" s="1766" t="s">
        <v>451</v>
      </c>
      <c r="P179" s="1382"/>
    </row>
    <row r="180" spans="1:29" ht="13.5" thickBot="1" x14ac:dyDescent="0.25">
      <c r="A180" s="1256"/>
      <c r="B180" s="1472"/>
      <c r="C180" s="965"/>
      <c r="D180" s="1765"/>
      <c r="E180" s="1459"/>
      <c r="F180" s="1383"/>
      <c r="G180" s="1222" t="s">
        <v>17</v>
      </c>
      <c r="H180" s="280">
        <f>SUM(H164:H179)</f>
        <v>2513.3000000000002</v>
      </c>
      <c r="I180" s="360">
        <f>SUM(I164:I179)</f>
        <v>2654.6000000000004</v>
      </c>
      <c r="J180" s="360">
        <f>SUM(J164:J179)</f>
        <v>2611.2000000000003</v>
      </c>
      <c r="K180" s="1384" t="s">
        <v>452</v>
      </c>
      <c r="L180" s="136">
        <v>100</v>
      </c>
      <c r="M180" s="136">
        <v>100</v>
      </c>
      <c r="N180" s="1349">
        <v>100</v>
      </c>
      <c r="O180" s="1767"/>
      <c r="P180" s="1385"/>
      <c r="Q180" s="1386"/>
      <c r="R180" s="305"/>
      <c r="S180" s="305"/>
    </row>
    <row r="181" spans="1:29" ht="30" customHeight="1" x14ac:dyDescent="0.2">
      <c r="A181" s="1768" t="s">
        <v>18</v>
      </c>
      <c r="B181" s="1770" t="s">
        <v>20</v>
      </c>
      <c r="C181" s="13" t="s">
        <v>18</v>
      </c>
      <c r="D181" s="1772" t="s">
        <v>42</v>
      </c>
      <c r="E181" s="1774"/>
      <c r="F181" s="1776">
        <v>2</v>
      </c>
      <c r="G181" s="1040" t="s">
        <v>16</v>
      </c>
      <c r="H181" s="714">
        <v>31.3</v>
      </c>
      <c r="I181" s="711">
        <v>31.3</v>
      </c>
      <c r="J181" s="295">
        <v>25.7</v>
      </c>
      <c r="K181" s="1778" t="s">
        <v>104</v>
      </c>
      <c r="L181" s="96">
        <v>300</v>
      </c>
      <c r="M181" s="1387">
        <v>300</v>
      </c>
      <c r="N181" s="1032">
        <v>288</v>
      </c>
      <c r="O181" s="1780"/>
      <c r="P181" s="1782" t="s">
        <v>499</v>
      </c>
    </row>
    <row r="182" spans="1:29" ht="15.75" customHeight="1" thickBot="1" x14ac:dyDescent="0.25">
      <c r="A182" s="1769"/>
      <c r="B182" s="1771"/>
      <c r="C182" s="1388"/>
      <c r="D182" s="1773"/>
      <c r="E182" s="1775"/>
      <c r="F182" s="1777"/>
      <c r="G182" s="1222" t="s">
        <v>17</v>
      </c>
      <c r="H182" s="280">
        <f>SUM(H181)</f>
        <v>31.3</v>
      </c>
      <c r="I182" s="360">
        <f>SUM(I181)</f>
        <v>31.3</v>
      </c>
      <c r="J182" s="360">
        <f>SUM(J181)</f>
        <v>25.7</v>
      </c>
      <c r="K182" s="1779"/>
      <c r="L182" s="1541"/>
      <c r="M182" s="1389"/>
      <c r="N182" s="1230"/>
      <c r="O182" s="1781"/>
      <c r="P182" s="1783"/>
    </row>
    <row r="183" spans="1:29" ht="31.5" customHeight="1" x14ac:dyDescent="0.2">
      <c r="A183" s="1083" t="s">
        <v>18</v>
      </c>
      <c r="B183" s="1471" t="s">
        <v>20</v>
      </c>
      <c r="C183" s="154" t="s">
        <v>20</v>
      </c>
      <c r="D183" s="1630" t="s">
        <v>160</v>
      </c>
      <c r="E183" s="1390" t="s">
        <v>66</v>
      </c>
      <c r="F183" s="240">
        <v>2</v>
      </c>
      <c r="G183" s="1232" t="s">
        <v>16</v>
      </c>
      <c r="H183" s="714">
        <v>15</v>
      </c>
      <c r="I183" s="711">
        <v>8.8000000000000007</v>
      </c>
      <c r="J183" s="295">
        <v>8.8000000000000007</v>
      </c>
      <c r="K183" s="1624" t="s">
        <v>162</v>
      </c>
      <c r="L183" s="1625">
        <v>2</v>
      </c>
      <c r="M183" s="1626">
        <v>2</v>
      </c>
      <c r="N183" s="1446">
        <v>1</v>
      </c>
      <c r="O183" s="1739" t="s">
        <v>500</v>
      </c>
      <c r="P183" s="1741" t="s">
        <v>453</v>
      </c>
    </row>
    <row r="184" spans="1:29" ht="15.75" customHeight="1" thickBot="1" x14ac:dyDescent="0.25">
      <c r="A184" s="1084"/>
      <c r="B184" s="1452"/>
      <c r="C184" s="155"/>
      <c r="D184" s="1631"/>
      <c r="E184" s="1391" t="s">
        <v>41</v>
      </c>
      <c r="F184" s="242"/>
      <c r="G184" s="1222" t="s">
        <v>17</v>
      </c>
      <c r="H184" s="280">
        <f>SUM(H183:H183)</f>
        <v>15</v>
      </c>
      <c r="I184" s="360">
        <f>SUM(I183:I183)</f>
        <v>8.8000000000000007</v>
      </c>
      <c r="J184" s="701">
        <f>SUM(J183:J183)</f>
        <v>8.8000000000000007</v>
      </c>
      <c r="K184" s="1627"/>
      <c r="L184" s="1628"/>
      <c r="M184" s="1629"/>
      <c r="N184" s="1068"/>
      <c r="O184" s="1740"/>
      <c r="P184" s="1742"/>
    </row>
    <row r="185" spans="1:29" ht="14.25" customHeight="1" x14ac:dyDescent="0.2">
      <c r="A185" s="1083" t="s">
        <v>18</v>
      </c>
      <c r="B185" s="1471" t="s">
        <v>20</v>
      </c>
      <c r="C185" s="1464" t="s">
        <v>22</v>
      </c>
      <c r="D185" s="1743" t="s">
        <v>454</v>
      </c>
      <c r="E185" s="1392"/>
      <c r="F185" s="240">
        <v>6</v>
      </c>
      <c r="G185" s="1393" t="s">
        <v>16</v>
      </c>
      <c r="H185" s="282">
        <v>2405.3000000000002</v>
      </c>
      <c r="I185" s="389">
        <f>2249.4-220</f>
        <v>2029.4</v>
      </c>
      <c r="J185" s="654">
        <f>1619.4+5.4</f>
        <v>1624.8000000000002</v>
      </c>
      <c r="K185" s="1509"/>
      <c r="L185" s="1542"/>
      <c r="M185" s="1444"/>
      <c r="N185" s="1032"/>
      <c r="O185" s="1394"/>
      <c r="P185" s="1395"/>
    </row>
    <row r="186" spans="1:29" ht="14.25" customHeight="1" x14ac:dyDescent="0.2">
      <c r="A186" s="1084"/>
      <c r="B186" s="1452"/>
      <c r="C186" s="1465"/>
      <c r="D186" s="1744"/>
      <c r="E186" s="1192"/>
      <c r="F186" s="72"/>
      <c r="G186" s="1204" t="s">
        <v>364</v>
      </c>
      <c r="H186" s="329">
        <v>279.7</v>
      </c>
      <c r="I186" s="417">
        <v>279.7</v>
      </c>
      <c r="J186" s="1119">
        <f>+I186</f>
        <v>279.7</v>
      </c>
      <c r="K186" s="1501"/>
      <c r="L186" s="100"/>
      <c r="M186" s="1445"/>
      <c r="N186" s="358"/>
      <c r="O186" s="1396"/>
      <c r="P186" s="1397"/>
    </row>
    <row r="187" spans="1:29" ht="14.25" customHeight="1" x14ac:dyDescent="0.2">
      <c r="A187" s="1084"/>
      <c r="B187" s="1452"/>
      <c r="C187" s="1465"/>
      <c r="D187" s="1744"/>
      <c r="E187" s="1192"/>
      <c r="F187" s="72"/>
      <c r="G187" s="1398" t="s">
        <v>19</v>
      </c>
      <c r="H187" s="1399">
        <v>324</v>
      </c>
      <c r="I187" s="1400">
        <v>0</v>
      </c>
      <c r="J187" s="1401">
        <f>+I187</f>
        <v>0</v>
      </c>
      <c r="K187" s="1501"/>
      <c r="L187" s="100"/>
      <c r="M187" s="1445"/>
      <c r="N187" s="358"/>
      <c r="O187" s="1396"/>
      <c r="P187" s="1397"/>
    </row>
    <row r="188" spans="1:29" ht="18" customHeight="1" x14ac:dyDescent="0.2">
      <c r="A188" s="1084"/>
      <c r="B188" s="1452"/>
      <c r="C188" s="155"/>
      <c r="D188" s="1402" t="s">
        <v>455</v>
      </c>
      <c r="E188" s="1403"/>
      <c r="F188" s="72"/>
      <c r="G188" s="1214"/>
      <c r="H188" s="292"/>
      <c r="I188" s="386"/>
      <c r="J188" s="268"/>
      <c r="K188" s="1507" t="s">
        <v>456</v>
      </c>
      <c r="L188" s="536">
        <v>96</v>
      </c>
      <c r="M188" s="621">
        <v>96</v>
      </c>
      <c r="N188" s="436">
        <v>96</v>
      </c>
      <c r="O188" s="337"/>
      <c r="P188" s="1378"/>
      <c r="Q188" s="553"/>
    </row>
    <row r="189" spans="1:29" s="1086" customFormat="1" ht="15.75" customHeight="1" x14ac:dyDescent="0.2">
      <c r="A189" s="1084"/>
      <c r="B189" s="1745"/>
      <c r="C189" s="1404"/>
      <c r="D189" s="1746" t="s">
        <v>457</v>
      </c>
      <c r="E189" s="1405"/>
      <c r="F189" s="72"/>
      <c r="G189" s="1406"/>
      <c r="H189" s="288"/>
      <c r="I189" s="364"/>
      <c r="J189" s="1407"/>
      <c r="K189" s="1619" t="s">
        <v>458</v>
      </c>
      <c r="L189" s="1589">
        <f>20+19</f>
        <v>39</v>
      </c>
      <c r="M189" s="26">
        <f>20+19</f>
        <v>39</v>
      </c>
      <c r="N189" s="1066">
        <v>39</v>
      </c>
      <c r="O189" s="1408"/>
      <c r="P189" s="585"/>
      <c r="Q189" s="1409"/>
      <c r="R189" s="1409"/>
      <c r="S189" s="1409"/>
      <c r="T189" s="1409"/>
      <c r="U189" s="1409"/>
      <c r="V189" s="1409"/>
      <c r="W189" s="1409"/>
      <c r="X189" s="1409"/>
      <c r="Y189" s="1409"/>
      <c r="Z189" s="1409"/>
      <c r="AA189" s="1409"/>
      <c r="AB189" s="1409"/>
      <c r="AC189" s="1409"/>
    </row>
    <row r="190" spans="1:29" s="1086" customFormat="1" ht="42.75" customHeight="1" x14ac:dyDescent="0.2">
      <c r="A190" s="1084"/>
      <c r="B190" s="1745"/>
      <c r="C190" s="1410"/>
      <c r="D190" s="1747"/>
      <c r="E190" s="1403"/>
      <c r="F190" s="72"/>
      <c r="G190" s="1406"/>
      <c r="H190" s="301"/>
      <c r="I190" s="366"/>
      <c r="J190" s="271"/>
      <c r="K190" s="1632" t="s">
        <v>459</v>
      </c>
      <c r="L190" s="1606">
        <v>20</v>
      </c>
      <c r="M190" s="1577">
        <v>20</v>
      </c>
      <c r="N190" s="1411">
        <v>0</v>
      </c>
      <c r="O190" s="1748" t="s">
        <v>460</v>
      </c>
      <c r="P190" s="1749"/>
      <c r="Q190" s="1409"/>
      <c r="R190" s="1409"/>
      <c r="S190" s="1409"/>
      <c r="T190" s="1409"/>
      <c r="U190" s="1409"/>
      <c r="V190" s="1409"/>
      <c r="W190" s="1409"/>
      <c r="X190" s="1409"/>
      <c r="Y190" s="1409"/>
      <c r="Z190" s="1409"/>
      <c r="AA190" s="1409"/>
      <c r="AB190" s="1409"/>
      <c r="AC190" s="1409"/>
    </row>
    <row r="191" spans="1:29" s="1086" customFormat="1" ht="94.5" customHeight="1" x14ac:dyDescent="0.2">
      <c r="A191" s="1666"/>
      <c r="B191" s="1686"/>
      <c r="C191" s="1687"/>
      <c r="D191" s="1688" t="s">
        <v>461</v>
      </c>
      <c r="E191" s="1689"/>
      <c r="F191" s="1674"/>
      <c r="G191" s="1675"/>
      <c r="H191" s="1671"/>
      <c r="I191" s="1672"/>
      <c r="J191" s="1673"/>
      <c r="K191" s="1620" t="s">
        <v>462</v>
      </c>
      <c r="L191" s="1621">
        <v>4</v>
      </c>
      <c r="M191" s="215">
        <v>4</v>
      </c>
      <c r="N191" s="1044">
        <v>4</v>
      </c>
      <c r="O191" s="1690"/>
      <c r="P191" s="1691" t="s">
        <v>501</v>
      </c>
      <c r="Q191" s="1409"/>
      <c r="R191" s="1409"/>
      <c r="S191" s="1409"/>
      <c r="T191" s="1409"/>
      <c r="U191" s="1409"/>
      <c r="V191" s="1409"/>
      <c r="W191" s="1409"/>
      <c r="X191" s="1409"/>
      <c r="Y191" s="1409"/>
      <c r="Z191" s="1409"/>
      <c r="AA191" s="1409"/>
      <c r="AB191" s="1409"/>
      <c r="AC191" s="1409"/>
    </row>
    <row r="192" spans="1:29" s="1086" customFormat="1" ht="50.25" customHeight="1" x14ac:dyDescent="0.2">
      <c r="A192" s="1084"/>
      <c r="B192" s="1452"/>
      <c r="C192" s="1404"/>
      <c r="D192" s="1750" t="s">
        <v>463</v>
      </c>
      <c r="E192" s="1405"/>
      <c r="F192" s="72"/>
      <c r="G192" s="1406" t="s">
        <v>74</v>
      </c>
      <c r="H192" s="1318">
        <v>5.0999999999999996</v>
      </c>
      <c r="I192" s="1319">
        <v>5.0999999999999996</v>
      </c>
      <c r="J192" s="1685">
        <v>0</v>
      </c>
      <c r="K192" s="1752" t="s">
        <v>464</v>
      </c>
      <c r="L192" s="1622">
        <v>1</v>
      </c>
      <c r="M192" s="26">
        <v>1</v>
      </c>
      <c r="N192" s="988">
        <v>1</v>
      </c>
      <c r="O192" s="1754" t="s">
        <v>502</v>
      </c>
      <c r="P192" s="1756" t="s">
        <v>465</v>
      </c>
      <c r="Q192" s="1409"/>
      <c r="R192" s="1409"/>
      <c r="S192" s="1409"/>
      <c r="T192" s="1409"/>
      <c r="U192" s="1409"/>
      <c r="V192" s="1409"/>
      <c r="W192" s="1409"/>
      <c r="X192" s="1409"/>
      <c r="Y192" s="1409"/>
      <c r="Z192" s="1409"/>
      <c r="AA192" s="1409"/>
      <c r="AB192" s="1409"/>
      <c r="AC192" s="1409"/>
    </row>
    <row r="193" spans="1:29" s="1086" customFormat="1" ht="16.5" customHeight="1" thickBot="1" x14ac:dyDescent="0.25">
      <c r="A193" s="1084"/>
      <c r="B193" s="1412"/>
      <c r="C193" s="1413"/>
      <c r="D193" s="1751"/>
      <c r="E193" s="1414"/>
      <c r="F193" s="242"/>
      <c r="G193" s="1415" t="s">
        <v>17</v>
      </c>
      <c r="H193" s="280">
        <f>SUM(H185:H192)</f>
        <v>3014.1</v>
      </c>
      <c r="I193" s="360">
        <f>SUM(I185:I192)</f>
        <v>2314.1999999999998</v>
      </c>
      <c r="J193" s="360">
        <f>SUM(J185:J192)</f>
        <v>1904.5000000000002</v>
      </c>
      <c r="K193" s="1753"/>
      <c r="L193" s="1623"/>
      <c r="M193" s="1416"/>
      <c r="N193" s="546"/>
      <c r="O193" s="1755"/>
      <c r="P193" s="1757"/>
      <c r="Q193" s="1409"/>
      <c r="R193" s="1409"/>
      <c r="S193" s="1409"/>
      <c r="T193" s="1409"/>
      <c r="U193" s="1409"/>
      <c r="V193" s="1409"/>
      <c r="W193" s="1409"/>
      <c r="X193" s="1409"/>
      <c r="Y193" s="1409"/>
      <c r="Z193" s="1409"/>
      <c r="AA193" s="1409"/>
      <c r="AB193" s="1409"/>
      <c r="AC193" s="1409"/>
    </row>
    <row r="194" spans="1:29" ht="15" customHeight="1" thickBot="1" x14ac:dyDescent="0.25">
      <c r="A194" s="1417" t="s">
        <v>18</v>
      </c>
      <c r="B194" s="8" t="s">
        <v>22</v>
      </c>
      <c r="C194" s="1722" t="s">
        <v>21</v>
      </c>
      <c r="D194" s="1723"/>
      <c r="E194" s="1723"/>
      <c r="F194" s="1723"/>
      <c r="G194" s="1723"/>
      <c r="H194" s="300">
        <f>H182+H180+H193+H184</f>
        <v>5573.7000000000007</v>
      </c>
      <c r="I194" s="368">
        <f>I182+I180+I193+I184</f>
        <v>5008.9000000000005</v>
      </c>
      <c r="J194" s="368">
        <f>J182+J180+J193+J184</f>
        <v>4550.2000000000007</v>
      </c>
      <c r="K194" s="1724"/>
      <c r="L194" s="1725"/>
      <c r="M194" s="1725"/>
      <c r="N194" s="1725"/>
      <c r="O194" s="1725"/>
      <c r="P194" s="1726"/>
    </row>
    <row r="195" spans="1:29" ht="15.75" customHeight="1" thickBot="1" x14ac:dyDescent="0.25">
      <c r="A195" s="1417" t="s">
        <v>18</v>
      </c>
      <c r="B195" s="1727" t="s">
        <v>7</v>
      </c>
      <c r="C195" s="1727"/>
      <c r="D195" s="1727"/>
      <c r="E195" s="1727"/>
      <c r="F195" s="1727"/>
      <c r="G195" s="1727"/>
      <c r="H195" s="1418">
        <f>H194+H162+H147</f>
        <v>10405.300000000001</v>
      </c>
      <c r="I195" s="1419">
        <f>I194+I162+I147</f>
        <v>10529.400000000001</v>
      </c>
      <c r="J195" s="1419">
        <f>J194+J162+J147</f>
        <v>8776.9400000000023</v>
      </c>
      <c r="K195" s="1728"/>
      <c r="L195" s="1729"/>
      <c r="M195" s="1729"/>
      <c r="N195" s="1729"/>
      <c r="O195" s="1729"/>
      <c r="P195" s="1730"/>
    </row>
    <row r="196" spans="1:29" ht="14.25" customHeight="1" thickBot="1" x14ac:dyDescent="0.25">
      <c r="A196" s="9" t="s">
        <v>6</v>
      </c>
      <c r="B196" s="1731" t="s">
        <v>8</v>
      </c>
      <c r="C196" s="1731"/>
      <c r="D196" s="1731"/>
      <c r="E196" s="1731"/>
      <c r="F196" s="1731"/>
      <c r="G196" s="1731"/>
      <c r="H196" s="304">
        <f>H195+H89</f>
        <v>76342.8</v>
      </c>
      <c r="I196" s="370">
        <f>I195+I89</f>
        <v>78741.299999999988</v>
      </c>
      <c r="J196" s="370">
        <f>J195+J89</f>
        <v>76011.740000000005</v>
      </c>
      <c r="K196" s="1732"/>
      <c r="L196" s="1733"/>
      <c r="M196" s="1733"/>
      <c r="N196" s="1733"/>
      <c r="O196" s="1733"/>
      <c r="P196" s="1734"/>
    </row>
    <row r="197" spans="1:29" s="109" customFormat="1" ht="16.5" customHeight="1" x14ac:dyDescent="0.2">
      <c r="A197" s="1735" t="s">
        <v>466</v>
      </c>
      <c r="B197" s="1735"/>
      <c r="C197" s="1735"/>
      <c r="D197" s="1735"/>
      <c r="E197" s="1735"/>
      <c r="F197" s="1735"/>
      <c r="G197" s="1735"/>
      <c r="H197" s="1735"/>
      <c r="I197" s="1735"/>
      <c r="J197" s="1735"/>
      <c r="K197" s="1735"/>
      <c r="L197" s="1735"/>
      <c r="M197" s="1735"/>
      <c r="N197" s="1735"/>
      <c r="O197" s="1735"/>
      <c r="P197" s="1735"/>
    </row>
    <row r="198" spans="1:29" s="70" customFormat="1" ht="25.5" customHeight="1" x14ac:dyDescent="0.2">
      <c r="A198" s="1043" t="s">
        <v>467</v>
      </c>
      <c r="B198" s="1043"/>
      <c r="C198" s="1043"/>
      <c r="D198" s="1043"/>
      <c r="E198" s="1043"/>
      <c r="F198" s="1043"/>
      <c r="G198" s="1043"/>
      <c r="H198" s="1043"/>
      <c r="I198" s="1043"/>
      <c r="J198" s="1043"/>
      <c r="K198" s="1043"/>
      <c r="L198" s="1533"/>
      <c r="M198" s="1043"/>
      <c r="N198" s="1043"/>
      <c r="O198" s="1043"/>
      <c r="P198" s="1043"/>
      <c r="S198" s="69"/>
      <c r="U198" s="69"/>
    </row>
    <row r="199" spans="1:29" s="70" customFormat="1" ht="13.5" thickBot="1" x14ac:dyDescent="0.25">
      <c r="A199" s="1736" t="s">
        <v>1</v>
      </c>
      <c r="B199" s="1736"/>
      <c r="C199" s="1736"/>
      <c r="D199" s="1736"/>
      <c r="E199" s="1736"/>
      <c r="F199" s="1736"/>
      <c r="G199" s="1736"/>
      <c r="H199" s="1736"/>
      <c r="I199" s="1736"/>
      <c r="J199" s="1736"/>
      <c r="K199" s="107"/>
      <c r="L199" s="333"/>
      <c r="M199" s="1420"/>
      <c r="N199" s="333"/>
      <c r="O199" s="333"/>
      <c r="P199" s="108"/>
    </row>
    <row r="200" spans="1:29" s="70" customFormat="1" ht="64.5" thickBot="1" x14ac:dyDescent="0.25">
      <c r="A200" s="1737" t="s">
        <v>2</v>
      </c>
      <c r="B200" s="1738"/>
      <c r="C200" s="1738"/>
      <c r="D200" s="1738"/>
      <c r="E200" s="1738"/>
      <c r="F200" s="1738"/>
      <c r="G200" s="1738"/>
      <c r="H200" s="1421" t="s">
        <v>321</v>
      </c>
      <c r="I200" s="1422" t="s">
        <v>322</v>
      </c>
      <c r="J200" s="1423" t="s">
        <v>323</v>
      </c>
      <c r="K200" s="1077"/>
      <c r="L200" s="1077"/>
      <c r="M200" s="1077"/>
      <c r="N200" s="1077"/>
      <c r="O200" s="1077"/>
      <c r="P200" s="92"/>
    </row>
    <row r="201" spans="1:29" s="70" customFormat="1" x14ac:dyDescent="0.2">
      <c r="A201" s="1709" t="s">
        <v>25</v>
      </c>
      <c r="B201" s="1710"/>
      <c r="C201" s="1710"/>
      <c r="D201" s="1710"/>
      <c r="E201" s="1710"/>
      <c r="F201" s="1710"/>
      <c r="G201" s="1710"/>
      <c r="H201" s="1424">
        <f>SUM(H202:H207)</f>
        <v>75650.2</v>
      </c>
      <c r="I201" s="1425">
        <f>SUM(I202:I207)</f>
        <v>78133.7</v>
      </c>
      <c r="J201" s="1426">
        <f>SUM(J202:J207)</f>
        <v>76011.74000000002</v>
      </c>
      <c r="K201" s="1077"/>
      <c r="L201" s="1077"/>
      <c r="M201" s="1077"/>
      <c r="N201" s="1077"/>
      <c r="O201" s="1077"/>
      <c r="P201" s="92"/>
    </row>
    <row r="202" spans="1:29" s="70" customFormat="1" x14ac:dyDescent="0.2">
      <c r="A202" s="1711" t="s">
        <v>28</v>
      </c>
      <c r="B202" s="1712"/>
      <c r="C202" s="1712"/>
      <c r="D202" s="1712"/>
      <c r="E202" s="1712"/>
      <c r="F202" s="1712"/>
      <c r="G202" s="1713"/>
      <c r="H202" s="391">
        <f>SUMIF(G18:G192,"sb",H18:H192)</f>
        <v>31402.1</v>
      </c>
      <c r="I202" s="403">
        <f>SUMIF(G18:G192,"sb",I18:I192)</f>
        <v>32002.6</v>
      </c>
      <c r="J202" s="1427">
        <f>SUMIF(G18:G192,"sb",J18:J192)</f>
        <v>31070.840000000004</v>
      </c>
      <c r="K202" s="1076"/>
      <c r="L202" s="1076"/>
      <c r="M202" s="1076"/>
      <c r="N202" s="1076"/>
      <c r="O202" s="1076"/>
      <c r="P202" s="92"/>
    </row>
    <row r="203" spans="1:29" s="70" customFormat="1" x14ac:dyDescent="0.2">
      <c r="A203" s="1714" t="s">
        <v>468</v>
      </c>
      <c r="B203" s="1715"/>
      <c r="C203" s="1715"/>
      <c r="D203" s="1715"/>
      <c r="E203" s="1715"/>
      <c r="F203" s="1715"/>
      <c r="G203" s="1716"/>
      <c r="H203" s="391">
        <f>SUMIF(G18:G192,"sb(l)",H18:H192)</f>
        <v>2488.1</v>
      </c>
      <c r="I203" s="403">
        <f>SUMIF(G19:G193,"sb(l)",I19:I193)</f>
        <v>2488.1</v>
      </c>
      <c r="J203" s="1427">
        <f>SUMIF(G19:G193,"sb(l)",J19:J193)</f>
        <v>2449.7999999999997</v>
      </c>
      <c r="K203" s="1076"/>
      <c r="L203" s="1076"/>
      <c r="M203" s="1076"/>
      <c r="N203" s="1076"/>
      <c r="O203" s="1076"/>
      <c r="P203" s="92"/>
    </row>
    <row r="204" spans="1:29" s="70" customFormat="1" x14ac:dyDescent="0.2">
      <c r="A204" s="1711" t="s">
        <v>33</v>
      </c>
      <c r="B204" s="1712"/>
      <c r="C204" s="1712"/>
      <c r="D204" s="1712"/>
      <c r="E204" s="1712"/>
      <c r="F204" s="1712"/>
      <c r="G204" s="1713"/>
      <c r="H204" s="391">
        <f>SUMIF(G18:G192,"sb(sp)",H18:H192)</f>
        <v>5433.4</v>
      </c>
      <c r="I204" s="403">
        <f>SUMIF(G19:G192,"sb(sp)",I19:I192)</f>
        <v>5464.2</v>
      </c>
      <c r="J204" s="1427">
        <f>SUMIF(G19:G192,"sb(sp)",J19:J192)</f>
        <v>4692.2</v>
      </c>
      <c r="K204" s="1076"/>
      <c r="L204" s="1076"/>
      <c r="M204" s="1076"/>
      <c r="N204" s="1076"/>
      <c r="O204" s="1076"/>
      <c r="P204" s="92"/>
    </row>
    <row r="205" spans="1:29" s="70" customFormat="1" ht="12.75" customHeight="1" x14ac:dyDescent="0.2">
      <c r="A205" s="1714" t="s">
        <v>155</v>
      </c>
      <c r="B205" s="1715"/>
      <c r="C205" s="1715"/>
      <c r="D205" s="1715"/>
      <c r="E205" s="1715"/>
      <c r="F205" s="1715"/>
      <c r="G205" s="1716"/>
      <c r="H205" s="391">
        <f>SUMIF(G19:G192,"sb(spl)",H19:H192)</f>
        <v>592.70000000000005</v>
      </c>
      <c r="I205" s="403">
        <f>SUMIF(G20:G193,"sb(spl)",I20:I193)</f>
        <v>592.70000000000005</v>
      </c>
      <c r="J205" s="1427">
        <f>SUMIF(G20:G193,"sb(spl)",J20:J193)</f>
        <v>592.70000000000005</v>
      </c>
      <c r="K205" s="1076"/>
      <c r="L205" s="1076"/>
      <c r="M205" s="1076"/>
      <c r="N205" s="1076"/>
      <c r="O205" s="1076"/>
      <c r="P205" s="92"/>
    </row>
    <row r="206" spans="1:29" s="70" customFormat="1" x14ac:dyDescent="0.2">
      <c r="A206" s="1711" t="s">
        <v>29</v>
      </c>
      <c r="B206" s="1712"/>
      <c r="C206" s="1712"/>
      <c r="D206" s="1712"/>
      <c r="E206" s="1712"/>
      <c r="F206" s="1712"/>
      <c r="G206" s="1713"/>
      <c r="H206" s="815">
        <f>SUMIF(G19:G192,"sb(vb)",H19:H192)</f>
        <v>35495.9</v>
      </c>
      <c r="I206" s="506">
        <f>SUMIF(G19:G192,"sb(vb)",I19:I192)</f>
        <v>37367.799999999996</v>
      </c>
      <c r="J206" s="1428">
        <f>SUMIF(G19:G192,"sb(vb)",J19:J192)</f>
        <v>37026.600000000006</v>
      </c>
      <c r="K206" s="1076"/>
      <c r="L206" s="1076"/>
      <c r="M206" s="1076"/>
      <c r="N206" s="1076"/>
      <c r="O206" s="1076"/>
      <c r="P206" s="92"/>
    </row>
    <row r="207" spans="1:29" s="70" customFormat="1" ht="27.75" customHeight="1" thickBot="1" x14ac:dyDescent="0.25">
      <c r="A207" s="1714" t="s">
        <v>469</v>
      </c>
      <c r="B207" s="1715"/>
      <c r="C207" s="1715"/>
      <c r="D207" s="1715"/>
      <c r="E207" s="1715"/>
      <c r="F207" s="1715"/>
      <c r="G207" s="1716"/>
      <c r="H207" s="815">
        <f>SUMIF(G18:G192,"sb(es)",H18:H192)</f>
        <v>238</v>
      </c>
      <c r="I207" s="506">
        <f>SUMIF(G21:G194,"sb(es)",I21:I194)</f>
        <v>218.3</v>
      </c>
      <c r="J207" s="1428">
        <f>SUMIF(G21:G194,"sb(es)",J21:J194)</f>
        <v>179.6</v>
      </c>
      <c r="K207" s="1076"/>
      <c r="L207" s="1076"/>
      <c r="M207" s="1076"/>
      <c r="N207" s="1076"/>
      <c r="O207" s="1076"/>
      <c r="P207" s="92"/>
    </row>
    <row r="208" spans="1:29" s="70" customFormat="1" ht="13.5" thickBot="1" x14ac:dyDescent="0.25">
      <c r="A208" s="1717" t="s">
        <v>26</v>
      </c>
      <c r="B208" s="1718"/>
      <c r="C208" s="1718"/>
      <c r="D208" s="1718"/>
      <c r="E208" s="1718"/>
      <c r="F208" s="1718"/>
      <c r="G208" s="1718"/>
      <c r="H208" s="393">
        <f>SUM(H209:H211)</f>
        <v>692.6</v>
      </c>
      <c r="I208" s="404">
        <f>SUM(I209:I211)</f>
        <v>607.6</v>
      </c>
      <c r="J208" s="1429">
        <f>SUM(J209:J211)</f>
        <v>0</v>
      </c>
      <c r="K208" s="1079"/>
      <c r="L208" s="1079"/>
      <c r="M208" s="1079"/>
      <c r="N208" s="1079"/>
      <c r="O208" s="1079"/>
      <c r="P208" s="92"/>
    </row>
    <row r="209" spans="1:22" s="70" customFormat="1" x14ac:dyDescent="0.2">
      <c r="A209" s="1719" t="s">
        <v>30</v>
      </c>
      <c r="B209" s="1720"/>
      <c r="C209" s="1720"/>
      <c r="D209" s="1720"/>
      <c r="E209" s="1720"/>
      <c r="F209" s="1720"/>
      <c r="G209" s="1721"/>
      <c r="H209" s="394">
        <f>SUMIF(G18:G192,"es",H18:H192)</f>
        <v>562.5</v>
      </c>
      <c r="I209" s="405">
        <f>SUMIF(G19:G192,"es",I19:I192)</f>
        <v>477.5</v>
      </c>
      <c r="J209" s="1430">
        <f>SUMIF(G19:G192,"es",J19:J192)</f>
        <v>0</v>
      </c>
      <c r="K209" s="1078"/>
      <c r="L209" s="1078"/>
      <c r="M209" s="1078"/>
      <c r="N209" s="1078"/>
      <c r="O209" s="1078"/>
      <c r="P209" s="92"/>
      <c r="V209" s="69"/>
    </row>
    <row r="210" spans="1:22" x14ac:dyDescent="0.2">
      <c r="A210" s="1702" t="s">
        <v>470</v>
      </c>
      <c r="B210" s="1703"/>
      <c r="C210" s="1703"/>
      <c r="D210" s="1703"/>
      <c r="E210" s="1703"/>
      <c r="F210" s="1703"/>
      <c r="G210" s="1704"/>
      <c r="H210" s="394">
        <f>SUMIF(G19:G192,"lrvb",H19:H192)</f>
        <v>0</v>
      </c>
      <c r="I210" s="405">
        <f>SUMIF(G20:G193,"lrvb",I20:I193)</f>
        <v>0</v>
      </c>
      <c r="J210" s="1430">
        <f>SUMIF(G20:G193,"lrvb",J20:J193)</f>
        <v>0</v>
      </c>
      <c r="K210" s="1078"/>
      <c r="L210" s="1078"/>
      <c r="M210" s="1078"/>
      <c r="N210" s="1078"/>
      <c r="O210" s="1078"/>
      <c r="P210" s="92"/>
    </row>
    <row r="211" spans="1:22" ht="13.5" thickBot="1" x14ac:dyDescent="0.25">
      <c r="A211" s="1705" t="s">
        <v>75</v>
      </c>
      <c r="B211" s="1706"/>
      <c r="C211" s="1706"/>
      <c r="D211" s="1706"/>
      <c r="E211" s="1706"/>
      <c r="F211" s="1706"/>
      <c r="G211" s="1706"/>
      <c r="H211" s="769">
        <f>SUMIF(G19:G192,"kt",H19:H192)</f>
        <v>130.1</v>
      </c>
      <c r="I211" s="767">
        <f>SUMIF(G19:G192,"kt",I19:I192)</f>
        <v>130.1</v>
      </c>
      <c r="J211" s="1431">
        <f>SUMIF(G19:G192,"kt",J19:J192)</f>
        <v>0</v>
      </c>
      <c r="K211" s="1078"/>
      <c r="L211" s="1078"/>
      <c r="M211" s="1078"/>
      <c r="N211" s="1078"/>
      <c r="O211" s="1078"/>
      <c r="P211" s="92"/>
    </row>
    <row r="212" spans="1:22" ht="13.5" thickBot="1" x14ac:dyDescent="0.25">
      <c r="A212" s="1707" t="s">
        <v>27</v>
      </c>
      <c r="B212" s="1708"/>
      <c r="C212" s="1708"/>
      <c r="D212" s="1708"/>
      <c r="E212" s="1708"/>
      <c r="F212" s="1708"/>
      <c r="G212" s="1708"/>
      <c r="H212" s="396">
        <f>H201+H208</f>
        <v>76342.8</v>
      </c>
      <c r="I212" s="408">
        <f>I201+I208</f>
        <v>78741.3</v>
      </c>
      <c r="J212" s="1432">
        <f>J201+J208</f>
        <v>76011.74000000002</v>
      </c>
      <c r="K212" s="1077"/>
      <c r="L212" s="1077"/>
      <c r="M212" s="1077"/>
      <c r="N212" s="1077"/>
      <c r="O212" s="1077"/>
    </row>
    <row r="213" spans="1:22" ht="60" customHeight="1" x14ac:dyDescent="0.2"/>
    <row r="214" spans="1:22" x14ac:dyDescent="0.2">
      <c r="D214" s="69"/>
      <c r="E214" s="75"/>
      <c r="F214" s="75"/>
      <c r="G214" s="68"/>
      <c r="H214" s="308"/>
      <c r="I214" s="308"/>
      <c r="J214" s="308"/>
    </row>
    <row r="215" spans="1:22" x14ac:dyDescent="0.2">
      <c r="D215" s="69"/>
      <c r="E215" s="75"/>
      <c r="F215" s="75"/>
      <c r="G215" s="68"/>
      <c r="H215" s="308"/>
      <c r="I215" s="308"/>
      <c r="J215" s="308"/>
    </row>
    <row r="216" spans="1:22" x14ac:dyDescent="0.2">
      <c r="D216" s="69"/>
      <c r="E216" s="75"/>
      <c r="F216" s="75"/>
      <c r="G216" s="68"/>
      <c r="H216" s="308"/>
      <c r="I216" s="308"/>
      <c r="J216" s="308"/>
    </row>
    <row r="217" spans="1:22" x14ac:dyDescent="0.2">
      <c r="D217" s="69"/>
      <c r="E217" s="75"/>
      <c r="F217" s="75"/>
      <c r="G217" s="68"/>
      <c r="H217" s="308"/>
      <c r="I217" s="308"/>
      <c r="J217" s="308"/>
    </row>
    <row r="218" spans="1:22" x14ac:dyDescent="0.2">
      <c r="D218" s="69"/>
      <c r="E218" s="75"/>
      <c r="F218" s="75"/>
      <c r="G218" s="68"/>
      <c r="H218" s="308"/>
      <c r="I218" s="308"/>
      <c r="J218" s="308"/>
    </row>
    <row r="219" spans="1:22" x14ac:dyDescent="0.2">
      <c r="D219" s="69"/>
      <c r="E219" s="75"/>
      <c r="F219" s="75"/>
      <c r="G219" s="68"/>
      <c r="H219" s="308"/>
      <c r="I219" s="308"/>
      <c r="J219" s="308"/>
    </row>
    <row r="220" spans="1:22" x14ac:dyDescent="0.2">
      <c r="D220" s="69"/>
      <c r="E220" s="75"/>
      <c r="F220" s="75"/>
      <c r="G220" s="68"/>
      <c r="H220" s="308"/>
      <c r="I220" s="308"/>
      <c r="J220" s="308"/>
    </row>
    <row r="221" spans="1:22" x14ac:dyDescent="0.2">
      <c r="D221" s="69"/>
      <c r="E221" s="75"/>
      <c r="F221" s="75"/>
      <c r="G221" s="68"/>
      <c r="H221" s="308"/>
      <c r="I221" s="308"/>
      <c r="J221" s="308"/>
    </row>
    <row r="222" spans="1:22" x14ac:dyDescent="0.2">
      <c r="D222" s="69"/>
      <c r="E222" s="75"/>
      <c r="F222" s="75"/>
      <c r="G222" s="68"/>
      <c r="H222" s="308"/>
      <c r="I222" s="308"/>
      <c r="J222" s="308"/>
    </row>
    <row r="223" spans="1:22" x14ac:dyDescent="0.2">
      <c r="D223" s="69"/>
      <c r="E223" s="75"/>
      <c r="F223" s="75"/>
      <c r="G223" s="68"/>
      <c r="H223" s="308"/>
      <c r="I223" s="308"/>
      <c r="J223" s="308"/>
      <c r="P223" s="69"/>
    </row>
    <row r="224" spans="1:22" x14ac:dyDescent="0.2">
      <c r="D224" s="69"/>
      <c r="E224" s="75"/>
      <c r="F224" s="75"/>
      <c r="G224" s="68"/>
      <c r="H224" s="308"/>
      <c r="I224" s="308"/>
      <c r="J224" s="308"/>
      <c r="P224" s="69"/>
    </row>
    <row r="225" spans="1:16" x14ac:dyDescent="0.2">
      <c r="A225" s="128"/>
      <c r="B225" s="128"/>
      <c r="C225" s="128"/>
      <c r="D225" s="69"/>
      <c r="E225" s="75"/>
      <c r="F225" s="75"/>
      <c r="G225" s="68"/>
      <c r="H225" s="308"/>
      <c r="I225" s="308"/>
      <c r="J225" s="308"/>
      <c r="K225" s="69"/>
      <c r="L225" s="75"/>
      <c r="M225" s="68"/>
      <c r="N225" s="75"/>
      <c r="O225" s="75"/>
      <c r="P225" s="69"/>
    </row>
    <row r="226" spans="1:16" x14ac:dyDescent="0.2">
      <c r="A226" s="128"/>
      <c r="B226" s="128"/>
      <c r="C226" s="128"/>
      <c r="D226" s="69"/>
      <c r="E226" s="75"/>
      <c r="F226" s="75"/>
      <c r="G226" s="68"/>
      <c r="H226" s="308"/>
      <c r="I226" s="308"/>
      <c r="J226" s="308"/>
      <c r="K226" s="69"/>
      <c r="L226" s="75"/>
      <c r="M226" s="68"/>
      <c r="N226" s="75"/>
      <c r="O226" s="75"/>
      <c r="P226" s="69"/>
    </row>
    <row r="227" spans="1:16" x14ac:dyDescent="0.2">
      <c r="A227" s="128"/>
      <c r="B227" s="128"/>
      <c r="C227" s="128"/>
      <c r="D227" s="69"/>
      <c r="E227" s="75"/>
      <c r="F227" s="75"/>
      <c r="G227" s="68"/>
      <c r="H227" s="308"/>
      <c r="I227" s="308"/>
      <c r="J227" s="308"/>
      <c r="K227" s="69"/>
      <c r="L227" s="75"/>
      <c r="M227" s="68"/>
      <c r="N227" s="75"/>
      <c r="O227" s="75"/>
      <c r="P227" s="69"/>
    </row>
    <row r="228" spans="1:16" x14ac:dyDescent="0.2">
      <c r="A228" s="128"/>
      <c r="B228" s="128"/>
      <c r="C228" s="128"/>
      <c r="D228" s="69"/>
      <c r="E228" s="75"/>
      <c r="F228" s="75"/>
      <c r="G228" s="68"/>
      <c r="H228" s="308"/>
      <c r="I228" s="308"/>
      <c r="J228" s="308"/>
      <c r="K228" s="69"/>
      <c r="L228" s="75"/>
      <c r="M228" s="68"/>
      <c r="N228" s="75"/>
      <c r="O228" s="75"/>
      <c r="P228" s="69"/>
    </row>
    <row r="229" spans="1:16" x14ac:dyDescent="0.2">
      <c r="A229" s="128"/>
      <c r="B229" s="128"/>
      <c r="C229" s="128"/>
      <c r="D229" s="69"/>
      <c r="E229" s="75"/>
      <c r="F229" s="75"/>
      <c r="G229" s="68"/>
      <c r="H229" s="308"/>
      <c r="I229" s="308"/>
      <c r="J229" s="308"/>
      <c r="K229" s="69"/>
      <c r="L229" s="75"/>
      <c r="M229" s="68"/>
      <c r="N229" s="75"/>
      <c r="O229" s="75"/>
      <c r="P229" s="69"/>
    </row>
    <row r="230" spans="1:16" x14ac:dyDescent="0.2">
      <c r="A230" s="128"/>
      <c r="B230" s="128"/>
      <c r="C230" s="128"/>
      <c r="D230" s="69"/>
      <c r="E230" s="75"/>
      <c r="F230" s="75"/>
      <c r="G230" s="68"/>
      <c r="H230" s="308"/>
      <c r="I230" s="308"/>
      <c r="J230" s="308"/>
      <c r="K230" s="69"/>
      <c r="L230" s="75"/>
      <c r="M230" s="68"/>
      <c r="N230" s="75"/>
      <c r="O230" s="75"/>
      <c r="P230" s="69"/>
    </row>
    <row r="231" spans="1:16" x14ac:dyDescent="0.2">
      <c r="A231" s="128"/>
      <c r="B231" s="128"/>
      <c r="C231" s="128"/>
      <c r="D231" s="69"/>
      <c r="E231" s="75"/>
      <c r="F231" s="75"/>
      <c r="G231" s="68"/>
      <c r="H231" s="308"/>
      <c r="I231" s="308"/>
      <c r="J231" s="308"/>
      <c r="K231" s="69"/>
      <c r="L231" s="75"/>
      <c r="M231" s="68"/>
      <c r="N231" s="75"/>
      <c r="O231" s="75"/>
      <c r="P231" s="69"/>
    </row>
    <row r="232" spans="1:16" x14ac:dyDescent="0.2">
      <c r="A232" s="128"/>
      <c r="B232" s="128"/>
      <c r="C232" s="128"/>
      <c r="D232" s="69"/>
      <c r="E232" s="75"/>
      <c r="F232" s="75"/>
      <c r="G232" s="68"/>
      <c r="H232" s="308"/>
      <c r="I232" s="308"/>
      <c r="J232" s="308"/>
      <c r="K232" s="69"/>
      <c r="L232" s="75"/>
      <c r="M232" s="68"/>
      <c r="N232" s="75"/>
      <c r="O232" s="75"/>
      <c r="P232" s="69"/>
    </row>
    <row r="233" spans="1:16" x14ac:dyDescent="0.2">
      <c r="A233" s="128"/>
      <c r="B233" s="128"/>
      <c r="C233" s="128"/>
      <c r="D233" s="69"/>
      <c r="E233" s="75"/>
      <c r="F233" s="75"/>
      <c r="G233" s="68"/>
      <c r="H233" s="308"/>
      <c r="I233" s="308"/>
      <c r="J233" s="308"/>
      <c r="K233" s="69"/>
      <c r="L233" s="75"/>
      <c r="M233" s="68"/>
      <c r="N233" s="75"/>
      <c r="O233" s="75"/>
      <c r="P233" s="69"/>
    </row>
    <row r="234" spans="1:16" x14ac:dyDescent="0.2">
      <c r="A234" s="128"/>
      <c r="B234" s="128"/>
      <c r="C234" s="128"/>
      <c r="D234" s="69"/>
      <c r="E234" s="75"/>
      <c r="F234" s="75"/>
      <c r="G234" s="68"/>
      <c r="H234" s="308"/>
      <c r="I234" s="308"/>
      <c r="J234" s="308"/>
      <c r="K234" s="69"/>
      <c r="L234" s="75"/>
      <c r="M234" s="68"/>
      <c r="N234" s="75"/>
      <c r="O234" s="75"/>
      <c r="P234" s="69"/>
    </row>
    <row r="235" spans="1:16" x14ac:dyDescent="0.2">
      <c r="A235" s="128"/>
      <c r="B235" s="128"/>
      <c r="C235" s="128"/>
      <c r="D235" s="69"/>
      <c r="E235" s="75"/>
      <c r="F235" s="75"/>
      <c r="G235" s="68"/>
      <c r="H235" s="308"/>
      <c r="I235" s="308"/>
      <c r="J235" s="308"/>
      <c r="K235" s="69"/>
      <c r="L235" s="75"/>
      <c r="M235" s="68"/>
      <c r="N235" s="75"/>
      <c r="O235" s="75"/>
      <c r="P235" s="69"/>
    </row>
    <row r="236" spans="1:16" x14ac:dyDescent="0.2">
      <c r="A236" s="128"/>
      <c r="B236" s="128"/>
      <c r="C236" s="128"/>
      <c r="D236" s="69"/>
      <c r="E236" s="75"/>
      <c r="F236" s="75"/>
      <c r="G236" s="68"/>
      <c r="H236" s="308"/>
      <c r="I236" s="308"/>
      <c r="J236" s="308"/>
      <c r="K236" s="69"/>
      <c r="L236" s="75"/>
      <c r="M236" s="68"/>
      <c r="N236" s="75"/>
      <c r="O236" s="75"/>
      <c r="P236" s="69"/>
    </row>
    <row r="237" spans="1:16" x14ac:dyDescent="0.2">
      <c r="A237" s="128"/>
      <c r="B237" s="128"/>
      <c r="C237" s="128"/>
      <c r="D237" s="69"/>
      <c r="E237" s="75"/>
      <c r="F237" s="75"/>
      <c r="G237" s="68"/>
      <c r="H237" s="308"/>
      <c r="I237" s="308"/>
      <c r="J237" s="308"/>
      <c r="K237" s="69"/>
      <c r="L237" s="75"/>
      <c r="M237" s="68"/>
      <c r="N237" s="75"/>
      <c r="O237" s="75"/>
      <c r="P237" s="69"/>
    </row>
  </sheetData>
  <mergeCells count="206">
    <mergeCell ref="D116:D117"/>
    <mergeCell ref="E117:G117"/>
    <mergeCell ref="E149:E150"/>
    <mergeCell ref="D151:D152"/>
    <mergeCell ref="E151:E152"/>
    <mergeCell ref="D154:D155"/>
    <mergeCell ref="D143:D144"/>
    <mergeCell ref="D130:D131"/>
    <mergeCell ref="D138:D139"/>
    <mergeCell ref="B89:G89"/>
    <mergeCell ref="K89:P89"/>
    <mergeCell ref="B90:J90"/>
    <mergeCell ref="O90:P90"/>
    <mergeCell ref="C94:P94"/>
    <mergeCell ref="O96:P96"/>
    <mergeCell ref="D97:D98"/>
    <mergeCell ref="O97:O98"/>
    <mergeCell ref="D99:D102"/>
    <mergeCell ref="O99:P102"/>
    <mergeCell ref="O103:P104"/>
    <mergeCell ref="O106:P106"/>
    <mergeCell ref="D107:D108"/>
    <mergeCell ref="O107:O108"/>
    <mergeCell ref="D109:D110"/>
    <mergeCell ref="O110:P110"/>
    <mergeCell ref="D114:D115"/>
    <mergeCell ref="A1:P1"/>
    <mergeCell ref="A2:P2"/>
    <mergeCell ref="K28:K29"/>
    <mergeCell ref="K40:K41"/>
    <mergeCell ref="D45:D48"/>
    <mergeCell ref="E45:E48"/>
    <mergeCell ref="F45:F48"/>
    <mergeCell ref="K4:N4"/>
    <mergeCell ref="O14:P14"/>
    <mergeCell ref="C3:P3"/>
    <mergeCell ref="H4:J4"/>
    <mergeCell ref="A8:P8"/>
    <mergeCell ref="A4:A7"/>
    <mergeCell ref="B4:B7"/>
    <mergeCell ref="C4:C7"/>
    <mergeCell ref="D4:D7"/>
    <mergeCell ref="E4:E7"/>
    <mergeCell ref="F4:F7"/>
    <mergeCell ref="G4:G7"/>
    <mergeCell ref="O4:O7"/>
    <mergeCell ref="P4:P7"/>
    <mergeCell ref="H5:H7"/>
    <mergeCell ref="I5:I7"/>
    <mergeCell ref="J5:J7"/>
    <mergeCell ref="K5:K7"/>
    <mergeCell ref="M5:M7"/>
    <mergeCell ref="N5:N7"/>
    <mergeCell ref="D18:D19"/>
    <mergeCell ref="E18:E19"/>
    <mergeCell ref="F18:F19"/>
    <mergeCell ref="A9:P9"/>
    <mergeCell ref="O15:P15"/>
    <mergeCell ref="C17:P17"/>
    <mergeCell ref="C18:C19"/>
    <mergeCell ref="L5:L7"/>
    <mergeCell ref="D23:D26"/>
    <mergeCell ref="A28:A31"/>
    <mergeCell ref="C28:C31"/>
    <mergeCell ref="D28:D31"/>
    <mergeCell ref="E28:E31"/>
    <mergeCell ref="F28:F31"/>
    <mergeCell ref="A32:A37"/>
    <mergeCell ref="C32:C37"/>
    <mergeCell ref="D32:D35"/>
    <mergeCell ref="E32:E37"/>
    <mergeCell ref="F32:F37"/>
    <mergeCell ref="D36:D37"/>
    <mergeCell ref="S41:S42"/>
    <mergeCell ref="T41:T42"/>
    <mergeCell ref="A42:A44"/>
    <mergeCell ref="B42:B44"/>
    <mergeCell ref="C42:C44"/>
    <mergeCell ref="D42:D44"/>
    <mergeCell ref="E42:E44"/>
    <mergeCell ref="F42:F44"/>
    <mergeCell ref="K42:K44"/>
    <mergeCell ref="M42:M44"/>
    <mergeCell ref="N42:N44"/>
    <mergeCell ref="P42:P44"/>
    <mergeCell ref="A38:A41"/>
    <mergeCell ref="B38:B41"/>
    <mergeCell ref="C38:C41"/>
    <mergeCell ref="D38:D39"/>
    <mergeCell ref="E38:E41"/>
    <mergeCell ref="F38:F41"/>
    <mergeCell ref="D40:D41"/>
    <mergeCell ref="P40:P41"/>
    <mergeCell ref="R41:R42"/>
    <mergeCell ref="L42:L44"/>
    <mergeCell ref="P49:P50"/>
    <mergeCell ref="D52:D53"/>
    <mergeCell ref="E52:E53"/>
    <mergeCell ref="O56:P56"/>
    <mergeCell ref="D62:D63"/>
    <mergeCell ref="K62:K63"/>
    <mergeCell ref="K65:K66"/>
    <mergeCell ref="E66:G66"/>
    <mergeCell ref="D67:D68"/>
    <mergeCell ref="D49:D50"/>
    <mergeCell ref="E49:E50"/>
    <mergeCell ref="F49:F50"/>
    <mergeCell ref="D65:D66"/>
    <mergeCell ref="O70:P70"/>
    <mergeCell ref="O73:P73"/>
    <mergeCell ref="O74:P74"/>
    <mergeCell ref="D75:D77"/>
    <mergeCell ref="K75:K76"/>
    <mergeCell ref="D78:D79"/>
    <mergeCell ref="O78:P81"/>
    <mergeCell ref="K80:K81"/>
    <mergeCell ref="B82:B83"/>
    <mergeCell ref="C82:C83"/>
    <mergeCell ref="D82:D83"/>
    <mergeCell ref="E82:E83"/>
    <mergeCell ref="F82:F83"/>
    <mergeCell ref="D71:D72"/>
    <mergeCell ref="E71:E72"/>
    <mergeCell ref="O71:P72"/>
    <mergeCell ref="F71:F72"/>
    <mergeCell ref="A84:A87"/>
    <mergeCell ref="C84:C87"/>
    <mergeCell ref="D84:D87"/>
    <mergeCell ref="E84:E87"/>
    <mergeCell ref="F84:F87"/>
    <mergeCell ref="K86:K87"/>
    <mergeCell ref="P86:P87"/>
    <mergeCell ref="C88:G88"/>
    <mergeCell ref="M88:P88"/>
    <mergeCell ref="D118:D120"/>
    <mergeCell ref="D121:D123"/>
    <mergeCell ref="P122:P123"/>
    <mergeCell ref="D124:D126"/>
    <mergeCell ref="E124:E126"/>
    <mergeCell ref="O124:P126"/>
    <mergeCell ref="U132:U133"/>
    <mergeCell ref="D135:D137"/>
    <mergeCell ref="P135:P137"/>
    <mergeCell ref="E137:G137"/>
    <mergeCell ref="O127:P127"/>
    <mergeCell ref="D128:D129"/>
    <mergeCell ref="E129:G129"/>
    <mergeCell ref="E130:E136"/>
    <mergeCell ref="F130:F136"/>
    <mergeCell ref="D132:D134"/>
    <mergeCell ref="P132:P134"/>
    <mergeCell ref="U140:U141"/>
    <mergeCell ref="D145:D146"/>
    <mergeCell ref="E146:G146"/>
    <mergeCell ref="D179:D180"/>
    <mergeCell ref="O179:O180"/>
    <mergeCell ref="A181:A182"/>
    <mergeCell ref="B181:B182"/>
    <mergeCell ref="D181:D182"/>
    <mergeCell ref="E181:E182"/>
    <mergeCell ref="F181:F182"/>
    <mergeCell ref="K181:K182"/>
    <mergeCell ref="O181:O182"/>
    <mergeCell ref="P181:P182"/>
    <mergeCell ref="D164:D166"/>
    <mergeCell ref="C147:G147"/>
    <mergeCell ref="K147:P147"/>
    <mergeCell ref="C148:P148"/>
    <mergeCell ref="D149:D150"/>
    <mergeCell ref="D158:D159"/>
    <mergeCell ref="D160:D161"/>
    <mergeCell ref="K160:K161"/>
    <mergeCell ref="C162:G162"/>
    <mergeCell ref="K162:P162"/>
    <mergeCell ref="C163:P163"/>
    <mergeCell ref="O183:O184"/>
    <mergeCell ref="P183:P184"/>
    <mergeCell ref="D185:D187"/>
    <mergeCell ref="B189:B190"/>
    <mergeCell ref="D189:D190"/>
    <mergeCell ref="O190:P190"/>
    <mergeCell ref="D192:D193"/>
    <mergeCell ref="K192:K193"/>
    <mergeCell ref="O192:O193"/>
    <mergeCell ref="P192:P193"/>
    <mergeCell ref="C194:G194"/>
    <mergeCell ref="K194:P194"/>
    <mergeCell ref="B195:G195"/>
    <mergeCell ref="K195:P195"/>
    <mergeCell ref="B196:G196"/>
    <mergeCell ref="K196:P196"/>
    <mergeCell ref="A197:P197"/>
    <mergeCell ref="A199:J199"/>
    <mergeCell ref="A200:G200"/>
    <mergeCell ref="A210:G210"/>
    <mergeCell ref="A211:G211"/>
    <mergeCell ref="A212:G212"/>
    <mergeCell ref="A201:G201"/>
    <mergeCell ref="A202:G202"/>
    <mergeCell ref="A203:G203"/>
    <mergeCell ref="A204:G204"/>
    <mergeCell ref="A205:G205"/>
    <mergeCell ref="A206:G206"/>
    <mergeCell ref="A207:G207"/>
    <mergeCell ref="A208:G208"/>
    <mergeCell ref="A209:G209"/>
  </mergeCells>
  <printOptions horizontalCentered="1"/>
  <pageMargins left="0.11811023622047245" right="0" top="0.55118110236220474" bottom="0" header="0.31496062992125984" footer="0.31496062992125984"/>
  <pageSetup paperSize="9" scale="78" orientation="landscape" r:id="rId1"/>
  <rowBreaks count="5" manualBreakCount="5">
    <brk id="27" max="15" man="1"/>
    <brk id="59" max="15" man="1"/>
    <brk id="120" max="15" man="1"/>
    <brk id="148" max="15" man="1"/>
    <brk id="191" max="1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0"/>
  <sheetViews>
    <sheetView zoomScaleNormal="100" zoomScaleSheetLayoutView="70" workbookViewId="0"/>
  </sheetViews>
  <sheetFormatPr defaultRowHeight="12.75" x14ac:dyDescent="0.2"/>
  <cols>
    <col min="1" max="3" width="2.42578125" style="127" customWidth="1"/>
    <col min="4" max="4" width="31" style="70" customWidth="1"/>
    <col min="5" max="6" width="3" style="92" customWidth="1"/>
    <col min="7" max="7" width="10.7109375" style="262" customWidth="1"/>
    <col min="8" max="8" width="8.28515625" style="306" customWidth="1"/>
    <col min="9" max="9" width="8.5703125" style="306" customWidth="1"/>
    <col min="10" max="10" width="8" style="306" customWidth="1"/>
    <col min="11" max="11" width="8.5703125" style="306" customWidth="1"/>
    <col min="12" max="12" width="8.42578125" style="306" customWidth="1"/>
    <col min="13" max="13" width="6.85546875" style="306" customWidth="1"/>
    <col min="14" max="14" width="8.42578125" style="306" customWidth="1"/>
    <col min="15" max="15" width="7.85546875" style="306" customWidth="1"/>
    <col min="16" max="16" width="6.140625" style="306" customWidth="1"/>
    <col min="17" max="17" width="28" style="70" customWidth="1"/>
    <col min="18" max="19" width="6.42578125" style="92" customWidth="1"/>
    <col min="20" max="20" width="5.85546875" style="92" customWidth="1"/>
    <col min="21" max="16384" width="9.140625" style="69"/>
  </cols>
  <sheetData>
    <row r="1" spans="1:30" ht="22.5" customHeight="1" x14ac:dyDescent="0.2">
      <c r="V1" s="2033" t="s">
        <v>238</v>
      </c>
      <c r="W1" s="2033"/>
      <c r="X1" s="2033"/>
    </row>
    <row r="2" spans="1:30" s="359" customFormat="1" ht="15.75" x14ac:dyDescent="0.2">
      <c r="A2" s="2034" t="s">
        <v>190</v>
      </c>
      <c r="B2" s="2034"/>
      <c r="C2" s="2034"/>
      <c r="D2" s="2034"/>
      <c r="E2" s="2034"/>
      <c r="F2" s="2034"/>
      <c r="G2" s="2034"/>
      <c r="H2" s="2034"/>
      <c r="I2" s="2034"/>
      <c r="J2" s="2034"/>
      <c r="K2" s="2034"/>
      <c r="L2" s="2034"/>
      <c r="M2" s="2034"/>
      <c r="N2" s="2034"/>
      <c r="O2" s="2034"/>
      <c r="P2" s="2034"/>
      <c r="Q2" s="2034"/>
      <c r="R2" s="2034"/>
      <c r="S2" s="2034"/>
      <c r="T2" s="2034"/>
      <c r="U2" s="2034"/>
      <c r="V2" s="2034"/>
      <c r="W2" s="2034"/>
      <c r="X2" s="2034"/>
    </row>
    <row r="3" spans="1:30" s="359" customFormat="1" ht="15.75" customHeight="1" x14ac:dyDescent="0.2">
      <c r="A3" s="2035" t="s">
        <v>31</v>
      </c>
      <c r="B3" s="2035"/>
      <c r="C3" s="2035"/>
      <c r="D3" s="2035"/>
      <c r="E3" s="2035"/>
      <c r="F3" s="2035"/>
      <c r="G3" s="2035"/>
      <c r="H3" s="2035"/>
      <c r="I3" s="2035"/>
      <c r="J3" s="2035"/>
      <c r="K3" s="2035"/>
      <c r="L3" s="2035"/>
      <c r="M3" s="2035"/>
      <c r="N3" s="2035"/>
      <c r="O3" s="2035"/>
      <c r="P3" s="2035"/>
      <c r="Q3" s="2035"/>
      <c r="R3" s="2035"/>
      <c r="S3" s="2035"/>
      <c r="T3" s="2035"/>
      <c r="U3" s="2035"/>
      <c r="V3" s="2035"/>
      <c r="W3" s="2035"/>
      <c r="X3" s="2035"/>
    </row>
    <row r="4" spans="1:30" s="359" customFormat="1" ht="15.75" customHeight="1" x14ac:dyDescent="0.2">
      <c r="A4" s="2036" t="s">
        <v>79</v>
      </c>
      <c r="B4" s="2036"/>
      <c r="C4" s="2036"/>
      <c r="D4" s="2036"/>
      <c r="E4" s="2036"/>
      <c r="F4" s="2036"/>
      <c r="G4" s="2036"/>
      <c r="H4" s="2036"/>
      <c r="I4" s="2036"/>
      <c r="J4" s="2036"/>
      <c r="K4" s="2036"/>
      <c r="L4" s="2036"/>
      <c r="M4" s="2036"/>
      <c r="N4" s="2036"/>
      <c r="O4" s="2036"/>
      <c r="P4" s="2036"/>
      <c r="Q4" s="2036"/>
      <c r="R4" s="2036"/>
      <c r="S4" s="2036"/>
      <c r="T4" s="2036"/>
      <c r="U4" s="2036"/>
      <c r="V4" s="2036"/>
      <c r="W4" s="2036"/>
      <c r="X4" s="2036"/>
    </row>
    <row r="5" spans="1:30" ht="21" customHeight="1" thickBot="1" x14ac:dyDescent="0.25">
      <c r="A5" s="260"/>
      <c r="B5" s="260"/>
      <c r="D5" s="489"/>
      <c r="E5" s="489"/>
      <c r="F5" s="489"/>
      <c r="G5" s="489"/>
      <c r="H5" s="489"/>
      <c r="I5" s="489"/>
      <c r="J5" s="489"/>
      <c r="K5" s="489"/>
      <c r="L5" s="489"/>
      <c r="M5" s="489"/>
      <c r="N5" s="489"/>
      <c r="O5" s="489"/>
      <c r="P5" s="489"/>
      <c r="Q5" s="489"/>
      <c r="R5" s="489"/>
      <c r="S5" s="490"/>
      <c r="T5" s="490"/>
      <c r="X5" s="490" t="s">
        <v>199</v>
      </c>
    </row>
    <row r="6" spans="1:30" ht="12.75" customHeight="1" x14ac:dyDescent="0.2">
      <c r="A6" s="1947" t="s">
        <v>9</v>
      </c>
      <c r="B6" s="1951" t="s">
        <v>10</v>
      </c>
      <c r="C6" s="1951" t="s">
        <v>11</v>
      </c>
      <c r="D6" s="1955" t="s">
        <v>24</v>
      </c>
      <c r="E6" s="1958" t="s">
        <v>12</v>
      </c>
      <c r="F6" s="1961" t="s">
        <v>13</v>
      </c>
      <c r="G6" s="1964" t="s">
        <v>14</v>
      </c>
      <c r="H6" s="2062" t="s">
        <v>197</v>
      </c>
      <c r="I6" s="2071" t="s">
        <v>239</v>
      </c>
      <c r="J6" s="2059" t="s">
        <v>240</v>
      </c>
      <c r="K6" s="2062" t="s">
        <v>260</v>
      </c>
      <c r="L6" s="2071" t="s">
        <v>261</v>
      </c>
      <c r="M6" s="2059" t="s">
        <v>240</v>
      </c>
      <c r="N6" s="2062" t="s">
        <v>264</v>
      </c>
      <c r="O6" s="2071" t="s">
        <v>265</v>
      </c>
      <c r="P6" s="2059" t="s">
        <v>240</v>
      </c>
      <c r="Q6" s="2065" t="s">
        <v>48</v>
      </c>
      <c r="R6" s="2066"/>
      <c r="S6" s="2066"/>
      <c r="T6" s="2067"/>
      <c r="U6" s="2050" t="s">
        <v>247</v>
      </c>
      <c r="V6" s="2051"/>
      <c r="W6" s="2051"/>
      <c r="X6" s="2052"/>
    </row>
    <row r="7" spans="1:30" x14ac:dyDescent="0.2">
      <c r="A7" s="1948"/>
      <c r="B7" s="1952"/>
      <c r="C7" s="1952"/>
      <c r="D7" s="1956"/>
      <c r="E7" s="1959"/>
      <c r="F7" s="1962"/>
      <c r="G7" s="1965"/>
      <c r="H7" s="2063"/>
      <c r="I7" s="2072"/>
      <c r="J7" s="2060"/>
      <c r="K7" s="2063"/>
      <c r="L7" s="2072"/>
      <c r="M7" s="2060"/>
      <c r="N7" s="2063"/>
      <c r="O7" s="2072"/>
      <c r="P7" s="2060"/>
      <c r="Q7" s="1899" t="s">
        <v>24</v>
      </c>
      <c r="R7" s="2068" t="s">
        <v>95</v>
      </c>
      <c r="S7" s="2069"/>
      <c r="T7" s="2070"/>
      <c r="U7" s="2053"/>
      <c r="V7" s="2054"/>
      <c r="W7" s="2054"/>
      <c r="X7" s="2055"/>
    </row>
    <row r="8" spans="1:30" ht="81" customHeight="1" thickBot="1" x14ac:dyDescent="0.25">
      <c r="A8" s="1950"/>
      <c r="B8" s="1954"/>
      <c r="C8" s="1954"/>
      <c r="D8" s="1957"/>
      <c r="E8" s="1960"/>
      <c r="F8" s="1963"/>
      <c r="G8" s="1966"/>
      <c r="H8" s="2064"/>
      <c r="I8" s="2073"/>
      <c r="J8" s="2061"/>
      <c r="K8" s="2064"/>
      <c r="L8" s="2073"/>
      <c r="M8" s="2061"/>
      <c r="N8" s="2064"/>
      <c r="O8" s="2073"/>
      <c r="P8" s="2061"/>
      <c r="Q8" s="1901"/>
      <c r="R8" s="114" t="s">
        <v>62</v>
      </c>
      <c r="S8" s="114" t="s">
        <v>80</v>
      </c>
      <c r="T8" s="115" t="s">
        <v>105</v>
      </c>
      <c r="U8" s="2056"/>
      <c r="V8" s="2057"/>
      <c r="W8" s="2057"/>
      <c r="X8" s="2058"/>
    </row>
    <row r="9" spans="1:30" ht="13.5" customHeight="1" x14ac:dyDescent="0.2">
      <c r="A9" s="2037" t="s">
        <v>131</v>
      </c>
      <c r="B9" s="2038"/>
      <c r="C9" s="2038"/>
      <c r="D9" s="2038"/>
      <c r="E9" s="2038"/>
      <c r="F9" s="2038"/>
      <c r="G9" s="2038"/>
      <c r="H9" s="2038"/>
      <c r="I9" s="2038"/>
      <c r="J9" s="2038"/>
      <c r="K9" s="2038"/>
      <c r="L9" s="2038"/>
      <c r="M9" s="2038"/>
      <c r="N9" s="2038"/>
      <c r="O9" s="2038"/>
      <c r="P9" s="2038"/>
      <c r="Q9" s="2038"/>
      <c r="R9" s="2038"/>
      <c r="S9" s="2038"/>
      <c r="T9" s="2038"/>
      <c r="U9" s="2038"/>
      <c r="V9" s="2038"/>
      <c r="W9" s="2038"/>
      <c r="X9" s="2039"/>
    </row>
    <row r="10" spans="1:30" ht="13.5" customHeight="1" x14ac:dyDescent="0.2">
      <c r="A10" s="2040" t="s">
        <v>32</v>
      </c>
      <c r="B10" s="2041"/>
      <c r="C10" s="2041"/>
      <c r="D10" s="2041"/>
      <c r="E10" s="2041"/>
      <c r="F10" s="2041"/>
      <c r="G10" s="2041"/>
      <c r="H10" s="2041"/>
      <c r="I10" s="2041"/>
      <c r="J10" s="2041"/>
      <c r="K10" s="2041"/>
      <c r="L10" s="2041"/>
      <c r="M10" s="2041"/>
      <c r="N10" s="2041"/>
      <c r="O10" s="2041"/>
      <c r="P10" s="2041"/>
      <c r="Q10" s="2041"/>
      <c r="R10" s="2041"/>
      <c r="S10" s="2041"/>
      <c r="T10" s="2041"/>
      <c r="U10" s="2041"/>
      <c r="V10" s="2041"/>
      <c r="W10" s="2041"/>
      <c r="X10" s="2042"/>
    </row>
    <row r="11" spans="1:30" x14ac:dyDescent="0.2">
      <c r="A11" s="5" t="s">
        <v>15</v>
      </c>
      <c r="B11" s="2043" t="s">
        <v>39</v>
      </c>
      <c r="C11" s="2044"/>
      <c r="D11" s="2044"/>
      <c r="E11" s="2044"/>
      <c r="F11" s="2044"/>
      <c r="G11" s="2044"/>
      <c r="H11" s="2044"/>
      <c r="I11" s="2044"/>
      <c r="J11" s="2044"/>
      <c r="K11" s="2044"/>
      <c r="L11" s="2044"/>
      <c r="M11" s="2044"/>
      <c r="N11" s="2044"/>
      <c r="O11" s="2044"/>
      <c r="P11" s="2044"/>
      <c r="Q11" s="2044"/>
      <c r="R11" s="2044"/>
      <c r="S11" s="2044"/>
      <c r="T11" s="2044"/>
      <c r="U11" s="2044"/>
      <c r="V11" s="2044"/>
      <c r="W11" s="2044"/>
      <c r="X11" s="2045"/>
    </row>
    <row r="12" spans="1:30" ht="13.5" customHeight="1" x14ac:dyDescent="0.2">
      <c r="A12" s="537" t="s">
        <v>15</v>
      </c>
      <c r="B12" s="538" t="s">
        <v>15</v>
      </c>
      <c r="C12" s="2046" t="s">
        <v>159</v>
      </c>
      <c r="D12" s="2047"/>
      <c r="E12" s="2047"/>
      <c r="F12" s="2047"/>
      <c r="G12" s="2047"/>
      <c r="H12" s="2047"/>
      <c r="I12" s="2047"/>
      <c r="J12" s="2047"/>
      <c r="K12" s="2048"/>
      <c r="L12" s="2047"/>
      <c r="M12" s="2047"/>
      <c r="N12" s="2048"/>
      <c r="O12" s="2048"/>
      <c r="P12" s="2048"/>
      <c r="Q12" s="2047"/>
      <c r="R12" s="2047"/>
      <c r="S12" s="2047"/>
      <c r="T12" s="2047"/>
      <c r="U12" s="2047"/>
      <c r="V12" s="2047"/>
      <c r="W12" s="2047"/>
      <c r="X12" s="2049"/>
    </row>
    <row r="13" spans="1:30" ht="18" customHeight="1" x14ac:dyDescent="0.2">
      <c r="A13" s="892" t="s">
        <v>15</v>
      </c>
      <c r="B13" s="893" t="s">
        <v>15</v>
      </c>
      <c r="C13" s="2096" t="s">
        <v>15</v>
      </c>
      <c r="D13" s="2097" t="s">
        <v>61</v>
      </c>
      <c r="E13" s="1890"/>
      <c r="F13" s="1892">
        <v>2</v>
      </c>
      <c r="G13" s="174" t="s">
        <v>16</v>
      </c>
      <c r="H13" s="425">
        <f>22795.5+163.8</f>
        <v>22959.3</v>
      </c>
      <c r="I13" s="832">
        <f>22795.5+163.8+7.2+11.2+3.2+8.5+6.1</f>
        <v>22995.5</v>
      </c>
      <c r="J13" s="894">
        <f>I13-H13</f>
        <v>36.200000000000728</v>
      </c>
      <c r="K13" s="325">
        <f>22188.2+300</f>
        <v>22488.2</v>
      </c>
      <c r="L13" s="832">
        <f>22188.2+300+27.7</f>
        <v>22515.9</v>
      </c>
      <c r="M13" s="895">
        <f>L13-K13</f>
        <v>27.700000000000728</v>
      </c>
      <c r="N13" s="325">
        <f>22168.2+300</f>
        <v>22468.2</v>
      </c>
      <c r="O13" s="832">
        <f>22168.2+300+1.7</f>
        <v>22469.9</v>
      </c>
      <c r="P13" s="833">
        <f>O13-N13</f>
        <v>1.7000000000007276</v>
      </c>
      <c r="Q13" s="259"/>
      <c r="R13" s="564"/>
      <c r="S13" s="564"/>
      <c r="T13" s="896"/>
      <c r="U13" s="1839" t="s">
        <v>292</v>
      </c>
      <c r="V13" s="2201"/>
      <c r="W13" s="2201"/>
      <c r="X13" s="1840"/>
      <c r="Y13" s="305"/>
    </row>
    <row r="14" spans="1:30" ht="17.25" customHeight="1" x14ac:dyDescent="0.2">
      <c r="A14" s="5"/>
      <c r="B14" s="6"/>
      <c r="C14" s="1879"/>
      <c r="D14" s="1909"/>
      <c r="E14" s="1891"/>
      <c r="F14" s="1893"/>
      <c r="G14" s="29" t="s">
        <v>19</v>
      </c>
      <c r="H14" s="417">
        <f>32522+0.1</f>
        <v>32522.1</v>
      </c>
      <c r="I14" s="829">
        <f>32522.1+17.1+243+15.2</f>
        <v>32797.399999999994</v>
      </c>
      <c r="J14" s="830">
        <f>I14-H14</f>
        <v>275.29999999999563</v>
      </c>
      <c r="K14" s="329">
        <v>31152.9</v>
      </c>
      <c r="L14" s="417">
        <v>31152.9</v>
      </c>
      <c r="M14" s="651"/>
      <c r="N14" s="329">
        <v>31152.9</v>
      </c>
      <c r="O14" s="417">
        <v>31152.9</v>
      </c>
      <c r="P14" s="776"/>
      <c r="Q14" s="984"/>
      <c r="R14" s="358"/>
      <c r="S14" s="358"/>
      <c r="T14" s="75"/>
      <c r="U14" s="2202"/>
      <c r="V14" s="2203"/>
      <c r="W14" s="2203"/>
      <c r="X14" s="2204"/>
    </row>
    <row r="15" spans="1:30" ht="17.25" customHeight="1" x14ac:dyDescent="0.2">
      <c r="A15" s="5"/>
      <c r="B15" s="6"/>
      <c r="C15" s="976"/>
      <c r="D15" s="824"/>
      <c r="E15" s="105"/>
      <c r="F15" s="106"/>
      <c r="G15" s="828" t="s">
        <v>19</v>
      </c>
      <c r="H15" s="826">
        <v>0</v>
      </c>
      <c r="I15" s="826">
        <v>383.9</v>
      </c>
      <c r="J15" s="827">
        <f>I15-H15</f>
        <v>383.9</v>
      </c>
      <c r="K15" s="291"/>
      <c r="L15" s="382"/>
      <c r="M15" s="825"/>
      <c r="N15" s="291"/>
      <c r="O15" s="382"/>
      <c r="P15" s="504"/>
      <c r="Q15" s="1004"/>
      <c r="R15" s="358"/>
      <c r="S15" s="358"/>
      <c r="T15" s="75"/>
      <c r="U15" s="2202"/>
      <c r="V15" s="2203"/>
      <c r="W15" s="2203"/>
      <c r="X15" s="2204"/>
    </row>
    <row r="16" spans="1:30" s="102" customFormat="1" ht="14.25" customHeight="1" x14ac:dyDescent="0.2">
      <c r="A16" s="5"/>
      <c r="B16" s="975"/>
      <c r="C16" s="19"/>
      <c r="D16" s="1883" t="s">
        <v>153</v>
      </c>
      <c r="E16" s="173"/>
      <c r="F16" s="106"/>
      <c r="G16" s="125" t="s">
        <v>51</v>
      </c>
      <c r="H16" s="382">
        <v>5663.9</v>
      </c>
      <c r="I16" s="826">
        <f>5663.9-24.2</f>
        <v>5639.7</v>
      </c>
      <c r="J16" s="857">
        <f>I16-H16</f>
        <v>-24.199999999999818</v>
      </c>
      <c r="K16" s="679">
        <v>5663.9</v>
      </c>
      <c r="L16" s="416">
        <v>5663.9</v>
      </c>
      <c r="M16" s="660"/>
      <c r="N16" s="679">
        <v>5663.9</v>
      </c>
      <c r="O16" s="416">
        <v>5663.9</v>
      </c>
      <c r="P16" s="384"/>
      <c r="Q16" s="1002" t="s">
        <v>123</v>
      </c>
      <c r="R16" s="555" t="s">
        <v>81</v>
      </c>
      <c r="S16" s="175" t="s">
        <v>82</v>
      </c>
      <c r="T16" s="176" t="s">
        <v>124</v>
      </c>
      <c r="U16" s="2202"/>
      <c r="V16" s="2203"/>
      <c r="W16" s="2203"/>
      <c r="X16" s="2204"/>
      <c r="Y16" s="862"/>
      <c r="Z16" s="862"/>
      <c r="AA16" s="862"/>
      <c r="AB16" s="862"/>
      <c r="AC16" s="862"/>
      <c r="AD16" s="862"/>
    </row>
    <row r="17" spans="1:30" s="102" customFormat="1" x14ac:dyDescent="0.2">
      <c r="A17" s="5"/>
      <c r="B17" s="6"/>
      <c r="C17" s="19"/>
      <c r="D17" s="1883"/>
      <c r="E17" s="173"/>
      <c r="F17" s="106"/>
      <c r="G17" s="125" t="s">
        <v>127</v>
      </c>
      <c r="H17" s="416">
        <v>588.1</v>
      </c>
      <c r="I17" s="416">
        <v>588.1</v>
      </c>
      <c r="J17" s="384"/>
      <c r="K17" s="679"/>
      <c r="L17" s="416"/>
      <c r="M17" s="660"/>
      <c r="N17" s="679"/>
      <c r="O17" s="416"/>
      <c r="P17" s="775"/>
      <c r="Q17" s="177" t="s">
        <v>85</v>
      </c>
      <c r="R17" s="557" t="s">
        <v>125</v>
      </c>
      <c r="S17" s="565" t="s">
        <v>83</v>
      </c>
      <c r="T17" s="178" t="s">
        <v>126</v>
      </c>
      <c r="U17" s="2202"/>
      <c r="V17" s="2203"/>
      <c r="W17" s="2203"/>
      <c r="X17" s="2204"/>
      <c r="Y17" s="862"/>
      <c r="Z17" s="862"/>
      <c r="AA17" s="862"/>
      <c r="AB17" s="862"/>
      <c r="AC17" s="862"/>
      <c r="AD17" s="862"/>
    </row>
    <row r="18" spans="1:30" s="102" customFormat="1" x14ac:dyDescent="0.2">
      <c r="A18" s="5"/>
      <c r="B18" s="6"/>
      <c r="C18" s="19"/>
      <c r="D18" s="1883"/>
      <c r="E18" s="173"/>
      <c r="F18" s="106"/>
      <c r="G18" s="44"/>
      <c r="H18" s="373"/>
      <c r="I18" s="373"/>
      <c r="J18" s="385"/>
      <c r="K18" s="330"/>
      <c r="L18" s="373"/>
      <c r="M18" s="661"/>
      <c r="N18" s="330"/>
      <c r="O18" s="373"/>
      <c r="P18" s="385"/>
      <c r="Q18" s="1929" t="s">
        <v>96</v>
      </c>
      <c r="R18" s="588">
        <v>12</v>
      </c>
      <c r="S18" s="179">
        <v>14</v>
      </c>
      <c r="T18" s="180">
        <v>16</v>
      </c>
      <c r="U18" s="2202"/>
      <c r="V18" s="2203"/>
      <c r="W18" s="2203"/>
      <c r="X18" s="2204"/>
      <c r="Y18" s="862"/>
      <c r="Z18" s="862"/>
      <c r="AA18" s="862"/>
      <c r="AB18" s="862"/>
      <c r="AC18" s="862"/>
      <c r="AD18" s="862"/>
    </row>
    <row r="19" spans="1:30" s="102" customFormat="1" x14ac:dyDescent="0.2">
      <c r="A19" s="5"/>
      <c r="B19" s="6"/>
      <c r="C19" s="19"/>
      <c r="D19" s="1883"/>
      <c r="E19" s="173"/>
      <c r="F19" s="106"/>
      <c r="G19" s="44"/>
      <c r="H19" s="373"/>
      <c r="I19" s="387"/>
      <c r="J19" s="385"/>
      <c r="K19" s="330"/>
      <c r="L19" s="373"/>
      <c r="M19" s="661"/>
      <c r="N19" s="330"/>
      <c r="O19" s="373"/>
      <c r="P19" s="385"/>
      <c r="Q19" s="2098"/>
      <c r="R19" s="621"/>
      <c r="S19" s="79"/>
      <c r="T19" s="227"/>
      <c r="U19" s="2202"/>
      <c r="V19" s="2203"/>
      <c r="W19" s="2203"/>
      <c r="X19" s="2204"/>
      <c r="Y19" s="862"/>
      <c r="Z19" s="862"/>
      <c r="AA19" s="862"/>
      <c r="AB19" s="862"/>
      <c r="AC19" s="862"/>
      <c r="AD19" s="862"/>
    </row>
    <row r="20" spans="1:30" s="102" customFormat="1" x14ac:dyDescent="0.2">
      <c r="A20" s="5"/>
      <c r="B20" s="6"/>
      <c r="C20" s="19"/>
      <c r="D20" s="129"/>
      <c r="E20" s="173"/>
      <c r="F20" s="106"/>
      <c r="G20" s="44"/>
      <c r="H20" s="373"/>
      <c r="I20" s="373"/>
      <c r="J20" s="385"/>
      <c r="K20" s="330"/>
      <c r="L20" s="373"/>
      <c r="M20" s="661"/>
      <c r="N20" s="330"/>
      <c r="O20" s="373"/>
      <c r="P20" s="385"/>
      <c r="Q20" s="310" t="s">
        <v>86</v>
      </c>
      <c r="R20" s="238">
        <v>420</v>
      </c>
      <c r="S20" s="195">
        <v>460</v>
      </c>
      <c r="T20" s="181">
        <v>500</v>
      </c>
      <c r="U20" s="2202"/>
      <c r="V20" s="2203"/>
      <c r="W20" s="2203"/>
      <c r="X20" s="2204"/>
      <c r="Y20" s="862"/>
      <c r="Z20" s="862"/>
      <c r="AA20" s="862"/>
      <c r="AB20" s="862"/>
      <c r="AC20" s="862"/>
      <c r="AD20" s="862"/>
    </row>
    <row r="21" spans="1:30" x14ac:dyDescent="0.2">
      <c r="A21" s="2086"/>
      <c r="B21" s="6"/>
      <c r="C21" s="1887"/>
      <c r="D21" s="1888" t="s">
        <v>181</v>
      </c>
      <c r="E21" s="1889"/>
      <c r="F21" s="1875"/>
      <c r="G21" s="29"/>
      <c r="H21" s="365"/>
      <c r="I21" s="365"/>
      <c r="J21" s="274"/>
      <c r="K21" s="273"/>
      <c r="L21" s="365"/>
      <c r="M21" s="266"/>
      <c r="N21" s="273"/>
      <c r="O21" s="365"/>
      <c r="P21" s="274"/>
      <c r="Q21" s="1719" t="s">
        <v>97</v>
      </c>
      <c r="R21" s="220">
        <v>7</v>
      </c>
      <c r="S21" s="195">
        <v>6</v>
      </c>
      <c r="T21" s="181">
        <v>5</v>
      </c>
      <c r="U21" s="2202"/>
      <c r="V21" s="2203"/>
      <c r="W21" s="2203"/>
      <c r="X21" s="2204"/>
      <c r="Y21" s="862"/>
      <c r="Z21" s="862"/>
      <c r="AA21" s="862"/>
      <c r="AB21" s="862"/>
      <c r="AC21" s="862"/>
      <c r="AD21" s="862"/>
    </row>
    <row r="22" spans="1:30" x14ac:dyDescent="0.2">
      <c r="A22" s="2086"/>
      <c r="B22" s="6"/>
      <c r="C22" s="1887"/>
      <c r="D22" s="1888"/>
      <c r="E22" s="1890"/>
      <c r="F22" s="1892"/>
      <c r="G22" s="29"/>
      <c r="H22" s="365"/>
      <c r="I22" s="365"/>
      <c r="J22" s="274"/>
      <c r="K22" s="273"/>
      <c r="L22" s="365"/>
      <c r="M22" s="266"/>
      <c r="N22" s="273"/>
      <c r="O22" s="365"/>
      <c r="P22" s="274"/>
      <c r="Q22" s="2087"/>
      <c r="R22" s="342"/>
      <c r="S22" s="1000"/>
      <c r="T22" s="1001"/>
      <c r="U22" s="2202"/>
      <c r="V22" s="2203"/>
      <c r="W22" s="2203"/>
      <c r="X22" s="2204"/>
      <c r="Y22" s="862"/>
      <c r="Z22" s="862"/>
      <c r="AA22" s="862"/>
      <c r="AB22" s="862"/>
      <c r="AC22" s="862"/>
      <c r="AD22" s="862"/>
    </row>
    <row r="23" spans="1:30" x14ac:dyDescent="0.2">
      <c r="A23" s="2086"/>
      <c r="B23" s="6"/>
      <c r="C23" s="1879"/>
      <c r="D23" s="1888"/>
      <c r="E23" s="1890"/>
      <c r="F23" s="1892"/>
      <c r="G23" s="44"/>
      <c r="H23" s="365"/>
      <c r="I23" s="365"/>
      <c r="J23" s="274"/>
      <c r="K23" s="273"/>
      <c r="L23" s="365"/>
      <c r="M23" s="266"/>
      <c r="N23" s="273"/>
      <c r="O23" s="365"/>
      <c r="P23" s="274"/>
      <c r="Q23" s="982" t="s">
        <v>98</v>
      </c>
      <c r="R23" s="238">
        <v>1090</v>
      </c>
      <c r="S23" s="195">
        <v>890</v>
      </c>
      <c r="T23" s="181">
        <v>720</v>
      </c>
      <c r="U23" s="2202"/>
      <c r="V23" s="2203"/>
      <c r="W23" s="2203"/>
      <c r="X23" s="2204"/>
      <c r="Y23" s="862"/>
      <c r="Z23" s="862"/>
      <c r="AA23" s="862"/>
      <c r="AB23" s="862"/>
      <c r="AC23" s="862"/>
      <c r="AD23" s="862"/>
    </row>
    <row r="24" spans="1:30" x14ac:dyDescent="0.2">
      <c r="A24" s="2086"/>
      <c r="B24" s="6"/>
      <c r="C24" s="1879"/>
      <c r="D24" s="1863"/>
      <c r="E24" s="1891"/>
      <c r="F24" s="1893"/>
      <c r="G24" s="44"/>
      <c r="H24" s="366"/>
      <c r="I24" s="366"/>
      <c r="J24" s="271"/>
      <c r="K24" s="301"/>
      <c r="L24" s="366"/>
      <c r="M24" s="308"/>
      <c r="N24" s="301"/>
      <c r="O24" s="366"/>
      <c r="P24" s="271"/>
      <c r="Q24" s="311" t="s">
        <v>87</v>
      </c>
      <c r="R24" s="238">
        <v>990</v>
      </c>
      <c r="S24" s="53">
        <v>970</v>
      </c>
      <c r="T24" s="54">
        <v>940</v>
      </c>
      <c r="U24" s="2202"/>
      <c r="V24" s="2203"/>
      <c r="W24" s="2203"/>
      <c r="X24" s="2204"/>
      <c r="Y24" s="862"/>
      <c r="Z24" s="862"/>
      <c r="AA24" s="862"/>
      <c r="AB24" s="862"/>
      <c r="AC24" s="862"/>
      <c r="AD24" s="862"/>
    </row>
    <row r="25" spans="1:30" ht="17.25" customHeight="1" x14ac:dyDescent="0.2">
      <c r="A25" s="20"/>
      <c r="B25" s="975"/>
      <c r="C25" s="19"/>
      <c r="D25" s="2030" t="s">
        <v>269</v>
      </c>
      <c r="E25" s="173"/>
      <c r="F25" s="532"/>
      <c r="G25" s="29"/>
      <c r="H25" s="365"/>
      <c r="I25" s="365"/>
      <c r="J25" s="274"/>
      <c r="K25" s="273"/>
      <c r="L25" s="365"/>
      <c r="M25" s="266"/>
      <c r="N25" s="273"/>
      <c r="O25" s="365"/>
      <c r="P25" s="274"/>
      <c r="Q25" s="146" t="s">
        <v>123</v>
      </c>
      <c r="R25" s="561">
        <v>32</v>
      </c>
      <c r="S25" s="78">
        <v>32</v>
      </c>
      <c r="T25" s="147">
        <v>32</v>
      </c>
      <c r="U25" s="2202"/>
      <c r="V25" s="2203"/>
      <c r="W25" s="2203"/>
      <c r="X25" s="2204"/>
      <c r="Y25" s="862"/>
      <c r="Z25" s="862"/>
      <c r="AA25" s="862"/>
      <c r="AB25" s="862"/>
      <c r="AC25" s="862"/>
      <c r="AD25" s="862"/>
    </row>
    <row r="26" spans="1:30" x14ac:dyDescent="0.2">
      <c r="A26" s="20"/>
      <c r="B26" s="975"/>
      <c r="C26" s="19"/>
      <c r="D26" s="2031"/>
      <c r="E26" s="173"/>
      <c r="F26" s="532"/>
      <c r="G26" s="29"/>
      <c r="H26" s="365"/>
      <c r="I26" s="365"/>
      <c r="J26" s="274"/>
      <c r="K26" s="273"/>
      <c r="L26" s="365"/>
      <c r="M26" s="266"/>
      <c r="N26" s="273"/>
      <c r="O26" s="365"/>
      <c r="P26" s="274"/>
      <c r="Q26" s="146" t="s">
        <v>128</v>
      </c>
      <c r="R26" s="557">
        <v>16470</v>
      </c>
      <c r="S26" s="123">
        <v>16480</v>
      </c>
      <c r="T26" s="124">
        <v>16480</v>
      </c>
      <c r="U26" s="2202"/>
      <c r="V26" s="2203"/>
      <c r="W26" s="2203"/>
      <c r="X26" s="2204"/>
      <c r="Y26" s="862"/>
      <c r="Z26" s="862"/>
      <c r="AA26" s="862"/>
      <c r="AB26" s="862"/>
      <c r="AC26" s="862"/>
      <c r="AD26" s="862"/>
    </row>
    <row r="27" spans="1:30" ht="15.75" customHeight="1" x14ac:dyDescent="0.2">
      <c r="A27" s="20"/>
      <c r="B27" s="975"/>
      <c r="C27" s="19"/>
      <c r="D27" s="2031"/>
      <c r="E27" s="173"/>
      <c r="F27" s="532"/>
      <c r="G27" s="29"/>
      <c r="H27" s="365"/>
      <c r="I27" s="365"/>
      <c r="J27" s="274"/>
      <c r="K27" s="273"/>
      <c r="L27" s="365"/>
      <c r="M27" s="266"/>
      <c r="N27" s="273"/>
      <c r="O27" s="365"/>
      <c r="P27" s="274"/>
      <c r="Q27" s="158" t="s">
        <v>129</v>
      </c>
      <c r="R27" s="561">
        <v>4</v>
      </c>
      <c r="S27" s="159">
        <v>4</v>
      </c>
      <c r="T27" s="160">
        <v>4</v>
      </c>
      <c r="U27" s="2202"/>
      <c r="V27" s="2203"/>
      <c r="W27" s="2203"/>
      <c r="X27" s="2204"/>
      <c r="Y27" s="862"/>
      <c r="Z27" s="862"/>
      <c r="AA27" s="862"/>
      <c r="AB27" s="862"/>
      <c r="AC27" s="862"/>
      <c r="AD27" s="862"/>
    </row>
    <row r="28" spans="1:30" ht="17.25" customHeight="1" x14ac:dyDescent="0.2">
      <c r="A28" s="20"/>
      <c r="B28" s="975"/>
      <c r="C28" s="19"/>
      <c r="D28" s="2031"/>
      <c r="E28" s="173"/>
      <c r="F28" s="532"/>
      <c r="G28" s="44"/>
      <c r="H28" s="365"/>
      <c r="I28" s="365"/>
      <c r="J28" s="274"/>
      <c r="K28" s="273"/>
      <c r="L28" s="365"/>
      <c r="M28" s="266"/>
      <c r="N28" s="273"/>
      <c r="O28" s="365"/>
      <c r="P28" s="274"/>
      <c r="Q28" s="158" t="s">
        <v>128</v>
      </c>
      <c r="R28" s="557">
        <v>620</v>
      </c>
      <c r="S28" s="554">
        <v>630</v>
      </c>
      <c r="T28" s="469">
        <v>650</v>
      </c>
      <c r="U28" s="2202"/>
      <c r="V28" s="2203"/>
      <c r="W28" s="2203"/>
      <c r="X28" s="2204"/>
      <c r="Y28" s="862"/>
      <c r="Z28" s="862"/>
      <c r="AA28" s="862"/>
      <c r="AB28" s="862"/>
      <c r="AC28" s="862"/>
      <c r="AD28" s="862"/>
    </row>
    <row r="29" spans="1:30" ht="30" customHeight="1" x14ac:dyDescent="0.2">
      <c r="A29" s="5"/>
      <c r="B29" s="975"/>
      <c r="C29" s="19"/>
      <c r="D29" s="831" t="s">
        <v>287</v>
      </c>
      <c r="E29" s="173"/>
      <c r="F29" s="532"/>
      <c r="G29" s="44"/>
      <c r="H29" s="365"/>
      <c r="I29" s="365"/>
      <c r="J29" s="274"/>
      <c r="K29" s="273"/>
      <c r="L29" s="365"/>
      <c r="M29" s="266"/>
      <c r="N29" s="273"/>
      <c r="O29" s="365"/>
      <c r="P29" s="274"/>
      <c r="Q29" s="146" t="s">
        <v>270</v>
      </c>
      <c r="R29" s="621">
        <v>45</v>
      </c>
      <c r="S29" s="123">
        <v>45</v>
      </c>
      <c r="T29" s="124">
        <v>45</v>
      </c>
      <c r="U29" s="2202"/>
      <c r="V29" s="2203"/>
      <c r="W29" s="2203"/>
      <c r="X29" s="2204"/>
      <c r="Y29" s="862"/>
      <c r="Z29" s="862"/>
      <c r="AA29" s="862"/>
      <c r="AB29" s="862"/>
      <c r="AC29" s="862"/>
      <c r="AD29" s="862"/>
    </row>
    <row r="30" spans="1:30" ht="25.5" x14ac:dyDescent="0.2">
      <c r="A30" s="2088"/>
      <c r="B30" s="2090"/>
      <c r="C30" s="1879"/>
      <c r="D30" s="1864" t="s">
        <v>182</v>
      </c>
      <c r="E30" s="2091"/>
      <c r="F30" s="2079"/>
      <c r="G30" s="29"/>
      <c r="H30" s="366"/>
      <c r="I30" s="366"/>
      <c r="J30" s="271"/>
      <c r="K30" s="301"/>
      <c r="L30" s="366"/>
      <c r="M30" s="308"/>
      <c r="N30" s="301"/>
      <c r="O30" s="366"/>
      <c r="P30" s="271"/>
      <c r="Q30" s="184" t="s">
        <v>200</v>
      </c>
      <c r="R30" s="558">
        <v>6</v>
      </c>
      <c r="S30" s="135">
        <v>6</v>
      </c>
      <c r="T30" s="171">
        <v>6</v>
      </c>
      <c r="U30" s="2202"/>
      <c r="V30" s="2203"/>
      <c r="W30" s="2203"/>
      <c r="X30" s="2204"/>
      <c r="Y30" s="862"/>
      <c r="Z30" s="862"/>
      <c r="AA30" s="862"/>
      <c r="AB30" s="862"/>
      <c r="AC30" s="862"/>
      <c r="AD30" s="862"/>
    </row>
    <row r="31" spans="1:30" x14ac:dyDescent="0.2">
      <c r="A31" s="2089"/>
      <c r="B31" s="1878"/>
      <c r="C31" s="1879"/>
      <c r="D31" s="1864"/>
      <c r="E31" s="2091"/>
      <c r="F31" s="2079"/>
      <c r="G31" s="44"/>
      <c r="H31" s="386"/>
      <c r="I31" s="386"/>
      <c r="J31" s="268"/>
      <c r="K31" s="292"/>
      <c r="L31" s="386"/>
      <c r="M31" s="297"/>
      <c r="N31" s="292"/>
      <c r="O31" s="386"/>
      <c r="P31" s="268"/>
      <c r="Q31" s="146" t="s">
        <v>86</v>
      </c>
      <c r="R31" s="556">
        <v>6300</v>
      </c>
      <c r="S31" s="135">
        <v>5350</v>
      </c>
      <c r="T31" s="171">
        <v>5400</v>
      </c>
      <c r="U31" s="2202"/>
      <c r="V31" s="2203"/>
      <c r="W31" s="2203"/>
      <c r="X31" s="2204"/>
      <c r="Y31" s="862"/>
      <c r="Z31" s="862"/>
      <c r="AA31" s="862"/>
      <c r="AB31" s="862"/>
      <c r="AC31" s="862"/>
      <c r="AD31" s="862"/>
    </row>
    <row r="32" spans="1:30" ht="18.75" customHeight="1" x14ac:dyDescent="0.2">
      <c r="A32" s="2089"/>
      <c r="B32" s="1878"/>
      <c r="C32" s="1879"/>
      <c r="D32" s="1864"/>
      <c r="E32" s="1884"/>
      <c r="F32" s="2080"/>
      <c r="G32" s="44"/>
      <c r="H32" s="386"/>
      <c r="I32" s="386"/>
      <c r="J32" s="268"/>
      <c r="K32" s="292"/>
      <c r="L32" s="386"/>
      <c r="M32" s="297"/>
      <c r="N32" s="292"/>
      <c r="O32" s="386"/>
      <c r="P32" s="268"/>
      <c r="Q32" s="995" t="s">
        <v>92</v>
      </c>
      <c r="R32" s="559">
        <v>90</v>
      </c>
      <c r="S32" s="211">
        <v>90</v>
      </c>
      <c r="T32" s="212">
        <v>90</v>
      </c>
      <c r="U32" s="2202"/>
      <c r="V32" s="2203"/>
      <c r="W32" s="2203"/>
      <c r="X32" s="2204"/>
      <c r="Y32" s="862"/>
      <c r="Z32" s="862"/>
      <c r="AA32" s="862"/>
      <c r="AB32" s="862"/>
      <c r="AC32" s="862"/>
      <c r="AD32" s="862"/>
    </row>
    <row r="33" spans="1:30" s="102" customFormat="1" ht="28.5" customHeight="1" x14ac:dyDescent="0.2">
      <c r="A33" s="2089"/>
      <c r="B33" s="1878"/>
      <c r="C33" s="1879"/>
      <c r="D33" s="1931" t="s">
        <v>72</v>
      </c>
      <c r="E33" s="1873"/>
      <c r="F33" s="2079"/>
      <c r="G33" s="29"/>
      <c r="H33" s="387"/>
      <c r="I33" s="387"/>
      <c r="J33" s="270"/>
      <c r="K33" s="317"/>
      <c r="L33" s="387"/>
      <c r="M33" s="659"/>
      <c r="N33" s="317"/>
      <c r="O33" s="387"/>
      <c r="P33" s="270"/>
      <c r="Q33" s="1880" t="s">
        <v>132</v>
      </c>
      <c r="R33" s="2078">
        <v>5450</v>
      </c>
      <c r="S33" s="2082">
        <v>5450</v>
      </c>
      <c r="T33" s="2077">
        <v>5450</v>
      </c>
      <c r="U33" s="2202"/>
      <c r="V33" s="2203"/>
      <c r="W33" s="2203"/>
      <c r="X33" s="2204"/>
    </row>
    <row r="34" spans="1:30" s="102" customFormat="1" x14ac:dyDescent="0.2">
      <c r="A34" s="2089"/>
      <c r="B34" s="1878"/>
      <c r="C34" s="1879"/>
      <c r="D34" s="1931"/>
      <c r="E34" s="2085"/>
      <c r="F34" s="2081"/>
      <c r="G34" s="44"/>
      <c r="H34" s="387"/>
      <c r="I34" s="387"/>
      <c r="J34" s="270"/>
      <c r="K34" s="317"/>
      <c r="L34" s="387"/>
      <c r="M34" s="659"/>
      <c r="N34" s="317"/>
      <c r="O34" s="387"/>
      <c r="P34" s="270"/>
      <c r="Q34" s="1880"/>
      <c r="R34" s="2078"/>
      <c r="S34" s="2082"/>
      <c r="T34" s="2077"/>
      <c r="U34" s="2202"/>
      <c r="V34" s="2203"/>
      <c r="W34" s="2203"/>
      <c r="X34" s="2204"/>
    </row>
    <row r="35" spans="1:30" s="102" customFormat="1" x14ac:dyDescent="0.2">
      <c r="A35" s="20"/>
      <c r="B35" s="6"/>
      <c r="C35" s="21"/>
      <c r="D35" s="1931" t="s">
        <v>183</v>
      </c>
      <c r="E35" s="1934"/>
      <c r="F35" s="2075"/>
      <c r="G35" s="29"/>
      <c r="H35" s="387"/>
      <c r="I35" s="387"/>
      <c r="J35" s="270"/>
      <c r="K35" s="317"/>
      <c r="L35" s="387"/>
      <c r="M35" s="659"/>
      <c r="N35" s="317"/>
      <c r="O35" s="387"/>
      <c r="P35" s="270"/>
      <c r="Q35" s="312" t="s">
        <v>133</v>
      </c>
      <c r="R35" s="228">
        <f>SUM(R36:R38)</f>
        <v>160</v>
      </c>
      <c r="S35" s="1005">
        <f t="shared" ref="S35:T35" si="0">SUM(S36:S38)</f>
        <v>160</v>
      </c>
      <c r="T35" s="126">
        <f t="shared" si="0"/>
        <v>160</v>
      </c>
      <c r="U35" s="2202"/>
      <c r="V35" s="2203"/>
      <c r="W35" s="2203"/>
      <c r="X35" s="2204"/>
    </row>
    <row r="36" spans="1:30" s="102" customFormat="1" x14ac:dyDescent="0.2">
      <c r="A36" s="20"/>
      <c r="B36" s="6"/>
      <c r="C36" s="21"/>
      <c r="D36" s="1932"/>
      <c r="E36" s="1934"/>
      <c r="F36" s="2075"/>
      <c r="G36" s="44"/>
      <c r="H36" s="387"/>
      <c r="I36" s="387"/>
      <c r="J36" s="270"/>
      <c r="K36" s="317"/>
      <c r="L36" s="387"/>
      <c r="M36" s="659"/>
      <c r="N36" s="317"/>
      <c r="O36" s="387"/>
      <c r="P36" s="270"/>
      <c r="Q36" s="186" t="s">
        <v>210</v>
      </c>
      <c r="R36" s="228">
        <v>90</v>
      </c>
      <c r="S36" s="1005">
        <v>90</v>
      </c>
      <c r="T36" s="126">
        <v>90</v>
      </c>
      <c r="U36" s="2202"/>
      <c r="V36" s="2203"/>
      <c r="W36" s="2203"/>
      <c r="X36" s="2204"/>
    </row>
    <row r="37" spans="1:30" s="102" customFormat="1" x14ac:dyDescent="0.2">
      <c r="A37" s="20"/>
      <c r="B37" s="6"/>
      <c r="C37" s="21"/>
      <c r="D37" s="1932"/>
      <c r="E37" s="1934"/>
      <c r="F37" s="2075"/>
      <c r="G37" s="44"/>
      <c r="H37" s="387"/>
      <c r="I37" s="387"/>
      <c r="J37" s="270"/>
      <c r="K37" s="317"/>
      <c r="L37" s="387"/>
      <c r="M37" s="659"/>
      <c r="N37" s="317"/>
      <c r="O37" s="387"/>
      <c r="P37" s="270"/>
      <c r="Q37" s="137" t="s">
        <v>211</v>
      </c>
      <c r="R37" s="45">
        <v>30</v>
      </c>
      <c r="S37" s="52">
        <v>30</v>
      </c>
      <c r="T37" s="46">
        <v>30</v>
      </c>
      <c r="U37" s="2202"/>
      <c r="V37" s="2203"/>
      <c r="W37" s="2203"/>
      <c r="X37" s="2204"/>
    </row>
    <row r="38" spans="1:30" s="102" customFormat="1" x14ac:dyDescent="0.2">
      <c r="A38" s="20"/>
      <c r="B38" s="6"/>
      <c r="C38" s="19"/>
      <c r="D38" s="1931"/>
      <c r="E38" s="2074"/>
      <c r="F38" s="2076"/>
      <c r="G38" s="44"/>
      <c r="H38" s="387"/>
      <c r="I38" s="387"/>
      <c r="J38" s="270"/>
      <c r="K38" s="317"/>
      <c r="L38" s="387"/>
      <c r="M38" s="659"/>
      <c r="N38" s="317"/>
      <c r="O38" s="387"/>
      <c r="P38" s="270"/>
      <c r="Q38" s="313" t="s">
        <v>212</v>
      </c>
      <c r="R38" s="48">
        <v>40</v>
      </c>
      <c r="S38" s="51">
        <v>40</v>
      </c>
      <c r="T38" s="49">
        <v>40</v>
      </c>
      <c r="U38" s="2202"/>
      <c r="V38" s="2203"/>
      <c r="W38" s="2203"/>
      <c r="X38" s="2204"/>
    </row>
    <row r="39" spans="1:30" s="102" customFormat="1" ht="12.75" customHeight="1" x14ac:dyDescent="0.2">
      <c r="A39" s="20"/>
      <c r="B39" s="6"/>
      <c r="C39" s="19"/>
      <c r="D39" s="1744" t="s">
        <v>76</v>
      </c>
      <c r="E39" s="1873"/>
      <c r="F39" s="2079"/>
      <c r="G39" s="29"/>
      <c r="H39" s="387"/>
      <c r="I39" s="387"/>
      <c r="J39" s="270"/>
      <c r="K39" s="317"/>
      <c r="L39" s="387"/>
      <c r="M39" s="659"/>
      <c r="N39" s="317"/>
      <c r="O39" s="387"/>
      <c r="P39" s="270"/>
      <c r="Q39" s="189" t="s">
        <v>63</v>
      </c>
      <c r="R39" s="560">
        <v>260</v>
      </c>
      <c r="S39" s="243">
        <v>270</v>
      </c>
      <c r="T39" s="244">
        <v>280</v>
      </c>
      <c r="U39" s="2202"/>
      <c r="V39" s="2203"/>
      <c r="W39" s="2203"/>
      <c r="X39" s="2204"/>
      <c r="Y39" s="2199"/>
      <c r="Z39" s="2200"/>
      <c r="AA39" s="2200"/>
      <c r="AB39" s="2200"/>
      <c r="AC39" s="2200"/>
      <c r="AD39" s="2200"/>
    </row>
    <row r="40" spans="1:30" s="102" customFormat="1" ht="18" customHeight="1" x14ac:dyDescent="0.2">
      <c r="A40" s="20"/>
      <c r="B40" s="6"/>
      <c r="C40" s="19"/>
      <c r="D40" s="1872"/>
      <c r="E40" s="2085"/>
      <c r="F40" s="2081"/>
      <c r="G40" s="29"/>
      <c r="H40" s="387"/>
      <c r="I40" s="387"/>
      <c r="J40" s="270"/>
      <c r="K40" s="317"/>
      <c r="L40" s="387"/>
      <c r="M40" s="659"/>
      <c r="N40" s="317"/>
      <c r="O40" s="387"/>
      <c r="P40" s="270"/>
      <c r="Q40" s="187" t="s">
        <v>134</v>
      </c>
      <c r="R40" s="229">
        <v>760</v>
      </c>
      <c r="S40" s="200">
        <v>760</v>
      </c>
      <c r="T40" s="188">
        <v>760</v>
      </c>
      <c r="U40" s="2202"/>
      <c r="V40" s="2203"/>
      <c r="W40" s="2203"/>
      <c r="X40" s="2204"/>
      <c r="Y40" s="2199"/>
      <c r="Z40" s="2200"/>
      <c r="AA40" s="2200"/>
      <c r="AB40" s="2200"/>
      <c r="AC40" s="2200"/>
      <c r="AD40" s="2200"/>
    </row>
    <row r="41" spans="1:30" ht="30" customHeight="1" x14ac:dyDescent="0.2">
      <c r="A41" s="2092"/>
      <c r="B41" s="2093"/>
      <c r="C41" s="2094"/>
      <c r="D41" s="2095" t="s">
        <v>144</v>
      </c>
      <c r="E41" s="2032" t="s">
        <v>65</v>
      </c>
      <c r="F41" s="1859"/>
      <c r="G41" s="29"/>
      <c r="H41" s="366"/>
      <c r="I41" s="366"/>
      <c r="J41" s="271"/>
      <c r="K41" s="301"/>
      <c r="L41" s="366"/>
      <c r="M41" s="308"/>
      <c r="N41" s="301"/>
      <c r="O41" s="366"/>
      <c r="P41" s="271"/>
      <c r="Q41" s="224" t="s">
        <v>201</v>
      </c>
      <c r="R41" s="556">
        <v>2</v>
      </c>
      <c r="S41" s="159">
        <v>3</v>
      </c>
      <c r="T41" s="160">
        <v>3</v>
      </c>
      <c r="U41" s="2202"/>
      <c r="V41" s="2203"/>
      <c r="W41" s="2203"/>
      <c r="X41" s="2204"/>
      <c r="Y41" s="2199"/>
      <c r="Z41" s="2200"/>
      <c r="AA41" s="2200"/>
      <c r="AB41" s="2200"/>
      <c r="AC41" s="2200"/>
      <c r="AD41" s="2200"/>
    </row>
    <row r="42" spans="1:30" ht="29.25" customHeight="1" x14ac:dyDescent="0.2">
      <c r="A42" s="2092"/>
      <c r="B42" s="2093"/>
      <c r="C42" s="2094"/>
      <c r="D42" s="2095"/>
      <c r="E42" s="2032"/>
      <c r="F42" s="1859"/>
      <c r="G42" s="43"/>
      <c r="H42" s="1009"/>
      <c r="I42" s="1009"/>
      <c r="J42" s="1010"/>
      <c r="K42" s="1011"/>
      <c r="L42" s="1009"/>
      <c r="M42" s="1012"/>
      <c r="N42" s="1011"/>
      <c r="O42" s="1009"/>
      <c r="P42" s="1010"/>
      <c r="Q42" s="995" t="s">
        <v>143</v>
      </c>
      <c r="R42" s="561">
        <v>40</v>
      </c>
      <c r="S42" s="257">
        <v>50</v>
      </c>
      <c r="T42" s="314">
        <v>50</v>
      </c>
      <c r="U42" s="2205"/>
      <c r="V42" s="2206"/>
      <c r="W42" s="2206"/>
      <c r="X42" s="2207"/>
      <c r="Y42" s="2199"/>
      <c r="Z42" s="2200"/>
      <c r="AA42" s="2200"/>
      <c r="AB42" s="2200"/>
      <c r="AC42" s="2200"/>
      <c r="AD42" s="2200"/>
    </row>
    <row r="43" spans="1:30" ht="56.25" customHeight="1" x14ac:dyDescent="0.2">
      <c r="A43" s="446"/>
      <c r="B43" s="447"/>
      <c r="C43" s="451"/>
      <c r="D43" s="344" t="s">
        <v>191</v>
      </c>
      <c r="E43" s="452"/>
      <c r="F43" s="463"/>
      <c r="G43" s="29"/>
      <c r="H43" s="388"/>
      <c r="I43" s="388"/>
      <c r="J43" s="309"/>
      <c r="K43" s="680"/>
      <c r="L43" s="388"/>
      <c r="M43" s="662"/>
      <c r="N43" s="680"/>
      <c r="O43" s="388"/>
      <c r="P43" s="309"/>
      <c r="Q43" s="315" t="s">
        <v>213</v>
      </c>
      <c r="R43" s="342">
        <v>84</v>
      </c>
      <c r="S43" s="26">
        <v>84</v>
      </c>
      <c r="T43" s="245">
        <v>84</v>
      </c>
      <c r="U43" s="2202" t="s">
        <v>291</v>
      </c>
      <c r="V43" s="2203"/>
      <c r="W43" s="2203"/>
      <c r="X43" s="2204"/>
      <c r="Y43" s="2199"/>
      <c r="Z43" s="2200"/>
      <c r="AA43" s="2200"/>
      <c r="AB43" s="2200"/>
      <c r="AC43" s="2200"/>
      <c r="AD43" s="2200"/>
    </row>
    <row r="44" spans="1:30" ht="16.5" customHeight="1" x14ac:dyDescent="0.2">
      <c r="A44" s="446"/>
      <c r="B44" s="447"/>
      <c r="C44" s="451"/>
      <c r="D44" s="248" t="s">
        <v>91</v>
      </c>
      <c r="E44" s="452"/>
      <c r="F44" s="463"/>
      <c r="G44" s="29"/>
      <c r="H44" s="365"/>
      <c r="I44" s="365"/>
      <c r="J44" s="274"/>
      <c r="K44" s="273"/>
      <c r="L44" s="365"/>
      <c r="M44" s="266"/>
      <c r="N44" s="273"/>
      <c r="O44" s="365"/>
      <c r="P44" s="274"/>
      <c r="Q44" s="461" t="s">
        <v>99</v>
      </c>
      <c r="R44" s="559">
        <v>17</v>
      </c>
      <c r="S44" s="117">
        <v>17</v>
      </c>
      <c r="T44" s="81">
        <v>17</v>
      </c>
      <c r="U44" s="2202"/>
      <c r="V44" s="2203"/>
      <c r="W44" s="2203"/>
      <c r="X44" s="2204"/>
      <c r="Y44" s="2199"/>
      <c r="Z44" s="2200"/>
      <c r="AA44" s="2200"/>
      <c r="AB44" s="2200"/>
      <c r="AC44" s="2200"/>
      <c r="AD44" s="2200"/>
    </row>
    <row r="45" spans="1:30" ht="53.25" customHeight="1" x14ac:dyDescent="0.2">
      <c r="A45" s="446"/>
      <c r="B45" s="447"/>
      <c r="C45" s="449"/>
      <c r="D45" s="334" t="s">
        <v>254</v>
      </c>
      <c r="E45" s="478"/>
      <c r="F45" s="496"/>
      <c r="G45" s="29"/>
      <c r="H45" s="386"/>
      <c r="I45" s="386"/>
      <c r="J45" s="268"/>
      <c r="K45" s="292"/>
      <c r="L45" s="386"/>
      <c r="M45" s="297"/>
      <c r="N45" s="292"/>
      <c r="O45" s="386"/>
      <c r="P45" s="268"/>
      <c r="Q45" s="652" t="s">
        <v>256</v>
      </c>
      <c r="R45" s="557">
        <v>14</v>
      </c>
      <c r="S45" s="257">
        <v>2</v>
      </c>
      <c r="T45" s="314">
        <v>1</v>
      </c>
      <c r="U45" s="2202"/>
      <c r="V45" s="2203"/>
      <c r="W45" s="2203"/>
      <c r="X45" s="2204"/>
      <c r="Y45" s="2199"/>
      <c r="Z45" s="2200"/>
      <c r="AA45" s="2200"/>
      <c r="AB45" s="2200"/>
      <c r="AC45" s="2200"/>
      <c r="AD45" s="2200"/>
    </row>
    <row r="46" spans="1:30" ht="30" customHeight="1" x14ac:dyDescent="0.2">
      <c r="A46" s="627"/>
      <c r="B46" s="626"/>
      <c r="C46" s="628"/>
      <c r="D46" s="1806"/>
      <c r="E46" s="638"/>
      <c r="F46" s="496"/>
      <c r="G46" s="29"/>
      <c r="H46" s="386"/>
      <c r="I46" s="386"/>
      <c r="J46" s="268"/>
      <c r="K46" s="292"/>
      <c r="L46" s="386"/>
      <c r="M46" s="297"/>
      <c r="N46" s="292"/>
      <c r="O46" s="386"/>
      <c r="P46" s="268"/>
      <c r="Q46" s="652" t="s">
        <v>253</v>
      </c>
      <c r="R46" s="653" t="s">
        <v>84</v>
      </c>
      <c r="S46" s="257"/>
      <c r="T46" s="314"/>
      <c r="U46" s="2027"/>
      <c r="V46" s="2028"/>
      <c r="W46" s="2028"/>
      <c r="X46" s="2029"/>
    </row>
    <row r="47" spans="1:30" ht="43.5" customHeight="1" x14ac:dyDescent="0.2">
      <c r="A47" s="517"/>
      <c r="B47" s="513"/>
      <c r="C47" s="518"/>
      <c r="D47" s="1806"/>
      <c r="E47" s="523"/>
      <c r="F47" s="496"/>
      <c r="G47" s="29"/>
      <c r="H47" s="365"/>
      <c r="I47" s="365"/>
      <c r="J47" s="274"/>
      <c r="K47" s="273"/>
      <c r="L47" s="365"/>
      <c r="M47" s="266"/>
      <c r="N47" s="273"/>
      <c r="O47" s="365"/>
      <c r="P47" s="274"/>
      <c r="Q47" s="337" t="s">
        <v>203</v>
      </c>
      <c r="R47" s="621">
        <v>400</v>
      </c>
      <c r="S47" s="100">
        <v>35</v>
      </c>
      <c r="T47" s="101">
        <v>20</v>
      </c>
      <c r="U47" s="584"/>
      <c r="V47" s="194"/>
      <c r="W47" s="194"/>
      <c r="X47" s="585"/>
    </row>
    <row r="48" spans="1:30" ht="41.25" customHeight="1" x14ac:dyDescent="0.2">
      <c r="A48" s="446"/>
      <c r="B48" s="447"/>
      <c r="C48" s="449"/>
      <c r="D48" s="421"/>
      <c r="E48" s="478"/>
      <c r="F48" s="496"/>
      <c r="G48" s="29"/>
      <c r="H48" s="365"/>
      <c r="I48" s="365"/>
      <c r="J48" s="274"/>
      <c r="K48" s="273"/>
      <c r="L48" s="365"/>
      <c r="M48" s="266"/>
      <c r="N48" s="273"/>
      <c r="O48" s="365"/>
      <c r="P48" s="274"/>
      <c r="Q48" s="337" t="s">
        <v>214</v>
      </c>
      <c r="R48" s="436">
        <v>370</v>
      </c>
      <c r="S48" s="257">
        <v>370</v>
      </c>
      <c r="T48" s="314">
        <v>370</v>
      </c>
      <c r="U48" s="584"/>
      <c r="V48" s="194"/>
      <c r="W48" s="194"/>
      <c r="X48" s="585"/>
    </row>
    <row r="49" spans="1:24" ht="40.5" customHeight="1" x14ac:dyDescent="0.2">
      <c r="A49" s="446"/>
      <c r="B49" s="447"/>
      <c r="C49" s="12"/>
      <c r="D49" s="457"/>
      <c r="E49" s="218"/>
      <c r="F49" s="231"/>
      <c r="G49" s="29"/>
      <c r="H49" s="365"/>
      <c r="I49" s="365"/>
      <c r="J49" s="274"/>
      <c r="K49" s="273"/>
      <c r="L49" s="365"/>
      <c r="M49" s="266"/>
      <c r="N49" s="273"/>
      <c r="O49" s="365"/>
      <c r="P49" s="274"/>
      <c r="Q49" s="2083" t="s">
        <v>209</v>
      </c>
      <c r="R49" s="562">
        <v>1247</v>
      </c>
      <c r="S49" s="566">
        <v>1100</v>
      </c>
      <c r="T49" s="25">
        <v>1000</v>
      </c>
      <c r="U49" s="584"/>
      <c r="V49" s="194"/>
      <c r="W49" s="194"/>
      <c r="X49" s="585"/>
    </row>
    <row r="50" spans="1:24" s="102" customFormat="1" ht="13.5" thickBot="1" x14ac:dyDescent="0.25">
      <c r="A50" s="20"/>
      <c r="B50" s="6"/>
      <c r="C50" s="19"/>
      <c r="D50" s="497"/>
      <c r="E50" s="476"/>
      <c r="F50" s="258"/>
      <c r="G50" s="90" t="s">
        <v>17</v>
      </c>
      <c r="H50" s="375">
        <f t="shared" ref="H50:P50" si="1">SUM(H13:H49)</f>
        <v>61733.399999999994</v>
      </c>
      <c r="I50" s="375">
        <f t="shared" si="1"/>
        <v>62404.599999999991</v>
      </c>
      <c r="J50" s="287">
        <f>SUM(J13:J49)</f>
        <v>671.19999999999652</v>
      </c>
      <c r="K50" s="286">
        <f t="shared" si="1"/>
        <v>59305.000000000007</v>
      </c>
      <c r="L50" s="375">
        <f t="shared" si="1"/>
        <v>59332.700000000004</v>
      </c>
      <c r="M50" s="287">
        <f t="shared" si="1"/>
        <v>27.700000000000728</v>
      </c>
      <c r="N50" s="286">
        <f t="shared" si="1"/>
        <v>59285.000000000007</v>
      </c>
      <c r="O50" s="375">
        <f t="shared" si="1"/>
        <v>59286.700000000004</v>
      </c>
      <c r="P50" s="695">
        <f t="shared" si="1"/>
        <v>1.7000000000007276</v>
      </c>
      <c r="Q50" s="2084"/>
      <c r="R50" s="563"/>
      <c r="S50" s="563"/>
      <c r="T50" s="900"/>
      <c r="U50" s="595"/>
      <c r="V50" s="552"/>
      <c r="W50" s="552"/>
      <c r="X50" s="596"/>
    </row>
    <row r="51" spans="1:24" ht="18.75" customHeight="1" x14ac:dyDescent="0.2">
      <c r="A51" s="866" t="s">
        <v>15</v>
      </c>
      <c r="B51" s="867" t="s">
        <v>15</v>
      </c>
      <c r="C51" s="22" t="s">
        <v>18</v>
      </c>
      <c r="D51" s="217" t="s">
        <v>171</v>
      </c>
      <c r="E51" s="204"/>
      <c r="F51" s="209">
        <v>2</v>
      </c>
      <c r="G51" s="42" t="s">
        <v>19</v>
      </c>
      <c r="H51" s="389">
        <f>620.8-402</f>
        <v>218.79999999999995</v>
      </c>
      <c r="I51" s="389">
        <f>620.8-402</f>
        <v>218.79999999999995</v>
      </c>
      <c r="J51" s="654">
        <f>I51-H51</f>
        <v>0</v>
      </c>
      <c r="K51" s="265">
        <v>84.7</v>
      </c>
      <c r="L51" s="372">
        <v>84.7</v>
      </c>
      <c r="M51" s="667"/>
      <c r="N51" s="265">
        <v>84.7</v>
      </c>
      <c r="O51" s="372">
        <v>84.7</v>
      </c>
      <c r="P51" s="654"/>
      <c r="Q51" s="254"/>
      <c r="R51" s="901"/>
      <c r="S51" s="902"/>
      <c r="T51" s="903"/>
      <c r="U51" s="904"/>
      <c r="V51" s="905"/>
      <c r="W51" s="905"/>
      <c r="X51" s="906"/>
    </row>
    <row r="52" spans="1:24" ht="42.75" customHeight="1" x14ac:dyDescent="0.2">
      <c r="A52" s="864"/>
      <c r="B52" s="863"/>
      <c r="C52" s="884"/>
      <c r="D52" s="343" t="s">
        <v>257</v>
      </c>
      <c r="E52" s="357"/>
      <c r="F52" s="878"/>
      <c r="G52" s="125" t="s">
        <v>16</v>
      </c>
      <c r="H52" s="505">
        <v>99.7</v>
      </c>
      <c r="I52" s="505">
        <v>99.7</v>
      </c>
      <c r="J52" s="293"/>
      <c r="K52" s="277">
        <v>68.7</v>
      </c>
      <c r="L52" s="706">
        <v>68.7</v>
      </c>
      <c r="M52" s="663"/>
      <c r="N52" s="277">
        <v>68.7</v>
      </c>
      <c r="O52" s="706">
        <v>68.7</v>
      </c>
      <c r="P52" s="293"/>
      <c r="Q52" s="213" t="s">
        <v>215</v>
      </c>
      <c r="R52" s="580">
        <v>2377</v>
      </c>
      <c r="S52" s="316">
        <v>2377</v>
      </c>
      <c r="T52" s="574">
        <v>2377</v>
      </c>
      <c r="U52" s="429"/>
      <c r="V52" s="597"/>
      <c r="W52" s="597"/>
      <c r="X52" s="598"/>
    </row>
    <row r="53" spans="1:24" ht="43.5" customHeight="1" x14ac:dyDescent="0.2">
      <c r="A53" s="974"/>
      <c r="B53" s="975"/>
      <c r="C53" s="976"/>
      <c r="D53" s="344" t="s">
        <v>34</v>
      </c>
      <c r="E53" s="116"/>
      <c r="F53" s="990"/>
      <c r="G53" s="125" t="s">
        <v>249</v>
      </c>
      <c r="H53" s="382">
        <v>402</v>
      </c>
      <c r="I53" s="382">
        <v>402</v>
      </c>
      <c r="J53" s="293">
        <f>I53-H53</f>
        <v>0</v>
      </c>
      <c r="K53" s="291"/>
      <c r="L53" s="382"/>
      <c r="M53" s="1007"/>
      <c r="N53" s="758"/>
      <c r="O53" s="683"/>
      <c r="P53" s="1008"/>
      <c r="Q53" s="897" t="s">
        <v>100</v>
      </c>
      <c r="R53" s="555">
        <v>180</v>
      </c>
      <c r="S53" s="898">
        <v>180</v>
      </c>
      <c r="T53" s="899">
        <v>180</v>
      </c>
      <c r="U53" s="429"/>
      <c r="V53" s="597"/>
      <c r="W53" s="597"/>
      <c r="X53" s="598"/>
    </row>
    <row r="54" spans="1:24" ht="17.25" customHeight="1" x14ac:dyDescent="0.2">
      <c r="A54" s="864"/>
      <c r="B54" s="863"/>
      <c r="C54" s="865"/>
      <c r="D54" s="421" t="s">
        <v>88</v>
      </c>
      <c r="E54" s="877"/>
      <c r="F54" s="430"/>
      <c r="G54" s="29"/>
      <c r="H54" s="365"/>
      <c r="I54" s="365"/>
      <c r="J54" s="274"/>
      <c r="K54" s="273"/>
      <c r="L54" s="365"/>
      <c r="M54" s="266"/>
      <c r="N54" s="273"/>
      <c r="O54" s="365"/>
      <c r="P54" s="274"/>
      <c r="Q54" s="133" t="s">
        <v>136</v>
      </c>
      <c r="R54" s="888">
        <v>20</v>
      </c>
      <c r="S54" s="880">
        <v>20</v>
      </c>
      <c r="T54" s="817">
        <v>20</v>
      </c>
      <c r="U54" s="429"/>
      <c r="V54" s="597"/>
      <c r="W54" s="597"/>
      <c r="X54" s="598"/>
    </row>
    <row r="55" spans="1:24" ht="18" customHeight="1" x14ac:dyDescent="0.2">
      <c r="A55" s="864"/>
      <c r="B55" s="863"/>
      <c r="C55" s="884"/>
      <c r="D55" s="355"/>
      <c r="E55" s="877"/>
      <c r="F55" s="430"/>
      <c r="G55" s="29"/>
      <c r="H55" s="365"/>
      <c r="I55" s="365"/>
      <c r="J55" s="274"/>
      <c r="K55" s="273"/>
      <c r="L55" s="365"/>
      <c r="M55" s="266"/>
      <c r="N55" s="273"/>
      <c r="O55" s="365"/>
      <c r="P55" s="274"/>
      <c r="Q55" s="213" t="s">
        <v>216</v>
      </c>
      <c r="R55" s="889">
        <v>1560</v>
      </c>
      <c r="S55" s="434">
        <v>1560</v>
      </c>
      <c r="T55" s="575">
        <v>1560</v>
      </c>
      <c r="U55" s="429"/>
      <c r="V55" s="597"/>
      <c r="W55" s="597"/>
      <c r="X55" s="598"/>
    </row>
    <row r="56" spans="1:24" ht="28.5" customHeight="1" x14ac:dyDescent="0.2">
      <c r="A56" s="870"/>
      <c r="B56" s="872"/>
      <c r="C56" s="871"/>
      <c r="D56" s="432" t="s">
        <v>90</v>
      </c>
      <c r="E56" s="116"/>
      <c r="F56" s="881"/>
      <c r="G56" s="886"/>
      <c r="H56" s="388"/>
      <c r="I56" s="388"/>
      <c r="J56" s="309"/>
      <c r="K56" s="680"/>
      <c r="L56" s="388"/>
      <c r="M56" s="662"/>
      <c r="N56" s="680"/>
      <c r="O56" s="388"/>
      <c r="P56" s="309"/>
      <c r="Q56" s="345" t="s">
        <v>71</v>
      </c>
      <c r="R56" s="560">
        <v>3500</v>
      </c>
      <c r="S56" s="200">
        <v>4000</v>
      </c>
      <c r="T56" s="356">
        <v>4500</v>
      </c>
      <c r="U56" s="429"/>
      <c r="V56" s="597"/>
      <c r="W56" s="597"/>
      <c r="X56" s="598"/>
    </row>
    <row r="57" spans="1:24" ht="30" customHeight="1" x14ac:dyDescent="0.2">
      <c r="A57" s="869"/>
      <c r="B57" s="872"/>
      <c r="C57" s="873"/>
      <c r="D57" s="343" t="s">
        <v>141</v>
      </c>
      <c r="E57" s="116"/>
      <c r="F57" s="881"/>
      <c r="G57" s="886"/>
      <c r="H57" s="388"/>
      <c r="I57" s="388"/>
      <c r="J57" s="309"/>
      <c r="K57" s="680"/>
      <c r="L57" s="388"/>
      <c r="M57" s="662"/>
      <c r="N57" s="680"/>
      <c r="O57" s="388"/>
      <c r="P57" s="309"/>
      <c r="Q57" s="255" t="s">
        <v>142</v>
      </c>
      <c r="R57" s="555">
        <v>2000</v>
      </c>
      <c r="S57" s="175"/>
      <c r="T57" s="191"/>
      <c r="U57" s="429"/>
      <c r="V57" s="597"/>
      <c r="W57" s="597"/>
      <c r="X57" s="598"/>
    </row>
    <row r="58" spans="1:24" ht="36" customHeight="1" x14ac:dyDescent="0.2">
      <c r="A58" s="870"/>
      <c r="B58" s="872"/>
      <c r="C58" s="873"/>
      <c r="D58" s="531" t="s">
        <v>139</v>
      </c>
      <c r="E58" s="413" t="s">
        <v>156</v>
      </c>
      <c r="F58" s="881"/>
      <c r="G58" s="886"/>
      <c r="H58" s="388"/>
      <c r="I58" s="388"/>
      <c r="J58" s="309"/>
      <c r="K58" s="680"/>
      <c r="L58" s="388"/>
      <c r="M58" s="309"/>
      <c r="N58" s="680"/>
      <c r="O58" s="388"/>
      <c r="P58" s="309"/>
      <c r="Q58" s="255" t="s">
        <v>140</v>
      </c>
      <c r="R58" s="555">
        <v>1</v>
      </c>
      <c r="S58" s="179"/>
      <c r="T58" s="576"/>
      <c r="U58" s="429"/>
      <c r="V58" s="597"/>
      <c r="W58" s="597"/>
      <c r="X58" s="598"/>
    </row>
    <row r="59" spans="1:24" ht="28.5" customHeight="1" x14ac:dyDescent="0.2">
      <c r="A59" s="870"/>
      <c r="B59" s="872"/>
      <c r="C59" s="871"/>
      <c r="D59" s="1883" t="s">
        <v>255</v>
      </c>
      <c r="E59" s="357"/>
      <c r="F59" s="881"/>
      <c r="G59" s="886"/>
      <c r="H59" s="388"/>
      <c r="I59" s="388"/>
      <c r="J59" s="309"/>
      <c r="K59" s="680"/>
      <c r="L59" s="388"/>
      <c r="M59" s="662"/>
      <c r="N59" s="680"/>
      <c r="O59" s="388"/>
      <c r="P59" s="309"/>
      <c r="Q59" s="189" t="s">
        <v>244</v>
      </c>
      <c r="R59" s="565">
        <v>97</v>
      </c>
      <c r="S59" s="179">
        <v>97</v>
      </c>
      <c r="T59" s="415">
        <v>97</v>
      </c>
      <c r="U59" s="1846"/>
      <c r="V59" s="2111"/>
      <c r="W59" s="2111"/>
      <c r="X59" s="1847"/>
    </row>
    <row r="60" spans="1:24" ht="16.5" customHeight="1" thickBot="1" x14ac:dyDescent="0.25">
      <c r="A60" s="874"/>
      <c r="B60" s="875"/>
      <c r="C60" s="876"/>
      <c r="D60" s="2151"/>
      <c r="E60" s="412"/>
      <c r="F60" s="882"/>
      <c r="G60" s="61" t="s">
        <v>17</v>
      </c>
      <c r="H60" s="371">
        <f t="shared" ref="H60:P60" si="2">SUM(H51:H58)</f>
        <v>720.5</v>
      </c>
      <c r="I60" s="371">
        <f t="shared" si="2"/>
        <v>720.5</v>
      </c>
      <c r="J60" s="264">
        <f t="shared" si="2"/>
        <v>0</v>
      </c>
      <c r="K60" s="279">
        <f t="shared" si="2"/>
        <v>153.4</v>
      </c>
      <c r="L60" s="371">
        <f t="shared" si="2"/>
        <v>153.4</v>
      </c>
      <c r="M60" s="681">
        <f t="shared" si="2"/>
        <v>0</v>
      </c>
      <c r="N60" s="279">
        <f t="shared" si="2"/>
        <v>153.4</v>
      </c>
      <c r="O60" s="371">
        <f t="shared" si="2"/>
        <v>153.4</v>
      </c>
      <c r="P60" s="264">
        <f t="shared" si="2"/>
        <v>0</v>
      </c>
      <c r="Q60" s="510"/>
      <c r="R60" s="567"/>
      <c r="S60" s="83"/>
      <c r="T60" s="84"/>
      <c r="U60" s="1779"/>
      <c r="V60" s="2138"/>
      <c r="W60" s="2138"/>
      <c r="X60" s="1848"/>
    </row>
    <row r="61" spans="1:24" ht="17.25" customHeight="1" x14ac:dyDescent="0.2">
      <c r="A61" s="969" t="s">
        <v>15</v>
      </c>
      <c r="B61" s="971" t="s">
        <v>15</v>
      </c>
      <c r="C61" s="22" t="s">
        <v>20</v>
      </c>
      <c r="D61" s="2212" t="s">
        <v>135</v>
      </c>
      <c r="E61" s="204"/>
      <c r="F61" s="209"/>
      <c r="G61" s="40" t="s">
        <v>16</v>
      </c>
      <c r="H61" s="372">
        <v>2.9</v>
      </c>
      <c r="I61" s="372">
        <v>2.9</v>
      </c>
      <c r="J61" s="275"/>
      <c r="K61" s="265">
        <v>2.9</v>
      </c>
      <c r="L61" s="372">
        <v>2.9</v>
      </c>
      <c r="M61" s="665"/>
      <c r="N61" s="265">
        <f>L61</f>
        <v>2.9</v>
      </c>
      <c r="O61" s="372">
        <v>2.9</v>
      </c>
      <c r="P61" s="275"/>
      <c r="Q61" s="254" t="s">
        <v>138</v>
      </c>
      <c r="R61" s="568">
        <v>10</v>
      </c>
      <c r="S61" s="120">
        <v>10</v>
      </c>
      <c r="T61" s="331">
        <v>10</v>
      </c>
      <c r="U61" s="607"/>
      <c r="V61" s="608"/>
      <c r="W61" s="608"/>
      <c r="X61" s="609"/>
    </row>
    <row r="62" spans="1:24" ht="30.75" customHeight="1" x14ac:dyDescent="0.2">
      <c r="A62" s="967"/>
      <c r="B62" s="963"/>
      <c r="C62" s="968"/>
      <c r="D62" s="1883"/>
      <c r="E62" s="981"/>
      <c r="F62" s="978"/>
      <c r="G62" s="33"/>
      <c r="H62" s="365"/>
      <c r="I62" s="365"/>
      <c r="J62" s="266"/>
      <c r="K62" s="273"/>
      <c r="L62" s="365"/>
      <c r="M62" s="266"/>
      <c r="N62" s="273"/>
      <c r="O62" s="365"/>
      <c r="P62" s="274"/>
      <c r="Q62" s="213" t="s">
        <v>184</v>
      </c>
      <c r="R62" s="559">
        <v>860</v>
      </c>
      <c r="S62" s="211">
        <v>860</v>
      </c>
      <c r="T62" s="977">
        <v>860</v>
      </c>
      <c r="U62" s="584"/>
      <c r="V62" s="194"/>
      <c r="W62" s="194"/>
      <c r="X62" s="585"/>
    </row>
    <row r="63" spans="1:24" ht="17.25" customHeight="1" x14ac:dyDescent="0.2">
      <c r="A63" s="967"/>
      <c r="B63" s="963"/>
      <c r="C63" s="968"/>
      <c r="D63" s="129"/>
      <c r="E63" s="981"/>
      <c r="F63" s="978"/>
      <c r="G63" s="33"/>
      <c r="H63" s="365"/>
      <c r="I63" s="365"/>
      <c r="J63" s="266"/>
      <c r="K63" s="273"/>
      <c r="L63" s="365"/>
      <c r="M63" s="266"/>
      <c r="N63" s="273"/>
      <c r="O63" s="365"/>
      <c r="P63" s="274"/>
      <c r="Q63" s="2156" t="s">
        <v>217</v>
      </c>
      <c r="R63" s="358">
        <v>40</v>
      </c>
      <c r="S63" s="206">
        <v>40</v>
      </c>
      <c r="T63" s="27">
        <v>40</v>
      </c>
      <c r="U63" s="584"/>
      <c r="V63" s="194"/>
      <c r="W63" s="194"/>
      <c r="X63" s="585"/>
    </row>
    <row r="64" spans="1:24" ht="13.5" thickBot="1" x14ac:dyDescent="0.25">
      <c r="A64" s="966"/>
      <c r="B64" s="23"/>
      <c r="C64" s="965"/>
      <c r="D64" s="208"/>
      <c r="E64" s="205"/>
      <c r="F64" s="210"/>
      <c r="G64" s="61" t="s">
        <v>17</v>
      </c>
      <c r="H64" s="360">
        <f>H61</f>
        <v>2.9</v>
      </c>
      <c r="I64" s="360">
        <f>I61</f>
        <v>2.9</v>
      </c>
      <c r="J64" s="281">
        <f t="shared" ref="J64" si="3">J61</f>
        <v>0</v>
      </c>
      <c r="K64" s="280">
        <f>K61</f>
        <v>2.9</v>
      </c>
      <c r="L64" s="360">
        <f>L61</f>
        <v>2.9</v>
      </c>
      <c r="M64" s="700"/>
      <c r="N64" s="280">
        <f t="shared" ref="N64:O64" si="4">N61</f>
        <v>2.9</v>
      </c>
      <c r="O64" s="360">
        <f t="shared" si="4"/>
        <v>2.9</v>
      </c>
      <c r="P64" s="701"/>
      <c r="Q64" s="1781"/>
      <c r="R64" s="569"/>
      <c r="S64" s="256"/>
      <c r="T64" s="577"/>
      <c r="U64" s="610"/>
      <c r="V64" s="611"/>
      <c r="W64" s="611"/>
      <c r="X64" s="612"/>
    </row>
    <row r="65" spans="1:26" s="102" customFormat="1" ht="24" customHeight="1" x14ac:dyDescent="0.2">
      <c r="A65" s="464" t="s">
        <v>15</v>
      </c>
      <c r="B65" s="2172" t="s">
        <v>15</v>
      </c>
      <c r="C65" s="2139" t="s">
        <v>22</v>
      </c>
      <c r="D65" s="2153" t="s">
        <v>137</v>
      </c>
      <c r="E65" s="2142"/>
      <c r="F65" s="2174">
        <v>2</v>
      </c>
      <c r="G65" s="465" t="s">
        <v>16</v>
      </c>
      <c r="H65" s="389">
        <f>46.8-10.1</f>
        <v>36.699999999999996</v>
      </c>
      <c r="I65" s="389">
        <f>46.8-10.1</f>
        <v>36.699999999999996</v>
      </c>
      <c r="J65" s="654">
        <f>I65-H65</f>
        <v>0</v>
      </c>
      <c r="K65" s="282">
        <v>46.8</v>
      </c>
      <c r="L65" s="389">
        <v>46.8</v>
      </c>
      <c r="M65" s="667"/>
      <c r="N65" s="282">
        <v>46.8</v>
      </c>
      <c r="O65" s="389">
        <v>46.8</v>
      </c>
      <c r="P65" s="654"/>
      <c r="Q65" s="222" t="s">
        <v>89</v>
      </c>
      <c r="R65" s="570">
        <v>44</v>
      </c>
      <c r="S65" s="223">
        <v>44</v>
      </c>
      <c r="T65" s="578">
        <v>44</v>
      </c>
      <c r="U65" s="2219"/>
      <c r="V65" s="2220"/>
      <c r="W65" s="2220"/>
      <c r="X65" s="2221"/>
    </row>
    <row r="66" spans="1:26" s="102" customFormat="1" ht="19.5" customHeight="1" thickBot="1" x14ac:dyDescent="0.25">
      <c r="A66" s="442"/>
      <c r="B66" s="2173"/>
      <c r="C66" s="2152"/>
      <c r="D66" s="2154"/>
      <c r="E66" s="2155"/>
      <c r="F66" s="2175"/>
      <c r="G66" s="61" t="s">
        <v>17</v>
      </c>
      <c r="H66" s="371">
        <f t="shared" ref="H66" si="5">SUM(H65)</f>
        <v>36.699999999999996</v>
      </c>
      <c r="I66" s="371">
        <f t="shared" ref="I66:J66" si="6">SUM(I65)</f>
        <v>36.699999999999996</v>
      </c>
      <c r="J66" s="264">
        <f t="shared" si="6"/>
        <v>0</v>
      </c>
      <c r="K66" s="279">
        <f>SUM(K65)</f>
        <v>46.8</v>
      </c>
      <c r="L66" s="371">
        <f>SUM(L65)</f>
        <v>46.8</v>
      </c>
      <c r="M66" s="668"/>
      <c r="N66" s="279">
        <f>SUM(N65)</f>
        <v>46.8</v>
      </c>
      <c r="O66" s="371">
        <f>SUM(O65)</f>
        <v>46.8</v>
      </c>
      <c r="P66" s="264"/>
      <c r="Q66" s="172" t="s">
        <v>64</v>
      </c>
      <c r="R66" s="230">
        <v>36</v>
      </c>
      <c r="S66" s="530">
        <v>36</v>
      </c>
      <c r="T66" s="579">
        <v>36</v>
      </c>
      <c r="U66" s="2222"/>
      <c r="V66" s="2223"/>
      <c r="W66" s="2223"/>
      <c r="X66" s="2224"/>
    </row>
    <row r="67" spans="1:26" ht="40.5" customHeight="1" x14ac:dyDescent="0.2">
      <c r="A67" s="2129" t="s">
        <v>15</v>
      </c>
      <c r="B67" s="525" t="s">
        <v>15</v>
      </c>
      <c r="C67" s="2139" t="s">
        <v>23</v>
      </c>
      <c r="D67" s="2140" t="s">
        <v>93</v>
      </c>
      <c r="E67" s="2142" t="s">
        <v>68</v>
      </c>
      <c r="F67" s="2143">
        <v>2</v>
      </c>
      <c r="G67" s="82" t="s">
        <v>16</v>
      </c>
      <c r="H67" s="389">
        <f>95.1-13</f>
        <v>82.1</v>
      </c>
      <c r="I67" s="846">
        <f>95.1-13+10.2</f>
        <v>92.3</v>
      </c>
      <c r="J67" s="847">
        <f>I67-H67</f>
        <v>10.200000000000003</v>
      </c>
      <c r="K67" s="282">
        <f>85.6+13</f>
        <v>98.6</v>
      </c>
      <c r="L67" s="389">
        <f>85.6+13</f>
        <v>98.6</v>
      </c>
      <c r="M67" s="283"/>
      <c r="N67" s="779"/>
      <c r="O67" s="685"/>
      <c r="P67" s="276"/>
      <c r="Q67" s="2133" t="s">
        <v>77</v>
      </c>
      <c r="R67" s="571">
        <v>24</v>
      </c>
      <c r="S67" s="85">
        <v>16</v>
      </c>
      <c r="T67" s="30"/>
      <c r="U67" s="1846" t="s">
        <v>276</v>
      </c>
      <c r="V67" s="2111"/>
      <c r="W67" s="2111"/>
      <c r="X67" s="1847"/>
    </row>
    <row r="68" spans="1:26" ht="17.25" customHeight="1" thickBot="1" x14ac:dyDescent="0.25">
      <c r="A68" s="2130"/>
      <c r="B68" s="526"/>
      <c r="C68" s="1895"/>
      <c r="D68" s="2141"/>
      <c r="E68" s="2085"/>
      <c r="F68" s="2144"/>
      <c r="G68" s="90" t="s">
        <v>17</v>
      </c>
      <c r="H68" s="375">
        <f>SUM(H67)</f>
        <v>82.1</v>
      </c>
      <c r="I68" s="375">
        <f>SUM(I67)</f>
        <v>92.3</v>
      </c>
      <c r="J68" s="267">
        <f>SUM(J67)</f>
        <v>10.200000000000003</v>
      </c>
      <c r="K68" s="279">
        <f>SUM(K67)</f>
        <v>98.6</v>
      </c>
      <c r="L68" s="371">
        <f>SUM(L67)</f>
        <v>98.6</v>
      </c>
      <c r="M68" s="681"/>
      <c r="N68" s="279"/>
      <c r="O68" s="371"/>
      <c r="P68" s="720"/>
      <c r="Q68" s="1880"/>
      <c r="R68" s="572"/>
      <c r="S68" s="83"/>
      <c r="T68" s="542"/>
      <c r="U68" s="1779"/>
      <c r="V68" s="2138"/>
      <c r="W68" s="2138"/>
      <c r="X68" s="1848"/>
    </row>
    <row r="69" spans="1:26" ht="13.5" thickBot="1" x14ac:dyDescent="0.25">
      <c r="A69" s="511" t="s">
        <v>15</v>
      </c>
      <c r="B69" s="527" t="s">
        <v>15</v>
      </c>
      <c r="C69" s="2134" t="s">
        <v>21</v>
      </c>
      <c r="D69" s="2134"/>
      <c r="E69" s="2134"/>
      <c r="F69" s="2134"/>
      <c r="G69" s="2134"/>
      <c r="H69" s="491">
        <f t="shared" ref="H69:P69" si="7">H68+H66+H64+H60+H50</f>
        <v>62575.599999999991</v>
      </c>
      <c r="I69" s="491">
        <f t="shared" si="7"/>
        <v>63256.999999999993</v>
      </c>
      <c r="J69" s="492">
        <f>J68+J66+J64+J60+J50</f>
        <v>681.39999999999657</v>
      </c>
      <c r="K69" s="284">
        <f t="shared" si="7"/>
        <v>59606.700000000004</v>
      </c>
      <c r="L69" s="757">
        <f t="shared" si="7"/>
        <v>59634.400000000001</v>
      </c>
      <c r="M69" s="774">
        <f t="shared" si="7"/>
        <v>27.700000000000728</v>
      </c>
      <c r="N69" s="284">
        <f t="shared" si="7"/>
        <v>59488.100000000006</v>
      </c>
      <c r="O69" s="757">
        <f t="shared" si="7"/>
        <v>59489.8</v>
      </c>
      <c r="P69" s="780">
        <f t="shared" si="7"/>
        <v>1.7000000000007276</v>
      </c>
      <c r="Q69" s="2135"/>
      <c r="R69" s="2136"/>
      <c r="S69" s="2136"/>
      <c r="T69" s="2136"/>
      <c r="U69" s="2136"/>
      <c r="V69" s="2136"/>
      <c r="W69" s="2136"/>
      <c r="X69" s="2137"/>
    </row>
    <row r="70" spans="1:26" ht="13.5" thickBot="1" x14ac:dyDescent="0.25">
      <c r="A70" s="7" t="s">
        <v>15</v>
      </c>
      <c r="B70" s="2114" t="s">
        <v>7</v>
      </c>
      <c r="C70" s="2114"/>
      <c r="D70" s="2114"/>
      <c r="E70" s="2114"/>
      <c r="F70" s="2114"/>
      <c r="G70" s="2114"/>
      <c r="H70" s="493">
        <f t="shared" ref="H70" si="8">H69</f>
        <v>62575.599999999991</v>
      </c>
      <c r="I70" s="493">
        <f t="shared" ref="I70:J70" si="9">I69</f>
        <v>63256.999999999993</v>
      </c>
      <c r="J70" s="494">
        <f t="shared" si="9"/>
        <v>681.39999999999657</v>
      </c>
      <c r="K70" s="285">
        <f>K69</f>
        <v>59606.700000000004</v>
      </c>
      <c r="L70" s="493">
        <f t="shared" ref="L70:P70" si="10">L69</f>
        <v>59634.400000000001</v>
      </c>
      <c r="M70" s="682">
        <f t="shared" si="10"/>
        <v>27.700000000000728</v>
      </c>
      <c r="N70" s="285">
        <f t="shared" si="10"/>
        <v>59488.100000000006</v>
      </c>
      <c r="O70" s="493">
        <f t="shared" ref="O70" si="11">O69</f>
        <v>59489.8</v>
      </c>
      <c r="P70" s="781">
        <f t="shared" si="10"/>
        <v>1.7000000000007276</v>
      </c>
      <c r="Q70" s="2213"/>
      <c r="R70" s="2214"/>
      <c r="S70" s="2214"/>
      <c r="T70" s="2214"/>
      <c r="U70" s="2214"/>
      <c r="V70" s="2214"/>
      <c r="W70" s="2214"/>
      <c r="X70" s="2215"/>
    </row>
    <row r="71" spans="1:26" ht="15.75" customHeight="1" thickBot="1" x14ac:dyDescent="0.25">
      <c r="A71" s="512" t="s">
        <v>18</v>
      </c>
      <c r="B71" s="2216" t="s">
        <v>40</v>
      </c>
      <c r="C71" s="2216"/>
      <c r="D71" s="2216"/>
      <c r="E71" s="2216"/>
      <c r="F71" s="2216"/>
      <c r="G71" s="2216"/>
      <c r="H71" s="2216"/>
      <c r="I71" s="2216"/>
      <c r="J71" s="2216"/>
      <c r="K71" s="2216"/>
      <c r="L71" s="2216"/>
      <c r="M71" s="2216"/>
      <c r="N71" s="2216"/>
      <c r="O71" s="2216"/>
      <c r="P71" s="2216"/>
      <c r="Q71" s="2216"/>
      <c r="R71" s="2216"/>
      <c r="S71" s="2216"/>
      <c r="T71" s="2216"/>
      <c r="U71" s="2216"/>
      <c r="V71" s="2216"/>
      <c r="W71" s="2216"/>
      <c r="X71" s="2217"/>
    </row>
    <row r="72" spans="1:26" ht="13.5" customHeight="1" thickBot="1" x14ac:dyDescent="0.25">
      <c r="A72" s="529" t="s">
        <v>18</v>
      </c>
      <c r="B72" s="528" t="s">
        <v>15</v>
      </c>
      <c r="C72" s="2225" t="s">
        <v>36</v>
      </c>
      <c r="D72" s="2226"/>
      <c r="E72" s="2226"/>
      <c r="F72" s="2226"/>
      <c r="G72" s="2226"/>
      <c r="H72" s="2226"/>
      <c r="I72" s="2226"/>
      <c r="J72" s="2226"/>
      <c r="K72" s="2226"/>
      <c r="L72" s="2226"/>
      <c r="M72" s="2226"/>
      <c r="N72" s="2226"/>
      <c r="O72" s="2226"/>
      <c r="P72" s="2226"/>
      <c r="Q72" s="2226"/>
      <c r="R72" s="2226"/>
      <c r="S72" s="2226"/>
      <c r="T72" s="2226"/>
      <c r="U72" s="2226"/>
      <c r="V72" s="2226"/>
      <c r="W72" s="2226"/>
      <c r="X72" s="2227"/>
    </row>
    <row r="73" spans="1:26" ht="28.5" customHeight="1" x14ac:dyDescent="0.2">
      <c r="A73" s="629" t="s">
        <v>18</v>
      </c>
      <c r="B73" s="527" t="s">
        <v>15</v>
      </c>
      <c r="C73" s="634" t="s">
        <v>15</v>
      </c>
      <c r="D73" s="352" t="s">
        <v>204</v>
      </c>
      <c r="E73" s="353"/>
      <c r="F73" s="347"/>
      <c r="G73" s="252"/>
      <c r="H73" s="328"/>
      <c r="I73" s="535"/>
      <c r="J73" s="424"/>
      <c r="K73" s="743"/>
      <c r="L73" s="535"/>
      <c r="M73" s="348"/>
      <c r="N73" s="743"/>
      <c r="O73" s="535"/>
      <c r="P73" s="348"/>
      <c r="Q73" s="350"/>
      <c r="R73" s="182"/>
      <c r="S73" s="349"/>
      <c r="T73" s="350"/>
      <c r="U73" s="607"/>
      <c r="V73" s="608"/>
      <c r="W73" s="608"/>
      <c r="X73" s="609"/>
    </row>
    <row r="74" spans="1:26" ht="34.5" customHeight="1" x14ac:dyDescent="0.2">
      <c r="A74" s="444"/>
      <c r="B74" s="447"/>
      <c r="C74" s="441"/>
      <c r="D74" s="2009" t="s">
        <v>218</v>
      </c>
      <c r="E74" s="339" t="s">
        <v>3</v>
      </c>
      <c r="F74" s="93">
        <v>5</v>
      </c>
      <c r="G74" s="50" t="s">
        <v>16</v>
      </c>
      <c r="H74" s="378">
        <v>12.2</v>
      </c>
      <c r="I74" s="378">
        <v>12.2</v>
      </c>
      <c r="J74" s="662"/>
      <c r="K74" s="680"/>
      <c r="L74" s="388"/>
      <c r="M74" s="309"/>
      <c r="N74" s="758">
        <v>31.6</v>
      </c>
      <c r="O74" s="683">
        <v>31.6</v>
      </c>
      <c r="P74" s="309"/>
      <c r="Q74" s="725" t="s">
        <v>112</v>
      </c>
      <c r="R74" s="557">
        <v>1</v>
      </c>
      <c r="S74" s="554"/>
      <c r="T74" s="753"/>
      <c r="U74" s="584"/>
      <c r="V74" s="194"/>
      <c r="W74" s="194"/>
      <c r="X74" s="585"/>
    </row>
    <row r="75" spans="1:26" ht="18.75" customHeight="1" x14ac:dyDescent="0.2">
      <c r="A75" s="444"/>
      <c r="B75" s="447"/>
      <c r="C75" s="441"/>
      <c r="D75" s="2009"/>
      <c r="E75" s="105"/>
      <c r="F75" s="93"/>
      <c r="G75" s="88" t="s">
        <v>74</v>
      </c>
      <c r="H75" s="425"/>
      <c r="I75" s="425"/>
      <c r="J75" s="724"/>
      <c r="K75" s="391">
        <v>21.6</v>
      </c>
      <c r="L75" s="403">
        <v>21.6</v>
      </c>
      <c r="M75" s="294"/>
      <c r="N75" s="756">
        <v>508.4</v>
      </c>
      <c r="O75" s="505">
        <v>508.4</v>
      </c>
      <c r="P75" s="752"/>
      <c r="Q75" s="2131" t="s">
        <v>113</v>
      </c>
      <c r="R75" s="573"/>
      <c r="S75" s="85">
        <v>10</v>
      </c>
      <c r="T75" s="636">
        <v>100</v>
      </c>
      <c r="U75" s="584"/>
      <c r="V75" s="194"/>
      <c r="W75" s="194"/>
      <c r="X75" s="585"/>
    </row>
    <row r="76" spans="1:26" x14ac:dyDescent="0.2">
      <c r="A76" s="444"/>
      <c r="B76" s="447"/>
      <c r="C76" s="440"/>
      <c r="D76" s="2009"/>
      <c r="E76" s="105"/>
      <c r="F76" s="112"/>
      <c r="G76" s="90" t="s">
        <v>17</v>
      </c>
      <c r="H76" s="375">
        <f>SUM(H74:H75)</f>
        <v>12.2</v>
      </c>
      <c r="I76" s="375">
        <f>SUM(I74:I75)</f>
        <v>12.2</v>
      </c>
      <c r="J76" s="287">
        <f>SUM(J74:J75)</f>
        <v>0</v>
      </c>
      <c r="K76" s="286">
        <f>SUM(K74:K75)</f>
        <v>21.6</v>
      </c>
      <c r="L76" s="375">
        <f>SUM(L74:L75)</f>
        <v>21.6</v>
      </c>
      <c r="M76" s="697"/>
      <c r="N76" s="286">
        <f>SUM(N74:N75)</f>
        <v>540</v>
      </c>
      <c r="O76" s="375">
        <f>SUM(O74:O75)</f>
        <v>540</v>
      </c>
      <c r="P76" s="686"/>
      <c r="Q76" s="2132"/>
      <c r="R76" s="342"/>
      <c r="S76" s="215"/>
      <c r="T76" s="216"/>
      <c r="U76" s="584"/>
      <c r="V76" s="194"/>
      <c r="W76" s="194"/>
      <c r="X76" s="585"/>
    </row>
    <row r="77" spans="1:26" x14ac:dyDescent="0.2">
      <c r="A77" s="868"/>
      <c r="B77" s="863"/>
      <c r="C77" s="871"/>
      <c r="D77" s="2017" t="s">
        <v>118</v>
      </c>
      <c r="E77" s="340" t="s">
        <v>3</v>
      </c>
      <c r="F77" s="111">
        <v>5</v>
      </c>
      <c r="G77" s="67"/>
      <c r="H77" s="433"/>
      <c r="I77" s="433"/>
      <c r="J77" s="663"/>
      <c r="K77" s="756"/>
      <c r="L77" s="505"/>
      <c r="M77" s="294"/>
      <c r="N77" s="277"/>
      <c r="O77" s="706"/>
      <c r="P77" s="309"/>
      <c r="Q77" s="2171" t="s">
        <v>114</v>
      </c>
      <c r="R77" s="318">
        <v>2</v>
      </c>
      <c r="S77" s="100">
        <v>3</v>
      </c>
      <c r="T77" s="649">
        <v>5</v>
      </c>
      <c r="U77" s="584"/>
      <c r="V77" s="194"/>
      <c r="W77" s="194"/>
      <c r="X77" s="585"/>
    </row>
    <row r="78" spans="1:26" x14ac:dyDescent="0.2">
      <c r="A78" s="868"/>
      <c r="B78" s="863"/>
      <c r="C78" s="871"/>
      <c r="D78" s="2009"/>
      <c r="E78" s="110"/>
      <c r="F78" s="93"/>
      <c r="G78" s="67" t="s">
        <v>4</v>
      </c>
      <c r="H78" s="376">
        <v>0.7</v>
      </c>
      <c r="I78" s="376">
        <v>0.7</v>
      </c>
      <c r="J78" s="423"/>
      <c r="K78" s="688">
        <f>84.4</f>
        <v>84.4</v>
      </c>
      <c r="L78" s="702">
        <f>84.4</f>
        <v>84.4</v>
      </c>
      <c r="M78" s="699"/>
      <c r="N78" s="277">
        <v>127.6</v>
      </c>
      <c r="O78" s="706">
        <v>127.6</v>
      </c>
      <c r="P78" s="699"/>
      <c r="Q78" s="2171"/>
      <c r="R78" s="318"/>
      <c r="S78" s="100"/>
      <c r="T78" s="649"/>
      <c r="U78" s="584"/>
      <c r="V78" s="194"/>
      <c r="W78" s="194"/>
      <c r="X78" s="585"/>
      <c r="Z78" s="69" t="s">
        <v>259</v>
      </c>
    </row>
    <row r="79" spans="1:26" x14ac:dyDescent="0.2">
      <c r="A79" s="868"/>
      <c r="B79" s="863"/>
      <c r="C79" s="873"/>
      <c r="D79" s="2010"/>
      <c r="E79" s="105"/>
      <c r="F79" s="249"/>
      <c r="G79" s="67" t="s">
        <v>5</v>
      </c>
      <c r="H79" s="377">
        <v>3.8</v>
      </c>
      <c r="I79" s="377">
        <v>3.8</v>
      </c>
      <c r="J79" s="427"/>
      <c r="K79" s="689">
        <v>478.2</v>
      </c>
      <c r="L79" s="703">
        <v>478.2</v>
      </c>
      <c r="M79" s="699"/>
      <c r="N79" s="692">
        <v>595.9</v>
      </c>
      <c r="O79" s="707">
        <v>595.9</v>
      </c>
      <c r="P79" s="351"/>
      <c r="Q79" s="2218"/>
      <c r="R79" s="586"/>
      <c r="S79" s="883"/>
      <c r="T79" s="167"/>
      <c r="U79" s="584"/>
      <c r="V79" s="194"/>
      <c r="W79" s="194"/>
      <c r="X79" s="585"/>
    </row>
    <row r="80" spans="1:26" ht="28.5" customHeight="1" x14ac:dyDescent="0.2">
      <c r="A80" s="868"/>
      <c r="B80" s="863"/>
      <c r="C80" s="871"/>
      <c r="D80" s="879" t="s">
        <v>192</v>
      </c>
      <c r="E80" s="28"/>
      <c r="F80" s="31"/>
      <c r="G80" s="498" t="s">
        <v>16</v>
      </c>
      <c r="H80" s="365"/>
      <c r="I80" s="365"/>
      <c r="J80" s="266"/>
      <c r="K80" s="688">
        <v>5</v>
      </c>
      <c r="L80" s="702">
        <v>5</v>
      </c>
      <c r="M80" s="274"/>
      <c r="N80" s="277">
        <v>132.6</v>
      </c>
      <c r="O80" s="706">
        <v>132.6</v>
      </c>
      <c r="P80" s="274"/>
      <c r="Q80" s="887" t="s">
        <v>205</v>
      </c>
      <c r="R80" s="318"/>
      <c r="S80" s="100"/>
      <c r="T80" s="649">
        <v>100</v>
      </c>
      <c r="U80" s="584"/>
      <c r="V80" s="194"/>
      <c r="W80" s="194"/>
      <c r="X80" s="585"/>
    </row>
    <row r="81" spans="1:24" x14ac:dyDescent="0.2">
      <c r="A81" s="868"/>
      <c r="B81" s="863"/>
      <c r="C81" s="871"/>
      <c r="D81" s="2009" t="s">
        <v>193</v>
      </c>
      <c r="E81" s="28"/>
      <c r="F81" s="31"/>
      <c r="G81" s="593"/>
      <c r="H81" s="365"/>
      <c r="I81" s="365"/>
      <c r="J81" s="266"/>
      <c r="K81" s="690"/>
      <c r="L81" s="704"/>
      <c r="M81" s="274"/>
      <c r="N81" s="292"/>
      <c r="O81" s="386"/>
      <c r="P81" s="274"/>
      <c r="Q81" s="2028"/>
      <c r="R81" s="318"/>
      <c r="S81" s="100"/>
      <c r="T81" s="649"/>
      <c r="U81" s="584"/>
      <c r="V81" s="194"/>
      <c r="W81" s="194"/>
      <c r="X81" s="585"/>
    </row>
    <row r="82" spans="1:24" x14ac:dyDescent="0.2">
      <c r="A82" s="973"/>
      <c r="B82" s="963"/>
      <c r="C82" s="976"/>
      <c r="D82" s="2010"/>
      <c r="E82" s="594"/>
      <c r="F82" s="31"/>
      <c r="G82" s="593"/>
      <c r="H82" s="365"/>
      <c r="I82" s="365"/>
      <c r="J82" s="266"/>
      <c r="K82" s="690"/>
      <c r="L82" s="704"/>
      <c r="M82" s="274"/>
      <c r="N82" s="292"/>
      <c r="O82" s="386"/>
      <c r="P82" s="274"/>
      <c r="Q82" s="2028"/>
      <c r="R82" s="566"/>
      <c r="S82" s="992"/>
      <c r="T82" s="144"/>
      <c r="U82" s="584"/>
      <c r="V82" s="194"/>
      <c r="W82" s="194"/>
      <c r="X82" s="585"/>
    </row>
    <row r="83" spans="1:24" ht="30.75" customHeight="1" x14ac:dyDescent="0.2">
      <c r="A83" s="444"/>
      <c r="B83" s="447"/>
      <c r="C83" s="441"/>
      <c r="D83" s="2009" t="s">
        <v>219</v>
      </c>
      <c r="E83" s="28"/>
      <c r="F83" s="31"/>
      <c r="G83" s="33"/>
      <c r="H83" s="387"/>
      <c r="I83" s="387"/>
      <c r="J83" s="266"/>
      <c r="K83" s="690"/>
      <c r="L83" s="704"/>
      <c r="M83" s="274"/>
      <c r="N83" s="292"/>
      <c r="O83" s="386"/>
      <c r="P83" s="274"/>
      <c r="Q83" s="2028"/>
      <c r="R83" s="566"/>
      <c r="S83" s="547"/>
      <c r="T83" s="144"/>
      <c r="U83" s="584"/>
      <c r="V83" s="194"/>
      <c r="W83" s="194"/>
      <c r="X83" s="585"/>
    </row>
    <row r="84" spans="1:24" x14ac:dyDescent="0.2">
      <c r="A84" s="444"/>
      <c r="B84" s="447"/>
      <c r="C84" s="440"/>
      <c r="D84" s="2010"/>
      <c r="E84" s="594"/>
      <c r="F84" s="31"/>
      <c r="G84" s="90" t="s">
        <v>17</v>
      </c>
      <c r="H84" s="375">
        <f t="shared" ref="H84" si="12">SUM(H77:H83)</f>
        <v>4.5</v>
      </c>
      <c r="I84" s="375">
        <f t="shared" ref="I84:J84" si="13">SUM(I77:I83)</f>
        <v>4.5</v>
      </c>
      <c r="J84" s="287">
        <f t="shared" si="13"/>
        <v>0</v>
      </c>
      <c r="K84" s="286">
        <f>SUM(K78:K83)</f>
        <v>567.6</v>
      </c>
      <c r="L84" s="375">
        <f>SUM(L78:L83)</f>
        <v>567.6</v>
      </c>
      <c r="M84" s="697"/>
      <c r="N84" s="286">
        <f>SUM(N78:N83)</f>
        <v>856.1</v>
      </c>
      <c r="O84" s="375">
        <f>SUM(O78:O83)</f>
        <v>856.1</v>
      </c>
      <c r="P84" s="697"/>
      <c r="Q84" s="2028"/>
      <c r="R84" s="239"/>
      <c r="S84" s="26"/>
      <c r="T84" s="41"/>
      <c r="U84" s="584"/>
      <c r="V84" s="194"/>
      <c r="W84" s="194"/>
      <c r="X84" s="585"/>
    </row>
    <row r="85" spans="1:24" x14ac:dyDescent="0.2">
      <c r="A85" s="444"/>
      <c r="B85" s="447"/>
      <c r="C85" s="155"/>
      <c r="D85" s="1863" t="s">
        <v>243</v>
      </c>
      <c r="E85" s="161" t="s">
        <v>3</v>
      </c>
      <c r="F85" s="251">
        <v>5</v>
      </c>
      <c r="G85" s="466" t="s">
        <v>16</v>
      </c>
      <c r="H85" s="363">
        <v>30</v>
      </c>
      <c r="I85" s="363">
        <v>30</v>
      </c>
      <c r="J85" s="278"/>
      <c r="K85" s="272">
        <v>50</v>
      </c>
      <c r="L85" s="363">
        <v>50</v>
      </c>
      <c r="M85" s="322"/>
      <c r="N85" s="272"/>
      <c r="O85" s="363"/>
      <c r="P85" s="322"/>
      <c r="Q85" s="726" t="s">
        <v>220</v>
      </c>
      <c r="R85" s="587">
        <v>1</v>
      </c>
      <c r="S85" s="435"/>
      <c r="T85" s="149"/>
      <c r="U85" s="584"/>
      <c r="V85" s="194"/>
      <c r="W85" s="194"/>
      <c r="X85" s="585"/>
    </row>
    <row r="86" spans="1:24" ht="16.5" customHeight="1" x14ac:dyDescent="0.2">
      <c r="A86" s="444"/>
      <c r="B86" s="447"/>
      <c r="C86" s="12"/>
      <c r="D86" s="1883"/>
      <c r="E86" s="153"/>
      <c r="F86" s="71"/>
      <c r="G86" s="90" t="s">
        <v>17</v>
      </c>
      <c r="H86" s="375">
        <f>H85</f>
        <v>30</v>
      </c>
      <c r="I86" s="375">
        <f>I85</f>
        <v>30</v>
      </c>
      <c r="J86" s="287"/>
      <c r="K86" s="290">
        <f>SUM(K85)</f>
        <v>50</v>
      </c>
      <c r="L86" s="426">
        <f>SUM(L85)</f>
        <v>50</v>
      </c>
      <c r="M86" s="267"/>
      <c r="N86" s="290"/>
      <c r="O86" s="426"/>
      <c r="P86" s="267"/>
      <c r="Q86" s="727" t="s">
        <v>187</v>
      </c>
      <c r="R86" s="436"/>
      <c r="S86" s="536">
        <v>1</v>
      </c>
      <c r="T86" s="754"/>
      <c r="U86" s="584"/>
      <c r="V86" s="194"/>
      <c r="W86" s="194"/>
      <c r="X86" s="585"/>
    </row>
    <row r="87" spans="1:24" ht="29.25" customHeight="1" x14ac:dyDescent="0.2">
      <c r="A87" s="481"/>
      <c r="B87" s="479"/>
      <c r="C87" s="482"/>
      <c r="D87" s="2017" t="s">
        <v>251</v>
      </c>
      <c r="E87" s="338" t="s">
        <v>3</v>
      </c>
      <c r="F87" s="111">
        <v>6</v>
      </c>
      <c r="G87" s="47" t="s">
        <v>19</v>
      </c>
      <c r="H87" s="433">
        <v>103</v>
      </c>
      <c r="I87" s="433">
        <v>103</v>
      </c>
      <c r="J87" s="663"/>
      <c r="K87" s="273"/>
      <c r="L87" s="365"/>
      <c r="M87" s="293"/>
      <c r="N87" s="273"/>
      <c r="O87" s="365"/>
      <c r="P87" s="293"/>
      <c r="Q87" s="2176" t="s">
        <v>248</v>
      </c>
      <c r="R87" s="588">
        <v>100</v>
      </c>
      <c r="S87" s="123"/>
      <c r="T87" s="755"/>
      <c r="U87" s="315"/>
      <c r="V87" s="799"/>
      <c r="W87" s="799"/>
      <c r="X87" s="800"/>
    </row>
    <row r="88" spans="1:24" x14ac:dyDescent="0.2">
      <c r="A88" s="481"/>
      <c r="B88" s="479"/>
      <c r="C88" s="483"/>
      <c r="D88" s="2010"/>
      <c r="E88" s="105"/>
      <c r="F88" s="112"/>
      <c r="G88" s="90" t="s">
        <v>17</v>
      </c>
      <c r="H88" s="375">
        <f>SUM(H87:H87)</f>
        <v>103</v>
      </c>
      <c r="I88" s="375">
        <f>SUM(I87:I87)</f>
        <v>103</v>
      </c>
      <c r="J88" s="287"/>
      <c r="K88" s="290">
        <f>SUM(K87)</f>
        <v>0</v>
      </c>
      <c r="L88" s="426">
        <f>SUM(L87)</f>
        <v>0</v>
      </c>
      <c r="M88" s="697"/>
      <c r="N88" s="290"/>
      <c r="O88" s="426"/>
      <c r="P88" s="697"/>
      <c r="Q88" s="2182"/>
      <c r="R88" s="342"/>
      <c r="S88" s="215"/>
      <c r="T88" s="216"/>
      <c r="U88" s="315"/>
      <c r="V88" s="799"/>
      <c r="W88" s="799"/>
      <c r="X88" s="800"/>
    </row>
    <row r="89" spans="1:24" ht="31.5" customHeight="1" x14ac:dyDescent="0.2">
      <c r="A89" s="481"/>
      <c r="B89" s="479"/>
      <c r="C89" s="482"/>
      <c r="D89" s="2017" t="s">
        <v>252</v>
      </c>
      <c r="E89" s="338" t="s">
        <v>3</v>
      </c>
      <c r="F89" s="111">
        <v>6</v>
      </c>
      <c r="G89" s="47" t="s">
        <v>19</v>
      </c>
      <c r="H89" s="433">
        <v>31.8</v>
      </c>
      <c r="I89" s="433">
        <v>31.8</v>
      </c>
      <c r="J89" s="663"/>
      <c r="K89" s="273"/>
      <c r="L89" s="365"/>
      <c r="M89" s="293"/>
      <c r="N89" s="273"/>
      <c r="O89" s="365"/>
      <c r="P89" s="752"/>
      <c r="Q89" s="2176" t="s">
        <v>248</v>
      </c>
      <c r="R89" s="573">
        <v>100</v>
      </c>
      <c r="S89" s="85"/>
      <c r="T89" s="551"/>
      <c r="U89" s="315"/>
      <c r="V89" s="799"/>
      <c r="W89" s="799"/>
      <c r="X89" s="800"/>
    </row>
    <row r="90" spans="1:24" x14ac:dyDescent="0.2">
      <c r="A90" s="481"/>
      <c r="B90" s="479"/>
      <c r="C90" s="483"/>
      <c r="D90" s="2010"/>
      <c r="E90" s="105"/>
      <c r="F90" s="112"/>
      <c r="G90" s="90" t="s">
        <v>17</v>
      </c>
      <c r="H90" s="375">
        <f>SUM(H89:H89)</f>
        <v>31.8</v>
      </c>
      <c r="I90" s="375">
        <f>SUM(I89:I89)</f>
        <v>31.8</v>
      </c>
      <c r="J90" s="287">
        <f>SUM(J89:J89)</f>
        <v>0</v>
      </c>
      <c r="K90" s="290">
        <f>SUM(K89)</f>
        <v>0</v>
      </c>
      <c r="L90" s="426">
        <f>SUM(L89)</f>
        <v>0</v>
      </c>
      <c r="M90" s="697"/>
      <c r="N90" s="290"/>
      <c r="O90" s="426"/>
      <c r="P90" s="744"/>
      <c r="Q90" s="2177"/>
      <c r="R90" s="239"/>
      <c r="S90" s="26"/>
      <c r="T90" s="41"/>
      <c r="U90" s="315"/>
      <c r="V90" s="799"/>
      <c r="W90" s="799"/>
      <c r="X90" s="800"/>
    </row>
    <row r="91" spans="1:24" ht="18" customHeight="1" x14ac:dyDescent="0.2">
      <c r="A91" s="631"/>
      <c r="B91" s="626"/>
      <c r="C91" s="632"/>
      <c r="D91" s="2017" t="s">
        <v>221</v>
      </c>
      <c r="E91" s="338" t="s">
        <v>3</v>
      </c>
      <c r="F91" s="111">
        <v>5</v>
      </c>
      <c r="G91" s="47" t="s">
        <v>19</v>
      </c>
      <c r="H91" s="433"/>
      <c r="I91" s="433"/>
      <c r="J91" s="663"/>
      <c r="K91" s="273"/>
      <c r="L91" s="365"/>
      <c r="M91" s="293"/>
      <c r="N91" s="713">
        <v>31.6</v>
      </c>
      <c r="O91" s="533">
        <v>31.6</v>
      </c>
      <c r="P91" s="293"/>
      <c r="Q91" s="728" t="s">
        <v>115</v>
      </c>
      <c r="R91" s="554"/>
      <c r="S91" s="554"/>
      <c r="T91" s="557">
        <v>1</v>
      </c>
      <c r="U91" s="315"/>
      <c r="V91" s="799"/>
      <c r="W91" s="799"/>
      <c r="X91" s="800"/>
    </row>
    <row r="92" spans="1:24" ht="15.75" customHeight="1" x14ac:dyDescent="0.2">
      <c r="A92" s="631"/>
      <c r="B92" s="626"/>
      <c r="C92" s="632"/>
      <c r="D92" s="2009"/>
      <c r="E92" s="339"/>
      <c r="F92" s="93"/>
      <c r="G92" s="47" t="s">
        <v>74</v>
      </c>
      <c r="H92" s="433"/>
      <c r="I92" s="433"/>
      <c r="J92" s="663"/>
      <c r="K92" s="392">
        <v>2.2000000000000002</v>
      </c>
      <c r="L92" s="418">
        <v>2.2000000000000002</v>
      </c>
      <c r="M92" s="294"/>
      <c r="N92" s="292">
        <v>0</v>
      </c>
      <c r="O92" s="386">
        <v>0</v>
      </c>
      <c r="P92" s="294"/>
      <c r="Q92" s="2183" t="s">
        <v>116</v>
      </c>
      <c r="R92" s="123"/>
      <c r="S92" s="123"/>
      <c r="T92" s="588">
        <v>1</v>
      </c>
      <c r="U92" s="315"/>
      <c r="V92" s="799"/>
      <c r="W92" s="799"/>
      <c r="X92" s="800"/>
    </row>
    <row r="93" spans="1:24" x14ac:dyDescent="0.2">
      <c r="A93" s="839"/>
      <c r="B93" s="837"/>
      <c r="C93" s="840"/>
      <c r="D93" s="2010"/>
      <c r="E93" s="635"/>
      <c r="F93" s="112"/>
      <c r="G93" s="89" t="s">
        <v>17</v>
      </c>
      <c r="H93" s="426">
        <f>SUM(H91:H91)</f>
        <v>0</v>
      </c>
      <c r="I93" s="426">
        <f>SUM(I91:I91)</f>
        <v>0</v>
      </c>
      <c r="J93" s="777">
        <f>SUM(J91:J91)</f>
        <v>0</v>
      </c>
      <c r="K93" s="290">
        <f>SUM(K91:K92)</f>
        <v>2.2000000000000002</v>
      </c>
      <c r="L93" s="426">
        <f>SUM(L91:L92)</f>
        <v>2.2000000000000002</v>
      </c>
      <c r="M93" s="697"/>
      <c r="N93" s="290">
        <f>SUM(N91:N92)</f>
        <v>31.6</v>
      </c>
      <c r="O93" s="426">
        <f>SUM(O91:O92)</f>
        <v>31.6</v>
      </c>
      <c r="P93" s="269"/>
      <c r="Q93" s="2183"/>
      <c r="R93" s="215"/>
      <c r="S93" s="215"/>
      <c r="T93" s="342"/>
      <c r="U93" s="315"/>
      <c r="V93" s="799"/>
      <c r="W93" s="799"/>
      <c r="X93" s="800"/>
    </row>
    <row r="94" spans="1:24" ht="28.5" customHeight="1" x14ac:dyDescent="0.2">
      <c r="A94" s="631"/>
      <c r="B94" s="626"/>
      <c r="C94" s="632"/>
      <c r="D94" s="2009" t="s">
        <v>117</v>
      </c>
      <c r="E94" s="339" t="s">
        <v>3</v>
      </c>
      <c r="F94" s="93">
        <v>5</v>
      </c>
      <c r="G94" s="648" t="s">
        <v>16</v>
      </c>
      <c r="H94" s="378"/>
      <c r="I94" s="378"/>
      <c r="J94" s="662"/>
      <c r="K94" s="691">
        <v>45</v>
      </c>
      <c r="L94" s="705">
        <v>45</v>
      </c>
      <c r="M94" s="784"/>
      <c r="N94" s="713"/>
      <c r="O94" s="533"/>
      <c r="P94" s="784"/>
      <c r="Q94" s="2177" t="s">
        <v>194</v>
      </c>
      <c r="R94" s="573"/>
      <c r="S94" s="85">
        <v>100</v>
      </c>
      <c r="T94" s="636"/>
      <c r="U94" s="315"/>
      <c r="V94" s="799"/>
      <c r="W94" s="799"/>
      <c r="X94" s="800"/>
    </row>
    <row r="95" spans="1:24" ht="28.5" customHeight="1" x14ac:dyDescent="0.2">
      <c r="A95" s="631"/>
      <c r="B95" s="626"/>
      <c r="C95" s="632"/>
      <c r="D95" s="2009"/>
      <c r="E95" s="339"/>
      <c r="F95" s="93"/>
      <c r="G95" s="67" t="s">
        <v>5</v>
      </c>
      <c r="H95" s="433"/>
      <c r="I95" s="433"/>
      <c r="J95" s="663"/>
      <c r="K95" s="690">
        <v>300</v>
      </c>
      <c r="L95" s="704">
        <v>300</v>
      </c>
      <c r="M95" s="309"/>
      <c r="N95" s="692"/>
      <c r="O95" s="707"/>
      <c r="P95" s="309"/>
      <c r="Q95" s="2177"/>
      <c r="R95" s="573"/>
      <c r="S95" s="85"/>
      <c r="T95" s="636"/>
      <c r="U95" s="315"/>
      <c r="V95" s="799"/>
      <c r="W95" s="799"/>
      <c r="X95" s="800"/>
    </row>
    <row r="96" spans="1:24" x14ac:dyDescent="0.2">
      <c r="A96" s="631"/>
      <c r="B96" s="626"/>
      <c r="C96" s="633"/>
      <c r="D96" s="2010"/>
      <c r="E96" s="105"/>
      <c r="F96" s="112"/>
      <c r="G96" s="90" t="s">
        <v>17</v>
      </c>
      <c r="H96" s="375">
        <f>SUM(H94:H94)</f>
        <v>0</v>
      </c>
      <c r="I96" s="375">
        <f>SUM(I94:I94)</f>
        <v>0</v>
      </c>
      <c r="J96" s="287">
        <f>SUM(J94:J94)</f>
        <v>0</v>
      </c>
      <c r="K96" s="290">
        <f>SUM(K94:K95)</f>
        <v>345</v>
      </c>
      <c r="L96" s="426">
        <f>SUM(L94:L95)</f>
        <v>345</v>
      </c>
      <c r="M96" s="695"/>
      <c r="N96" s="290">
        <f>SUM(N94:N95)</f>
        <v>0</v>
      </c>
      <c r="O96" s="426">
        <f>SUM(O94:O95)</f>
        <v>0</v>
      </c>
      <c r="P96" s="697"/>
      <c r="Q96" s="2177"/>
      <c r="R96" s="239"/>
      <c r="S96" s="26"/>
      <c r="T96" s="41"/>
      <c r="U96" s="315"/>
      <c r="V96" s="799"/>
      <c r="W96" s="799"/>
      <c r="X96" s="800"/>
    </row>
    <row r="97" spans="1:26" ht="17.25" customHeight="1" x14ac:dyDescent="0.2">
      <c r="A97" s="631"/>
      <c r="B97" s="626"/>
      <c r="C97" s="632"/>
      <c r="D97" s="2017" t="s">
        <v>206</v>
      </c>
      <c r="E97" s="338" t="s">
        <v>3</v>
      </c>
      <c r="F97" s="111">
        <v>5</v>
      </c>
      <c r="G97" s="47" t="s">
        <v>16</v>
      </c>
      <c r="H97" s="433"/>
      <c r="I97" s="433"/>
      <c r="J97" s="663"/>
      <c r="K97" s="273">
        <v>20</v>
      </c>
      <c r="L97" s="365">
        <v>20</v>
      </c>
      <c r="M97" s="752"/>
      <c r="N97" s="292">
        <v>120</v>
      </c>
      <c r="O97" s="386">
        <v>120</v>
      </c>
      <c r="P97" s="293"/>
      <c r="Q97" s="2176" t="s">
        <v>248</v>
      </c>
      <c r="R97" s="588">
        <v>100</v>
      </c>
      <c r="S97" s="123"/>
      <c r="T97" s="589"/>
      <c r="U97" s="315"/>
      <c r="V97" s="799"/>
      <c r="W97" s="799"/>
      <c r="X97" s="800"/>
    </row>
    <row r="98" spans="1:26" x14ac:dyDescent="0.2">
      <c r="A98" s="631"/>
      <c r="B98" s="626"/>
      <c r="C98" s="633"/>
      <c r="D98" s="2009"/>
      <c r="E98" s="105"/>
      <c r="F98" s="112"/>
      <c r="G98" s="90" t="s">
        <v>17</v>
      </c>
      <c r="H98" s="375">
        <f>SUM(H97:H97)</f>
        <v>0</v>
      </c>
      <c r="I98" s="375">
        <f>SUM(I97:I97)</f>
        <v>0</v>
      </c>
      <c r="J98" s="287">
        <f>SUM(J97:J97)</f>
        <v>0</v>
      </c>
      <c r="K98" s="290">
        <f>SUM(K97)</f>
        <v>20</v>
      </c>
      <c r="L98" s="426">
        <f>SUM(L97)</f>
        <v>20</v>
      </c>
      <c r="M98" s="744"/>
      <c r="N98" s="286">
        <f>N97</f>
        <v>120</v>
      </c>
      <c r="O98" s="375">
        <f>O97</f>
        <v>120</v>
      </c>
      <c r="P98" s="697"/>
      <c r="Q98" s="2177"/>
      <c r="R98" s="239"/>
      <c r="S98" s="26"/>
      <c r="T98" s="41"/>
      <c r="U98" s="315"/>
      <c r="V98" s="799"/>
      <c r="W98" s="799"/>
      <c r="X98" s="800"/>
    </row>
    <row r="99" spans="1:26" ht="13.5" thickBot="1" x14ac:dyDescent="0.25">
      <c r="A99" s="445"/>
      <c r="B99" s="448"/>
      <c r="C99" s="439"/>
      <c r="D99" s="672"/>
      <c r="E99" s="2178" t="s">
        <v>78</v>
      </c>
      <c r="F99" s="2179"/>
      <c r="G99" s="2180"/>
      <c r="H99" s="371">
        <f>H90+H88+H86+H84+H76+H93+H96+H98</f>
        <v>181.5</v>
      </c>
      <c r="I99" s="371">
        <f t="shared" ref="I99:M99" si="14">I90+I88+I86+I84+I76+I93+I96+I98</f>
        <v>181.5</v>
      </c>
      <c r="J99" s="681">
        <f t="shared" si="14"/>
        <v>0</v>
      </c>
      <c r="K99" s="279">
        <f>K90+K88+K86+K84+K76+K93+K96+K98</f>
        <v>1006.4000000000001</v>
      </c>
      <c r="L99" s="371">
        <f>L90+L88+L86+L84+L76+L93+L96+L98</f>
        <v>1006.4000000000001</v>
      </c>
      <c r="M99" s="264">
        <f t="shared" si="14"/>
        <v>0</v>
      </c>
      <c r="N99" s="280">
        <f>N96+N93+N86+N84+N76+N90+N88+N98</f>
        <v>1547.7</v>
      </c>
      <c r="O99" s="360">
        <f>O96+O93+O86+O84+O76+O90+O88+O98</f>
        <v>1547.7</v>
      </c>
      <c r="P99" s="782"/>
      <c r="Q99" s="729"/>
      <c r="R99" s="590"/>
      <c r="S99" s="591"/>
      <c r="T99" s="592"/>
      <c r="U99" s="801"/>
      <c r="V99" s="802"/>
      <c r="W99" s="802"/>
      <c r="X99" s="803"/>
      <c r="Z99" s="69" t="s">
        <v>259</v>
      </c>
    </row>
    <row r="100" spans="1:26" ht="28.5" customHeight="1" x14ac:dyDescent="0.2">
      <c r="A100" s="629" t="s">
        <v>18</v>
      </c>
      <c r="B100" s="630" t="s">
        <v>15</v>
      </c>
      <c r="C100" s="634" t="s">
        <v>18</v>
      </c>
      <c r="D100" s="346" t="s">
        <v>207</v>
      </c>
      <c r="E100" s="197"/>
      <c r="F100" s="86"/>
      <c r="G100" s="252"/>
      <c r="H100" s="379"/>
      <c r="I100" s="379"/>
      <c r="J100" s="424"/>
      <c r="K100" s="764"/>
      <c r="L100" s="765"/>
      <c r="M100" s="424"/>
      <c r="N100" s="743"/>
      <c r="O100" s="535"/>
      <c r="P100" s="348"/>
      <c r="Q100" s="350"/>
      <c r="R100" s="182"/>
      <c r="S100" s="182"/>
      <c r="T100" s="182"/>
      <c r="U100" s="600"/>
      <c r="V100" s="601"/>
      <c r="W100" s="601"/>
      <c r="X100" s="602"/>
    </row>
    <row r="101" spans="1:26" ht="40.5" customHeight="1" x14ac:dyDescent="0.2">
      <c r="A101" s="444"/>
      <c r="B101" s="447"/>
      <c r="C101" s="449"/>
      <c r="D101" s="1806" t="s">
        <v>237</v>
      </c>
      <c r="E101" s="943" t="s">
        <v>3</v>
      </c>
      <c r="F101" s="948">
        <v>5</v>
      </c>
      <c r="G101" s="50" t="s">
        <v>16</v>
      </c>
      <c r="H101" s="364">
        <v>2.2000000000000002</v>
      </c>
      <c r="I101" s="364">
        <v>2.2000000000000002</v>
      </c>
      <c r="J101" s="297"/>
      <c r="K101" s="277">
        <v>35.799999999999997</v>
      </c>
      <c r="L101" s="706">
        <v>35.799999999999997</v>
      </c>
      <c r="M101" s="297"/>
      <c r="N101" s="277">
        <v>552.5</v>
      </c>
      <c r="O101" s="706">
        <v>552.5</v>
      </c>
      <c r="P101" s="268"/>
      <c r="Q101" s="730" t="s">
        <v>222</v>
      </c>
      <c r="R101" s="583">
        <v>1</v>
      </c>
      <c r="S101" s="583">
        <v>4</v>
      </c>
      <c r="T101" s="583">
        <v>5</v>
      </c>
      <c r="U101" s="584"/>
      <c r="V101" s="194"/>
      <c r="W101" s="194"/>
      <c r="X101" s="585"/>
    </row>
    <row r="102" spans="1:26" ht="38.25" customHeight="1" x14ac:dyDescent="0.2">
      <c r="A102" s="444"/>
      <c r="B102" s="447"/>
      <c r="C102" s="449"/>
      <c r="D102" s="1807"/>
      <c r="E102" s="138"/>
      <c r="F102" s="207"/>
      <c r="G102" s="319"/>
      <c r="H102" s="364"/>
      <c r="I102" s="364"/>
      <c r="J102" s="297"/>
      <c r="K102" s="292"/>
      <c r="L102" s="386"/>
      <c r="M102" s="297"/>
      <c r="N102" s="292"/>
      <c r="O102" s="386"/>
      <c r="P102" s="268"/>
      <c r="Q102" s="731" t="s">
        <v>223</v>
      </c>
      <c r="R102" s="58"/>
      <c r="S102" s="58">
        <v>1</v>
      </c>
      <c r="T102" s="58">
        <v>4</v>
      </c>
      <c r="U102" s="584"/>
      <c r="V102" s="194"/>
      <c r="W102" s="194"/>
      <c r="X102" s="585"/>
    </row>
    <row r="103" spans="1:26" x14ac:dyDescent="0.2">
      <c r="A103" s="914"/>
      <c r="B103" s="915"/>
      <c r="C103" s="2169"/>
      <c r="D103" s="1805" t="s">
        <v>73</v>
      </c>
      <c r="E103" s="943" t="s">
        <v>3</v>
      </c>
      <c r="F103" s="948">
        <v>5</v>
      </c>
      <c r="G103" s="920" t="s">
        <v>16</v>
      </c>
      <c r="H103" s="380">
        <v>39.200000000000003</v>
      </c>
      <c r="I103" s="380">
        <v>39.200000000000003</v>
      </c>
      <c r="J103" s="423">
        <f>I103-H103</f>
        <v>0</v>
      </c>
      <c r="K103" s="277"/>
      <c r="L103" s="706"/>
      <c r="M103" s="759"/>
      <c r="N103" s="277"/>
      <c r="O103" s="706"/>
      <c r="P103" s="699"/>
      <c r="Q103" s="2171" t="s">
        <v>119</v>
      </c>
      <c r="R103" s="581">
        <v>100</v>
      </c>
      <c r="S103" s="581"/>
      <c r="T103" s="581"/>
      <c r="U103" s="2145"/>
      <c r="V103" s="2146"/>
      <c r="W103" s="2146"/>
      <c r="X103" s="2147"/>
    </row>
    <row r="104" spans="1:26" x14ac:dyDescent="0.2">
      <c r="A104" s="914"/>
      <c r="B104" s="915"/>
      <c r="C104" s="2169"/>
      <c r="D104" s="1806"/>
      <c r="E104" s="138"/>
      <c r="F104" s="942"/>
      <c r="G104" s="655" t="s">
        <v>4</v>
      </c>
      <c r="H104" s="381">
        <v>1.5</v>
      </c>
      <c r="I104" s="381">
        <v>1.5</v>
      </c>
      <c r="J104" s="427"/>
      <c r="K104" s="692"/>
      <c r="L104" s="707"/>
      <c r="M104" s="297"/>
      <c r="N104" s="692"/>
      <c r="O104" s="707"/>
      <c r="P104" s="268"/>
      <c r="Q104" s="2171"/>
      <c r="R104" s="581"/>
      <c r="S104" s="581"/>
      <c r="T104" s="581"/>
      <c r="U104" s="2027"/>
      <c r="V104" s="2028"/>
      <c r="W104" s="2028"/>
      <c r="X104" s="2029"/>
    </row>
    <row r="105" spans="1:26" x14ac:dyDescent="0.2">
      <c r="A105" s="914"/>
      <c r="B105" s="915"/>
      <c r="C105" s="916"/>
      <c r="D105" s="1806"/>
      <c r="E105" s="138"/>
      <c r="F105" s="918"/>
      <c r="G105" s="250" t="s">
        <v>16</v>
      </c>
      <c r="H105" s="381">
        <v>37.5</v>
      </c>
      <c r="I105" s="381">
        <v>37.5</v>
      </c>
      <c r="J105" s="427"/>
      <c r="K105" s="692"/>
      <c r="L105" s="707"/>
      <c r="M105" s="759"/>
      <c r="N105" s="692"/>
      <c r="O105" s="707"/>
      <c r="P105" s="699"/>
      <c r="Q105" s="922"/>
      <c r="R105" s="581"/>
      <c r="S105" s="581"/>
      <c r="T105" s="581"/>
      <c r="U105" s="2027"/>
      <c r="V105" s="2028"/>
      <c r="W105" s="2028"/>
      <c r="X105" s="2029"/>
    </row>
    <row r="106" spans="1:26" x14ac:dyDescent="0.2">
      <c r="A106" s="934"/>
      <c r="B106" s="935"/>
      <c r="C106" s="936"/>
      <c r="D106" s="1807"/>
      <c r="E106" s="199"/>
      <c r="F106" s="253"/>
      <c r="G106" s="656" t="s">
        <v>208</v>
      </c>
      <c r="H106" s="657">
        <f>SUM(H103:H105)</f>
        <v>78.2</v>
      </c>
      <c r="I106" s="657">
        <f>SUM(I103:I105)</f>
        <v>78.2</v>
      </c>
      <c r="J106" s="658">
        <f>J105+J104+J103</f>
        <v>0</v>
      </c>
      <c r="K106" s="927">
        <f>SUM(K103:K105)</f>
        <v>0</v>
      </c>
      <c r="L106" s="928">
        <f t="shared" ref="L106:M106" si="15">SUM(L103:L105)</f>
        <v>0</v>
      </c>
      <c r="M106" s="929">
        <f t="shared" si="15"/>
        <v>0</v>
      </c>
      <c r="N106" s="927">
        <f t="shared" ref="N106" si="16">SUM(N103:N105)</f>
        <v>0</v>
      </c>
      <c r="O106" s="928">
        <f t="shared" ref="O106" si="17">SUM(O103:O105)</f>
        <v>0</v>
      </c>
      <c r="P106" s="930">
        <f t="shared" ref="P106" si="18">SUM(P103:P105)</f>
        <v>0</v>
      </c>
      <c r="Q106" s="923"/>
      <c r="R106" s="558"/>
      <c r="S106" s="558"/>
      <c r="T106" s="558"/>
      <c r="U106" s="2148"/>
      <c r="V106" s="2149"/>
      <c r="W106" s="2149"/>
      <c r="X106" s="2150"/>
    </row>
    <row r="107" spans="1:26" ht="27.75" customHeight="1" x14ac:dyDescent="0.2">
      <c r="A107" s="949"/>
      <c r="B107" s="951"/>
      <c r="C107" s="952"/>
      <c r="D107" s="2100" t="s">
        <v>274</v>
      </c>
      <c r="E107" s="153" t="s">
        <v>3</v>
      </c>
      <c r="F107" s="953">
        <v>5</v>
      </c>
      <c r="G107" s="498" t="s">
        <v>285</v>
      </c>
      <c r="H107" s="387">
        <v>1838</v>
      </c>
      <c r="I107" s="813">
        <v>785.8</v>
      </c>
      <c r="J107" s="924">
        <f>I107-H107</f>
        <v>-1052.2</v>
      </c>
      <c r="K107" s="925"/>
      <c r="L107" s="938">
        <v>1052.2</v>
      </c>
      <c r="M107" s="939">
        <f>L107-K107</f>
        <v>1052.2</v>
      </c>
      <c r="N107" s="718"/>
      <c r="O107" s="722"/>
      <c r="P107" s="926"/>
      <c r="Q107" s="956" t="s">
        <v>122</v>
      </c>
      <c r="R107" s="615" t="s">
        <v>284</v>
      </c>
      <c r="S107" s="239">
        <v>100</v>
      </c>
      <c r="T107" s="239"/>
      <c r="U107" s="2145" t="s">
        <v>283</v>
      </c>
      <c r="V107" s="2146"/>
      <c r="W107" s="2146"/>
      <c r="X107" s="2147"/>
    </row>
    <row r="108" spans="1:26" ht="50.25" customHeight="1" x14ac:dyDescent="0.2">
      <c r="A108" s="949"/>
      <c r="B108" s="951"/>
      <c r="C108" s="952"/>
      <c r="D108" s="2100"/>
      <c r="E108" s="2117" t="s">
        <v>266</v>
      </c>
      <c r="F108" s="955"/>
      <c r="G108" s="341" t="s">
        <v>16</v>
      </c>
      <c r="H108" s="382">
        <v>600</v>
      </c>
      <c r="I108" s="382">
        <v>600</v>
      </c>
      <c r="J108" s="937">
        <f>I108-H108</f>
        <v>0</v>
      </c>
      <c r="K108" s="694">
        <v>946.9</v>
      </c>
      <c r="L108" s="709">
        <v>946.9</v>
      </c>
      <c r="M108" s="793"/>
      <c r="N108" s="693"/>
      <c r="O108" s="708"/>
      <c r="P108" s="746"/>
      <c r="Q108" s="956"/>
      <c r="R108" s="615"/>
      <c r="S108" s="615"/>
      <c r="T108" s="615"/>
      <c r="U108" s="2027"/>
      <c r="V108" s="2028"/>
      <c r="W108" s="2028"/>
      <c r="X108" s="2029"/>
    </row>
    <row r="109" spans="1:26" ht="18" customHeight="1" x14ac:dyDescent="0.2">
      <c r="A109" s="967"/>
      <c r="B109" s="963"/>
      <c r="C109" s="996"/>
      <c r="D109" s="2101"/>
      <c r="E109" s="2032"/>
      <c r="F109" s="954"/>
      <c r="G109" s="89" t="s">
        <v>17</v>
      </c>
      <c r="H109" s="426">
        <f>SUM(H107:H108)</f>
        <v>2438</v>
      </c>
      <c r="I109" s="426">
        <f>SUM(I107:I108)</f>
        <v>1385.8</v>
      </c>
      <c r="J109" s="431">
        <f>SUM(J107:J108)</f>
        <v>-1052.2</v>
      </c>
      <c r="K109" s="908">
        <f>SUM(K107:K108)</f>
        <v>946.9</v>
      </c>
      <c r="L109" s="909">
        <f>SUM(L107:L108)</f>
        <v>1999.1</v>
      </c>
      <c r="M109" s="748">
        <f t="shared" ref="M109:P109" si="19">SUM(M107:M108)</f>
        <v>1052.2</v>
      </c>
      <c r="N109" s="749">
        <f t="shared" si="19"/>
        <v>0</v>
      </c>
      <c r="O109" s="750">
        <f t="shared" si="19"/>
        <v>0</v>
      </c>
      <c r="P109" s="751">
        <f t="shared" si="19"/>
        <v>0</v>
      </c>
      <c r="Q109" s="957"/>
      <c r="R109" s="342"/>
      <c r="S109" s="342"/>
      <c r="T109" s="342"/>
      <c r="U109" s="2148"/>
      <c r="V109" s="2149"/>
      <c r="W109" s="2149"/>
      <c r="X109" s="2150"/>
    </row>
    <row r="110" spans="1:26" ht="18" customHeight="1" x14ac:dyDescent="0.2">
      <c r="A110" s="631"/>
      <c r="B110" s="626"/>
      <c r="C110" s="628"/>
      <c r="D110" s="2005" t="s">
        <v>109</v>
      </c>
      <c r="E110" s="943" t="s">
        <v>3</v>
      </c>
      <c r="F110" s="948">
        <v>5</v>
      </c>
      <c r="G110" s="498" t="s">
        <v>74</v>
      </c>
      <c r="H110" s="387"/>
      <c r="I110" s="387"/>
      <c r="J110" s="499"/>
      <c r="K110" s="718">
        <v>125</v>
      </c>
      <c r="L110" s="722">
        <v>125</v>
      </c>
      <c r="M110" s="499"/>
      <c r="N110" s="713">
        <v>1300</v>
      </c>
      <c r="O110" s="533">
        <v>1300</v>
      </c>
      <c r="P110" s="745"/>
      <c r="Q110" s="907" t="s">
        <v>110</v>
      </c>
      <c r="R110" s="239"/>
      <c r="S110" s="239">
        <v>1</v>
      </c>
      <c r="T110" s="239"/>
      <c r="U110" s="429"/>
      <c r="V110" s="597"/>
      <c r="W110" s="597"/>
      <c r="X110" s="598"/>
    </row>
    <row r="111" spans="1:26" ht="18" customHeight="1" x14ac:dyDescent="0.2">
      <c r="A111" s="627"/>
      <c r="B111" s="626"/>
      <c r="C111" s="645"/>
      <c r="D111" s="2005"/>
      <c r="E111" s="639"/>
      <c r="F111" s="637"/>
      <c r="G111" s="89" t="s">
        <v>17</v>
      </c>
      <c r="H111" s="426">
        <f>SUM(H110:H110)</f>
        <v>0</v>
      </c>
      <c r="I111" s="426">
        <f>SUM(I110:I110)</f>
        <v>0</v>
      </c>
      <c r="J111" s="748">
        <f>SUM(J110:J110)</f>
        <v>0</v>
      </c>
      <c r="K111" s="749">
        <f>SUM(K110:K110)</f>
        <v>125</v>
      </c>
      <c r="L111" s="750">
        <f>SUM(L110:L110)</f>
        <v>125</v>
      </c>
      <c r="M111" s="794"/>
      <c r="N111" s="299">
        <f>N110</f>
        <v>1300</v>
      </c>
      <c r="O111" s="383">
        <f>O110</f>
        <v>1300</v>
      </c>
      <c r="P111" s="783"/>
      <c r="Q111" s="732" t="s">
        <v>111</v>
      </c>
      <c r="R111" s="220"/>
      <c r="S111" s="220"/>
      <c r="T111" s="247"/>
      <c r="U111" s="673"/>
      <c r="V111" s="674"/>
      <c r="W111" s="674"/>
      <c r="X111" s="675"/>
    </row>
    <row r="112" spans="1:26" ht="18" customHeight="1" thickBot="1" x14ac:dyDescent="0.25">
      <c r="A112" s="471"/>
      <c r="B112" s="473"/>
      <c r="C112" s="474"/>
      <c r="D112" s="409"/>
      <c r="E112" s="2118" t="s">
        <v>78</v>
      </c>
      <c r="F112" s="2119"/>
      <c r="G112" s="2120"/>
      <c r="H112" s="360">
        <f>H109+H106+H101</f>
        <v>2518.3999999999996</v>
      </c>
      <c r="I112" s="360">
        <f>I109+I106+I101</f>
        <v>1466.2</v>
      </c>
      <c r="J112" s="281">
        <f>J109+J106+J111</f>
        <v>-1052.2</v>
      </c>
      <c r="K112" s="280">
        <f>K109+K106+K101+K111</f>
        <v>1107.6999999999998</v>
      </c>
      <c r="L112" s="360">
        <f t="shared" ref="L112:M112" si="20">L109+L106+L101+L111</f>
        <v>2159.8999999999996</v>
      </c>
      <c r="M112" s="281">
        <f t="shared" si="20"/>
        <v>1052.2</v>
      </c>
      <c r="N112" s="280">
        <f t="shared" ref="N112:O112" si="21">N111+N109+N106+N101</f>
        <v>1852.5</v>
      </c>
      <c r="O112" s="360">
        <f t="shared" si="21"/>
        <v>1852.5</v>
      </c>
      <c r="P112" s="296"/>
      <c r="Q112" s="733"/>
      <c r="R112" s="546"/>
      <c r="S112" s="546"/>
      <c r="T112" s="546"/>
      <c r="U112" s="676"/>
      <c r="V112" s="677"/>
      <c r="W112" s="677"/>
      <c r="X112" s="678"/>
    </row>
    <row r="113" spans="1:24" ht="27" customHeight="1" x14ac:dyDescent="0.2">
      <c r="A113" s="519" t="s">
        <v>18</v>
      </c>
      <c r="B113" s="520" t="s">
        <v>15</v>
      </c>
      <c r="C113" s="514" t="s">
        <v>20</v>
      </c>
      <c r="D113" s="142" t="s">
        <v>35</v>
      </c>
      <c r="E113" s="143"/>
      <c r="F113" s="196"/>
      <c r="G113" s="524"/>
      <c r="H113" s="362"/>
      <c r="I113" s="362"/>
      <c r="J113" s="263"/>
      <c r="K113" s="762"/>
      <c r="L113" s="763"/>
      <c r="M113" s="295"/>
      <c r="N113" s="714"/>
      <c r="O113" s="711"/>
      <c r="P113" s="295"/>
      <c r="Q113" s="734" t="s">
        <v>186</v>
      </c>
      <c r="R113" s="606">
        <v>1</v>
      </c>
      <c r="S113" s="62"/>
      <c r="T113" s="164"/>
      <c r="U113" s="2157" t="s">
        <v>277</v>
      </c>
      <c r="V113" s="2158"/>
      <c r="W113" s="2158"/>
      <c r="X113" s="2159"/>
    </row>
    <row r="114" spans="1:24" ht="66.75" customHeight="1" x14ac:dyDescent="0.2">
      <c r="A114" s="631"/>
      <c r="B114" s="626"/>
      <c r="C114" s="628"/>
      <c r="D114" s="2181" t="s">
        <v>268</v>
      </c>
      <c r="E114" s="140" t="s">
        <v>3</v>
      </c>
      <c r="F114" s="152">
        <v>5</v>
      </c>
      <c r="G114" s="646" t="s">
        <v>16</v>
      </c>
      <c r="H114" s="363">
        <v>4</v>
      </c>
      <c r="I114" s="363">
        <v>4</v>
      </c>
      <c r="J114" s="427"/>
      <c r="K114" s="689">
        <v>62.1</v>
      </c>
      <c r="L114" s="760">
        <v>20</v>
      </c>
      <c r="M114" s="761">
        <f>L114-K114</f>
        <v>-42.1</v>
      </c>
      <c r="N114" s="692">
        <v>50.7</v>
      </c>
      <c r="O114" s="795">
        <v>62.1</v>
      </c>
      <c r="P114" s="761">
        <f>O114-N114</f>
        <v>11.399999999999999</v>
      </c>
      <c r="Q114" s="818" t="s">
        <v>121</v>
      </c>
      <c r="R114" s="819">
        <v>1</v>
      </c>
      <c r="S114" s="192"/>
      <c r="T114" s="798"/>
      <c r="U114" s="2027"/>
      <c r="V114" s="2028"/>
      <c r="W114" s="2028"/>
      <c r="X114" s="2029"/>
    </row>
    <row r="115" spans="1:24" ht="66.75" customHeight="1" x14ac:dyDescent="0.2">
      <c r="A115" s="838"/>
      <c r="B115" s="837"/>
      <c r="C115" s="148"/>
      <c r="D115" s="2181"/>
      <c r="E115" s="138"/>
      <c r="F115" s="145"/>
      <c r="G115" s="67" t="s">
        <v>74</v>
      </c>
      <c r="H115" s="425"/>
      <c r="I115" s="425"/>
      <c r="J115" s="664"/>
      <c r="K115" s="815">
        <v>35.700000000000003</v>
      </c>
      <c r="L115" s="810">
        <v>0</v>
      </c>
      <c r="M115" s="796">
        <f>L115-K115</f>
        <v>-35.700000000000003</v>
      </c>
      <c r="N115" s="713">
        <v>652.79999999999995</v>
      </c>
      <c r="O115" s="816">
        <v>0</v>
      </c>
      <c r="P115" s="797">
        <f>O115-N115</f>
        <v>-652.79999999999995</v>
      </c>
      <c r="Q115" s="820" t="s">
        <v>115</v>
      </c>
      <c r="R115" s="561"/>
      <c r="S115" s="257">
        <v>1</v>
      </c>
      <c r="T115" s="821"/>
      <c r="U115" s="2027"/>
      <c r="V115" s="2028"/>
      <c r="W115" s="2028"/>
      <c r="X115" s="2029"/>
    </row>
    <row r="116" spans="1:24" ht="68.25" customHeight="1" x14ac:dyDescent="0.2">
      <c r="A116" s="627"/>
      <c r="B116" s="626"/>
      <c r="C116" s="148"/>
      <c r="D116" s="804"/>
      <c r="E116" s="138"/>
      <c r="F116" s="145"/>
      <c r="G116" s="806" t="s">
        <v>5</v>
      </c>
      <c r="H116" s="807"/>
      <c r="I116" s="807"/>
      <c r="J116" s="808"/>
      <c r="K116" s="809"/>
      <c r="L116" s="810">
        <v>113.3</v>
      </c>
      <c r="M116" s="811">
        <f>L116-K116</f>
        <v>113.3</v>
      </c>
      <c r="N116" s="812"/>
      <c r="O116" s="813">
        <v>351.7</v>
      </c>
      <c r="P116" s="814">
        <f>O116-N116</f>
        <v>351.7</v>
      </c>
      <c r="Q116" s="735" t="s">
        <v>120</v>
      </c>
      <c r="R116" s="566"/>
      <c r="S116" s="642"/>
      <c r="T116" s="32">
        <v>30</v>
      </c>
      <c r="U116" s="2027"/>
      <c r="V116" s="2028"/>
      <c r="W116" s="2028"/>
      <c r="X116" s="2029"/>
    </row>
    <row r="117" spans="1:24" ht="16.5" customHeight="1" thickBot="1" x14ac:dyDescent="0.25">
      <c r="A117" s="517"/>
      <c r="B117" s="513"/>
      <c r="C117" s="148"/>
      <c r="D117" s="805"/>
      <c r="E117" s="138"/>
      <c r="F117" s="151"/>
      <c r="G117" s="90" t="s">
        <v>17</v>
      </c>
      <c r="H117" s="383">
        <f t="shared" ref="H117" si="22">SUM(H114:H115)</f>
        <v>4</v>
      </c>
      <c r="I117" s="383">
        <f t="shared" ref="I117:J117" si="23">SUM(I114:I115)</f>
        <v>4</v>
      </c>
      <c r="J117" s="374">
        <f t="shared" si="23"/>
        <v>0</v>
      </c>
      <c r="K117" s="280">
        <f t="shared" ref="K117:P117" si="24">SUM(K114:K116)</f>
        <v>97.800000000000011</v>
      </c>
      <c r="L117" s="360">
        <f t="shared" si="24"/>
        <v>133.30000000000001</v>
      </c>
      <c r="M117" s="296">
        <f t="shared" si="24"/>
        <v>35.499999999999986</v>
      </c>
      <c r="N117" s="280">
        <f t="shared" si="24"/>
        <v>703.5</v>
      </c>
      <c r="O117" s="360">
        <f t="shared" si="24"/>
        <v>413.8</v>
      </c>
      <c r="P117" s="296">
        <f t="shared" si="24"/>
        <v>-289.7</v>
      </c>
      <c r="Q117" s="736"/>
      <c r="R117" s="586"/>
      <c r="S117" s="548"/>
      <c r="T117" s="167"/>
      <c r="U117" s="2027"/>
      <c r="V117" s="2028"/>
      <c r="W117" s="2028"/>
      <c r="X117" s="2029"/>
    </row>
    <row r="118" spans="1:24" ht="18.75" customHeight="1" x14ac:dyDescent="0.2">
      <c r="A118" s="913"/>
      <c r="B118" s="915"/>
      <c r="C118" s="916"/>
      <c r="D118" s="1720" t="s">
        <v>224</v>
      </c>
      <c r="E118" s="140" t="s">
        <v>3</v>
      </c>
      <c r="F118" s="152">
        <v>5</v>
      </c>
      <c r="G118" s="921" t="s">
        <v>16</v>
      </c>
      <c r="H118" s="362">
        <v>2.2000000000000002</v>
      </c>
      <c r="I118" s="362">
        <v>2.2000000000000002</v>
      </c>
      <c r="J118" s="307"/>
      <c r="K118" s="302"/>
      <c r="L118" s="362"/>
      <c r="M118" s="747"/>
      <c r="N118" s="785">
        <v>50</v>
      </c>
      <c r="O118" s="786">
        <v>50</v>
      </c>
      <c r="P118" s="295"/>
      <c r="Q118" s="735" t="s">
        <v>121</v>
      </c>
      <c r="R118" s="318">
        <v>1</v>
      </c>
      <c r="S118" s="100"/>
      <c r="T118" s="649"/>
      <c r="U118" s="2027"/>
      <c r="V118" s="2028"/>
      <c r="W118" s="2028"/>
      <c r="X118" s="2029"/>
    </row>
    <row r="119" spans="1:24" ht="17.25" customHeight="1" x14ac:dyDescent="0.2">
      <c r="A119" s="914"/>
      <c r="B119" s="915"/>
      <c r="C119" s="148"/>
      <c r="D119" s="1759"/>
      <c r="E119" s="138"/>
      <c r="F119" s="145"/>
      <c r="G119" s="67" t="s">
        <v>74</v>
      </c>
      <c r="H119" s="377"/>
      <c r="I119" s="377"/>
      <c r="J119" s="297"/>
      <c r="K119" s="326">
        <v>31.6</v>
      </c>
      <c r="L119" s="377">
        <v>31.6</v>
      </c>
      <c r="M119" s="268"/>
      <c r="N119" s="292">
        <v>508.4</v>
      </c>
      <c r="O119" s="386">
        <v>508.4</v>
      </c>
      <c r="P119" s="699"/>
      <c r="Q119" s="735" t="s">
        <v>115</v>
      </c>
      <c r="R119" s="318"/>
      <c r="S119" s="100">
        <v>1</v>
      </c>
      <c r="T119" s="649"/>
      <c r="U119" s="2027"/>
      <c r="V119" s="2028"/>
      <c r="W119" s="2028"/>
      <c r="X119" s="2029"/>
    </row>
    <row r="120" spans="1:24" ht="15.75" customHeight="1" x14ac:dyDescent="0.2">
      <c r="A120" s="950"/>
      <c r="B120" s="951"/>
      <c r="C120" s="958"/>
      <c r="D120" s="1991"/>
      <c r="E120" s="199"/>
      <c r="F120" s="151"/>
      <c r="G120" s="89" t="s">
        <v>17</v>
      </c>
      <c r="H120" s="788">
        <f t="shared" ref="H120" si="25">SUM(H118:H119)</f>
        <v>2.2000000000000002</v>
      </c>
      <c r="I120" s="788">
        <f t="shared" ref="I120:J120" si="26">SUM(I118:I119)</f>
        <v>2.2000000000000002</v>
      </c>
      <c r="J120" s="789">
        <f t="shared" si="26"/>
        <v>0</v>
      </c>
      <c r="K120" s="790">
        <f>SUM(K118:K119)</f>
        <v>31.6</v>
      </c>
      <c r="L120" s="788">
        <f>SUM(L118:L119)</f>
        <v>31.6</v>
      </c>
      <c r="M120" s="931"/>
      <c r="N120" s="790">
        <f>SUM(N118:N119)</f>
        <v>558.4</v>
      </c>
      <c r="O120" s="788">
        <f>SUM(O118:O119)</f>
        <v>558.4</v>
      </c>
      <c r="P120" s="932"/>
      <c r="Q120" s="933" t="s">
        <v>120</v>
      </c>
      <c r="R120" s="586"/>
      <c r="S120" s="917"/>
      <c r="T120" s="167">
        <v>100</v>
      </c>
      <c r="U120" s="2027"/>
      <c r="V120" s="2028"/>
      <c r="W120" s="2028"/>
      <c r="X120" s="2029"/>
    </row>
    <row r="121" spans="1:24" ht="18.75" customHeight="1" x14ac:dyDescent="0.2">
      <c r="A121" s="631"/>
      <c r="B121" s="626"/>
      <c r="C121" s="628"/>
      <c r="D121" s="1759" t="s">
        <v>158</v>
      </c>
      <c r="E121" s="138" t="s">
        <v>3</v>
      </c>
      <c r="F121" s="145">
        <v>5</v>
      </c>
      <c r="G121" s="647" t="s">
        <v>16</v>
      </c>
      <c r="H121" s="364"/>
      <c r="I121" s="364"/>
      <c r="J121" s="297"/>
      <c r="K121" s="288"/>
      <c r="L121" s="364"/>
      <c r="M121" s="698"/>
      <c r="N121" s="292">
        <v>2.2000000000000002</v>
      </c>
      <c r="O121" s="386">
        <v>2.2000000000000002</v>
      </c>
      <c r="P121" s="268"/>
      <c r="Q121" s="772" t="s">
        <v>121</v>
      </c>
      <c r="R121" s="318"/>
      <c r="S121" s="100"/>
      <c r="T121" s="649">
        <v>1</v>
      </c>
      <c r="U121" s="2027"/>
      <c r="V121" s="2028"/>
      <c r="W121" s="2028"/>
      <c r="X121" s="2029"/>
    </row>
    <row r="122" spans="1:24" ht="15.75" customHeight="1" x14ac:dyDescent="0.2">
      <c r="A122" s="627"/>
      <c r="B122" s="626"/>
      <c r="C122" s="148"/>
      <c r="D122" s="1759"/>
      <c r="E122" s="138"/>
      <c r="F122" s="145"/>
      <c r="G122" s="89" t="s">
        <v>17</v>
      </c>
      <c r="H122" s="788">
        <f>SUM(H121:H121)</f>
        <v>0</v>
      </c>
      <c r="I122" s="788">
        <f>SUM(I121:I121)</f>
        <v>0</v>
      </c>
      <c r="J122" s="789">
        <f>SUM(J121:J121)</f>
        <v>0</v>
      </c>
      <c r="K122" s="790">
        <f>SUM(K121:K121)</f>
        <v>0</v>
      </c>
      <c r="L122" s="788">
        <f>SUM(L121:L121)</f>
        <v>0</v>
      </c>
      <c r="M122" s="791"/>
      <c r="N122" s="790">
        <f>N121</f>
        <v>2.2000000000000002</v>
      </c>
      <c r="O122" s="788">
        <f>O121</f>
        <v>2.2000000000000002</v>
      </c>
      <c r="P122" s="791"/>
      <c r="Q122" s="772"/>
      <c r="R122" s="566"/>
      <c r="S122" s="642"/>
      <c r="T122" s="144"/>
      <c r="U122" s="2027"/>
      <c r="V122" s="2028"/>
      <c r="W122" s="2028"/>
      <c r="X122" s="2029"/>
    </row>
    <row r="123" spans="1:24" ht="15.75" customHeight="1" thickBot="1" x14ac:dyDescent="0.25">
      <c r="A123" s="516"/>
      <c r="B123" s="521"/>
      <c r="C123" s="515"/>
      <c r="D123" s="1760"/>
      <c r="E123" s="2024" t="s">
        <v>78</v>
      </c>
      <c r="F123" s="2025"/>
      <c r="G123" s="2228"/>
      <c r="H123" s="684">
        <f>H120+H117</f>
        <v>6.2</v>
      </c>
      <c r="I123" s="684">
        <f>I120+I117</f>
        <v>6.2</v>
      </c>
      <c r="J123" s="666">
        <f>J120+J117+J122</f>
        <v>0</v>
      </c>
      <c r="K123" s="787">
        <f>K120+K117+K122</f>
        <v>129.4</v>
      </c>
      <c r="L123" s="684">
        <f>L120+L117+L122</f>
        <v>164.9</v>
      </c>
      <c r="M123" s="778">
        <f>M120+M117+M122</f>
        <v>35.499999999999986</v>
      </c>
      <c r="N123" s="787">
        <f t="shared" ref="N123:P123" si="27">N120+N117+N122</f>
        <v>1264.1000000000001</v>
      </c>
      <c r="O123" s="684">
        <f t="shared" si="27"/>
        <v>974.40000000000009</v>
      </c>
      <c r="P123" s="778">
        <f t="shared" si="27"/>
        <v>-289.7</v>
      </c>
      <c r="Q123" s="773"/>
      <c r="R123" s="604"/>
      <c r="S123" s="332"/>
      <c r="T123" s="544"/>
      <c r="U123" s="2160"/>
      <c r="V123" s="2161"/>
      <c r="W123" s="2161"/>
      <c r="X123" s="2162"/>
    </row>
    <row r="124" spans="1:24" ht="40.5" customHeight="1" x14ac:dyDescent="0.2">
      <c r="A124" s="866" t="s">
        <v>18</v>
      </c>
      <c r="B124" s="867" t="s">
        <v>15</v>
      </c>
      <c r="C124" s="154" t="s">
        <v>22</v>
      </c>
      <c r="D124" s="156" t="s">
        <v>178</v>
      </c>
      <c r="E124" s="204"/>
      <c r="F124" s="240">
        <v>2</v>
      </c>
      <c r="G124" s="885" t="s">
        <v>16</v>
      </c>
      <c r="H124" s="362">
        <f>181.6+15+3.3+4</f>
        <v>203.9</v>
      </c>
      <c r="I124" s="822">
        <f>181.6+15+3.3+4+10</f>
        <v>213.9</v>
      </c>
      <c r="J124" s="823">
        <f>I124-H124</f>
        <v>10</v>
      </c>
      <c r="K124" s="282">
        <v>15</v>
      </c>
      <c r="L124" s="389">
        <v>15</v>
      </c>
      <c r="M124" s="295"/>
      <c r="N124" s="714">
        <v>15</v>
      </c>
      <c r="O124" s="711">
        <v>15</v>
      </c>
      <c r="P124" s="295"/>
      <c r="Q124" s="737"/>
      <c r="R124" s="605"/>
      <c r="S124" s="118"/>
      <c r="T124" s="64"/>
      <c r="U124" s="2163" t="s">
        <v>282</v>
      </c>
      <c r="V124" s="2164"/>
      <c r="W124" s="2164"/>
      <c r="X124" s="2165"/>
    </row>
    <row r="125" spans="1:24" ht="33.75" customHeight="1" x14ac:dyDescent="0.2">
      <c r="A125" s="913"/>
      <c r="B125" s="915"/>
      <c r="C125" s="155"/>
      <c r="D125" s="1791" t="s">
        <v>288</v>
      </c>
      <c r="E125" s="919"/>
      <c r="F125" s="35"/>
      <c r="G125" s="498"/>
      <c r="H125" s="365"/>
      <c r="I125" s="365"/>
      <c r="J125" s="266"/>
      <c r="K125" s="317"/>
      <c r="L125" s="387"/>
      <c r="M125" s="274"/>
      <c r="N125" s="292"/>
      <c r="O125" s="386"/>
      <c r="P125" s="274"/>
      <c r="Q125" s="731" t="s">
        <v>290</v>
      </c>
      <c r="R125" s="354">
        <v>3</v>
      </c>
      <c r="S125" s="24"/>
      <c r="T125" s="66"/>
      <c r="U125" s="2166"/>
      <c r="V125" s="2167"/>
      <c r="W125" s="2167"/>
      <c r="X125" s="2168"/>
    </row>
    <row r="126" spans="1:24" ht="33.75" customHeight="1" x14ac:dyDescent="0.2">
      <c r="A126" s="960"/>
      <c r="B126" s="961"/>
      <c r="C126" s="155"/>
      <c r="D126" s="1990"/>
      <c r="E126" s="962"/>
      <c r="F126" s="35"/>
      <c r="G126" s="498"/>
      <c r="H126" s="365"/>
      <c r="I126" s="365"/>
      <c r="J126" s="266"/>
      <c r="K126" s="317"/>
      <c r="L126" s="387"/>
      <c r="M126" s="274"/>
      <c r="N126" s="292"/>
      <c r="O126" s="386"/>
      <c r="P126" s="274"/>
      <c r="Q126" s="852" t="s">
        <v>271</v>
      </c>
      <c r="R126" s="853">
        <v>100</v>
      </c>
      <c r="S126" s="24"/>
      <c r="T126" s="66"/>
      <c r="U126" s="2166"/>
      <c r="V126" s="2167"/>
      <c r="W126" s="2167"/>
      <c r="X126" s="2168"/>
    </row>
    <row r="127" spans="1:24" ht="43.5" customHeight="1" x14ac:dyDescent="0.2">
      <c r="A127" s="444"/>
      <c r="B127" s="447"/>
      <c r="C127" s="155"/>
      <c r="D127" s="912" t="s">
        <v>179</v>
      </c>
      <c r="E127" s="462"/>
      <c r="F127" s="35"/>
      <c r="G127" s="498"/>
      <c r="H127" s="365"/>
      <c r="I127" s="365"/>
      <c r="J127" s="266"/>
      <c r="K127" s="273"/>
      <c r="L127" s="365"/>
      <c r="M127" s="274"/>
      <c r="N127" s="292"/>
      <c r="O127" s="386"/>
      <c r="P127" s="274"/>
      <c r="Q127" s="740" t="s">
        <v>145</v>
      </c>
      <c r="R127" s="354">
        <v>9</v>
      </c>
      <c r="S127" s="24"/>
      <c r="T127" s="66"/>
      <c r="U127" s="1006"/>
      <c r="V127" s="910"/>
      <c r="W127" s="910"/>
      <c r="X127" s="911"/>
    </row>
    <row r="128" spans="1:24" ht="42.75" customHeight="1" x14ac:dyDescent="0.2">
      <c r="A128" s="522"/>
      <c r="B128" s="513"/>
      <c r="C128" s="155"/>
      <c r="D128" s="219" t="s">
        <v>225</v>
      </c>
      <c r="E128" s="523"/>
      <c r="F128" s="35"/>
      <c r="G128" s="498"/>
      <c r="H128" s="365"/>
      <c r="I128" s="365"/>
      <c r="J128" s="266"/>
      <c r="K128" s="687"/>
      <c r="L128" s="365"/>
      <c r="M128" s="274"/>
      <c r="N128" s="292"/>
      <c r="O128" s="386"/>
      <c r="P128" s="274"/>
      <c r="Q128" s="730" t="s">
        <v>146</v>
      </c>
      <c r="R128" s="603">
        <v>9</v>
      </c>
      <c r="S128" s="121"/>
      <c r="T128" s="34"/>
      <c r="U128" s="910"/>
      <c r="V128" s="910"/>
      <c r="W128" s="910"/>
      <c r="X128" s="911"/>
    </row>
    <row r="129" spans="1:24" ht="21.75" customHeight="1" x14ac:dyDescent="0.2">
      <c r="A129" s="470"/>
      <c r="B129" s="472"/>
      <c r="C129" s="155"/>
      <c r="D129" s="1843" t="s">
        <v>180</v>
      </c>
      <c r="E129" s="478"/>
      <c r="F129" s="35"/>
      <c r="G129" s="498"/>
      <c r="H129" s="365"/>
      <c r="I129" s="365"/>
      <c r="J129" s="266"/>
      <c r="K129" s="273"/>
      <c r="L129" s="365"/>
      <c r="M129" s="274"/>
      <c r="N129" s="292"/>
      <c r="O129" s="386"/>
      <c r="P129" s="274"/>
      <c r="Q129" s="738" t="s">
        <v>226</v>
      </c>
      <c r="R129" s="613">
        <v>2</v>
      </c>
      <c r="S129" s="157"/>
      <c r="T129" s="80"/>
      <c r="U129" s="194"/>
      <c r="V129" s="194"/>
      <c r="W129" s="194"/>
      <c r="X129" s="585"/>
    </row>
    <row r="130" spans="1:24" ht="21.75" customHeight="1" x14ac:dyDescent="0.2">
      <c r="A130" s="470"/>
      <c r="B130" s="472"/>
      <c r="C130" s="155"/>
      <c r="D130" s="1990"/>
      <c r="E130" s="478"/>
      <c r="F130" s="35"/>
      <c r="G130" s="498"/>
      <c r="H130" s="365"/>
      <c r="I130" s="365"/>
      <c r="J130" s="266"/>
      <c r="K130" s="273"/>
      <c r="L130" s="365"/>
      <c r="M130" s="274"/>
      <c r="N130" s="292"/>
      <c r="O130" s="386"/>
      <c r="P130" s="274"/>
      <c r="Q130" s="730" t="s">
        <v>147</v>
      </c>
      <c r="R130" s="603">
        <v>336</v>
      </c>
      <c r="S130" s="121"/>
      <c r="T130" s="34"/>
      <c r="U130" s="194"/>
      <c r="V130" s="194"/>
      <c r="W130" s="194"/>
      <c r="X130" s="585"/>
    </row>
    <row r="131" spans="1:24" ht="54.75" customHeight="1" x14ac:dyDescent="0.2">
      <c r="A131" s="481"/>
      <c r="B131" s="479"/>
      <c r="C131" s="155"/>
      <c r="D131" s="183" t="s">
        <v>227</v>
      </c>
      <c r="E131" s="484"/>
      <c r="F131" s="35"/>
      <c r="G131" s="498"/>
      <c r="H131" s="365"/>
      <c r="I131" s="365"/>
      <c r="J131" s="266"/>
      <c r="K131" s="273"/>
      <c r="L131" s="365"/>
      <c r="M131" s="274"/>
      <c r="N131" s="292"/>
      <c r="O131" s="386"/>
      <c r="P131" s="274"/>
      <c r="Q131" s="221" t="s">
        <v>258</v>
      </c>
      <c r="R131" s="556">
        <v>2</v>
      </c>
      <c r="S131" s="159"/>
      <c r="T131" s="614"/>
      <c r="U131" s="194"/>
      <c r="V131" s="194"/>
      <c r="W131" s="194"/>
      <c r="X131" s="585"/>
    </row>
    <row r="132" spans="1:24" ht="29.25" customHeight="1" x14ac:dyDescent="0.2">
      <c r="A132" s="444"/>
      <c r="B132" s="447"/>
      <c r="C132" s="12"/>
      <c r="D132" s="432"/>
      <c r="E132" s="462"/>
      <c r="F132" s="35"/>
      <c r="G132" s="498"/>
      <c r="H132" s="365"/>
      <c r="I132" s="365"/>
      <c r="J132" s="266"/>
      <c r="K132" s="273"/>
      <c r="L132" s="365"/>
      <c r="M132" s="274"/>
      <c r="N132" s="292"/>
      <c r="O132" s="386"/>
      <c r="P132" s="274"/>
      <c r="Q132" s="739" t="s">
        <v>185</v>
      </c>
      <c r="R132" s="556">
        <v>1</v>
      </c>
      <c r="S132" s="159"/>
      <c r="T132" s="614"/>
      <c r="U132" s="194"/>
      <c r="V132" s="194"/>
      <c r="W132" s="194"/>
      <c r="X132" s="585"/>
    </row>
    <row r="133" spans="1:24" ht="41.25" customHeight="1" x14ac:dyDescent="0.2">
      <c r="A133" s="631"/>
      <c r="B133" s="626"/>
      <c r="C133" s="155"/>
      <c r="D133" s="624"/>
      <c r="E133" s="638"/>
      <c r="F133" s="35"/>
      <c r="G133" s="498"/>
      <c r="H133" s="365"/>
      <c r="I133" s="365"/>
      <c r="J133" s="266"/>
      <c r="K133" s="273"/>
      <c r="L133" s="365"/>
      <c r="M133" s="274"/>
      <c r="N133" s="292"/>
      <c r="O133" s="386"/>
      <c r="P133" s="274"/>
      <c r="Q133" s="740" t="s">
        <v>175</v>
      </c>
      <c r="R133" s="354">
        <v>37</v>
      </c>
      <c r="S133" s="24"/>
      <c r="T133" s="66"/>
      <c r="U133" s="584"/>
      <c r="V133" s="194"/>
      <c r="W133" s="194"/>
      <c r="X133" s="585"/>
    </row>
    <row r="134" spans="1:24" ht="16.5" customHeight="1" x14ac:dyDescent="0.2">
      <c r="A134" s="444"/>
      <c r="B134" s="447"/>
      <c r="C134" s="155"/>
      <c r="D134" s="624"/>
      <c r="E134" s="462"/>
      <c r="F134" s="35"/>
      <c r="G134" s="498"/>
      <c r="H134" s="365"/>
      <c r="I134" s="365"/>
      <c r="J134" s="266"/>
      <c r="K134" s="273"/>
      <c r="L134" s="365"/>
      <c r="M134" s="274"/>
      <c r="N134" s="292"/>
      <c r="O134" s="386"/>
      <c r="P134" s="274"/>
      <c r="Q134" s="740" t="s">
        <v>174</v>
      </c>
      <c r="R134" s="354">
        <v>33</v>
      </c>
      <c r="S134" s="24"/>
      <c r="T134" s="66"/>
      <c r="U134" s="194"/>
      <c r="V134" s="194"/>
      <c r="W134" s="194"/>
      <c r="X134" s="585"/>
    </row>
    <row r="135" spans="1:24" ht="30.75" customHeight="1" x14ac:dyDescent="0.2">
      <c r="A135" s="631"/>
      <c r="B135" s="626"/>
      <c r="C135" s="155"/>
      <c r="D135" s="625"/>
      <c r="E135" s="638"/>
      <c r="F135" s="35"/>
      <c r="G135" s="498"/>
      <c r="H135" s="365"/>
      <c r="I135" s="365"/>
      <c r="J135" s="266"/>
      <c r="K135" s="273"/>
      <c r="L135" s="365"/>
      <c r="M135" s="274"/>
      <c r="N135" s="292"/>
      <c r="O135" s="386"/>
      <c r="P135" s="274"/>
      <c r="Q135" s="599" t="s">
        <v>228</v>
      </c>
      <c r="R135" s="587">
        <v>3</v>
      </c>
      <c r="S135" s="435"/>
      <c r="T135" s="169"/>
      <c r="U135" s="194"/>
      <c r="V135" s="194"/>
      <c r="W135" s="194"/>
      <c r="X135" s="585"/>
    </row>
    <row r="136" spans="1:24" x14ac:dyDescent="0.2">
      <c r="A136" s="631"/>
      <c r="B136" s="626"/>
      <c r="C136" s="628"/>
      <c r="D136" s="1806" t="s">
        <v>157</v>
      </c>
      <c r="E136" s="638"/>
      <c r="F136" s="35"/>
      <c r="G136" s="498"/>
      <c r="H136" s="365"/>
      <c r="I136" s="365"/>
      <c r="J136" s="266"/>
      <c r="K136" s="273"/>
      <c r="L136" s="365"/>
      <c r="M136" s="274"/>
      <c r="N136" s="292"/>
      <c r="O136" s="386"/>
      <c r="P136" s="274"/>
      <c r="Q136" s="2111" t="s">
        <v>229</v>
      </c>
      <c r="R136" s="2229" t="s">
        <v>169</v>
      </c>
      <c r="S136" s="640"/>
      <c r="T136" s="619"/>
      <c r="U136" s="194"/>
      <c r="V136" s="194"/>
      <c r="W136" s="194"/>
      <c r="X136" s="585"/>
    </row>
    <row r="137" spans="1:24" x14ac:dyDescent="0.2">
      <c r="A137" s="839"/>
      <c r="B137" s="837"/>
      <c r="C137" s="842"/>
      <c r="D137" s="1807"/>
      <c r="E137" s="841"/>
      <c r="F137" s="35"/>
      <c r="G137" s="498"/>
      <c r="H137" s="365"/>
      <c r="I137" s="365"/>
      <c r="J137" s="266"/>
      <c r="K137" s="273"/>
      <c r="L137" s="365"/>
      <c r="M137" s="274"/>
      <c r="N137" s="292"/>
      <c r="O137" s="386"/>
      <c r="P137" s="274"/>
      <c r="Q137" s="2170"/>
      <c r="R137" s="2230"/>
      <c r="S137" s="641"/>
      <c r="T137" s="817"/>
      <c r="U137" s="584"/>
      <c r="V137" s="194"/>
      <c r="W137" s="194"/>
      <c r="X137" s="585"/>
    </row>
    <row r="138" spans="1:24" ht="29.25" customHeight="1" x14ac:dyDescent="0.2">
      <c r="A138" s="622"/>
      <c r="B138" s="623"/>
      <c r="C138" s="155"/>
      <c r="D138" s="355" t="s">
        <v>195</v>
      </c>
      <c r="E138" s="841"/>
      <c r="F138" s="35"/>
      <c r="G138" s="498"/>
      <c r="H138" s="365"/>
      <c r="I138" s="365"/>
      <c r="J138" s="266"/>
      <c r="K138" s="273"/>
      <c r="L138" s="365"/>
      <c r="M138" s="274"/>
      <c r="N138" s="292"/>
      <c r="O138" s="386"/>
      <c r="P138" s="274"/>
      <c r="Q138" s="740" t="s">
        <v>230</v>
      </c>
      <c r="R138" s="354">
        <v>22</v>
      </c>
      <c r="S138" s="24"/>
      <c r="T138" s="66"/>
      <c r="U138" s="194"/>
      <c r="V138" s="194"/>
      <c r="W138" s="194"/>
      <c r="X138" s="585"/>
    </row>
    <row r="139" spans="1:24" ht="30.75" customHeight="1" x14ac:dyDescent="0.2">
      <c r="A139" s="444"/>
      <c r="B139" s="447"/>
      <c r="C139" s="155"/>
      <c r="D139" s="421" t="s">
        <v>188</v>
      </c>
      <c r="E139" s="462"/>
      <c r="F139" s="35"/>
      <c r="G139" s="498"/>
      <c r="H139" s="365"/>
      <c r="I139" s="365"/>
      <c r="J139" s="266"/>
      <c r="K139" s="273"/>
      <c r="L139" s="365"/>
      <c r="M139" s="274"/>
      <c r="N139" s="292"/>
      <c r="O139" s="386"/>
      <c r="P139" s="274"/>
      <c r="Q139" s="741" t="s">
        <v>189</v>
      </c>
      <c r="R139" s="613">
        <v>100</v>
      </c>
      <c r="S139" s="157"/>
      <c r="T139" s="80"/>
      <c r="U139" s="194"/>
      <c r="V139" s="194"/>
      <c r="W139" s="194"/>
      <c r="X139" s="585"/>
    </row>
    <row r="140" spans="1:24" ht="32.25" customHeight="1" x14ac:dyDescent="0.2">
      <c r="A140" s="444"/>
      <c r="B140" s="447"/>
      <c r="C140" s="155"/>
      <c r="D140" s="458" t="s">
        <v>160</v>
      </c>
      <c r="E140" s="460" t="s">
        <v>66</v>
      </c>
      <c r="F140" s="72"/>
      <c r="G140" s="467"/>
      <c r="H140" s="366"/>
      <c r="I140" s="366"/>
      <c r="J140" s="297"/>
      <c r="K140" s="292"/>
      <c r="L140" s="386"/>
      <c r="M140" s="268"/>
      <c r="N140" s="292"/>
      <c r="O140" s="386"/>
      <c r="P140" s="268"/>
      <c r="Q140" s="597" t="s">
        <v>162</v>
      </c>
      <c r="R140" s="603">
        <v>3</v>
      </c>
      <c r="S140" s="121">
        <v>3</v>
      </c>
      <c r="T140" s="34">
        <v>3</v>
      </c>
      <c r="U140" s="194"/>
      <c r="V140" s="194"/>
      <c r="W140" s="194"/>
      <c r="X140" s="585"/>
    </row>
    <row r="141" spans="1:24" ht="18" customHeight="1" thickBot="1" x14ac:dyDescent="0.25">
      <c r="A141" s="444"/>
      <c r="B141" s="447"/>
      <c r="C141" s="155"/>
      <c r="D141" s="421"/>
      <c r="E141" s="495" t="s">
        <v>41</v>
      </c>
      <c r="F141" s="72"/>
      <c r="G141" s="90" t="s">
        <v>17</v>
      </c>
      <c r="H141" s="383">
        <f t="shared" ref="H141:P141" si="28">SUM(H124:H139)</f>
        <v>203.9</v>
      </c>
      <c r="I141" s="383">
        <f t="shared" si="28"/>
        <v>213.9</v>
      </c>
      <c r="J141" s="374">
        <f t="shared" si="28"/>
        <v>10</v>
      </c>
      <c r="K141" s="280">
        <f t="shared" si="28"/>
        <v>15</v>
      </c>
      <c r="L141" s="360">
        <f t="shared" si="28"/>
        <v>15</v>
      </c>
      <c r="M141" s="296">
        <f t="shared" si="28"/>
        <v>0</v>
      </c>
      <c r="N141" s="280">
        <f t="shared" si="28"/>
        <v>15</v>
      </c>
      <c r="O141" s="360">
        <f t="shared" si="28"/>
        <v>15</v>
      </c>
      <c r="P141" s="296">
        <f t="shared" si="28"/>
        <v>0</v>
      </c>
      <c r="Q141" s="742"/>
      <c r="R141" s="546"/>
      <c r="S141" s="119"/>
      <c r="T141" s="620"/>
      <c r="U141" s="611"/>
      <c r="V141" s="611"/>
      <c r="W141" s="611"/>
      <c r="X141" s="612"/>
    </row>
    <row r="142" spans="1:24" ht="13.5" thickBot="1" x14ac:dyDescent="0.25">
      <c r="A142" s="232" t="s">
        <v>18</v>
      </c>
      <c r="B142" s="475" t="s">
        <v>15</v>
      </c>
      <c r="C142" s="1837" t="s">
        <v>21</v>
      </c>
      <c r="D142" s="1723"/>
      <c r="E142" s="1723"/>
      <c r="F142" s="1723"/>
      <c r="G142" s="1723"/>
      <c r="H142" s="368">
        <f t="shared" ref="H142:P142" si="29">H141+H123+H112+H99</f>
        <v>2909.9999999999995</v>
      </c>
      <c r="I142" s="368">
        <f t="shared" si="29"/>
        <v>1867.8</v>
      </c>
      <c r="J142" s="361">
        <f t="shared" si="29"/>
        <v>-1042.2</v>
      </c>
      <c r="K142" s="300">
        <f t="shared" si="29"/>
        <v>2258.5</v>
      </c>
      <c r="L142" s="368">
        <f t="shared" si="29"/>
        <v>3346.2</v>
      </c>
      <c r="M142" s="327">
        <f t="shared" si="29"/>
        <v>1087.7</v>
      </c>
      <c r="N142" s="300">
        <f t="shared" si="29"/>
        <v>4679.3</v>
      </c>
      <c r="O142" s="368">
        <f t="shared" si="29"/>
        <v>4389.6000000000004</v>
      </c>
      <c r="P142" s="327">
        <f t="shared" si="29"/>
        <v>-289.7</v>
      </c>
      <c r="Q142" s="2197"/>
      <c r="R142" s="2197"/>
      <c r="S142" s="2197"/>
      <c r="T142" s="2197"/>
      <c r="U142" s="2197"/>
      <c r="V142" s="2197"/>
      <c r="W142" s="2197"/>
      <c r="X142" s="2198"/>
    </row>
    <row r="143" spans="1:24" ht="13.5" thickBot="1" x14ac:dyDescent="0.25">
      <c r="A143" s="446" t="s">
        <v>18</v>
      </c>
      <c r="B143" s="4" t="s">
        <v>18</v>
      </c>
      <c r="C143" s="2194" t="s">
        <v>172</v>
      </c>
      <c r="D143" s="2195"/>
      <c r="E143" s="2195"/>
      <c r="F143" s="2195"/>
      <c r="G143" s="2195"/>
      <c r="H143" s="2195"/>
      <c r="I143" s="2195"/>
      <c r="J143" s="2195"/>
      <c r="K143" s="2195"/>
      <c r="L143" s="2195"/>
      <c r="M143" s="2195"/>
      <c r="N143" s="2195"/>
      <c r="O143" s="2195"/>
      <c r="P143" s="2195"/>
      <c r="Q143" s="2195"/>
      <c r="R143" s="2195"/>
      <c r="S143" s="2195"/>
      <c r="T143" s="2195"/>
      <c r="U143" s="2195"/>
      <c r="V143" s="2195"/>
      <c r="W143" s="2195"/>
      <c r="X143" s="2196"/>
    </row>
    <row r="144" spans="1:24" ht="26.25" customHeight="1" x14ac:dyDescent="0.2">
      <c r="A144" s="233" t="s">
        <v>18</v>
      </c>
      <c r="B144" s="234" t="s">
        <v>18</v>
      </c>
      <c r="C144" s="22" t="s">
        <v>15</v>
      </c>
      <c r="D144" s="2190" t="s">
        <v>94</v>
      </c>
      <c r="E144" s="1774"/>
      <c r="F144" s="236">
        <v>2</v>
      </c>
      <c r="G144" s="39" t="s">
        <v>16</v>
      </c>
      <c r="H144" s="321">
        <v>29.2</v>
      </c>
      <c r="I144" s="848">
        <f>29.2+14.8</f>
        <v>44</v>
      </c>
      <c r="J144" s="849">
        <f>I144-H144</f>
        <v>14.8</v>
      </c>
      <c r="K144" s="717">
        <v>37.200000000000003</v>
      </c>
      <c r="L144" s="721">
        <v>37.200000000000003</v>
      </c>
      <c r="M144" s="669"/>
      <c r="N144" s="792">
        <v>40.299999999999997</v>
      </c>
      <c r="O144" s="721">
        <v>40.299999999999997</v>
      </c>
      <c r="P144" s="501"/>
      <c r="Q144" s="254" t="s">
        <v>46</v>
      </c>
      <c r="R144" s="890" t="s">
        <v>278</v>
      </c>
      <c r="S144" s="211">
        <v>9</v>
      </c>
      <c r="T144" s="212">
        <v>11</v>
      </c>
      <c r="U144" s="2157" t="s">
        <v>279</v>
      </c>
      <c r="V144" s="2158"/>
      <c r="W144" s="2158"/>
      <c r="X144" s="2159"/>
    </row>
    <row r="145" spans="1:24" ht="30" customHeight="1" thickBot="1" x14ac:dyDescent="0.25">
      <c r="A145" s="502"/>
      <c r="B145" s="23"/>
      <c r="C145" s="480"/>
      <c r="D145" s="2191"/>
      <c r="E145" s="1775"/>
      <c r="F145" s="488"/>
      <c r="G145" s="36" t="s">
        <v>17</v>
      </c>
      <c r="H145" s="279">
        <f t="shared" ref="H145" si="30">H144</f>
        <v>29.2</v>
      </c>
      <c r="I145" s="371">
        <f t="shared" ref="I145" si="31">I144</f>
        <v>44</v>
      </c>
      <c r="J145" s="264">
        <f>SUM(J144)</f>
        <v>14.8</v>
      </c>
      <c r="K145" s="279">
        <f t="shared" ref="K145:L145" si="32">K144</f>
        <v>37.200000000000003</v>
      </c>
      <c r="L145" s="371">
        <f t="shared" si="32"/>
        <v>37.200000000000003</v>
      </c>
      <c r="M145" s="668"/>
      <c r="N145" s="279">
        <f t="shared" ref="N145:O145" si="33">N144</f>
        <v>40.299999999999997</v>
      </c>
      <c r="O145" s="371">
        <f t="shared" si="33"/>
        <v>40.299999999999997</v>
      </c>
      <c r="P145" s="264"/>
      <c r="Q145" s="163" t="s">
        <v>173</v>
      </c>
      <c r="R145" s="891" t="s">
        <v>280</v>
      </c>
      <c r="S145" s="201">
        <v>310</v>
      </c>
      <c r="T145" s="94">
        <v>413</v>
      </c>
      <c r="U145" s="2160"/>
      <c r="V145" s="2161"/>
      <c r="W145" s="2161"/>
      <c r="X145" s="2162"/>
    </row>
    <row r="146" spans="1:24" ht="27.75" customHeight="1" x14ac:dyDescent="0.2">
      <c r="A146" s="481" t="s">
        <v>18</v>
      </c>
      <c r="B146" s="479" t="s">
        <v>18</v>
      </c>
      <c r="C146" s="12" t="s">
        <v>18</v>
      </c>
      <c r="D146" s="500" t="s">
        <v>170</v>
      </c>
      <c r="E146" s="486"/>
      <c r="F146" s="487">
        <v>2</v>
      </c>
      <c r="G146" s="29"/>
      <c r="H146" s="273"/>
      <c r="I146" s="365"/>
      <c r="J146" s="268"/>
      <c r="K146" s="714"/>
      <c r="L146" s="711"/>
      <c r="M146" s="297"/>
      <c r="N146" s="714"/>
      <c r="O146" s="711"/>
      <c r="P146" s="268"/>
      <c r="Q146" s="485"/>
      <c r="R146" s="96"/>
      <c r="S146" s="203"/>
      <c r="T146" s="113"/>
      <c r="U146" s="2157" t="s">
        <v>275</v>
      </c>
      <c r="V146" s="2158"/>
      <c r="W146" s="2158"/>
      <c r="X146" s="2159"/>
    </row>
    <row r="147" spans="1:24" ht="16.5" customHeight="1" x14ac:dyDescent="0.2">
      <c r="A147" s="470"/>
      <c r="B147" s="472"/>
      <c r="C147" s="12"/>
      <c r="D147" s="1791" t="s">
        <v>149</v>
      </c>
      <c r="E147" s="476"/>
      <c r="F147" s="477"/>
      <c r="G147" s="29" t="s">
        <v>16</v>
      </c>
      <c r="H147" s="330">
        <v>54.4</v>
      </c>
      <c r="I147" s="850">
        <f>54.4+3.1</f>
        <v>57.5</v>
      </c>
      <c r="J147" s="851">
        <f>I147-H147</f>
        <v>3.1000000000000014</v>
      </c>
      <c r="K147" s="718">
        <v>45.7</v>
      </c>
      <c r="L147" s="722">
        <v>45.7</v>
      </c>
      <c r="M147" s="670"/>
      <c r="N147" s="719">
        <v>44.3</v>
      </c>
      <c r="O147" s="723">
        <v>44.3</v>
      </c>
      <c r="P147" s="335"/>
      <c r="Q147" s="202" t="s">
        <v>130</v>
      </c>
      <c r="R147" s="549">
        <v>5</v>
      </c>
      <c r="S147" s="553">
        <v>5</v>
      </c>
      <c r="T147" s="207">
        <v>5</v>
      </c>
      <c r="U147" s="2027"/>
      <c r="V147" s="2028"/>
      <c r="W147" s="2028"/>
      <c r="X147" s="2029"/>
    </row>
    <row r="148" spans="1:24" ht="16.5" customHeight="1" x14ac:dyDescent="0.2">
      <c r="A148" s="481"/>
      <c r="B148" s="479"/>
      <c r="C148" s="155"/>
      <c r="D148" s="1990"/>
      <c r="E148" s="486"/>
      <c r="F148" s="487"/>
      <c r="G148" s="29"/>
      <c r="H148" s="330"/>
      <c r="I148" s="373"/>
      <c r="J148" s="335"/>
      <c r="K148" s="718"/>
      <c r="L148" s="722"/>
      <c r="M148" s="670"/>
      <c r="N148" s="719"/>
      <c r="O148" s="723"/>
      <c r="P148" s="335"/>
      <c r="Q148" s="133" t="s">
        <v>148</v>
      </c>
      <c r="R148" s="550">
        <v>284</v>
      </c>
      <c r="S148" s="134">
        <v>280</v>
      </c>
      <c r="T148" s="74">
        <v>280</v>
      </c>
      <c r="U148" s="2027"/>
      <c r="V148" s="2028"/>
      <c r="W148" s="2028"/>
      <c r="X148" s="2029"/>
    </row>
    <row r="149" spans="1:24" ht="15.75" customHeight="1" x14ac:dyDescent="0.2">
      <c r="A149" s="444"/>
      <c r="B149" s="447"/>
      <c r="C149" s="12"/>
      <c r="D149" s="1843" t="s">
        <v>150</v>
      </c>
      <c r="E149" s="452"/>
      <c r="F149" s="459"/>
      <c r="G149" s="29"/>
      <c r="H149" s="317"/>
      <c r="I149" s="387"/>
      <c r="J149" s="309"/>
      <c r="K149" s="680"/>
      <c r="L149" s="388"/>
      <c r="M149" s="662"/>
      <c r="N149" s="680"/>
      <c r="O149" s="388"/>
      <c r="P149" s="309"/>
      <c r="Q149" s="202" t="s">
        <v>130</v>
      </c>
      <c r="R149" s="100">
        <v>3</v>
      </c>
      <c r="S149" s="553"/>
      <c r="T149" s="207"/>
      <c r="U149" s="843"/>
      <c r="V149" s="844"/>
      <c r="W149" s="844"/>
      <c r="X149" s="845"/>
    </row>
    <row r="150" spans="1:24" ht="15.75" customHeight="1" x14ac:dyDescent="0.2">
      <c r="A150" s="444"/>
      <c r="B150" s="447"/>
      <c r="C150" s="155"/>
      <c r="D150" s="1843"/>
      <c r="E150" s="452"/>
      <c r="F150" s="459"/>
      <c r="G150" s="29"/>
      <c r="H150" s="317"/>
      <c r="I150" s="387"/>
      <c r="J150" s="309"/>
      <c r="K150" s="680"/>
      <c r="L150" s="388"/>
      <c r="M150" s="662"/>
      <c r="N150" s="680"/>
      <c r="O150" s="388"/>
      <c r="P150" s="309"/>
      <c r="Q150" s="202" t="s">
        <v>148</v>
      </c>
      <c r="R150" s="121">
        <v>313</v>
      </c>
      <c r="S150" s="553"/>
      <c r="T150" s="207"/>
      <c r="U150" s="843"/>
      <c r="V150" s="844"/>
      <c r="W150" s="844"/>
      <c r="X150" s="845"/>
    </row>
    <row r="151" spans="1:24" ht="29.25" customHeight="1" x14ac:dyDescent="0.2">
      <c r="A151" s="2188"/>
      <c r="B151" s="1745"/>
      <c r="C151" s="12"/>
      <c r="D151" s="2192" t="s">
        <v>289</v>
      </c>
      <c r="E151" s="1832"/>
      <c r="F151" s="1834"/>
      <c r="G151" s="43"/>
      <c r="H151" s="317"/>
      <c r="I151" s="387"/>
      <c r="J151" s="335"/>
      <c r="K151" s="719"/>
      <c r="L151" s="723"/>
      <c r="M151" s="670"/>
      <c r="N151" s="719"/>
      <c r="O151" s="723"/>
      <c r="P151" s="335"/>
      <c r="Q151" s="237" t="s">
        <v>151</v>
      </c>
      <c r="R151" s="854" t="s">
        <v>272</v>
      </c>
      <c r="S151" s="53">
        <v>10</v>
      </c>
      <c r="T151" s="76">
        <v>9</v>
      </c>
      <c r="U151" s="2027"/>
      <c r="V151" s="2028"/>
      <c r="W151" s="2028"/>
      <c r="X151" s="2029"/>
    </row>
    <row r="152" spans="1:24" ht="17.25" customHeight="1" thickBot="1" x14ac:dyDescent="0.25">
      <c r="A152" s="2189"/>
      <c r="B152" s="1851"/>
      <c r="C152" s="12"/>
      <c r="D152" s="2193"/>
      <c r="E152" s="1832"/>
      <c r="F152" s="1834"/>
      <c r="G152" s="90" t="s">
        <v>17</v>
      </c>
      <c r="H152" s="299">
        <f>SUM(H147:H151)</f>
        <v>54.4</v>
      </c>
      <c r="I152" s="383">
        <f>SUM(I147:I151)</f>
        <v>57.5</v>
      </c>
      <c r="J152" s="298">
        <f t="shared" ref="J152" si="34">SUM(J147:J151)</f>
        <v>3.1000000000000014</v>
      </c>
      <c r="K152" s="280">
        <f t="shared" ref="K152:L152" si="35">SUM(K147:K151)</f>
        <v>45.7</v>
      </c>
      <c r="L152" s="360">
        <f t="shared" si="35"/>
        <v>45.7</v>
      </c>
      <c r="M152" s="374"/>
      <c r="N152" s="280">
        <f t="shared" ref="N152:O152" si="36">SUM(N147:N151)</f>
        <v>44.3</v>
      </c>
      <c r="O152" s="360">
        <f t="shared" si="36"/>
        <v>44.3</v>
      </c>
      <c r="P152" s="298"/>
      <c r="Q152" s="237" t="s">
        <v>152</v>
      </c>
      <c r="R152" s="855" t="s">
        <v>273</v>
      </c>
      <c r="S152" s="136">
        <v>10</v>
      </c>
      <c r="T152" s="170">
        <v>9</v>
      </c>
      <c r="U152" s="2160"/>
      <c r="V152" s="2161"/>
      <c r="W152" s="2161"/>
      <c r="X152" s="2162"/>
    </row>
    <row r="153" spans="1:24" ht="13.5" thickBot="1" x14ac:dyDescent="0.25">
      <c r="A153" s="2" t="s">
        <v>18</v>
      </c>
      <c r="B153" s="4" t="s">
        <v>18</v>
      </c>
      <c r="C153" s="1837" t="s">
        <v>21</v>
      </c>
      <c r="D153" s="1723"/>
      <c r="E153" s="1723"/>
      <c r="F153" s="1723"/>
      <c r="G153" s="1723"/>
      <c r="H153" s="300">
        <f>H152+H145</f>
        <v>83.6</v>
      </c>
      <c r="I153" s="368">
        <f>I152+I145</f>
        <v>101.5</v>
      </c>
      <c r="J153" s="327">
        <f>J152+J145</f>
        <v>17.900000000000002</v>
      </c>
      <c r="K153" s="300">
        <f>K152+K145</f>
        <v>82.9</v>
      </c>
      <c r="L153" s="368">
        <f t="shared" ref="L153" si="37">L152+L145</f>
        <v>82.9</v>
      </c>
      <c r="M153" s="361"/>
      <c r="N153" s="300">
        <f t="shared" ref="N153:O153" si="38">N152+N145</f>
        <v>84.6</v>
      </c>
      <c r="O153" s="368">
        <f t="shared" si="38"/>
        <v>84.6</v>
      </c>
      <c r="P153" s="327"/>
      <c r="Q153" s="1724"/>
      <c r="R153" s="1725"/>
      <c r="S153" s="1725"/>
      <c r="T153" s="1725"/>
      <c r="U153" s="1725"/>
      <c r="V153" s="1725"/>
      <c r="W153" s="1725"/>
      <c r="X153" s="1726"/>
    </row>
    <row r="154" spans="1:24" ht="13.5" customHeight="1" thickBot="1" x14ac:dyDescent="0.25">
      <c r="A154" s="2" t="s">
        <v>18</v>
      </c>
      <c r="B154" s="443" t="s">
        <v>20</v>
      </c>
      <c r="C154" s="2128" t="s">
        <v>37</v>
      </c>
      <c r="D154" s="2001"/>
      <c r="E154" s="2001"/>
      <c r="F154" s="2001"/>
      <c r="G154" s="2001"/>
      <c r="H154" s="2001"/>
      <c r="I154" s="2001"/>
      <c r="J154" s="2001"/>
      <c r="K154" s="2001"/>
      <c r="L154" s="2001"/>
      <c r="M154" s="2001"/>
      <c r="N154" s="2001"/>
      <c r="O154" s="2001"/>
      <c r="P154" s="2001"/>
      <c r="Q154" s="2001"/>
      <c r="R154" s="2001"/>
      <c r="S154" s="2001"/>
      <c r="T154" s="2001"/>
      <c r="U154" s="2001"/>
      <c r="V154" s="2001"/>
      <c r="W154" s="2001"/>
      <c r="X154" s="2002"/>
    </row>
    <row r="155" spans="1:24" ht="18" customHeight="1" x14ac:dyDescent="0.2">
      <c r="A155" s="969" t="s">
        <v>18</v>
      </c>
      <c r="B155" s="971" t="s">
        <v>20</v>
      </c>
      <c r="C155" s="964" t="s">
        <v>15</v>
      </c>
      <c r="D155" s="1784" t="s">
        <v>38</v>
      </c>
      <c r="E155" s="204"/>
      <c r="F155" s="97">
        <v>6</v>
      </c>
      <c r="G155" s="1003" t="s">
        <v>16</v>
      </c>
      <c r="H155" s="362">
        <v>1883.6</v>
      </c>
      <c r="I155" s="822">
        <f>1883.6-77.8</f>
        <v>1805.8</v>
      </c>
      <c r="J155" s="836">
        <f>I155-H155</f>
        <v>-77.799999999999955</v>
      </c>
      <c r="K155" s="302">
        <v>1572.8</v>
      </c>
      <c r="L155" s="362">
        <v>1572.8</v>
      </c>
      <c r="M155" s="712"/>
      <c r="N155" s="302">
        <v>1572.8</v>
      </c>
      <c r="O155" s="362">
        <v>1572.8</v>
      </c>
      <c r="P155" s="771"/>
      <c r="Q155" s="98"/>
      <c r="R155" s="56"/>
      <c r="S155" s="63"/>
      <c r="T155" s="618"/>
      <c r="U155" s="2157" t="s">
        <v>281</v>
      </c>
      <c r="V155" s="2158"/>
      <c r="W155" s="2158"/>
      <c r="X155" s="2159"/>
    </row>
    <row r="156" spans="1:24" x14ac:dyDescent="0.2">
      <c r="A156" s="973"/>
      <c r="B156" s="963"/>
      <c r="C156" s="968"/>
      <c r="D156" s="1786"/>
      <c r="E156" s="981"/>
      <c r="F156" s="979"/>
      <c r="G156" s="77" t="s">
        <v>19</v>
      </c>
      <c r="H156" s="278">
        <v>6.9</v>
      </c>
      <c r="I156" s="363">
        <v>6.9</v>
      </c>
      <c r="J156" s="278"/>
      <c r="K156" s="272">
        <v>6.9</v>
      </c>
      <c r="L156" s="363">
        <v>6.9</v>
      </c>
      <c r="M156" s="696"/>
      <c r="N156" s="278">
        <v>6.9</v>
      </c>
      <c r="O156" s="363">
        <v>6.9</v>
      </c>
      <c r="P156" s="696"/>
      <c r="Q156" s="139"/>
      <c r="R156" s="58"/>
      <c r="S156" s="95"/>
      <c r="T156" s="60"/>
      <c r="U156" s="2027"/>
      <c r="V156" s="2028"/>
      <c r="W156" s="2028"/>
      <c r="X156" s="2029"/>
    </row>
    <row r="157" spans="1:24" ht="30" customHeight="1" x14ac:dyDescent="0.2">
      <c r="A157" s="973"/>
      <c r="B157" s="963"/>
      <c r="C157" s="996"/>
      <c r="D157" s="165" t="s">
        <v>50</v>
      </c>
      <c r="E157" s="989"/>
      <c r="F157" s="979"/>
      <c r="G157" s="998"/>
      <c r="H157" s="289"/>
      <c r="I157" s="364"/>
      <c r="J157" s="266"/>
      <c r="K157" s="273"/>
      <c r="L157" s="365"/>
      <c r="M157" s="274"/>
      <c r="N157" s="266"/>
      <c r="O157" s="365"/>
      <c r="P157" s="266"/>
      <c r="Q157" s="991" t="s">
        <v>101</v>
      </c>
      <c r="R157" s="586">
        <v>15</v>
      </c>
      <c r="S157" s="993">
        <v>14</v>
      </c>
      <c r="T157" s="167">
        <v>14</v>
      </c>
      <c r="U157" s="2027"/>
      <c r="V157" s="2028"/>
      <c r="W157" s="2028"/>
      <c r="X157" s="2029"/>
    </row>
    <row r="158" spans="1:24" ht="41.25" customHeight="1" x14ac:dyDescent="0.2">
      <c r="A158" s="973"/>
      <c r="B158" s="963"/>
      <c r="C158" s="996"/>
      <c r="D158" s="246" t="s">
        <v>167</v>
      </c>
      <c r="E158" s="989"/>
      <c r="F158" s="979"/>
      <c r="G158" s="998"/>
      <c r="H158" s="289"/>
      <c r="I158" s="364"/>
      <c r="J158" s="266"/>
      <c r="K158" s="273"/>
      <c r="L158" s="365"/>
      <c r="M158" s="274"/>
      <c r="N158" s="266"/>
      <c r="O158" s="365"/>
      <c r="P158" s="266"/>
      <c r="Q158" s="991" t="s">
        <v>232</v>
      </c>
      <c r="R158" s="58">
        <v>93</v>
      </c>
      <c r="S158" s="95">
        <v>93</v>
      </c>
      <c r="T158" s="60">
        <v>93</v>
      </c>
      <c r="U158" s="2027"/>
      <c r="V158" s="2028"/>
      <c r="W158" s="2028"/>
      <c r="X158" s="2029"/>
    </row>
    <row r="159" spans="1:24" s="87" customFormat="1" ht="28.5" customHeight="1" x14ac:dyDescent="0.2">
      <c r="A159" s="973"/>
      <c r="B159" s="963"/>
      <c r="C159" s="968"/>
      <c r="D159" s="99" t="s">
        <v>44</v>
      </c>
      <c r="E159" s="989"/>
      <c r="F159" s="979"/>
      <c r="G159" s="999"/>
      <c r="H159" s="289"/>
      <c r="I159" s="364"/>
      <c r="J159" s="266"/>
      <c r="K159" s="273"/>
      <c r="L159" s="365"/>
      <c r="M159" s="274"/>
      <c r="N159" s="266"/>
      <c r="O159" s="365"/>
      <c r="P159" s="266"/>
      <c r="Q159" s="991" t="s">
        <v>231</v>
      </c>
      <c r="R159" s="95">
        <v>30</v>
      </c>
      <c r="S159" s="95">
        <v>30</v>
      </c>
      <c r="T159" s="60">
        <v>30</v>
      </c>
      <c r="U159" s="2027"/>
      <c r="V159" s="2028"/>
      <c r="W159" s="2028"/>
      <c r="X159" s="2029"/>
    </row>
    <row r="160" spans="1:24" ht="30" customHeight="1" x14ac:dyDescent="0.2">
      <c r="A160" s="973"/>
      <c r="B160" s="963"/>
      <c r="C160" s="996"/>
      <c r="D160" s="165" t="s">
        <v>47</v>
      </c>
      <c r="E160" s="989"/>
      <c r="F160" s="979"/>
      <c r="G160" s="999"/>
      <c r="H160" s="289"/>
      <c r="I160" s="364"/>
      <c r="J160" s="266"/>
      <c r="K160" s="273"/>
      <c r="L160" s="365"/>
      <c r="M160" s="274"/>
      <c r="N160" s="266"/>
      <c r="O160" s="365"/>
      <c r="P160" s="266"/>
      <c r="Q160" s="994" t="s">
        <v>102</v>
      </c>
      <c r="R160" s="150">
        <v>4</v>
      </c>
      <c r="S160" s="150">
        <v>5</v>
      </c>
      <c r="T160" s="166">
        <v>5</v>
      </c>
      <c r="U160" s="2027"/>
      <c r="V160" s="2028"/>
      <c r="W160" s="2028"/>
      <c r="X160" s="2029"/>
    </row>
    <row r="161" spans="1:24" s="87" customFormat="1" ht="18.75" customHeight="1" x14ac:dyDescent="0.2">
      <c r="A161" s="973"/>
      <c r="B161" s="963"/>
      <c r="C161" s="996"/>
      <c r="D161" s="165" t="s">
        <v>43</v>
      </c>
      <c r="E161" s="981"/>
      <c r="F161" s="979"/>
      <c r="G161" s="999"/>
      <c r="H161" s="289"/>
      <c r="I161" s="364"/>
      <c r="J161" s="266"/>
      <c r="K161" s="273"/>
      <c r="L161" s="365"/>
      <c r="M161" s="274"/>
      <c r="N161" s="266"/>
      <c r="O161" s="365"/>
      <c r="P161" s="266"/>
      <c r="Q161" s="994" t="s">
        <v>49</v>
      </c>
      <c r="R161" s="435">
        <v>32.9</v>
      </c>
      <c r="S161" s="435">
        <v>32.9</v>
      </c>
      <c r="T161" s="76">
        <v>32.9</v>
      </c>
      <c r="U161" s="2027"/>
      <c r="V161" s="2028"/>
      <c r="W161" s="2028"/>
      <c r="X161" s="2029"/>
    </row>
    <row r="162" spans="1:24" ht="17.25" customHeight="1" x14ac:dyDescent="0.2">
      <c r="A162" s="973"/>
      <c r="B162" s="963"/>
      <c r="C162" s="968"/>
      <c r="D162" s="985" t="s">
        <v>45</v>
      </c>
      <c r="E162" s="981"/>
      <c r="F162" s="979"/>
      <c r="G162" s="999"/>
      <c r="H162" s="266"/>
      <c r="I162" s="365"/>
      <c r="J162" s="266"/>
      <c r="K162" s="273"/>
      <c r="L162" s="365"/>
      <c r="M162" s="274"/>
      <c r="N162" s="266"/>
      <c r="O162" s="365"/>
      <c r="P162" s="266"/>
      <c r="Q162" s="982" t="s">
        <v>166</v>
      </c>
      <c r="R162" s="992">
        <v>99</v>
      </c>
      <c r="S162" s="992">
        <v>99</v>
      </c>
      <c r="T162" s="988">
        <v>99</v>
      </c>
      <c r="U162" s="2027"/>
      <c r="V162" s="2028"/>
      <c r="W162" s="2028"/>
      <c r="X162" s="2029"/>
    </row>
    <row r="163" spans="1:24" ht="31.5" customHeight="1" x14ac:dyDescent="0.2">
      <c r="A163" s="973"/>
      <c r="B163" s="963"/>
      <c r="C163" s="996"/>
      <c r="D163" s="168" t="s">
        <v>70</v>
      </c>
      <c r="E163" s="100"/>
      <c r="F163" s="318"/>
      <c r="G163" s="33"/>
      <c r="H163" s="266"/>
      <c r="I163" s="365"/>
      <c r="J163" s="266"/>
      <c r="K163" s="273"/>
      <c r="L163" s="365"/>
      <c r="M163" s="274"/>
      <c r="N163" s="266"/>
      <c r="O163" s="365"/>
      <c r="P163" s="266"/>
      <c r="Q163" s="132" t="s">
        <v>103</v>
      </c>
      <c r="R163" s="150">
        <v>11</v>
      </c>
      <c r="S163" s="150">
        <v>14</v>
      </c>
      <c r="T163" s="166">
        <v>16</v>
      </c>
      <c r="U163" s="2027"/>
      <c r="V163" s="2028"/>
      <c r="W163" s="2028"/>
      <c r="X163" s="2029"/>
    </row>
    <row r="164" spans="1:24" ht="42.75" customHeight="1" x14ac:dyDescent="0.2">
      <c r="A164" s="973"/>
      <c r="B164" s="963"/>
      <c r="C164" s="996"/>
      <c r="D164" s="980" t="s">
        <v>233</v>
      </c>
      <c r="E164" s="100"/>
      <c r="F164" s="318"/>
      <c r="G164" s="33"/>
      <c r="H164" s="266"/>
      <c r="I164" s="365"/>
      <c r="J164" s="266"/>
      <c r="K164" s="273"/>
      <c r="L164" s="365"/>
      <c r="M164" s="274"/>
      <c r="N164" s="266"/>
      <c r="O164" s="365"/>
      <c r="P164" s="274"/>
      <c r="Q164" s="991" t="s">
        <v>165</v>
      </c>
      <c r="R164" s="150">
        <v>1</v>
      </c>
      <c r="S164" s="150">
        <v>1</v>
      </c>
      <c r="T164" s="166">
        <v>1</v>
      </c>
      <c r="U164" s="2027"/>
      <c r="V164" s="2028"/>
      <c r="W164" s="2028"/>
      <c r="X164" s="2029"/>
    </row>
    <row r="165" spans="1:24" ht="40.5" customHeight="1" x14ac:dyDescent="0.2">
      <c r="A165" s="973"/>
      <c r="B165" s="963"/>
      <c r="C165" s="996"/>
      <c r="D165" s="980" t="s">
        <v>107</v>
      </c>
      <c r="E165" s="100"/>
      <c r="F165" s="318"/>
      <c r="G165" s="33"/>
      <c r="H165" s="266"/>
      <c r="I165" s="365"/>
      <c r="J165" s="266"/>
      <c r="K165" s="273"/>
      <c r="L165" s="365"/>
      <c r="M165" s="274"/>
      <c r="N165" s="266"/>
      <c r="O165" s="365"/>
      <c r="P165" s="266"/>
      <c r="Q165" s="337" t="s">
        <v>234</v>
      </c>
      <c r="R165" s="586">
        <v>6</v>
      </c>
      <c r="S165" s="993">
        <v>10</v>
      </c>
      <c r="T165" s="65">
        <v>10</v>
      </c>
      <c r="U165" s="429"/>
      <c r="V165" s="597"/>
      <c r="W165" s="597"/>
      <c r="X165" s="598"/>
    </row>
    <row r="166" spans="1:24" ht="29.25" customHeight="1" x14ac:dyDescent="0.2">
      <c r="A166" s="973"/>
      <c r="B166" s="963"/>
      <c r="C166" s="996"/>
      <c r="D166" s="980" t="s">
        <v>246</v>
      </c>
      <c r="E166" s="100"/>
      <c r="F166" s="318"/>
      <c r="G166" s="33"/>
      <c r="H166" s="266"/>
      <c r="I166" s="365"/>
      <c r="J166" s="266"/>
      <c r="K166" s="273"/>
      <c r="L166" s="365"/>
      <c r="M166" s="274"/>
      <c r="N166" s="266"/>
      <c r="O166" s="365"/>
      <c r="P166" s="274"/>
      <c r="Q166" s="337" t="s">
        <v>108</v>
      </c>
      <c r="R166" s="586">
        <v>1</v>
      </c>
      <c r="S166" s="993"/>
      <c r="T166" s="167"/>
      <c r="U166" s="584"/>
      <c r="V166" s="194"/>
      <c r="W166" s="194"/>
      <c r="X166" s="585"/>
    </row>
    <row r="167" spans="1:24" ht="42" customHeight="1" x14ac:dyDescent="0.2">
      <c r="A167" s="973"/>
      <c r="B167" s="963"/>
      <c r="C167" s="996"/>
      <c r="D167" s="980" t="s">
        <v>106</v>
      </c>
      <c r="E167" s="989"/>
      <c r="F167" s="261"/>
      <c r="G167" s="999"/>
      <c r="H167" s="289"/>
      <c r="I167" s="364"/>
      <c r="J167" s="297"/>
      <c r="K167" s="292"/>
      <c r="L167" s="386"/>
      <c r="M167" s="268"/>
      <c r="N167" s="297"/>
      <c r="O167" s="386"/>
      <c r="P167" s="268"/>
      <c r="Q167" s="534" t="s">
        <v>164</v>
      </c>
      <c r="R167" s="582">
        <v>1</v>
      </c>
      <c r="S167" s="73"/>
      <c r="T167" s="617"/>
      <c r="U167" s="584"/>
      <c r="V167" s="194"/>
      <c r="W167" s="194"/>
      <c r="X167" s="585"/>
    </row>
    <row r="168" spans="1:24" ht="21" customHeight="1" x14ac:dyDescent="0.2">
      <c r="A168" s="973"/>
      <c r="B168" s="963"/>
      <c r="C168" s="968"/>
      <c r="D168" s="1806" t="s">
        <v>235</v>
      </c>
      <c r="E168" s="1832"/>
      <c r="F168" s="71"/>
      <c r="G168" s="999"/>
      <c r="H168" s="289"/>
      <c r="I168" s="364"/>
      <c r="J168" s="297"/>
      <c r="K168" s="292"/>
      <c r="L168" s="386"/>
      <c r="M168" s="268"/>
      <c r="N168" s="297"/>
      <c r="O168" s="386"/>
      <c r="P168" s="297"/>
      <c r="Q168" s="2156" t="s">
        <v>163</v>
      </c>
      <c r="R168" s="358">
        <v>3</v>
      </c>
      <c r="S168" s="206"/>
      <c r="T168" s="27"/>
      <c r="U168" s="584"/>
      <c r="V168" s="194"/>
      <c r="W168" s="194"/>
      <c r="X168" s="585"/>
    </row>
    <row r="169" spans="1:24" ht="21" customHeight="1" x14ac:dyDescent="0.2">
      <c r="A169" s="973"/>
      <c r="B169" s="963"/>
      <c r="C169" s="996"/>
      <c r="D169" s="1807"/>
      <c r="E169" s="2032"/>
      <c r="F169" s="261"/>
      <c r="G169" s="999"/>
      <c r="H169" s="289"/>
      <c r="I169" s="364"/>
      <c r="J169" s="297"/>
      <c r="K169" s="292"/>
      <c r="L169" s="386"/>
      <c r="M169" s="268"/>
      <c r="N169" s="297"/>
      <c r="O169" s="386"/>
      <c r="P169" s="268"/>
      <c r="Q169" s="1868"/>
      <c r="R169" s="354"/>
      <c r="S169" s="24"/>
      <c r="T169" s="66"/>
      <c r="U169" s="584"/>
      <c r="V169" s="194"/>
      <c r="W169" s="194"/>
      <c r="X169" s="585"/>
    </row>
    <row r="170" spans="1:24" ht="36" customHeight="1" thickBot="1" x14ac:dyDescent="0.25">
      <c r="A170" s="970"/>
      <c r="B170" s="972"/>
      <c r="C170" s="1013"/>
      <c r="D170" s="986" t="s">
        <v>161</v>
      </c>
      <c r="E170" s="987" t="s">
        <v>69</v>
      </c>
      <c r="F170" s="1014"/>
      <c r="G170" s="997"/>
      <c r="H170" s="1015"/>
      <c r="I170" s="1016"/>
      <c r="J170" s="1017"/>
      <c r="K170" s="1018"/>
      <c r="L170" s="1019"/>
      <c r="M170" s="1020"/>
      <c r="N170" s="1017"/>
      <c r="O170" s="1019"/>
      <c r="P170" s="1020"/>
      <c r="Q170" s="983" t="s">
        <v>168</v>
      </c>
      <c r="R170" s="546">
        <v>2</v>
      </c>
      <c r="S170" s="119">
        <v>2</v>
      </c>
      <c r="T170" s="141">
        <v>2</v>
      </c>
      <c r="U170" s="610"/>
      <c r="V170" s="611"/>
      <c r="W170" s="611"/>
      <c r="X170" s="612"/>
    </row>
    <row r="171" spans="1:24" ht="14.25" customHeight="1" x14ac:dyDescent="0.2">
      <c r="A171" s="444"/>
      <c r="B171" s="447"/>
      <c r="C171" s="12"/>
      <c r="D171" s="1806" t="s">
        <v>196</v>
      </c>
      <c r="E171" s="323"/>
      <c r="F171" s="261"/>
      <c r="G171" s="467"/>
      <c r="H171" s="308"/>
      <c r="I171" s="366"/>
      <c r="J171" s="297"/>
      <c r="K171" s="292"/>
      <c r="L171" s="386"/>
      <c r="M171" s="268"/>
      <c r="N171" s="297"/>
      <c r="O171" s="386"/>
      <c r="P171" s="297"/>
      <c r="Q171" s="130" t="s">
        <v>176</v>
      </c>
      <c r="R171" s="603"/>
      <c r="S171" s="121"/>
      <c r="T171" s="38"/>
      <c r="U171" s="584"/>
      <c r="V171" s="194"/>
      <c r="W171" s="194"/>
      <c r="X171" s="585"/>
    </row>
    <row r="172" spans="1:24" ht="15.75" customHeight="1" x14ac:dyDescent="0.2">
      <c r="A172" s="444"/>
      <c r="B172" s="447"/>
      <c r="C172" s="12"/>
      <c r="D172" s="1806"/>
      <c r="E172" s="323"/>
      <c r="F172" s="261"/>
      <c r="G172" s="467"/>
      <c r="H172" s="308"/>
      <c r="I172" s="366"/>
      <c r="J172" s="297"/>
      <c r="K172" s="292"/>
      <c r="L172" s="386"/>
      <c r="M172" s="268"/>
      <c r="N172" s="297"/>
      <c r="O172" s="386"/>
      <c r="P172" s="297"/>
      <c r="Q172" s="130" t="s">
        <v>177</v>
      </c>
      <c r="R172" s="566">
        <v>10</v>
      </c>
      <c r="S172" s="547"/>
      <c r="T172" s="144"/>
      <c r="U172" s="584"/>
      <c r="V172" s="194"/>
      <c r="W172" s="194"/>
      <c r="X172" s="585"/>
    </row>
    <row r="173" spans="1:24" ht="18.75" customHeight="1" x14ac:dyDescent="0.2">
      <c r="A173" s="444"/>
      <c r="B173" s="447"/>
      <c r="C173" s="155"/>
      <c r="D173" s="1807"/>
      <c r="E173" s="438"/>
      <c r="F173" s="72"/>
      <c r="G173" s="467"/>
      <c r="H173" s="308"/>
      <c r="I173" s="366"/>
      <c r="J173" s="297"/>
      <c r="K173" s="292"/>
      <c r="L173" s="386"/>
      <c r="M173" s="268"/>
      <c r="N173" s="297"/>
      <c r="O173" s="386"/>
      <c r="P173" s="297"/>
      <c r="Q173" s="241" t="s">
        <v>236</v>
      </c>
      <c r="R173" s="354">
        <v>2</v>
      </c>
      <c r="S173" s="24"/>
      <c r="T173" s="66"/>
      <c r="U173" s="584"/>
      <c r="V173" s="194"/>
      <c r="W173" s="194"/>
      <c r="X173" s="585"/>
    </row>
    <row r="174" spans="1:24" ht="29.25" customHeight="1" x14ac:dyDescent="0.2">
      <c r="A174" s="444"/>
      <c r="B174" s="447"/>
      <c r="C174" s="12"/>
      <c r="D174" s="2210" t="s">
        <v>242</v>
      </c>
      <c r="E174" s="422"/>
      <c r="F174" s="72"/>
      <c r="G174" s="467"/>
      <c r="H174" s="308"/>
      <c r="I174" s="366"/>
      <c r="J174" s="297"/>
      <c r="K174" s="292"/>
      <c r="L174" s="386"/>
      <c r="M174" s="268"/>
      <c r="N174" s="297"/>
      <c r="O174" s="386"/>
      <c r="P174" s="297"/>
      <c r="Q174" s="834" t="s">
        <v>245</v>
      </c>
      <c r="R174" s="835">
        <v>21</v>
      </c>
      <c r="S174" s="26"/>
      <c r="T174" s="41"/>
      <c r="U174" s="584"/>
      <c r="V174" s="194"/>
      <c r="W174" s="194"/>
      <c r="X174" s="585"/>
    </row>
    <row r="175" spans="1:24" ht="15" customHeight="1" thickBot="1" x14ac:dyDescent="0.25">
      <c r="A175" s="445"/>
      <c r="B175" s="448"/>
      <c r="C175" s="450"/>
      <c r="D175" s="2211"/>
      <c r="E175" s="324"/>
      <c r="F175" s="242"/>
      <c r="G175" s="61" t="s">
        <v>17</v>
      </c>
      <c r="H175" s="281">
        <f t="shared" ref="H175:P175" si="39">SUM(H155:H172)</f>
        <v>1890.5</v>
      </c>
      <c r="I175" s="360">
        <f t="shared" si="39"/>
        <v>1812.7</v>
      </c>
      <c r="J175" s="281">
        <f t="shared" si="39"/>
        <v>-77.799999999999955</v>
      </c>
      <c r="K175" s="280">
        <f t="shared" si="39"/>
        <v>1579.7</v>
      </c>
      <c r="L175" s="360">
        <f t="shared" si="39"/>
        <v>1579.7</v>
      </c>
      <c r="M175" s="296">
        <f t="shared" si="39"/>
        <v>0</v>
      </c>
      <c r="N175" s="281">
        <f t="shared" si="39"/>
        <v>1579.7</v>
      </c>
      <c r="O175" s="360">
        <f t="shared" si="39"/>
        <v>1579.7</v>
      </c>
      <c r="P175" s="296">
        <f t="shared" si="39"/>
        <v>0</v>
      </c>
      <c r="Q175" s="131"/>
      <c r="R175" s="546"/>
      <c r="S175" s="121"/>
      <c r="T175" s="38"/>
      <c r="U175" s="584"/>
      <c r="V175" s="194"/>
      <c r="W175" s="194"/>
      <c r="X175" s="585"/>
    </row>
    <row r="176" spans="1:24" ht="19.5" customHeight="1" x14ac:dyDescent="0.2">
      <c r="A176" s="2115" t="s">
        <v>18</v>
      </c>
      <c r="B176" s="1770" t="s">
        <v>20</v>
      </c>
      <c r="C176" s="13" t="s">
        <v>18</v>
      </c>
      <c r="D176" s="1772" t="s">
        <v>42</v>
      </c>
      <c r="E176" s="2208"/>
      <c r="F176" s="1833">
        <v>2</v>
      </c>
      <c r="G176" s="185" t="s">
        <v>16</v>
      </c>
      <c r="H176" s="321">
        <v>31.3</v>
      </c>
      <c r="I176" s="367">
        <v>31.3</v>
      </c>
      <c r="J176" s="263"/>
      <c r="K176" s="714">
        <v>31.3</v>
      </c>
      <c r="L176" s="711">
        <v>31.3</v>
      </c>
      <c r="M176" s="295"/>
      <c r="N176" s="263">
        <v>31.3</v>
      </c>
      <c r="O176" s="711">
        <v>31.3</v>
      </c>
      <c r="P176" s="263"/>
      <c r="Q176" s="1780" t="s">
        <v>104</v>
      </c>
      <c r="R176" s="616">
        <v>300</v>
      </c>
      <c r="S176" s="616">
        <v>300</v>
      </c>
      <c r="T176" s="616">
        <v>300</v>
      </c>
      <c r="U176" s="584"/>
      <c r="V176" s="194"/>
      <c r="W176" s="194"/>
      <c r="X176" s="585"/>
    </row>
    <row r="177" spans="1:36" ht="15.75" customHeight="1" thickBot="1" x14ac:dyDescent="0.25">
      <c r="A177" s="2116"/>
      <c r="B177" s="1771"/>
      <c r="C177" s="11"/>
      <c r="D177" s="1773"/>
      <c r="E177" s="2209"/>
      <c r="F177" s="1853"/>
      <c r="G177" s="61" t="s">
        <v>17</v>
      </c>
      <c r="H177" s="280">
        <f>H176</f>
        <v>31.3</v>
      </c>
      <c r="I177" s="360">
        <f>I176</f>
        <v>31.3</v>
      </c>
      <c r="J177" s="281">
        <f>SUM(J176)</f>
        <v>0</v>
      </c>
      <c r="K177" s="280">
        <f t="shared" ref="K177:M177" si="40">SUM(K176)</f>
        <v>31.3</v>
      </c>
      <c r="L177" s="360">
        <f t="shared" si="40"/>
        <v>31.3</v>
      </c>
      <c r="M177" s="296">
        <f t="shared" si="40"/>
        <v>0</v>
      </c>
      <c r="N177" s="281">
        <f t="shared" ref="N177:O177" si="41">SUM(N176)</f>
        <v>31.3</v>
      </c>
      <c r="O177" s="360">
        <f t="shared" si="41"/>
        <v>31.3</v>
      </c>
      <c r="P177" s="296">
        <f t="shared" ref="P177" si="42">SUM(P176)</f>
        <v>0</v>
      </c>
      <c r="Q177" s="2156"/>
      <c r="R177" s="231"/>
      <c r="S177" s="91"/>
      <c r="T177" s="545"/>
      <c r="U177" s="584"/>
      <c r="V177" s="194"/>
      <c r="W177" s="194"/>
      <c r="X177" s="585"/>
    </row>
    <row r="178" spans="1:36" ht="15" customHeight="1" thickBot="1" x14ac:dyDescent="0.25">
      <c r="A178" s="7" t="s">
        <v>18</v>
      </c>
      <c r="B178" s="8" t="s">
        <v>20</v>
      </c>
      <c r="C178" s="1722" t="s">
        <v>21</v>
      </c>
      <c r="D178" s="1723"/>
      <c r="E178" s="1723"/>
      <c r="F178" s="1723"/>
      <c r="G178" s="1838"/>
      <c r="H178" s="300">
        <f t="shared" ref="H178" si="43">H177+H175</f>
        <v>1921.8</v>
      </c>
      <c r="I178" s="368">
        <f t="shared" ref="I178" si="44">I177+I175</f>
        <v>1844</v>
      </c>
      <c r="J178" s="361">
        <f>J177+J175</f>
        <v>-77.799999999999955</v>
      </c>
      <c r="K178" s="300">
        <f>K177+K175</f>
        <v>1611</v>
      </c>
      <c r="L178" s="368">
        <f t="shared" ref="L178:M178" si="45">L177+L175</f>
        <v>1611</v>
      </c>
      <c r="M178" s="327">
        <f t="shared" si="45"/>
        <v>0</v>
      </c>
      <c r="N178" s="361">
        <f t="shared" ref="N178:O178" si="46">N177+N175</f>
        <v>1611</v>
      </c>
      <c r="O178" s="368">
        <f t="shared" si="46"/>
        <v>1611</v>
      </c>
      <c r="P178" s="327">
        <f t="shared" ref="P178" si="47">P177+P175</f>
        <v>0</v>
      </c>
      <c r="Q178" s="1724"/>
      <c r="R178" s="1725"/>
      <c r="S178" s="1725"/>
      <c r="T178" s="1725"/>
      <c r="U178" s="1725"/>
      <c r="V178" s="1725"/>
      <c r="W178" s="1725"/>
      <c r="X178" s="1726"/>
    </row>
    <row r="179" spans="1:36" ht="15.75" customHeight="1" thickBot="1" x14ac:dyDescent="0.25">
      <c r="A179" s="7" t="s">
        <v>18</v>
      </c>
      <c r="B179" s="2114" t="s">
        <v>7</v>
      </c>
      <c r="C179" s="2114"/>
      <c r="D179" s="2114"/>
      <c r="E179" s="2114"/>
      <c r="F179" s="2114"/>
      <c r="G179" s="2114"/>
      <c r="H179" s="303">
        <f t="shared" ref="H179:P179" si="48">H178+H153+H142</f>
        <v>4915.3999999999996</v>
      </c>
      <c r="I179" s="369">
        <f t="shared" si="48"/>
        <v>3813.3</v>
      </c>
      <c r="J179" s="710">
        <f>J178+J153+J142</f>
        <v>-1102.0999999999999</v>
      </c>
      <c r="K179" s="303">
        <f t="shared" si="48"/>
        <v>3952.4</v>
      </c>
      <c r="L179" s="369">
        <f t="shared" si="48"/>
        <v>5040.1000000000004</v>
      </c>
      <c r="M179" s="715">
        <f t="shared" si="48"/>
        <v>1087.7</v>
      </c>
      <c r="N179" s="710">
        <f t="shared" si="48"/>
        <v>6374.9</v>
      </c>
      <c r="O179" s="369">
        <f t="shared" si="48"/>
        <v>6085.2000000000007</v>
      </c>
      <c r="P179" s="715">
        <f t="shared" si="48"/>
        <v>-289.7</v>
      </c>
      <c r="Q179" s="2122"/>
      <c r="R179" s="2123"/>
      <c r="S179" s="2123"/>
      <c r="T179" s="2123"/>
      <c r="U179" s="2123"/>
      <c r="V179" s="2123"/>
      <c r="W179" s="2123"/>
      <c r="X179" s="2124"/>
    </row>
    <row r="180" spans="1:36" ht="14.25" customHeight="1" thickBot="1" x14ac:dyDescent="0.25">
      <c r="A180" s="9" t="s">
        <v>6</v>
      </c>
      <c r="B180" s="1731" t="s">
        <v>8</v>
      </c>
      <c r="C180" s="1731"/>
      <c r="D180" s="1731"/>
      <c r="E180" s="1731"/>
      <c r="F180" s="1731"/>
      <c r="G180" s="1731"/>
      <c r="H180" s="304">
        <f t="shared" ref="H180:P180" si="49">H179+H70</f>
        <v>67490.999999999985</v>
      </c>
      <c r="I180" s="370">
        <f t="shared" si="49"/>
        <v>67070.299999999988</v>
      </c>
      <c r="J180" s="671">
        <f t="shared" si="49"/>
        <v>-420.70000000000334</v>
      </c>
      <c r="K180" s="304">
        <f t="shared" si="49"/>
        <v>63559.100000000006</v>
      </c>
      <c r="L180" s="370">
        <f t="shared" si="49"/>
        <v>64674.5</v>
      </c>
      <c r="M180" s="716">
        <f t="shared" si="49"/>
        <v>1115.4000000000008</v>
      </c>
      <c r="N180" s="671">
        <f t="shared" si="49"/>
        <v>65863</v>
      </c>
      <c r="O180" s="370">
        <f t="shared" si="49"/>
        <v>65575</v>
      </c>
      <c r="P180" s="716">
        <f t="shared" si="49"/>
        <v>-287.99999999999926</v>
      </c>
      <c r="Q180" s="2125"/>
      <c r="R180" s="2126"/>
      <c r="S180" s="2126"/>
      <c r="T180" s="2126"/>
      <c r="U180" s="2126"/>
      <c r="V180" s="2126"/>
      <c r="W180" s="2126"/>
      <c r="X180" s="2127"/>
    </row>
    <row r="181" spans="1:36" s="104" customFormat="1" ht="15" customHeight="1" x14ac:dyDescent="0.2">
      <c r="A181" s="2111"/>
      <c r="B181" s="2111"/>
      <c r="C181" s="2111"/>
      <c r="D181" s="2111"/>
      <c r="E181" s="2111"/>
      <c r="F181" s="2111"/>
      <c r="G181" s="2111"/>
      <c r="H181" s="2111"/>
      <c r="I181" s="2111"/>
      <c r="J181" s="2111"/>
      <c r="K181" s="2111"/>
      <c r="L181" s="2111"/>
      <c r="M181" s="2111"/>
      <c r="N181" s="2111"/>
      <c r="O181" s="2111"/>
      <c r="P181" s="2111"/>
      <c r="Q181" s="2111"/>
      <c r="R181" s="2111"/>
      <c r="S181" s="540"/>
      <c r="T181" s="540"/>
      <c r="U181" s="103"/>
      <c r="V181" s="103"/>
      <c r="W181" s="103"/>
      <c r="X181" s="103"/>
      <c r="Y181" s="103"/>
      <c r="Z181" s="103"/>
      <c r="AA181" s="103"/>
      <c r="AB181" s="103"/>
      <c r="AC181" s="103"/>
      <c r="AD181" s="103"/>
      <c r="AE181" s="103"/>
      <c r="AF181" s="103"/>
      <c r="AG181" s="103"/>
      <c r="AH181" s="103"/>
      <c r="AI181" s="103"/>
      <c r="AJ181" s="103"/>
    </row>
    <row r="182" spans="1:36" s="109" customFormat="1" ht="13.5" customHeight="1" thickBot="1" x14ac:dyDescent="0.25">
      <c r="A182" s="2184" t="s">
        <v>1</v>
      </c>
      <c r="B182" s="2184"/>
      <c r="C182" s="2184"/>
      <c r="D182" s="2184"/>
      <c r="E182" s="2184"/>
      <c r="F182" s="2184"/>
      <c r="G182" s="2184"/>
      <c r="H182" s="2184"/>
      <c r="I182" s="2184"/>
      <c r="J182" s="2184"/>
      <c r="K182" s="2184"/>
      <c r="L182" s="2184"/>
      <c r="M182" s="2184"/>
      <c r="N182" s="2184"/>
      <c r="O182" s="2184"/>
      <c r="P182" s="2184"/>
      <c r="Q182" s="107"/>
      <c r="R182" s="333"/>
      <c r="S182" s="333"/>
      <c r="T182" s="333"/>
    </row>
    <row r="183" spans="1:36" s="70" customFormat="1" ht="92.25" customHeight="1" thickBot="1" x14ac:dyDescent="0.25">
      <c r="A183" s="1737" t="s">
        <v>2</v>
      </c>
      <c r="B183" s="1738"/>
      <c r="C183" s="1738"/>
      <c r="D183" s="1738"/>
      <c r="E183" s="1738"/>
      <c r="F183" s="1738"/>
      <c r="G183" s="2112"/>
      <c r="H183" s="410" t="s">
        <v>198</v>
      </c>
      <c r="I183" s="411" t="s">
        <v>241</v>
      </c>
      <c r="J183" s="468" t="s">
        <v>240</v>
      </c>
      <c r="K183" s="410" t="s">
        <v>262</v>
      </c>
      <c r="L183" s="411" t="s">
        <v>241</v>
      </c>
      <c r="M183" s="650" t="s">
        <v>240</v>
      </c>
      <c r="N183" s="410" t="s">
        <v>267</v>
      </c>
      <c r="O183" s="411" t="s">
        <v>241</v>
      </c>
      <c r="P183" s="650" t="s">
        <v>240</v>
      </c>
      <c r="Q183" s="454"/>
      <c r="R183" s="454"/>
      <c r="S183" s="539"/>
      <c r="T183" s="643"/>
      <c r="V183" s="69"/>
      <c r="W183" s="69"/>
    </row>
    <row r="184" spans="1:36" s="70" customFormat="1" x14ac:dyDescent="0.2">
      <c r="A184" s="1709" t="s">
        <v>25</v>
      </c>
      <c r="B184" s="1710"/>
      <c r="C184" s="1710"/>
      <c r="D184" s="1710"/>
      <c r="E184" s="1710"/>
      <c r="F184" s="1710"/>
      <c r="G184" s="2113"/>
      <c r="H184" s="390">
        <f t="shared" ref="H184:P184" si="50">SUM(H185:H189)</f>
        <v>65647</v>
      </c>
      <c r="I184" s="402">
        <f t="shared" si="50"/>
        <v>66278.5</v>
      </c>
      <c r="J184" s="402">
        <f>SUM(J185:J189)</f>
        <v>631.49999999999659</v>
      </c>
      <c r="K184" s="390">
        <f t="shared" si="50"/>
        <v>62480.400000000009</v>
      </c>
      <c r="L184" s="402">
        <f t="shared" si="50"/>
        <v>62466</v>
      </c>
      <c r="M184" s="770">
        <f t="shared" si="50"/>
        <v>-14.399999999999274</v>
      </c>
      <c r="N184" s="390">
        <f t="shared" si="50"/>
        <v>62169.899999999994</v>
      </c>
      <c r="O184" s="402">
        <f t="shared" si="50"/>
        <v>62183</v>
      </c>
      <c r="P184" s="770">
        <f t="shared" si="50"/>
        <v>13.100000000000726</v>
      </c>
      <c r="Q184" s="454"/>
      <c r="R184" s="454"/>
      <c r="S184" s="539"/>
      <c r="T184" s="539"/>
    </row>
    <row r="185" spans="1:36" s="70" customFormat="1" x14ac:dyDescent="0.2">
      <c r="A185" s="1711" t="s">
        <v>28</v>
      </c>
      <c r="B185" s="1712"/>
      <c r="C185" s="1712"/>
      <c r="D185" s="1712"/>
      <c r="E185" s="1712"/>
      <c r="F185" s="1712"/>
      <c r="G185" s="2110"/>
      <c r="H185" s="391">
        <f>SUMIF(G13:G176,"sb",H13:H176)</f>
        <v>26110.400000000005</v>
      </c>
      <c r="I185" s="403">
        <f>SUMIF(G13:G177,"sb",I13:I177)</f>
        <v>26106.900000000005</v>
      </c>
      <c r="J185" s="397">
        <f>SUMIF(G13:G177,"sb",J13:J177)</f>
        <v>-3.4999999999992326</v>
      </c>
      <c r="K185" s="391">
        <f>SUMIF(G13:G176,"sb",K13:K176)</f>
        <v>25572</v>
      </c>
      <c r="L185" s="403">
        <f>SUMIF(G13:G177,"sb",L13:L177)</f>
        <v>25557.600000000002</v>
      </c>
      <c r="M185" s="397">
        <f>SUMIF(G13:G177,"sb",M13:M177)</f>
        <v>-14.399999999999274</v>
      </c>
      <c r="N185" s="391">
        <f>SUMIF(G13:G176,"sb",N13:N176)</f>
        <v>25229.899999999998</v>
      </c>
      <c r="O185" s="403">
        <f>SUMIF(G13:G177,"sb",O13:O177)</f>
        <v>25242.999999999996</v>
      </c>
      <c r="P185" s="397">
        <f>SUMIF(G13:G177,"sb",P13:P177)</f>
        <v>13.100000000000726</v>
      </c>
      <c r="Q185" s="453"/>
      <c r="R185" s="453"/>
      <c r="S185" s="543"/>
      <c r="T185" s="543"/>
    </row>
    <row r="186" spans="1:36" s="70" customFormat="1" x14ac:dyDescent="0.2">
      <c r="A186" s="1711" t="s">
        <v>33</v>
      </c>
      <c r="B186" s="1712"/>
      <c r="C186" s="1712"/>
      <c r="D186" s="1712"/>
      <c r="E186" s="1712"/>
      <c r="F186" s="1712"/>
      <c r="G186" s="2110"/>
      <c r="H186" s="392">
        <f>SUMIF(G13:G177,"sb(sp)",H13:H177)</f>
        <v>5663.9</v>
      </c>
      <c r="I186" s="403">
        <f>SUMIF(G14:G177,"sb(sp)",I14:I177)</f>
        <v>5639.7</v>
      </c>
      <c r="J186" s="397">
        <f>SUMIF(G14:G177,"sb(sp)",J14:J177)</f>
        <v>-24.199999999999818</v>
      </c>
      <c r="K186" s="392">
        <f>SUMIF(G13:G177,"sb(sp)",K13:K177)</f>
        <v>5663.9</v>
      </c>
      <c r="L186" s="403">
        <f>SUMIF(G14:G177,"sb(sp)",L14:L177)</f>
        <v>5663.9</v>
      </c>
      <c r="M186" s="397">
        <f>SUMIF(G14:G177,"sb(sp)",M14:M177)</f>
        <v>0</v>
      </c>
      <c r="N186" s="392">
        <f>SUMIF(G13:G177,"sb(sp)",N13:N177)</f>
        <v>5663.9</v>
      </c>
      <c r="O186" s="403">
        <f>SUMIF(G14:G177,"sb(sp)",O14:O177)</f>
        <v>5663.9</v>
      </c>
      <c r="P186" s="397">
        <f>SUMIF(G14:G177,"sb(sp)",P14:P177)</f>
        <v>0</v>
      </c>
      <c r="Q186" s="453"/>
      <c r="R186" s="453"/>
      <c r="S186" s="543"/>
      <c r="T186" s="543"/>
    </row>
    <row r="187" spans="1:36" s="70" customFormat="1" x14ac:dyDescent="0.2">
      <c r="A187" s="1714" t="s">
        <v>155</v>
      </c>
      <c r="B187" s="1715"/>
      <c r="C187" s="1715"/>
      <c r="D187" s="1715"/>
      <c r="E187" s="1715"/>
      <c r="F187" s="1715"/>
      <c r="G187" s="1716"/>
      <c r="H187" s="392">
        <f>SUMIF(G13:G176,"sb(spl)",H13:H176)</f>
        <v>588.1</v>
      </c>
      <c r="I187" s="418">
        <f>SUMIF(G13:G176,"sb(spl)",I13:I176)</f>
        <v>588.1</v>
      </c>
      <c r="J187" s="419">
        <f>SUMIF(G13:G176,"sb(spl)",J13:J176)</f>
        <v>0</v>
      </c>
      <c r="K187" s="392">
        <f>SUMIF(G13:G176,"sb(spl)",K13:K176)</f>
        <v>0</v>
      </c>
      <c r="L187" s="418">
        <f>SUMIF(G13:G176,"sb(spl)",L13:L176)</f>
        <v>0</v>
      </c>
      <c r="M187" s="419">
        <f>SUMIF(G13:G176,"sb(spl)",M13:M176)</f>
        <v>0</v>
      </c>
      <c r="N187" s="392">
        <f>SUMIF(G13:G176,"sb(spl)",N13:N176)</f>
        <v>0</v>
      </c>
      <c r="O187" s="418">
        <f>SUMIF(G13:G176,"sb(spl)",O13:O176)</f>
        <v>0</v>
      </c>
      <c r="P187" s="419">
        <f>SUMIF(G13:G176,"sb(spl)",P13:P176)</f>
        <v>0</v>
      </c>
      <c r="Q187" s="453"/>
      <c r="R187" s="453"/>
      <c r="S187" s="543"/>
      <c r="T187" s="543"/>
    </row>
    <row r="188" spans="1:36" s="70" customFormat="1" x14ac:dyDescent="0.2">
      <c r="A188" s="1711" t="s">
        <v>29</v>
      </c>
      <c r="B188" s="1712"/>
      <c r="C188" s="1712"/>
      <c r="D188" s="1712"/>
      <c r="E188" s="1712"/>
      <c r="F188" s="1712"/>
      <c r="G188" s="2110"/>
      <c r="H188" s="391">
        <f>SUMIF(G13:G177,"sb(vb)",H13:H177)</f>
        <v>32882.6</v>
      </c>
      <c r="I188" s="506">
        <f>SUMIF(G14:G176,"sb(vb)",I14:I176)</f>
        <v>33541.800000000003</v>
      </c>
      <c r="J188" s="507">
        <f>SUMIF(G14:G177,"sb(vb)",J14:J177)</f>
        <v>659.19999999999561</v>
      </c>
      <c r="K188" s="391">
        <f>SUMIF(G13:G177,"sb(vb)",K13:K177)</f>
        <v>31244.500000000004</v>
      </c>
      <c r="L188" s="506">
        <f>SUMIF(G14:G176,"sb(vb)",L14:L176)</f>
        <v>31244.500000000004</v>
      </c>
      <c r="M188" s="507">
        <f>SUMIF(G14:G177,"sb(vb)",M14:M177)</f>
        <v>0</v>
      </c>
      <c r="N188" s="391">
        <f>SUMIF(G13:G177,"sb(vb)",N13:N177)</f>
        <v>31276.100000000002</v>
      </c>
      <c r="O188" s="506">
        <f>SUMIF(G14:G176,"sb(vb)",O14:O176)</f>
        <v>31276.100000000002</v>
      </c>
      <c r="P188" s="507">
        <f>SUMIF(G14:G177,"sb(vb)",P14:P177)</f>
        <v>0</v>
      </c>
      <c r="Q188" s="453"/>
      <c r="R188" s="453"/>
      <c r="S188" s="543"/>
      <c r="T188" s="543"/>
    </row>
    <row r="189" spans="1:36" s="70" customFormat="1" ht="13.5" thickBot="1" x14ac:dyDescent="0.25">
      <c r="A189" s="2185" t="s">
        <v>250</v>
      </c>
      <c r="B189" s="2186"/>
      <c r="C189" s="2186"/>
      <c r="D189" s="2186"/>
      <c r="E189" s="2186"/>
      <c r="F189" s="2186"/>
      <c r="G189" s="2187"/>
      <c r="H189" s="428">
        <f>SUMIF(G13:G176,"sb(es)",H13:H176)</f>
        <v>402</v>
      </c>
      <c r="I189" s="508">
        <f>SUMIF(G13:G176,"sb(es)",I13:I176)</f>
        <v>402</v>
      </c>
      <c r="J189" s="509">
        <f>I189-H189</f>
        <v>0</v>
      </c>
      <c r="K189" s="428">
        <f>SUMIF(G13:G176,"sb(es)",K13:K176)</f>
        <v>0</v>
      </c>
      <c r="L189" s="508">
        <f>SUMIF(G13:G176,"sb(es)",L13:L176)</f>
        <v>0</v>
      </c>
      <c r="M189" s="509">
        <f>L189-K189</f>
        <v>0</v>
      </c>
      <c r="N189" s="428">
        <f>SUMIF(G13:G176,"sb(es)",N13:N176)</f>
        <v>0</v>
      </c>
      <c r="O189" s="508">
        <f>SUMIF(G13:G176,"sb(es)",O13:O176)</f>
        <v>0</v>
      </c>
      <c r="P189" s="509">
        <f>O189-N189</f>
        <v>0</v>
      </c>
      <c r="Q189" s="503"/>
      <c r="R189" s="503"/>
      <c r="S189" s="543"/>
      <c r="T189" s="543"/>
    </row>
    <row r="190" spans="1:36" s="70" customFormat="1" ht="13.5" thickBot="1" x14ac:dyDescent="0.25">
      <c r="A190" s="1717" t="s">
        <v>26</v>
      </c>
      <c r="B190" s="1718"/>
      <c r="C190" s="1718"/>
      <c r="D190" s="1718"/>
      <c r="E190" s="1718"/>
      <c r="F190" s="1718"/>
      <c r="G190" s="2102"/>
      <c r="H190" s="393">
        <f>SUM(H191:H193)</f>
        <v>1844</v>
      </c>
      <c r="I190" s="404">
        <f>SUM(I191:I193)</f>
        <v>791.8</v>
      </c>
      <c r="J190" s="420">
        <f>SUM(J191:J193)</f>
        <v>-1052.2</v>
      </c>
      <c r="K190" s="393">
        <f ca="1">SUM(K191:K194)</f>
        <v>1078.7</v>
      </c>
      <c r="L190" s="404">
        <f t="shared" ref="L190:M190" si="51">SUM(L191:L194)</f>
        <v>2208.5</v>
      </c>
      <c r="M190" s="420">
        <f t="shared" si="51"/>
        <v>1129.8</v>
      </c>
      <c r="N190" s="393">
        <f ca="1">SUM(N191:N194)</f>
        <v>3693.1</v>
      </c>
      <c r="O190" s="404">
        <f t="shared" ref="O190" si="52">SUM(O191:O194)</f>
        <v>3392</v>
      </c>
      <c r="P190" s="420">
        <f t="shared" ref="P190" si="53">SUM(P191:P194)</f>
        <v>-301.09999999999997</v>
      </c>
      <c r="Q190" s="456"/>
      <c r="R190" s="456"/>
      <c r="S190" s="542"/>
      <c r="T190" s="542"/>
    </row>
    <row r="191" spans="1:36" s="70" customFormat="1" x14ac:dyDescent="0.2">
      <c r="A191" s="2103" t="s">
        <v>286</v>
      </c>
      <c r="B191" s="2104"/>
      <c r="C191" s="2104"/>
      <c r="D191" s="2104"/>
      <c r="E191" s="2104"/>
      <c r="F191" s="2104"/>
      <c r="G191" s="2105"/>
      <c r="H191" s="394">
        <f>SUMIF(G13:G177,"sb(KVJUD)",H13:H177)</f>
        <v>1838</v>
      </c>
      <c r="I191" s="941">
        <f>SUMIF(G13:G177,"sb(KVJUD)",I13:I177)</f>
        <v>785.8</v>
      </c>
      <c r="J191" s="940">
        <f>SUMIF(G13:G177,"sb(KVJUD)",J13:J177)</f>
        <v>-1052.2</v>
      </c>
      <c r="K191" s="394">
        <f ca="1">SUMIF(G13:G178,"KVJUD",K13:K177)</f>
        <v>0</v>
      </c>
      <c r="L191" s="405">
        <f>SUMIF(G14:G176,"SB(kvjud)",L14:L176)</f>
        <v>1052.2</v>
      </c>
      <c r="M191" s="405">
        <f>SUMIF(G14:G176,"SB(kvjud)",M14:M176)</f>
        <v>1052.2</v>
      </c>
      <c r="N191" s="394">
        <f ca="1">SUMIF(G13:G178,"KVJUD",N13:N177)</f>
        <v>0</v>
      </c>
      <c r="O191" s="405">
        <f>SUMIF(G14:G176,"kvjud",O14:O176)</f>
        <v>0</v>
      </c>
      <c r="P191" s="398"/>
      <c r="Q191" s="453"/>
      <c r="R191" s="453"/>
      <c r="S191" s="543"/>
      <c r="T191" s="543"/>
    </row>
    <row r="192" spans="1:36" s="70" customFormat="1" x14ac:dyDescent="0.2">
      <c r="A192" s="1844" t="s">
        <v>30</v>
      </c>
      <c r="B192" s="1991"/>
      <c r="C192" s="1991"/>
      <c r="D192" s="1991"/>
      <c r="E192" s="1991"/>
      <c r="F192" s="1991"/>
      <c r="G192" s="2106"/>
      <c r="H192" s="395">
        <f>SUMIF(G13:G177,"es",H13:H177)</f>
        <v>3.8</v>
      </c>
      <c r="I192" s="406">
        <f>SUMIF(G14:G151,"es",I14:I151)</f>
        <v>3.8</v>
      </c>
      <c r="J192" s="399">
        <f>SUMIF(G14:G177,"es",J14:J177)</f>
        <v>0</v>
      </c>
      <c r="K192" s="395">
        <f>SUMIF(G13:G177,"es",K13:K177)</f>
        <v>778.2</v>
      </c>
      <c r="L192" s="406">
        <f>SUMIF(G14:G176,"es",L14:L176)</f>
        <v>891.5</v>
      </c>
      <c r="M192" s="399">
        <f>SUMIF(G14:G177,"es",M14:M177)</f>
        <v>113.3</v>
      </c>
      <c r="N192" s="395">
        <f>SUMIF(G13:G177,"es",N13:N177)</f>
        <v>595.9</v>
      </c>
      <c r="O192" s="406">
        <f>SUMIF(G14:G176,"es",O14:O176)</f>
        <v>947.59999999999991</v>
      </c>
      <c r="P192" s="399">
        <f>SUMIF(G14:G177,"es",P14:P177)</f>
        <v>351.7</v>
      </c>
      <c r="Q192" s="455"/>
      <c r="R192" s="455"/>
      <c r="S192" s="541"/>
      <c r="T192" s="541"/>
    </row>
    <row r="193" spans="1:20" s="70" customFormat="1" x14ac:dyDescent="0.2">
      <c r="A193" s="2107" t="s">
        <v>0</v>
      </c>
      <c r="B193" s="2108"/>
      <c r="C193" s="2108"/>
      <c r="D193" s="2108"/>
      <c r="E193" s="2108"/>
      <c r="F193" s="2108"/>
      <c r="G193" s="2109"/>
      <c r="H193" s="391">
        <f>SUMIF(G13:G177,"lrvb",H13:H177)</f>
        <v>2.2000000000000002</v>
      </c>
      <c r="I193" s="407">
        <f>SUMIF(G14:G176,"lrvb",I14:I176)</f>
        <v>2.2000000000000002</v>
      </c>
      <c r="J193" s="400">
        <f>SUMIF(G14:G177,"lrvb",J14:J177)</f>
        <v>0</v>
      </c>
      <c r="K193" s="766">
        <f>SUMIF(G13:G177,"lrvb",K13:K177)</f>
        <v>84.4</v>
      </c>
      <c r="L193" s="407">
        <f>SUMIF(G14:G176,"lrvb",L14:L176)</f>
        <v>84.4</v>
      </c>
      <c r="M193" s="400">
        <f>SUMIF(G14:G177,"lrvb",M14:M177)</f>
        <v>0</v>
      </c>
      <c r="N193" s="766">
        <f>SUMIF(G13:G177,"lrvb",N13:N177)</f>
        <v>127.6</v>
      </c>
      <c r="O193" s="407">
        <f>SUMIF(G14:G176,"lrvb",O14:O176)</f>
        <v>127.6</v>
      </c>
      <c r="P193" s="400">
        <f>SUMIF(G14:G177,"lrvb",P14:P177)</f>
        <v>0</v>
      </c>
      <c r="Q193" s="455"/>
      <c r="R193" s="455"/>
      <c r="S193" s="541"/>
      <c r="T193" s="541"/>
    </row>
    <row r="194" spans="1:20" s="70" customFormat="1" ht="17.25" customHeight="1" thickBot="1" x14ac:dyDescent="0.25">
      <c r="A194" s="1705" t="s">
        <v>263</v>
      </c>
      <c r="B194" s="1706"/>
      <c r="C194" s="1706"/>
      <c r="D194" s="1706"/>
      <c r="E194" s="1706"/>
      <c r="F194" s="1706"/>
      <c r="G194" s="2121"/>
      <c r="H194" s="428"/>
      <c r="I194" s="767"/>
      <c r="J194" s="768"/>
      <c r="K194" s="769">
        <f>SUMIF(G13:G176,"kt",K13:K176)</f>
        <v>216.1</v>
      </c>
      <c r="L194" s="767">
        <f>SUMIF(G13:G176,"kt",L13:L176)</f>
        <v>180.4</v>
      </c>
      <c r="M194" s="768">
        <f>SUMIF(G13:G176,"kt",M13:M176)</f>
        <v>-35.700000000000003</v>
      </c>
      <c r="N194" s="769">
        <f>SUMIF(G13:G176,"kt",N13:N176)</f>
        <v>2969.6</v>
      </c>
      <c r="O194" s="767">
        <f>SUMIF(G13:G176,"kt",O13:O176)</f>
        <v>2316.8000000000002</v>
      </c>
      <c r="P194" s="768">
        <f>SUMIF(G13:G176,"kt",P13:P176)</f>
        <v>-652.79999999999995</v>
      </c>
      <c r="Q194" s="644"/>
      <c r="R194" s="644"/>
      <c r="S194" s="644"/>
      <c r="T194" s="644"/>
    </row>
    <row r="195" spans="1:20" ht="13.5" thickBot="1" x14ac:dyDescent="0.25">
      <c r="A195" s="1707" t="s">
        <v>27</v>
      </c>
      <c r="B195" s="1708"/>
      <c r="C195" s="1708"/>
      <c r="D195" s="1708"/>
      <c r="E195" s="1708"/>
      <c r="F195" s="1708"/>
      <c r="G195" s="2099"/>
      <c r="H195" s="396">
        <f>H190+H184</f>
        <v>67491</v>
      </c>
      <c r="I195" s="408">
        <f>I184+I190</f>
        <v>67070.3</v>
      </c>
      <c r="J195" s="401">
        <f>J190+J184</f>
        <v>-420.70000000000346</v>
      </c>
      <c r="K195" s="396">
        <f ca="1">K190+K184</f>
        <v>63559.100000000006</v>
      </c>
      <c r="L195" s="408">
        <f>L184+L190</f>
        <v>64674.5</v>
      </c>
      <c r="M195" s="401">
        <f>M190+M184</f>
        <v>1115.4000000000008</v>
      </c>
      <c r="N195" s="396">
        <f ca="1">N190+N184</f>
        <v>65863</v>
      </c>
      <c r="O195" s="408">
        <f>O184+O190</f>
        <v>65575</v>
      </c>
      <c r="P195" s="401">
        <f>P190+P184</f>
        <v>-287.99999999999926</v>
      </c>
      <c r="Q195" s="454"/>
      <c r="R195" s="454"/>
      <c r="S195" s="539"/>
      <c r="T195" s="539"/>
    </row>
    <row r="197" spans="1:20" x14ac:dyDescent="0.2">
      <c r="D197" s="69"/>
      <c r="E197" s="75"/>
      <c r="F197" s="75"/>
      <c r="G197" s="858"/>
      <c r="H197" s="944"/>
      <c r="I197" s="945"/>
      <c r="J197" s="945"/>
      <c r="K197" s="945"/>
    </row>
    <row r="198" spans="1:20" x14ac:dyDescent="0.2">
      <c r="D198" s="69"/>
      <c r="E198" s="75"/>
      <c r="F198" s="75"/>
      <c r="G198" s="858"/>
      <c r="H198" s="946"/>
      <c r="I198" s="947"/>
      <c r="J198" s="947"/>
      <c r="K198" s="947"/>
      <c r="L198" s="305"/>
      <c r="M198" s="305"/>
      <c r="N198" s="305"/>
      <c r="O198" s="305"/>
      <c r="P198" s="305"/>
      <c r="Q198" s="198"/>
      <c r="R198" s="75"/>
      <c r="S198" s="75"/>
      <c r="T198" s="75"/>
    </row>
    <row r="199" spans="1:20" x14ac:dyDescent="0.2">
      <c r="D199" s="69"/>
      <c r="E199" s="75"/>
      <c r="F199" s="75"/>
      <c r="G199" s="858"/>
      <c r="H199" s="859"/>
      <c r="I199" s="860"/>
      <c r="J199" s="860"/>
      <c r="K199" s="860"/>
      <c r="L199" s="305"/>
      <c r="M199" s="305"/>
      <c r="N199" s="305"/>
      <c r="O199" s="305"/>
      <c r="P199" s="305"/>
      <c r="Q199" s="198"/>
    </row>
    <row r="200" spans="1:20" x14ac:dyDescent="0.2">
      <c r="D200" s="69"/>
      <c r="E200" s="75"/>
      <c r="F200" s="75"/>
      <c r="G200" s="861"/>
      <c r="H200" s="860"/>
      <c r="I200" s="860"/>
      <c r="J200" s="860"/>
      <c r="K200" s="860"/>
      <c r="L200" s="305"/>
      <c r="M200" s="305"/>
      <c r="N200" s="305"/>
      <c r="O200" s="305"/>
      <c r="P200" s="305"/>
      <c r="Q200" s="198"/>
    </row>
    <row r="201" spans="1:20" x14ac:dyDescent="0.2">
      <c r="D201" s="69"/>
      <c r="E201" s="75"/>
      <c r="F201" s="75"/>
      <c r="G201" s="858"/>
      <c r="H201" s="859"/>
      <c r="I201" s="860"/>
      <c r="J201" s="860"/>
      <c r="K201" s="860"/>
      <c r="L201" s="305"/>
      <c r="M201" s="305"/>
      <c r="N201" s="305"/>
      <c r="O201" s="305"/>
      <c r="P201" s="305"/>
    </row>
    <row r="202" spans="1:20" x14ac:dyDescent="0.2">
      <c r="D202" s="69"/>
      <c r="E202" s="75"/>
      <c r="F202" s="75"/>
      <c r="G202" s="68"/>
      <c r="H202" s="856"/>
      <c r="I202" s="305"/>
      <c r="J202" s="305"/>
      <c r="K202" s="305"/>
      <c r="L202" s="305"/>
      <c r="M202" s="305"/>
      <c r="N202" s="305"/>
      <c r="O202" s="305"/>
      <c r="P202" s="305"/>
    </row>
    <row r="203" spans="1:20" x14ac:dyDescent="0.2">
      <c r="D203" s="69"/>
      <c r="E203" s="75"/>
      <c r="F203" s="75"/>
      <c r="G203" s="68"/>
      <c r="H203" s="305"/>
      <c r="I203" s="305"/>
      <c r="J203" s="305"/>
      <c r="K203" s="305"/>
      <c r="L203" s="305"/>
      <c r="M203" s="305"/>
      <c r="N203" s="305"/>
      <c r="O203" s="305"/>
      <c r="P203" s="305"/>
    </row>
    <row r="204" spans="1:20" x14ac:dyDescent="0.2">
      <c r="D204" s="69"/>
      <c r="E204" s="75"/>
      <c r="F204" s="75"/>
      <c r="G204" s="68"/>
      <c r="H204" s="305"/>
      <c r="I204" s="305"/>
      <c r="J204" s="305"/>
      <c r="K204" s="305"/>
      <c r="L204" s="305"/>
      <c r="M204" s="305"/>
      <c r="N204" s="305"/>
      <c r="O204" s="305"/>
      <c r="P204" s="305"/>
    </row>
    <row r="205" spans="1:20" x14ac:dyDescent="0.2">
      <c r="D205" s="69"/>
      <c r="E205" s="75"/>
      <c r="F205" s="75"/>
      <c r="G205" s="68"/>
      <c r="H205" s="305"/>
      <c r="I205" s="305"/>
      <c r="J205" s="305"/>
      <c r="K205" s="305"/>
      <c r="L205" s="305"/>
      <c r="M205" s="305"/>
      <c r="N205" s="305"/>
      <c r="O205" s="305"/>
      <c r="P205" s="305"/>
    </row>
    <row r="206" spans="1:20" x14ac:dyDescent="0.2">
      <c r="D206" s="69"/>
      <c r="E206" s="75"/>
      <c r="F206" s="75"/>
      <c r="G206" s="68"/>
      <c r="H206" s="305"/>
      <c r="I206" s="305"/>
      <c r="J206" s="305"/>
      <c r="K206" s="305"/>
      <c r="L206" s="305"/>
      <c r="M206" s="305"/>
      <c r="N206" s="305"/>
      <c r="O206" s="305"/>
      <c r="P206" s="305"/>
    </row>
    <row r="207" spans="1:20" x14ac:dyDescent="0.2">
      <c r="D207" s="69"/>
      <c r="E207" s="75"/>
      <c r="F207" s="75"/>
      <c r="G207" s="68"/>
      <c r="H207" s="305"/>
      <c r="I207" s="305"/>
      <c r="J207" s="305"/>
      <c r="K207" s="305"/>
      <c r="L207" s="305"/>
      <c r="M207" s="305"/>
      <c r="N207" s="305"/>
      <c r="O207" s="305"/>
      <c r="P207" s="305"/>
    </row>
    <row r="208" spans="1:20" x14ac:dyDescent="0.2">
      <c r="A208" s="128"/>
      <c r="B208" s="128"/>
      <c r="C208" s="128"/>
      <c r="D208" s="69"/>
      <c r="E208" s="75"/>
      <c r="F208" s="75"/>
      <c r="G208" s="68"/>
      <c r="H208" s="305"/>
      <c r="I208" s="305"/>
      <c r="J208" s="305"/>
      <c r="K208" s="305"/>
      <c r="L208" s="305"/>
      <c r="M208" s="305"/>
      <c r="N208" s="305"/>
      <c r="O208" s="305"/>
      <c r="P208" s="305"/>
      <c r="Q208" s="69"/>
      <c r="R208" s="75"/>
      <c r="S208" s="75"/>
      <c r="T208" s="75"/>
    </row>
    <row r="209" spans="1:20" x14ac:dyDescent="0.2">
      <c r="A209" s="128"/>
      <c r="B209" s="128"/>
      <c r="C209" s="128"/>
      <c r="D209" s="69"/>
      <c r="E209" s="75"/>
      <c r="F209" s="75"/>
      <c r="G209" s="68"/>
      <c r="H209" s="305"/>
      <c r="I209" s="305"/>
      <c r="J209" s="305"/>
      <c r="K209" s="305"/>
      <c r="L209" s="305"/>
      <c r="M209" s="305"/>
      <c r="N209" s="305"/>
      <c r="O209" s="305"/>
      <c r="P209" s="305"/>
      <c r="Q209" s="69"/>
      <c r="R209" s="75"/>
      <c r="S209" s="75"/>
      <c r="T209" s="75"/>
    </row>
    <row r="210" spans="1:20" x14ac:dyDescent="0.2">
      <c r="A210" s="128"/>
      <c r="B210" s="128"/>
      <c r="C210" s="128"/>
      <c r="D210" s="69"/>
      <c r="E210" s="75"/>
      <c r="F210" s="75"/>
      <c r="G210" s="68"/>
      <c r="H210" s="305"/>
      <c r="I210" s="305"/>
      <c r="J210" s="305"/>
      <c r="K210" s="305"/>
      <c r="L210" s="305"/>
      <c r="M210" s="305"/>
      <c r="N210" s="305"/>
      <c r="O210" s="305"/>
      <c r="P210" s="305"/>
      <c r="Q210" s="69"/>
      <c r="R210" s="75"/>
      <c r="S210" s="75"/>
      <c r="T210" s="75"/>
    </row>
    <row r="211" spans="1:20" x14ac:dyDescent="0.2">
      <c r="A211" s="128"/>
      <c r="B211" s="128"/>
      <c r="C211" s="128"/>
      <c r="D211" s="69"/>
      <c r="E211" s="75"/>
      <c r="F211" s="75"/>
      <c r="G211" s="68"/>
      <c r="H211" s="305"/>
      <c r="I211" s="305"/>
      <c r="J211" s="305"/>
      <c r="K211" s="305"/>
      <c r="L211" s="305"/>
      <c r="M211" s="305"/>
      <c r="N211" s="305"/>
      <c r="O211" s="305"/>
      <c r="P211" s="305"/>
      <c r="Q211" s="69"/>
      <c r="R211" s="75"/>
      <c r="S211" s="75"/>
      <c r="T211" s="75"/>
    </row>
    <row r="212" spans="1:20" x14ac:dyDescent="0.2">
      <c r="A212" s="128"/>
      <c r="B212" s="128"/>
      <c r="C212" s="128"/>
      <c r="D212" s="69"/>
      <c r="E212" s="75"/>
      <c r="F212" s="75"/>
      <c r="G212" s="68"/>
      <c r="H212" s="305"/>
      <c r="I212" s="305"/>
      <c r="J212" s="305"/>
      <c r="K212" s="305"/>
      <c r="L212" s="305"/>
      <c r="M212" s="305"/>
      <c r="N212" s="305"/>
      <c r="O212" s="305"/>
      <c r="P212" s="305"/>
      <c r="Q212" s="69"/>
      <c r="R212" s="75"/>
      <c r="S212" s="75"/>
      <c r="T212" s="75"/>
    </row>
    <row r="213" spans="1:20" x14ac:dyDescent="0.2">
      <c r="A213" s="128"/>
      <c r="B213" s="128"/>
      <c r="C213" s="128"/>
      <c r="D213" s="69"/>
      <c r="E213" s="75"/>
      <c r="F213" s="75"/>
      <c r="G213" s="68"/>
      <c r="H213" s="305"/>
      <c r="I213" s="305"/>
      <c r="J213" s="305"/>
      <c r="K213" s="305"/>
      <c r="L213" s="305"/>
      <c r="M213" s="305"/>
      <c r="N213" s="305"/>
      <c r="O213" s="305"/>
      <c r="P213" s="305"/>
      <c r="Q213" s="69"/>
      <c r="R213" s="75"/>
      <c r="S213" s="75"/>
      <c r="T213" s="75"/>
    </row>
    <row r="214" spans="1:20" x14ac:dyDescent="0.2">
      <c r="A214" s="128"/>
      <c r="B214" s="128"/>
      <c r="C214" s="128"/>
      <c r="D214" s="69"/>
      <c r="E214" s="75"/>
      <c r="F214" s="75"/>
      <c r="G214" s="68"/>
      <c r="H214" s="305"/>
      <c r="I214" s="305"/>
      <c r="J214" s="305"/>
      <c r="K214" s="305"/>
      <c r="L214" s="305"/>
      <c r="M214" s="305"/>
      <c r="N214" s="305"/>
      <c r="O214" s="305"/>
      <c r="P214" s="305"/>
      <c r="Q214" s="69"/>
      <c r="R214" s="75"/>
      <c r="S214" s="75"/>
      <c r="T214" s="75"/>
    </row>
    <row r="215" spans="1:20" x14ac:dyDescent="0.2">
      <c r="A215" s="128"/>
      <c r="B215" s="128"/>
      <c r="C215" s="128"/>
      <c r="D215" s="69"/>
      <c r="E215" s="75"/>
      <c r="F215" s="75"/>
      <c r="G215" s="68"/>
      <c r="H215" s="305"/>
      <c r="I215" s="305"/>
      <c r="J215" s="305"/>
      <c r="K215" s="305"/>
      <c r="L215" s="305"/>
      <c r="M215" s="305"/>
      <c r="N215" s="305"/>
      <c r="O215" s="305"/>
      <c r="P215" s="305"/>
      <c r="Q215" s="69"/>
      <c r="R215" s="75"/>
      <c r="S215" s="75"/>
      <c r="T215" s="75"/>
    </row>
    <row r="216" spans="1:20" x14ac:dyDescent="0.2">
      <c r="A216" s="128"/>
      <c r="B216" s="128"/>
      <c r="C216" s="128"/>
      <c r="D216" s="69"/>
      <c r="E216" s="75"/>
      <c r="F216" s="75"/>
      <c r="G216" s="68"/>
      <c r="H216" s="305"/>
      <c r="I216" s="305"/>
      <c r="J216" s="305"/>
      <c r="K216" s="305"/>
      <c r="L216" s="305"/>
      <c r="M216" s="305"/>
      <c r="N216" s="305"/>
      <c r="O216" s="305"/>
      <c r="P216" s="305"/>
      <c r="Q216" s="69"/>
      <c r="R216" s="75"/>
      <c r="S216" s="75"/>
      <c r="T216" s="75"/>
    </row>
    <row r="217" spans="1:20" x14ac:dyDescent="0.2">
      <c r="A217" s="128"/>
      <c r="B217" s="128"/>
      <c r="C217" s="128"/>
      <c r="D217" s="69"/>
      <c r="E217" s="75"/>
      <c r="F217" s="75"/>
      <c r="G217" s="68"/>
      <c r="H217" s="305"/>
      <c r="I217" s="305"/>
      <c r="J217" s="305"/>
      <c r="K217" s="305"/>
      <c r="L217" s="305"/>
      <c r="M217" s="305"/>
      <c r="N217" s="305"/>
      <c r="O217" s="305"/>
      <c r="P217" s="305"/>
      <c r="Q217" s="69"/>
      <c r="R217" s="75"/>
      <c r="S217" s="75"/>
      <c r="T217" s="75"/>
    </row>
    <row r="218" spans="1:20" x14ac:dyDescent="0.2">
      <c r="A218" s="128"/>
      <c r="B218" s="128"/>
      <c r="C218" s="128"/>
      <c r="D218" s="69"/>
      <c r="E218" s="75"/>
      <c r="F218" s="75"/>
      <c r="G218" s="68"/>
      <c r="H218" s="305"/>
      <c r="I218" s="305"/>
      <c r="J218" s="305"/>
      <c r="K218" s="305"/>
      <c r="L218" s="305"/>
      <c r="M218" s="305"/>
      <c r="N218" s="305"/>
      <c r="O218" s="305"/>
      <c r="P218" s="305"/>
      <c r="Q218" s="69"/>
      <c r="R218" s="75"/>
      <c r="S218" s="75"/>
      <c r="T218" s="75"/>
    </row>
    <row r="219" spans="1:20" x14ac:dyDescent="0.2">
      <c r="A219" s="128"/>
      <c r="B219" s="128"/>
      <c r="C219" s="128"/>
      <c r="D219" s="69"/>
      <c r="E219" s="75"/>
      <c r="F219" s="75"/>
      <c r="G219" s="68"/>
      <c r="H219" s="305"/>
      <c r="I219" s="305"/>
      <c r="J219" s="305"/>
      <c r="K219" s="305"/>
      <c r="L219" s="305"/>
      <c r="M219" s="305"/>
      <c r="N219" s="305"/>
      <c r="O219" s="305"/>
      <c r="P219" s="305"/>
      <c r="Q219" s="69"/>
      <c r="R219" s="75"/>
      <c r="S219" s="75"/>
      <c r="T219" s="75"/>
    </row>
    <row r="220" spans="1:20" x14ac:dyDescent="0.2">
      <c r="A220" s="128"/>
      <c r="B220" s="128"/>
      <c r="C220" s="128"/>
      <c r="D220" s="69"/>
      <c r="E220" s="75"/>
      <c r="F220" s="75"/>
      <c r="G220" s="68"/>
      <c r="H220" s="305"/>
      <c r="I220" s="305"/>
      <c r="J220" s="305"/>
      <c r="K220" s="305"/>
      <c r="L220" s="305"/>
      <c r="M220" s="305"/>
      <c r="N220" s="305"/>
      <c r="O220" s="305"/>
      <c r="P220" s="305"/>
      <c r="Q220" s="69"/>
      <c r="R220" s="75"/>
      <c r="S220" s="75"/>
      <c r="T220" s="75"/>
    </row>
  </sheetData>
  <mergeCells count="191">
    <mergeCell ref="Y39:AD45"/>
    <mergeCell ref="U13:X42"/>
    <mergeCell ref="U43:X45"/>
    <mergeCell ref="D176:D177"/>
    <mergeCell ref="E176:E177"/>
    <mergeCell ref="F176:F177"/>
    <mergeCell ref="D174:D175"/>
    <mergeCell ref="D61:D62"/>
    <mergeCell ref="Q70:X70"/>
    <mergeCell ref="B71:X71"/>
    <mergeCell ref="D77:D79"/>
    <mergeCell ref="Q77:Q79"/>
    <mergeCell ref="Q63:Q64"/>
    <mergeCell ref="U65:X66"/>
    <mergeCell ref="D81:D82"/>
    <mergeCell ref="Q81:Q82"/>
    <mergeCell ref="C72:X72"/>
    <mergeCell ref="U146:X148"/>
    <mergeCell ref="Q94:Q96"/>
    <mergeCell ref="Q97:Q98"/>
    <mergeCell ref="D129:D130"/>
    <mergeCell ref="D118:D120"/>
    <mergeCell ref="E123:G123"/>
    <mergeCell ref="R136:R137"/>
    <mergeCell ref="A182:P182"/>
    <mergeCell ref="A189:G189"/>
    <mergeCell ref="A151:A152"/>
    <mergeCell ref="B151:B152"/>
    <mergeCell ref="E168:E169"/>
    <mergeCell ref="C142:G142"/>
    <mergeCell ref="D144:D145"/>
    <mergeCell ref="E144:E145"/>
    <mergeCell ref="D171:D173"/>
    <mergeCell ref="A187:G187"/>
    <mergeCell ref="D151:D152"/>
    <mergeCell ref="E151:E152"/>
    <mergeCell ref="D147:D148"/>
    <mergeCell ref="D149:D150"/>
    <mergeCell ref="C143:X143"/>
    <mergeCell ref="Q142:X142"/>
    <mergeCell ref="U144:X145"/>
    <mergeCell ref="U151:X152"/>
    <mergeCell ref="Q178:X178"/>
    <mergeCell ref="Q153:X153"/>
    <mergeCell ref="Q176:Q177"/>
    <mergeCell ref="D168:D169"/>
    <mergeCell ref="U155:X164"/>
    <mergeCell ref="D155:D156"/>
    <mergeCell ref="Q168:Q169"/>
    <mergeCell ref="C153:G153"/>
    <mergeCell ref="F151:F152"/>
    <mergeCell ref="U113:X123"/>
    <mergeCell ref="U124:X126"/>
    <mergeCell ref="C103:C104"/>
    <mergeCell ref="Q136:Q137"/>
    <mergeCell ref="Q103:Q104"/>
    <mergeCell ref="B65:B66"/>
    <mergeCell ref="F65:F66"/>
    <mergeCell ref="D87:D88"/>
    <mergeCell ref="D85:D86"/>
    <mergeCell ref="Q89:Q90"/>
    <mergeCell ref="U103:X106"/>
    <mergeCell ref="D110:D111"/>
    <mergeCell ref="E99:G99"/>
    <mergeCell ref="D101:D102"/>
    <mergeCell ref="D103:D106"/>
    <mergeCell ref="D121:D123"/>
    <mergeCell ref="D114:D115"/>
    <mergeCell ref="D83:D84"/>
    <mergeCell ref="Q83:Q84"/>
    <mergeCell ref="Q87:Q88"/>
    <mergeCell ref="Q92:Q93"/>
    <mergeCell ref="D94:D96"/>
    <mergeCell ref="D91:D93"/>
    <mergeCell ref="U107:X109"/>
    <mergeCell ref="D89:D90"/>
    <mergeCell ref="D97:D98"/>
    <mergeCell ref="D59:D60"/>
    <mergeCell ref="C65:C66"/>
    <mergeCell ref="D65:D66"/>
    <mergeCell ref="E65:E66"/>
    <mergeCell ref="A67:A68"/>
    <mergeCell ref="D74:D76"/>
    <mergeCell ref="Q75:Q76"/>
    <mergeCell ref="Q67:Q68"/>
    <mergeCell ref="C69:G69"/>
    <mergeCell ref="B70:G70"/>
    <mergeCell ref="Q69:X69"/>
    <mergeCell ref="U59:X60"/>
    <mergeCell ref="C67:C68"/>
    <mergeCell ref="D67:D68"/>
    <mergeCell ref="E67:E68"/>
    <mergeCell ref="F67:F68"/>
    <mergeCell ref="U67:X68"/>
    <mergeCell ref="A195:G195"/>
    <mergeCell ref="D107:D109"/>
    <mergeCell ref="A190:G190"/>
    <mergeCell ref="A191:G191"/>
    <mergeCell ref="A192:G192"/>
    <mergeCell ref="A193:G193"/>
    <mergeCell ref="A185:G185"/>
    <mergeCell ref="A186:G186"/>
    <mergeCell ref="A188:G188"/>
    <mergeCell ref="A181:R181"/>
    <mergeCell ref="A183:G183"/>
    <mergeCell ref="A184:G184"/>
    <mergeCell ref="C178:G178"/>
    <mergeCell ref="B179:G179"/>
    <mergeCell ref="B180:G180"/>
    <mergeCell ref="A176:A177"/>
    <mergeCell ref="B176:B177"/>
    <mergeCell ref="E108:E109"/>
    <mergeCell ref="E112:G112"/>
    <mergeCell ref="D136:D137"/>
    <mergeCell ref="A194:G194"/>
    <mergeCell ref="Q179:X179"/>
    <mergeCell ref="Q180:X180"/>
    <mergeCell ref="C154:X154"/>
    <mergeCell ref="C13:C14"/>
    <mergeCell ref="D13:D14"/>
    <mergeCell ref="E13:E14"/>
    <mergeCell ref="F13:F14"/>
    <mergeCell ref="F6:F8"/>
    <mergeCell ref="G6:G8"/>
    <mergeCell ref="Q18:Q19"/>
    <mergeCell ref="K6:K8"/>
    <mergeCell ref="L6:L8"/>
    <mergeCell ref="D16:D19"/>
    <mergeCell ref="O6:O8"/>
    <mergeCell ref="P6:P8"/>
    <mergeCell ref="N6:N8"/>
    <mergeCell ref="E6:E8"/>
    <mergeCell ref="Q49:Q50"/>
    <mergeCell ref="D39:D40"/>
    <mergeCell ref="E39:E40"/>
    <mergeCell ref="A21:A24"/>
    <mergeCell ref="D21:D24"/>
    <mergeCell ref="E21:E24"/>
    <mergeCell ref="F21:F24"/>
    <mergeCell ref="Q21:Q22"/>
    <mergeCell ref="C21:C24"/>
    <mergeCell ref="B33:B34"/>
    <mergeCell ref="C33:C34"/>
    <mergeCell ref="D33:D34"/>
    <mergeCell ref="E33:E34"/>
    <mergeCell ref="A30:A32"/>
    <mergeCell ref="B30:B32"/>
    <mergeCell ref="C30:C32"/>
    <mergeCell ref="D30:D32"/>
    <mergeCell ref="E30:E32"/>
    <mergeCell ref="A33:A34"/>
    <mergeCell ref="A41:A42"/>
    <mergeCell ref="B41:B42"/>
    <mergeCell ref="C41:C42"/>
    <mergeCell ref="D41:D42"/>
    <mergeCell ref="D35:D38"/>
    <mergeCell ref="E35:E38"/>
    <mergeCell ref="F35:F38"/>
    <mergeCell ref="T33:T34"/>
    <mergeCell ref="R33:R34"/>
    <mergeCell ref="D46:D47"/>
    <mergeCell ref="F30:F32"/>
    <mergeCell ref="F33:F34"/>
    <mergeCell ref="Q33:Q34"/>
    <mergeCell ref="F39:F40"/>
    <mergeCell ref="F41:F42"/>
    <mergeCell ref="S33:S34"/>
    <mergeCell ref="U46:X46"/>
    <mergeCell ref="D25:D28"/>
    <mergeCell ref="E41:E42"/>
    <mergeCell ref="D125:D126"/>
    <mergeCell ref="V1:X1"/>
    <mergeCell ref="A2:X2"/>
    <mergeCell ref="A3:X3"/>
    <mergeCell ref="A4:X4"/>
    <mergeCell ref="A9:X9"/>
    <mergeCell ref="A10:X10"/>
    <mergeCell ref="B11:X11"/>
    <mergeCell ref="C12:X12"/>
    <mergeCell ref="U6:X8"/>
    <mergeCell ref="J6:J8"/>
    <mergeCell ref="Q7:Q8"/>
    <mergeCell ref="A6:A8"/>
    <mergeCell ref="B6:B8"/>
    <mergeCell ref="C6:C8"/>
    <mergeCell ref="D6:D8"/>
    <mergeCell ref="H6:H8"/>
    <mergeCell ref="Q6:T6"/>
    <mergeCell ref="R7:T7"/>
    <mergeCell ref="I6:I8"/>
    <mergeCell ref="M6:M8"/>
  </mergeCells>
  <printOptions horizontalCentered="1"/>
  <pageMargins left="0" right="0" top="0.78740157480314965" bottom="0" header="0.31496062992125984" footer="0.31496062992125984"/>
  <pageSetup paperSize="9" scale="70" orientation="landscape" r:id="rId1"/>
  <rowBreaks count="5" manualBreakCount="5">
    <brk id="42" max="23" man="1"/>
    <brk id="64" max="23" man="1"/>
    <brk id="99" max="23" man="1"/>
    <brk id="145" max="23" man="1"/>
    <brk id="170"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Asignavimu valdytojų kodai</vt:lpstr>
      <vt:lpstr>Ataskaita</vt:lpstr>
      <vt:lpstr>10 programa</vt:lpstr>
      <vt:lpstr> Lyginamasis variantas</vt:lpstr>
      <vt:lpstr>' Lyginamasis variantas'!Print_Area</vt:lpstr>
      <vt:lpstr>'10 programa'!Print_Area</vt:lpstr>
      <vt:lpstr>Ataskaita!Print_Area</vt:lpstr>
      <vt:lpstr>' Lyginamasis variantas'!Print_Titles</vt:lpstr>
      <vt:lpstr>'10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Audra Cepiene</cp:lastModifiedBy>
  <cp:lastPrinted>2018-03-08T07:04:23Z</cp:lastPrinted>
  <dcterms:created xsi:type="dcterms:W3CDTF">2006-05-12T05:50:12Z</dcterms:created>
  <dcterms:modified xsi:type="dcterms:W3CDTF">2018-03-08T07:05:34Z</dcterms:modified>
</cp:coreProperties>
</file>