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trateginio planavimo skyrius\SVP keitimai\2018-2020 SVP keitimas\2018-10-25 keitimas\SPRENDIMAS\"/>
    </mc:Choice>
  </mc:AlternateContent>
  <bookViews>
    <workbookView xWindow="0" yWindow="0" windowWidth="28800" windowHeight="12300" tabRatio="723" firstSheet="1" activeTab="1"/>
  </bookViews>
  <sheets>
    <sheet name="MVP" sheetId="46" state="hidden" r:id="rId1"/>
    <sheet name="10 programa" sheetId="44" r:id="rId2"/>
    <sheet name="Lyginamasis" sheetId="45" state="hidden" r:id="rId3"/>
  </sheets>
  <definedNames>
    <definedName name="_xlnm.Print_Area" localSheetId="1">'10 programa'!$A$1:$N$247</definedName>
    <definedName name="_xlnm.Print_Area" localSheetId="2">Lyginamasis!$A$1:$U$250</definedName>
    <definedName name="_xlnm.Print_Titles" localSheetId="1">'10 programa'!$6:$8</definedName>
    <definedName name="_xlnm.Print_Titles" localSheetId="2">Lyginamasis!$6:$8</definedName>
  </definedNames>
  <calcPr calcId="162913"/>
</workbook>
</file>

<file path=xl/calcChain.xml><?xml version="1.0" encoding="utf-8"?>
<calcChain xmlns="http://schemas.openxmlformats.org/spreadsheetml/2006/main">
  <c r="I219" i="45" l="1"/>
  <c r="I220" i="45"/>
  <c r="J170" i="45" l="1"/>
  <c r="J137" i="45"/>
  <c r="I74" i="45"/>
  <c r="J74" i="45"/>
  <c r="K74" i="45"/>
  <c r="L74" i="45"/>
  <c r="M74" i="45"/>
  <c r="N74" i="45"/>
  <c r="O74" i="45"/>
  <c r="P74" i="45"/>
  <c r="H74" i="45"/>
  <c r="H175" i="44"/>
  <c r="H13" i="44"/>
  <c r="J190" i="45"/>
  <c r="J189" i="45"/>
  <c r="J176" i="45"/>
  <c r="I176" i="45"/>
  <c r="I13" i="45"/>
  <c r="I16" i="45" l="1"/>
  <c r="J16" i="45" l="1"/>
  <c r="J111" i="45" l="1"/>
  <c r="J110" i="45"/>
  <c r="M103" i="45" l="1"/>
  <c r="L103" i="45"/>
  <c r="M106" i="45"/>
  <c r="L106" i="45"/>
  <c r="I103" i="45"/>
  <c r="J103" i="45" s="1"/>
  <c r="J106" i="45"/>
  <c r="I106" i="45"/>
  <c r="N240" i="45" l="1"/>
  <c r="O240" i="45"/>
  <c r="O137" i="45"/>
  <c r="J238" i="44" l="1"/>
  <c r="I14" i="45"/>
  <c r="J14" i="45" s="1"/>
  <c r="O249" i="46" l="1"/>
  <c r="N249" i="46"/>
  <c r="L249" i="46"/>
  <c r="K249" i="46"/>
  <c r="I249" i="46"/>
  <c r="H249" i="46"/>
  <c r="M248" i="46"/>
  <c r="L248" i="46"/>
  <c r="K248" i="46"/>
  <c r="I248" i="46"/>
  <c r="I246" i="46" s="1"/>
  <c r="H248" i="46"/>
  <c r="O247" i="46"/>
  <c r="P247" i="46" s="1"/>
  <c r="N247" i="46"/>
  <c r="L247" i="46"/>
  <c r="M247" i="46" s="1"/>
  <c r="M246" i="46" s="1"/>
  <c r="K247" i="46"/>
  <c r="J247" i="46"/>
  <c r="I247" i="46"/>
  <c r="H247" i="46"/>
  <c r="H246" i="46" s="1"/>
  <c r="L246" i="46"/>
  <c r="K246" i="46"/>
  <c r="P245" i="46"/>
  <c r="O245" i="46"/>
  <c r="N245" i="46"/>
  <c r="L245" i="46"/>
  <c r="M245" i="46" s="1"/>
  <c r="K245" i="46"/>
  <c r="I245" i="46"/>
  <c r="H245" i="46"/>
  <c r="J245" i="46" s="1"/>
  <c r="O244" i="46"/>
  <c r="N244" i="46"/>
  <c r="L244" i="46"/>
  <c r="K244" i="46"/>
  <c r="I244" i="46"/>
  <c r="H244" i="46"/>
  <c r="O243" i="46"/>
  <c r="I243" i="46"/>
  <c r="J243" i="46" s="1"/>
  <c r="H243" i="46"/>
  <c r="M242" i="46"/>
  <c r="L242" i="46"/>
  <c r="K242" i="46"/>
  <c r="K241" i="46"/>
  <c r="J241" i="46"/>
  <c r="I241" i="46"/>
  <c r="H241" i="46"/>
  <c r="O240" i="46"/>
  <c r="N240" i="46"/>
  <c r="L240" i="46"/>
  <c r="K240" i="46"/>
  <c r="I240" i="46"/>
  <c r="H240" i="46"/>
  <c r="O239" i="46"/>
  <c r="L238" i="46"/>
  <c r="M238" i="46" s="1"/>
  <c r="H238" i="46"/>
  <c r="H237" i="46" s="1"/>
  <c r="P231" i="46"/>
  <c r="M231" i="46"/>
  <c r="L231" i="46"/>
  <c r="L232" i="46" s="1"/>
  <c r="L233" i="46" s="1"/>
  <c r="O230" i="46"/>
  <c r="N230" i="46"/>
  <c r="L230" i="46"/>
  <c r="K230" i="46"/>
  <c r="I230" i="46"/>
  <c r="J223" i="46"/>
  <c r="J222" i="46"/>
  <c r="I221" i="46"/>
  <c r="H221" i="46"/>
  <c r="J221" i="46" s="1"/>
  <c r="J230" i="46" s="1"/>
  <c r="L220" i="46"/>
  <c r="K220" i="46"/>
  <c r="I220" i="46"/>
  <c r="H220" i="46"/>
  <c r="J218" i="46"/>
  <c r="J220" i="46" s="1"/>
  <c r="O217" i="46"/>
  <c r="N217" i="46"/>
  <c r="N231" i="46" s="1"/>
  <c r="L217" i="46"/>
  <c r="K217" i="46"/>
  <c r="I217" i="46"/>
  <c r="H217" i="46"/>
  <c r="O215" i="46"/>
  <c r="O231" i="46" s="1"/>
  <c r="O232" i="46" s="1"/>
  <c r="O233" i="46" s="1"/>
  <c r="N215" i="46"/>
  <c r="L215" i="46"/>
  <c r="K215" i="46"/>
  <c r="K231" i="46" s="1"/>
  <c r="S207" i="46"/>
  <c r="S206" i="46"/>
  <c r="S203" i="46"/>
  <c r="S202" i="46"/>
  <c r="S201" i="46"/>
  <c r="S200" i="46"/>
  <c r="O196" i="46"/>
  <c r="I194" i="46"/>
  <c r="I215" i="46" s="1"/>
  <c r="H194" i="46"/>
  <c r="H215" i="46" s="1"/>
  <c r="L192" i="46"/>
  <c r="K192" i="46"/>
  <c r="O191" i="46"/>
  <c r="O192" i="46" s="1"/>
  <c r="N191" i="46"/>
  <c r="N192" i="46" s="1"/>
  <c r="L191" i="46"/>
  <c r="K191" i="46"/>
  <c r="I191" i="46"/>
  <c r="I192" i="46" s="1"/>
  <c r="H191" i="46"/>
  <c r="H192" i="46" s="1"/>
  <c r="I177" i="46"/>
  <c r="H177" i="46"/>
  <c r="O175" i="46"/>
  <c r="N175" i="46"/>
  <c r="L175" i="46"/>
  <c r="K175" i="46"/>
  <c r="I175" i="46"/>
  <c r="H175" i="46"/>
  <c r="M172" i="46"/>
  <c r="M232" i="46" s="1"/>
  <c r="O171" i="46"/>
  <c r="N171" i="46"/>
  <c r="L171" i="46"/>
  <c r="K171" i="46"/>
  <c r="H171" i="46"/>
  <c r="J170" i="46"/>
  <c r="J171" i="46" s="1"/>
  <c r="I170" i="46"/>
  <c r="I166" i="46"/>
  <c r="I171" i="46" s="1"/>
  <c r="O164" i="46"/>
  <c r="O172" i="46" s="1"/>
  <c r="N164" i="46"/>
  <c r="M164" i="46"/>
  <c r="L164" i="46"/>
  <c r="L172" i="46" s="1"/>
  <c r="K164" i="46"/>
  <c r="J164" i="46"/>
  <c r="H164" i="46"/>
  <c r="H172" i="46" s="1"/>
  <c r="I157" i="46"/>
  <c r="I164" i="46" s="1"/>
  <c r="H157" i="46"/>
  <c r="P155" i="46"/>
  <c r="O155" i="46"/>
  <c r="N155" i="46"/>
  <c r="M155" i="46"/>
  <c r="L155" i="46"/>
  <c r="K155" i="46"/>
  <c r="J155" i="46"/>
  <c r="I141" i="46"/>
  <c r="I155" i="46" s="1"/>
  <c r="H141" i="46"/>
  <c r="H155" i="46" s="1"/>
  <c r="O140" i="46"/>
  <c r="N140" i="46"/>
  <c r="N238" i="46" s="1"/>
  <c r="M139" i="46"/>
  <c r="L139" i="46"/>
  <c r="H139" i="46"/>
  <c r="J131" i="46"/>
  <c r="I131" i="46"/>
  <c r="I139" i="46" s="1"/>
  <c r="H131" i="46"/>
  <c r="J127" i="46"/>
  <c r="I127" i="46"/>
  <c r="P123" i="46"/>
  <c r="J123" i="46"/>
  <c r="P122" i="46"/>
  <c r="O122" i="46"/>
  <c r="J122" i="46"/>
  <c r="O108" i="46"/>
  <c r="O248" i="46" s="1"/>
  <c r="N108" i="46"/>
  <c r="N139" i="46" s="1"/>
  <c r="N172" i="46" s="1"/>
  <c r="O106" i="46"/>
  <c r="O139" i="46" s="1"/>
  <c r="N106" i="46"/>
  <c r="N243" i="46" s="1"/>
  <c r="L106" i="46"/>
  <c r="L243" i="46" s="1"/>
  <c r="K106" i="46"/>
  <c r="K139" i="46" s="1"/>
  <c r="N104" i="46"/>
  <c r="N239" i="46" s="1"/>
  <c r="L104" i="46"/>
  <c r="L239" i="46" s="1"/>
  <c r="K104" i="46"/>
  <c r="K239" i="46" s="1"/>
  <c r="I104" i="46"/>
  <c r="I239" i="46" s="1"/>
  <c r="J239" i="46" s="1"/>
  <c r="H104" i="46"/>
  <c r="H239" i="46" s="1"/>
  <c r="P102" i="46"/>
  <c r="O102" i="46"/>
  <c r="O238" i="46" s="1"/>
  <c r="L102" i="46"/>
  <c r="K102" i="46"/>
  <c r="K238" i="46" s="1"/>
  <c r="J102" i="46"/>
  <c r="I102" i="46"/>
  <c r="H102" i="46"/>
  <c r="L98" i="46"/>
  <c r="L99" i="46" s="1"/>
  <c r="O97" i="46"/>
  <c r="N97" i="46"/>
  <c r="L97" i="46"/>
  <c r="K97" i="46"/>
  <c r="I97" i="46"/>
  <c r="H97" i="46"/>
  <c r="O95" i="46"/>
  <c r="N95" i="46"/>
  <c r="L95" i="46"/>
  <c r="K95" i="46"/>
  <c r="I95" i="46"/>
  <c r="H95" i="46"/>
  <c r="J94" i="46"/>
  <c r="J95" i="46" s="1"/>
  <c r="O93" i="46"/>
  <c r="N93" i="46"/>
  <c r="N98" i="46" s="1"/>
  <c r="N99" i="46" s="1"/>
  <c r="L93" i="46"/>
  <c r="K93" i="46"/>
  <c r="K98" i="46" s="1"/>
  <c r="K99" i="46" s="1"/>
  <c r="I93" i="46"/>
  <c r="I98" i="46" s="1"/>
  <c r="I99" i="46" s="1"/>
  <c r="H93" i="46"/>
  <c r="H98" i="46" s="1"/>
  <c r="H99" i="46" s="1"/>
  <c r="O90" i="46"/>
  <c r="O98" i="46" s="1"/>
  <c r="O99" i="46" s="1"/>
  <c r="N90" i="46"/>
  <c r="L90" i="46"/>
  <c r="K90" i="46"/>
  <c r="I90" i="46"/>
  <c r="H90" i="46"/>
  <c r="O88" i="46"/>
  <c r="N88" i="46"/>
  <c r="L88" i="46"/>
  <c r="K88" i="46"/>
  <c r="I88" i="46"/>
  <c r="H88" i="46"/>
  <c r="O86" i="46"/>
  <c r="N86" i="46"/>
  <c r="M86" i="46"/>
  <c r="M98" i="46" s="1"/>
  <c r="M99" i="46" s="1"/>
  <c r="L86" i="46"/>
  <c r="K86" i="46"/>
  <c r="J86" i="46"/>
  <c r="I86" i="46"/>
  <c r="H86" i="46"/>
  <c r="P84" i="46"/>
  <c r="M84" i="46"/>
  <c r="P76" i="46"/>
  <c r="P86" i="46" s="1"/>
  <c r="P98" i="46" s="1"/>
  <c r="P99" i="46" s="1"/>
  <c r="M76" i="46"/>
  <c r="P74" i="46"/>
  <c r="O74" i="46"/>
  <c r="N74" i="46"/>
  <c r="L74" i="46"/>
  <c r="K74" i="46"/>
  <c r="H74" i="46"/>
  <c r="I67" i="46"/>
  <c r="J67" i="46" s="1"/>
  <c r="I64" i="46"/>
  <c r="I74" i="46" s="1"/>
  <c r="J60" i="46"/>
  <c r="J58" i="46"/>
  <c r="J33" i="46"/>
  <c r="J22" i="46"/>
  <c r="P14" i="46"/>
  <c r="M14" i="46"/>
  <c r="P13" i="46"/>
  <c r="M13" i="46"/>
  <c r="M74" i="46" s="1"/>
  <c r="I13" i="46"/>
  <c r="I238" i="46" s="1"/>
  <c r="H13" i="46"/>
  <c r="O237" i="46" l="1"/>
  <c r="P238" i="46"/>
  <c r="P237" i="46" s="1"/>
  <c r="O246" i="46"/>
  <c r="O250" i="46" s="1"/>
  <c r="H231" i="46"/>
  <c r="H232" i="46" s="1"/>
  <c r="H233" i="46" s="1"/>
  <c r="N232" i="46"/>
  <c r="N233" i="46" s="1"/>
  <c r="K172" i="46"/>
  <c r="K232" i="46" s="1"/>
  <c r="K233" i="46" s="1"/>
  <c r="I231" i="46"/>
  <c r="P243" i="46"/>
  <c r="H250" i="46"/>
  <c r="J238" i="46"/>
  <c r="J237" i="46" s="1"/>
  <c r="I237" i="46"/>
  <c r="I250" i="46" s="1"/>
  <c r="N237" i="46"/>
  <c r="I172" i="46"/>
  <c r="M233" i="46"/>
  <c r="K243" i="46"/>
  <c r="K237" i="46" s="1"/>
  <c r="K250" i="46" s="1"/>
  <c r="J64" i="46"/>
  <c r="J74" i="46" s="1"/>
  <c r="J98" i="46" s="1"/>
  <c r="J99" i="46" s="1"/>
  <c r="J104" i="46"/>
  <c r="J139" i="46" s="1"/>
  <c r="J172" i="46" s="1"/>
  <c r="P104" i="46"/>
  <c r="P139" i="46" s="1"/>
  <c r="P172" i="46" s="1"/>
  <c r="P232" i="46" s="1"/>
  <c r="P233" i="46" s="1"/>
  <c r="L237" i="46"/>
  <c r="L250" i="46" s="1"/>
  <c r="J13" i="46"/>
  <c r="J194" i="46"/>
  <c r="J215" i="46" s="1"/>
  <c r="J231" i="46" s="1"/>
  <c r="H230" i="46"/>
  <c r="J248" i="46"/>
  <c r="J246" i="46" s="1"/>
  <c r="J250" i="46" s="1"/>
  <c r="N248" i="46"/>
  <c r="P248" i="46" s="1"/>
  <c r="P246" i="46" s="1"/>
  <c r="P250" i="46" s="1"/>
  <c r="M243" i="46" l="1"/>
  <c r="M237" i="46" s="1"/>
  <c r="M250" i="46" s="1"/>
  <c r="N246" i="46"/>
  <c r="N250" i="46" s="1"/>
  <c r="J232" i="46"/>
  <c r="J233" i="46" s="1"/>
  <c r="I232" i="46"/>
  <c r="I233" i="46" s="1"/>
  <c r="H130" i="44"/>
  <c r="I129" i="45" l="1"/>
  <c r="J101" i="44" l="1"/>
  <c r="O102" i="45"/>
  <c r="P121" i="45" l="1"/>
  <c r="O120" i="45"/>
  <c r="P120" i="45" s="1"/>
  <c r="I104" i="45"/>
  <c r="I137" i="45" s="1"/>
  <c r="J121" i="45"/>
  <c r="H101" i="44"/>
  <c r="I102" i="45"/>
  <c r="J120" i="45"/>
  <c r="I125" i="45" l="1"/>
  <c r="J125" i="45" s="1"/>
  <c r="J94" i="45" l="1"/>
  <c r="J95" i="45" s="1"/>
  <c r="I164" i="45" l="1"/>
  <c r="I192" i="45"/>
  <c r="I236" i="45" l="1"/>
  <c r="I228" i="45"/>
  <c r="H191" i="44"/>
  <c r="H167" i="44"/>
  <c r="I168" i="45"/>
  <c r="J168" i="45" s="1"/>
  <c r="J169" i="45" s="1"/>
  <c r="K240" i="45" l="1"/>
  <c r="K239" i="45"/>
  <c r="H239" i="45"/>
  <c r="I238" i="45"/>
  <c r="J238" i="45" s="1"/>
  <c r="H219" i="45"/>
  <c r="H218" i="45"/>
  <c r="H192" i="45"/>
  <c r="J192" i="45" s="1"/>
  <c r="N138" i="45"/>
  <c r="N108" i="45"/>
  <c r="N106" i="45"/>
  <c r="N104" i="45"/>
  <c r="P102" i="45"/>
  <c r="K106" i="45"/>
  <c r="K104" i="45"/>
  <c r="K102" i="45"/>
  <c r="H155" i="45"/>
  <c r="H139" i="45"/>
  <c r="H153" i="45" s="1"/>
  <c r="H129" i="45"/>
  <c r="H13" i="45"/>
  <c r="J129" i="45" l="1"/>
  <c r="J13" i="45"/>
  <c r="N137" i="45"/>
  <c r="P104" i="45"/>
  <c r="K137" i="45"/>
  <c r="J216" i="45" l="1"/>
  <c r="J218" i="45" s="1"/>
  <c r="I101" i="44" l="1"/>
  <c r="L102" i="45"/>
  <c r="L240" i="45" l="1"/>
  <c r="M240" i="45" s="1"/>
  <c r="I238" i="44"/>
  <c r="H247" i="45" l="1"/>
  <c r="H246" i="45"/>
  <c r="H245" i="45"/>
  <c r="H243" i="45"/>
  <c r="H242" i="45"/>
  <c r="H241" i="45"/>
  <c r="H238" i="45"/>
  <c r="O106" i="45"/>
  <c r="O108" i="45"/>
  <c r="H244" i="45" l="1"/>
  <c r="J152" i="44" l="1"/>
  <c r="I161" i="44"/>
  <c r="O138" i="45"/>
  <c r="H162" i="45"/>
  <c r="L86" i="45"/>
  <c r="L169" i="45"/>
  <c r="L162" i="45"/>
  <c r="L153" i="45"/>
  <c r="M229" i="45"/>
  <c r="M153" i="45"/>
  <c r="I139" i="45"/>
  <c r="I153" i="45" s="1"/>
  <c r="I155" i="45"/>
  <c r="I162" i="45" s="1"/>
  <c r="K162" i="45"/>
  <c r="N162" i="45"/>
  <c r="O162" i="45"/>
  <c r="O153" i="45" l="1"/>
  <c r="P153" i="45"/>
  <c r="J153" i="45" l="1"/>
  <c r="H239" i="44" l="1"/>
  <c r="H228" i="44"/>
  <c r="J221" i="45" l="1"/>
  <c r="N86" i="45"/>
  <c r="K86" i="45"/>
  <c r="H86" i="45"/>
  <c r="P84" i="45"/>
  <c r="M84" i="45"/>
  <c r="I239" i="45"/>
  <c r="J239" i="45" s="1"/>
  <c r="J220" i="45" l="1"/>
  <c r="J219" i="45"/>
  <c r="J213" i="45"/>
  <c r="K153" i="45"/>
  <c r="H104" i="45"/>
  <c r="H102" i="45"/>
  <c r="J102" i="45" s="1"/>
  <c r="J104" i="45" l="1"/>
  <c r="H137" i="45"/>
  <c r="H237" i="45"/>
  <c r="H236" i="45"/>
  <c r="J236" i="45" s="1"/>
  <c r="J228" i="45"/>
  <c r="J229" i="45" s="1"/>
  <c r="H235" i="45" l="1"/>
  <c r="O86" i="45"/>
  <c r="I86" i="45"/>
  <c r="P13" i="45" l="1"/>
  <c r="M13" i="45"/>
  <c r="J242" i="44" l="1"/>
  <c r="I242" i="44"/>
  <c r="H242" i="44"/>
  <c r="H246" i="44" l="1"/>
  <c r="H245" i="44"/>
  <c r="H244" i="44"/>
  <c r="H241" i="44"/>
  <c r="H240" i="44"/>
  <c r="H237" i="44"/>
  <c r="P76" i="45"/>
  <c r="P86" i="45" s="1"/>
  <c r="M76" i="45"/>
  <c r="M86" i="45" s="1"/>
  <c r="J86" i="45"/>
  <c r="J98" i="45" s="1"/>
  <c r="H85" i="44"/>
  <c r="P14" i="45"/>
  <c r="M14" i="45"/>
  <c r="P98" i="45" l="1"/>
  <c r="P99" i="45" s="1"/>
  <c r="M98" i="45"/>
  <c r="M99" i="45" s="1"/>
  <c r="P229" i="45"/>
  <c r="O247" i="45"/>
  <c r="O246" i="45"/>
  <c r="O245" i="45"/>
  <c r="O243" i="45"/>
  <c r="O242" i="45"/>
  <c r="O238" i="45"/>
  <c r="O236" i="45"/>
  <c r="N247" i="45"/>
  <c r="N246" i="45"/>
  <c r="N245" i="45"/>
  <c r="N243" i="45"/>
  <c r="N242" i="45"/>
  <c r="N241" i="45"/>
  <c r="N238" i="45"/>
  <c r="N237" i="45"/>
  <c r="N236" i="45"/>
  <c r="O228" i="45"/>
  <c r="O215" i="45"/>
  <c r="O194" i="45"/>
  <c r="O241" i="45" s="1"/>
  <c r="O189" i="45"/>
  <c r="O173" i="45"/>
  <c r="O169" i="45"/>
  <c r="O97" i="45"/>
  <c r="O95" i="45"/>
  <c r="O93" i="45"/>
  <c r="O90" i="45"/>
  <c r="O88" i="45"/>
  <c r="N228" i="45"/>
  <c r="N215" i="45"/>
  <c r="N213" i="45"/>
  <c r="N189" i="45"/>
  <c r="N173" i="45"/>
  <c r="N169" i="45"/>
  <c r="N153" i="45"/>
  <c r="N97" i="45"/>
  <c r="N95" i="45"/>
  <c r="N93" i="45"/>
  <c r="N90" i="45"/>
  <c r="N88" i="45"/>
  <c r="O190" i="45" l="1"/>
  <c r="P137" i="45"/>
  <c r="P170" i="45" s="1"/>
  <c r="P230" i="45" s="1"/>
  <c r="P231" i="45" s="1"/>
  <c r="O213" i="45"/>
  <c r="O229" i="45" s="1"/>
  <c r="O170" i="45"/>
  <c r="O237" i="45"/>
  <c r="P236" i="45"/>
  <c r="P243" i="45"/>
  <c r="P241" i="45"/>
  <c r="P246" i="45"/>
  <c r="P245" i="45"/>
  <c r="N235" i="45"/>
  <c r="O244" i="45"/>
  <c r="O98" i="45"/>
  <c r="O99" i="45" s="1"/>
  <c r="N244" i="45"/>
  <c r="N190" i="45"/>
  <c r="N229" i="45"/>
  <c r="N98" i="45"/>
  <c r="N99" i="45" s="1"/>
  <c r="N170" i="45"/>
  <c r="M137" i="45"/>
  <c r="O235" i="45" l="1"/>
  <c r="P237" i="45"/>
  <c r="O230" i="45"/>
  <c r="O231" i="45" s="1"/>
  <c r="P235" i="45"/>
  <c r="P244" i="45"/>
  <c r="O248" i="45"/>
  <c r="N248" i="45"/>
  <c r="N230" i="45"/>
  <c r="N231" i="45" s="1"/>
  <c r="P248" i="45" l="1"/>
  <c r="L247" i="45" l="1"/>
  <c r="L246" i="45"/>
  <c r="L245" i="45"/>
  <c r="K243" i="45"/>
  <c r="L242" i="45"/>
  <c r="L243" i="45"/>
  <c r="L241" i="45"/>
  <c r="L238" i="45"/>
  <c r="L236" i="45"/>
  <c r="M243" i="45" l="1"/>
  <c r="I243" i="45"/>
  <c r="J243" i="45" s="1"/>
  <c r="M162" i="45"/>
  <c r="M170" i="45" s="1"/>
  <c r="L228" i="45"/>
  <c r="L218" i="45"/>
  <c r="L215" i="45"/>
  <c r="L213" i="45"/>
  <c r="L189" i="45"/>
  <c r="L173" i="45"/>
  <c r="L104" i="45"/>
  <c r="L137" i="45" s="1"/>
  <c r="L97" i="45"/>
  <c r="L95" i="45"/>
  <c r="L93" i="45"/>
  <c r="L90" i="45"/>
  <c r="L88" i="45"/>
  <c r="J162" i="45"/>
  <c r="L98" i="45" l="1"/>
  <c r="M230" i="45"/>
  <c r="M231" i="45" s="1"/>
  <c r="L99" i="45"/>
  <c r="L190" i="45"/>
  <c r="L170" i="45"/>
  <c r="L237" i="45"/>
  <c r="L235" i="45" s="1"/>
  <c r="L229" i="45"/>
  <c r="L230" i="45" l="1"/>
  <c r="L231" i="45" s="1"/>
  <c r="J230" i="45"/>
  <c r="I247" i="45" l="1"/>
  <c r="I246" i="45"/>
  <c r="I245" i="45"/>
  <c r="I242" i="45"/>
  <c r="I241" i="45"/>
  <c r="I218" i="45"/>
  <c r="I215" i="45"/>
  <c r="I213" i="45"/>
  <c r="I189" i="45"/>
  <c r="I175" i="45"/>
  <c r="I173" i="45"/>
  <c r="I169" i="45"/>
  <c r="I237" i="45"/>
  <c r="I97" i="45"/>
  <c r="I95" i="45"/>
  <c r="I93" i="45"/>
  <c r="I90" i="45"/>
  <c r="I88" i="45"/>
  <c r="K247" i="45"/>
  <c r="K246" i="45"/>
  <c r="M246" i="45" s="1"/>
  <c r="K245" i="45"/>
  <c r="M245" i="45" s="1"/>
  <c r="K242" i="45"/>
  <c r="K241" i="45"/>
  <c r="M241" i="45" s="1"/>
  <c r="K238" i="45"/>
  <c r="K236" i="45"/>
  <c r="M236" i="45" s="1"/>
  <c r="K228" i="45"/>
  <c r="H228" i="45"/>
  <c r="K218" i="45"/>
  <c r="K215" i="45"/>
  <c r="H215" i="45"/>
  <c r="K213" i="45"/>
  <c r="H213" i="45"/>
  <c r="S205" i="45"/>
  <c r="S204" i="45"/>
  <c r="S201" i="45"/>
  <c r="S200" i="45"/>
  <c r="S199" i="45"/>
  <c r="S198" i="45"/>
  <c r="K189" i="45"/>
  <c r="H189" i="45"/>
  <c r="H175" i="45"/>
  <c r="K173" i="45"/>
  <c r="H173" i="45"/>
  <c r="K169" i="45"/>
  <c r="H169" i="45"/>
  <c r="K237" i="45"/>
  <c r="K97" i="45"/>
  <c r="H97" i="45"/>
  <c r="K95" i="45"/>
  <c r="H95" i="45"/>
  <c r="K93" i="45"/>
  <c r="H93" i="45"/>
  <c r="K90" i="45"/>
  <c r="H90" i="45"/>
  <c r="K88" i="45"/>
  <c r="H88" i="45"/>
  <c r="I98" i="45" l="1"/>
  <c r="I170" i="45"/>
  <c r="M235" i="45"/>
  <c r="M244" i="45"/>
  <c r="J246" i="45"/>
  <c r="J241" i="45"/>
  <c r="J245" i="45"/>
  <c r="K235" i="45"/>
  <c r="K190" i="45"/>
  <c r="H170" i="45"/>
  <c r="K229" i="45"/>
  <c r="J99" i="45"/>
  <c r="J231" i="45" s="1"/>
  <c r="I99" i="45"/>
  <c r="J237" i="45"/>
  <c r="H229" i="45"/>
  <c r="I229" i="45"/>
  <c r="I190" i="45"/>
  <c r="K244" i="45"/>
  <c r="K98" i="45"/>
  <c r="K99" i="45" s="1"/>
  <c r="H190" i="45"/>
  <c r="H98" i="45"/>
  <c r="K170" i="45"/>
  <c r="M248" i="45" l="1"/>
  <c r="H248" i="45"/>
  <c r="J235" i="45"/>
  <c r="J244" i="45"/>
  <c r="I235" i="45"/>
  <c r="K248" i="45"/>
  <c r="H230" i="45"/>
  <c r="K230" i="45"/>
  <c r="K231" i="45" s="1"/>
  <c r="I230" i="45"/>
  <c r="I231" i="45" s="1"/>
  <c r="H99" i="45"/>
  <c r="J248" i="45" l="1"/>
  <c r="H231" i="45"/>
  <c r="I244" i="45"/>
  <c r="L244" i="45" l="1"/>
  <c r="I248" i="45"/>
  <c r="L248" i="45" l="1"/>
  <c r="H236" i="44"/>
  <c r="H138" i="44" l="1"/>
  <c r="H235" i="44"/>
  <c r="H234" i="44" s="1"/>
  <c r="H212" i="44" l="1"/>
  <c r="H168" i="44"/>
  <c r="H152" i="44"/>
  <c r="H73" i="44"/>
  <c r="J138" i="44"/>
  <c r="I103" i="44"/>
  <c r="I138" i="44" s="1"/>
  <c r="H243" i="44" l="1"/>
  <c r="H247" i="44" l="1"/>
  <c r="I228" i="44"/>
  <c r="J228" i="44"/>
  <c r="J237" i="44"/>
  <c r="I241" i="44"/>
  <c r="I237" i="44"/>
  <c r="I212" i="44"/>
  <c r="J193" i="44"/>
  <c r="J212" i="44" s="1"/>
  <c r="H161" i="44"/>
  <c r="H169" i="44" s="1"/>
  <c r="J161" i="44"/>
  <c r="I152" i="44"/>
  <c r="I73" i="44" l="1"/>
  <c r="J73" i="44"/>
  <c r="J244" i="44" l="1"/>
  <c r="I235" i="44"/>
  <c r="H188" i="44"/>
  <c r="J246" i="44"/>
  <c r="I246" i="44"/>
  <c r="I217" i="44"/>
  <c r="H217" i="44"/>
  <c r="J214" i="44"/>
  <c r="I214" i="44"/>
  <c r="H214" i="44"/>
  <c r="M204" i="44"/>
  <c r="N204" i="44" s="1"/>
  <c r="M203" i="44"/>
  <c r="N203" i="44" s="1"/>
  <c r="M200" i="44"/>
  <c r="N200" i="44" s="1"/>
  <c r="M199" i="44"/>
  <c r="N199" i="44" s="1"/>
  <c r="M198" i="44"/>
  <c r="N198" i="44" s="1"/>
  <c r="M197" i="44"/>
  <c r="N197" i="44" s="1"/>
  <c r="N195" i="44"/>
  <c r="J188" i="44"/>
  <c r="I188" i="44"/>
  <c r="H174" i="44"/>
  <c r="J172" i="44"/>
  <c r="I172" i="44"/>
  <c r="H172" i="44"/>
  <c r="J168" i="44"/>
  <c r="I168" i="44"/>
  <c r="I245" i="44"/>
  <c r="J240" i="44"/>
  <c r="I240" i="44"/>
  <c r="I244" i="44"/>
  <c r="J236" i="44"/>
  <c r="I236" i="44"/>
  <c r="J96" i="44"/>
  <c r="I96" i="44"/>
  <c r="H96" i="44"/>
  <c r="J94" i="44"/>
  <c r="I94" i="44"/>
  <c r="H94" i="44"/>
  <c r="J92" i="44"/>
  <c r="I92" i="44"/>
  <c r="H92" i="44"/>
  <c r="J89" i="44"/>
  <c r="I89" i="44"/>
  <c r="H89" i="44"/>
  <c r="J87" i="44"/>
  <c r="I87" i="44"/>
  <c r="H87" i="44"/>
  <c r="J85" i="44"/>
  <c r="I85" i="44"/>
  <c r="I234" i="44" l="1"/>
  <c r="H189" i="44"/>
  <c r="H97" i="44"/>
  <c r="I169" i="44"/>
  <c r="J169" i="44"/>
  <c r="I189" i="44"/>
  <c r="J189" i="44"/>
  <c r="J245" i="44"/>
  <c r="J243" i="44" s="1"/>
  <c r="I243" i="44"/>
  <c r="I229" i="44"/>
  <c r="I97" i="44" l="1"/>
  <c r="I98" i="44" s="1"/>
  <c r="J229" i="44"/>
  <c r="J230" i="44" s="1"/>
  <c r="I247" i="44"/>
  <c r="H229" i="44"/>
  <c r="H230" i="44" s="1"/>
  <c r="I230" i="44"/>
  <c r="J235" i="44"/>
  <c r="J234" i="44" s="1"/>
  <c r="I231" i="44" l="1"/>
  <c r="J247" i="44"/>
  <c r="J97" i="44"/>
  <c r="J98" i="44" s="1"/>
  <c r="J231" i="44" s="1"/>
  <c r="H98" i="44"/>
  <c r="H231" i="44" s="1"/>
</calcChain>
</file>

<file path=xl/comments1.xml><?xml version="1.0" encoding="utf-8"?>
<comments xmlns="http://schemas.openxmlformats.org/spreadsheetml/2006/main">
  <authors>
    <author>Snieguole Kacerauskaite</author>
  </authors>
  <commentList>
    <comment ref="R22" authorId="0" shapeId="0">
      <text>
        <r>
          <rPr>
            <sz val="9"/>
            <color indexed="81"/>
            <rFont val="Tahoma"/>
            <family val="2"/>
            <charset val="186"/>
          </rPr>
          <t>m/d „Pakalnutė“ ir „Šaltinėlis“ pakeitė statusą į lopšelį-darželį</t>
        </r>
      </text>
    </comment>
    <comment ref="R25" authorId="0" shapeId="0">
      <text>
        <r>
          <rPr>
            <sz val="9"/>
            <color indexed="81"/>
            <rFont val="Tahoma"/>
            <family val="2"/>
            <charset val="186"/>
          </rPr>
          <t>VšĮ: Mažųjų pasaulis, Jūros žvaigždutė, Pasakėlė, Vaikų giraitė, Saulė ir mėnulis, Laimingų vaikų pilis, Niektauza</t>
        </r>
      </text>
    </comment>
    <comment ref="R28" authorId="0" shapeId="0">
      <text>
        <r>
          <rPr>
            <sz val="9"/>
            <color indexed="81"/>
            <rFont val="Tahoma"/>
            <family val="2"/>
            <charset val="186"/>
          </rPr>
          <t>3 mokyklos-darželiai: „Varpelis“, M. Montesori ir „Saulutė“ ir pradinė m-kla „Gilija</t>
        </r>
        <r>
          <rPr>
            <b/>
            <sz val="9"/>
            <color indexed="81"/>
            <rFont val="Tahoma"/>
            <family val="2"/>
            <charset val="186"/>
          </rPr>
          <t>“</t>
        </r>
        <r>
          <rPr>
            <sz val="9"/>
            <color indexed="81"/>
            <rFont val="Tahoma"/>
            <family val="2"/>
            <charset val="186"/>
          </rPr>
          <t xml:space="preserve">
</t>
        </r>
      </text>
    </comment>
    <comment ref="R35" authorId="0" shapeId="0">
      <text>
        <r>
          <rPr>
            <sz val="9"/>
            <color indexed="81"/>
            <rFont val="Tahoma"/>
            <family val="2"/>
            <charset val="186"/>
          </rPr>
          <t xml:space="preserve">VšĮ: Svetliačiok, Pajūrio Valdorfo bendruomenė, Universa Via, Klaipėdos licėjus, Vaivarykštės tako gimnazija
</t>
        </r>
      </text>
    </comment>
    <comment ref="Q39" authorId="0" shapeId="0">
      <text>
        <r>
          <rPr>
            <sz val="9"/>
            <color indexed="81"/>
            <rFont val="Tahoma"/>
            <family val="2"/>
            <charset val="186"/>
          </rPr>
          <t>Ekologiniame projekte  dalyvauja 45 7-8 klasių mokiniai</t>
        </r>
      </text>
    </comment>
    <comment ref="E62" authorId="0" shapeId="0">
      <text>
        <r>
          <rPr>
            <sz val="9"/>
            <color indexed="81"/>
            <rFont val="Tahoma"/>
            <family val="2"/>
            <charset val="186"/>
          </rPr>
          <t>"Diegti ir plėtoti nuotolinį mokymą užtikrinant nuosekliojo ir nepertraukiamo mokymosi galimybes pagal bendrojo ugdymo programas"</t>
        </r>
      </text>
    </comment>
    <comment ref="E91" authorId="0" shapeId="0">
      <text>
        <r>
          <rPr>
            <sz val="9"/>
            <color indexed="81"/>
            <rFont val="Tahoma"/>
            <family val="2"/>
            <charset val="186"/>
          </rPr>
          <t>"Didinti švietimo ir kitų paslaugų mokiniui prieinamumą ir kompleksiškumą diegiant e. paslaugas"</t>
        </r>
      </text>
    </comment>
    <comment ref="D96" authorId="0" shapeId="0">
      <text>
        <r>
          <rPr>
            <b/>
            <sz val="9"/>
            <color indexed="81"/>
            <rFont val="Tahoma"/>
            <family val="2"/>
            <charset val="186"/>
          </rPr>
          <t>Bus draudžiami vaikai</t>
        </r>
      </text>
    </comment>
    <comment ref="R110" authorId="0" shapeId="0">
      <text>
        <r>
          <rPr>
            <sz val="9"/>
            <color indexed="81"/>
            <rFont val="Tahoma"/>
            <family val="2"/>
            <charset val="186"/>
          </rPr>
          <t xml:space="preserve">„Smeltės“ir„Gedminų“ progimnazijos, „Vėtrungės“ gimnazija
</t>
        </r>
      </text>
    </comment>
    <comment ref="S110" authorId="0" shapeId="0">
      <text>
        <r>
          <rPr>
            <sz val="9"/>
            <color indexed="81"/>
            <rFont val="Tahoma"/>
            <family val="2"/>
            <charset val="186"/>
          </rPr>
          <t>„Sendvario“ ir „Verdenės“ progimnazijos</t>
        </r>
      </text>
    </comment>
    <comment ref="T110" authorId="0" shapeId="0">
      <text>
        <r>
          <rPr>
            <sz val="9"/>
            <color indexed="81"/>
            <rFont val="Tahoma"/>
            <family val="2"/>
            <charset val="186"/>
          </rPr>
          <t xml:space="preserve">Liudviko Stulpino progimnazija ir „Varpo“ gimnazija
</t>
        </r>
      </text>
    </comment>
    <comment ref="R131" authorId="0" shapeId="0">
      <text>
        <r>
          <rPr>
            <sz val="9"/>
            <color indexed="81"/>
            <rFont val="Tahoma"/>
            <family val="2"/>
            <charset val="186"/>
          </rPr>
          <t xml:space="preserve">1) Gedminų progimnazija (50 t.€)
2) „Verdenės“ progimnazija (700 t.€)
3) „Versmės“ progimnazija (180,7 t.€)
4) Vytauto Didžiojo gimnazija (280 t.€)
5) Žemynos gimnazija  (150 t.€)
6) Vydūno gimnazija (57,65 t.€)
</t>
        </r>
        <r>
          <rPr>
            <u/>
            <sz val="9"/>
            <color indexed="81"/>
            <rFont val="Tahoma"/>
            <family val="2"/>
            <charset val="186"/>
          </rPr>
          <t>7) Hermano Zudermano gimnazija (57,65 t.€)</t>
        </r>
        <r>
          <rPr>
            <sz val="9"/>
            <color indexed="81"/>
            <rFont val="Tahoma"/>
            <family val="2"/>
            <charset val="186"/>
          </rPr>
          <t xml:space="preserve">
</t>
        </r>
        <r>
          <rPr>
            <b/>
            <sz val="9"/>
            <color indexed="81"/>
            <rFont val="Tahoma"/>
            <family val="2"/>
            <charset val="186"/>
          </rPr>
          <t>Iš viso: 1476,1 t.€</t>
        </r>
        <r>
          <rPr>
            <sz val="9"/>
            <color indexed="81"/>
            <rFont val="Tahoma"/>
            <family val="2"/>
            <charset val="186"/>
          </rPr>
          <t xml:space="preserve">
</t>
        </r>
      </text>
    </comment>
    <comment ref="S131" authorId="0" shapeId="0">
      <text>
        <r>
          <rPr>
            <b/>
            <sz val="9"/>
            <color indexed="81"/>
            <rFont val="Tahoma"/>
            <family val="2"/>
            <charset val="186"/>
          </rPr>
          <t>Simono Dacho</t>
        </r>
        <r>
          <rPr>
            <sz val="9"/>
            <color indexed="81"/>
            <rFont val="Tahoma"/>
            <family val="2"/>
            <charset val="186"/>
          </rPr>
          <t xml:space="preserve"> progimnazija (200 t.€)
</t>
        </r>
        <r>
          <rPr>
            <b/>
            <sz val="9"/>
            <color indexed="81"/>
            <rFont val="Tahoma"/>
            <family val="2"/>
            <charset val="186"/>
          </rPr>
          <t>Maksimo Gorkio</t>
        </r>
        <r>
          <rPr>
            <sz val="9"/>
            <color indexed="81"/>
            <rFont val="Tahoma"/>
            <family val="2"/>
            <charset val="186"/>
          </rPr>
          <t xml:space="preserve"> progimnazija (100 t.€)
</t>
        </r>
        <r>
          <rPr>
            <b/>
            <sz val="9"/>
            <color indexed="81"/>
            <rFont val="Tahoma"/>
            <family val="2"/>
            <charset val="186"/>
          </rPr>
          <t>Hermano Zudermano</t>
        </r>
        <r>
          <rPr>
            <sz val="9"/>
            <color indexed="81"/>
            <rFont val="Tahoma"/>
            <family val="2"/>
            <charset val="186"/>
          </rPr>
          <t xml:space="preserve"> gimnazija II etapas (600 t.€) - 2019 m. lengvosios atletikos bėgimo takai, atnaujintas futbolo stadionas
</t>
        </r>
        <r>
          <rPr>
            <b/>
            <sz val="9"/>
            <color indexed="81"/>
            <rFont val="Tahoma"/>
            <family val="2"/>
            <charset val="186"/>
          </rPr>
          <t>Sendvario</t>
        </r>
        <r>
          <rPr>
            <sz val="9"/>
            <color indexed="81"/>
            <rFont val="Tahoma"/>
            <family val="2"/>
            <charset val="186"/>
          </rPr>
          <t xml:space="preserve"> progimnazija (520 t.€)
</t>
        </r>
        <r>
          <rPr>
            <u/>
            <sz val="9"/>
            <color indexed="81"/>
            <rFont val="Tahoma"/>
            <family val="2"/>
            <charset val="186"/>
          </rPr>
          <t>„</t>
        </r>
        <r>
          <rPr>
            <b/>
            <u/>
            <sz val="9"/>
            <color indexed="81"/>
            <rFont val="Tahoma"/>
            <family val="2"/>
            <charset val="186"/>
          </rPr>
          <t>Vyturio“</t>
        </r>
        <r>
          <rPr>
            <u/>
            <sz val="9"/>
            <color indexed="81"/>
            <rFont val="Tahoma"/>
            <family val="2"/>
            <charset val="186"/>
          </rPr>
          <t xml:space="preserve"> progimnazija (80 t.€)</t>
        </r>
        <r>
          <rPr>
            <sz val="9"/>
            <color indexed="81"/>
            <rFont val="Tahoma"/>
            <family val="2"/>
            <charset val="186"/>
          </rPr>
          <t xml:space="preserve">
</t>
        </r>
        <r>
          <rPr>
            <b/>
            <sz val="9"/>
            <color indexed="81"/>
            <rFont val="Tahoma"/>
            <family val="2"/>
            <charset val="186"/>
          </rPr>
          <t>Iš viso: 1500 t. €</t>
        </r>
      </text>
    </comment>
    <comment ref="T131" authorId="0" shapeId="0">
      <text>
        <r>
          <rPr>
            <b/>
            <sz val="9"/>
            <color indexed="81"/>
            <rFont val="Tahoma"/>
            <family val="2"/>
            <charset val="186"/>
          </rPr>
          <t>„Smeltės“</t>
        </r>
        <r>
          <rPr>
            <sz val="9"/>
            <color indexed="81"/>
            <rFont val="Tahoma"/>
            <family val="2"/>
            <charset val="186"/>
          </rPr>
          <t xml:space="preserve"> progimnazija (150 t. €)
</t>
        </r>
        <r>
          <rPr>
            <b/>
            <sz val="9"/>
            <color indexed="81"/>
            <rFont val="Tahoma"/>
            <family val="2"/>
            <charset val="186"/>
          </rPr>
          <t>Santarvės</t>
        </r>
        <r>
          <rPr>
            <sz val="9"/>
            <color indexed="81"/>
            <rFont val="Tahoma"/>
            <family val="2"/>
            <charset val="186"/>
          </rPr>
          <t xml:space="preserve"> progimnazija (50 t. €)
</t>
        </r>
        <r>
          <rPr>
            <b/>
            <sz val="9"/>
            <color indexed="81"/>
            <rFont val="Tahoma"/>
            <family val="2"/>
            <charset val="186"/>
          </rPr>
          <t>Baltijos gimnazija ir Martyno Mažvydo</t>
        </r>
        <r>
          <rPr>
            <sz val="9"/>
            <color indexed="81"/>
            <rFont val="Tahoma"/>
            <family val="2"/>
            <charset val="186"/>
          </rPr>
          <t xml:space="preserve">  progimnazija (450 t. €)
</t>
        </r>
        <r>
          <rPr>
            <b/>
            <sz val="9"/>
            <color indexed="81"/>
            <rFont val="Tahoma"/>
            <family val="2"/>
            <charset val="186"/>
          </rPr>
          <t>Gilijos</t>
        </r>
        <r>
          <rPr>
            <sz val="9"/>
            <color indexed="81"/>
            <rFont val="Tahoma"/>
            <family val="2"/>
            <charset val="186"/>
          </rPr>
          <t xml:space="preserve"> pradinė mokykla (500 t.€) (naudojasi kartu su Vydūno gimnazija)
</t>
        </r>
        <r>
          <rPr>
            <b/>
            <u/>
            <sz val="9"/>
            <color indexed="81"/>
            <rFont val="Tahoma"/>
            <family val="2"/>
            <charset val="186"/>
          </rPr>
          <t>„Varpo“</t>
        </r>
        <r>
          <rPr>
            <u/>
            <sz val="9"/>
            <color indexed="81"/>
            <rFont val="Tahoma"/>
            <family val="2"/>
            <charset val="186"/>
          </rPr>
          <t xml:space="preserve"> gimnazija (350 t.€)</t>
        </r>
        <r>
          <rPr>
            <sz val="9"/>
            <color indexed="81"/>
            <rFont val="Tahoma"/>
            <family val="2"/>
            <charset val="186"/>
          </rPr>
          <t xml:space="preserve">
</t>
        </r>
        <r>
          <rPr>
            <b/>
            <sz val="9"/>
            <color indexed="81"/>
            <rFont val="Tahoma"/>
            <family val="2"/>
            <charset val="186"/>
          </rPr>
          <t>Iš viso: 1.500 tūkst. Eur</t>
        </r>
      </text>
    </comment>
    <comment ref="R132" authorId="0" shapeId="0">
      <text>
        <r>
          <rPr>
            <sz val="9"/>
            <color indexed="81"/>
            <rFont val="Tahoma"/>
            <family val="2"/>
            <charset val="186"/>
          </rPr>
          <t xml:space="preserve">1) „Verdenės“ progimnazijoje,
2) Simono Dacho progimnazijoje (12 t.€)
</t>
        </r>
      </text>
    </comment>
    <comment ref="S132" authorId="0" shapeId="0">
      <text>
        <r>
          <rPr>
            <sz val="9"/>
            <color indexed="81"/>
            <rFont val="Tahoma"/>
            <family val="2"/>
            <charset val="186"/>
          </rPr>
          <t xml:space="preserve">1) Hermano Zudermano gimnazijoje, 
2) Sendvario progimnazija,
</t>
        </r>
      </text>
    </comment>
    <comment ref="T132" authorId="0" shapeId="0">
      <text>
        <r>
          <rPr>
            <b/>
            <sz val="9"/>
            <color indexed="81"/>
            <rFont val="Tahoma"/>
            <family val="2"/>
            <charset val="186"/>
          </rPr>
          <t>- Baltijos gimnazija ir Martyno Mažvydo</t>
        </r>
        <r>
          <rPr>
            <sz val="9"/>
            <color indexed="81"/>
            <rFont val="Tahoma"/>
            <family val="2"/>
            <charset val="186"/>
          </rPr>
          <t xml:space="preserve"> progimnazija  (naudojasi vienu stadionu),</t>
        </r>
        <r>
          <rPr>
            <b/>
            <sz val="9"/>
            <color indexed="81"/>
            <rFont val="Tahoma"/>
            <family val="2"/>
            <charset val="186"/>
          </rPr>
          <t xml:space="preserve">
- Gilijos </t>
        </r>
        <r>
          <rPr>
            <sz val="9"/>
            <color indexed="81"/>
            <rFont val="Tahoma"/>
            <family val="2"/>
            <charset val="186"/>
          </rPr>
          <t>pradinė mokykla (naudojasi kartu su Vydūno gimnazija),
- „</t>
        </r>
        <r>
          <rPr>
            <b/>
            <sz val="9"/>
            <color indexed="81"/>
            <rFont val="Tahoma"/>
            <family val="2"/>
            <charset val="186"/>
          </rPr>
          <t>Varpo</t>
        </r>
        <r>
          <rPr>
            <sz val="9"/>
            <color indexed="81"/>
            <rFont val="Tahoma"/>
            <family val="2"/>
            <charset val="186"/>
          </rPr>
          <t xml:space="preserve">“ gimnazija
</t>
        </r>
      </text>
    </comment>
    <comment ref="G144" authorId="0" shapeId="0">
      <text>
        <r>
          <rPr>
            <b/>
            <sz val="9"/>
            <color indexed="81"/>
            <rFont val="Tahoma"/>
            <family val="2"/>
            <charset val="186"/>
          </rPr>
          <t>Vienuolių lėšos</t>
        </r>
        <r>
          <rPr>
            <sz val="9"/>
            <color indexed="81"/>
            <rFont val="Tahoma"/>
            <family val="2"/>
            <charset val="186"/>
          </rPr>
          <t xml:space="preserve">
</t>
        </r>
      </text>
    </comment>
    <comment ref="S166" authorId="0" shapeId="0">
      <text>
        <r>
          <rPr>
            <b/>
            <sz val="9"/>
            <color indexed="81"/>
            <rFont val="Tahoma"/>
            <family val="2"/>
            <charset val="186"/>
          </rPr>
          <t>Snieguole Kacerauskaite:</t>
        </r>
        <r>
          <rPr>
            <sz val="9"/>
            <color indexed="81"/>
            <rFont val="Tahoma"/>
            <family val="2"/>
            <charset val="186"/>
          </rPr>
          <t xml:space="preserve">
l/d „Volungėlė“, „Vyturėlis“, „Čiauškutė“, „Papartėlis“ ir „Pingvinukas“</t>
        </r>
      </text>
    </comment>
    <comment ref="T166" authorId="0" shapeId="0">
      <text>
        <r>
          <rPr>
            <b/>
            <sz val="9"/>
            <color indexed="81"/>
            <rFont val="Tahoma"/>
            <family val="2"/>
            <charset val="186"/>
          </rPr>
          <t>Snieguole Kacerauskaite:</t>
        </r>
        <r>
          <rPr>
            <sz val="9"/>
            <color indexed="81"/>
            <rFont val="Tahoma"/>
            <family val="2"/>
            <charset val="186"/>
          </rPr>
          <t xml:space="preserve">
l/d „Bitutė“, „Rūta“, „Nykštukas“, „Pumpurėlis“, „Žiogelis“ ir „Linelis“</t>
        </r>
      </text>
    </comment>
    <comment ref="D176" authorId="0" shapeId="0">
      <text>
        <r>
          <rPr>
            <b/>
            <sz val="9"/>
            <color indexed="81"/>
            <rFont val="Tahoma"/>
            <family val="2"/>
            <charset val="186"/>
          </rPr>
          <t>2017 m. - Luizės jaunimo centras</t>
        </r>
        <r>
          <rPr>
            <sz val="9"/>
            <color indexed="81"/>
            <rFont val="Tahoma"/>
            <family val="2"/>
            <charset val="186"/>
          </rPr>
          <t xml:space="preserve">
</t>
        </r>
      </text>
    </comment>
    <comment ref="R197" authorId="0" shapeId="0">
      <text>
        <r>
          <rPr>
            <b/>
            <sz val="9"/>
            <color indexed="81"/>
            <rFont val="Tahoma"/>
            <family val="2"/>
            <charset val="186"/>
          </rPr>
          <t xml:space="preserve"> l/d „Berželis“ </t>
        </r>
        <r>
          <rPr>
            <sz val="9"/>
            <color indexed="81"/>
            <rFont val="Tahoma"/>
            <family val="2"/>
            <charset val="186"/>
          </rPr>
          <t xml:space="preserve">- virtuvės remontas,
</t>
        </r>
        <r>
          <rPr>
            <b/>
            <sz val="9"/>
            <color indexed="81"/>
            <rFont val="Tahoma"/>
            <family val="2"/>
            <charset val="186"/>
          </rPr>
          <t>„Kregždutė“</t>
        </r>
        <r>
          <rPr>
            <sz val="9"/>
            <color indexed="81"/>
            <rFont val="Tahoma"/>
            <family val="2"/>
            <charset val="186"/>
          </rPr>
          <t xml:space="preserve"> - laiptinės ir koridoriaus remontas,
</t>
        </r>
        <r>
          <rPr>
            <b/>
            <sz val="9"/>
            <color indexed="81"/>
            <rFont val="Tahoma"/>
            <family val="2"/>
            <charset val="186"/>
          </rPr>
          <t>„Ąžuoliukas“</t>
        </r>
        <r>
          <rPr>
            <sz val="9"/>
            <color indexed="81"/>
            <rFont val="Tahoma"/>
            <family val="2"/>
            <charset val="186"/>
          </rPr>
          <t xml:space="preserve"> - 2 a. grindų remontas,
</t>
        </r>
        <r>
          <rPr>
            <b/>
            <sz val="9"/>
            <color indexed="81"/>
            <rFont val="Tahoma"/>
            <family val="2"/>
            <charset val="186"/>
          </rPr>
          <t>„Aitvarėlis“</t>
        </r>
        <r>
          <rPr>
            <sz val="9"/>
            <color indexed="81"/>
            <rFont val="Tahoma"/>
            <family val="2"/>
            <charset val="186"/>
          </rPr>
          <t xml:space="preserve"> - fasado remontas, 
</t>
        </r>
        <r>
          <rPr>
            <b/>
            <sz val="9"/>
            <color indexed="81"/>
            <rFont val="Tahoma"/>
            <family val="2"/>
            <charset val="186"/>
          </rPr>
          <t>„Žemuogėlė“</t>
        </r>
        <r>
          <rPr>
            <sz val="9"/>
            <color indexed="81"/>
            <rFont val="Tahoma"/>
            <family val="2"/>
            <charset val="186"/>
          </rPr>
          <t xml:space="preserve"> - virtuvės ventiliacijos remontas, 
</t>
        </r>
        <r>
          <rPr>
            <b/>
            <sz val="9"/>
            <color indexed="81"/>
            <rFont val="Tahoma"/>
            <family val="2"/>
            <charset val="186"/>
          </rPr>
          <t>„Nykštukas“</t>
        </r>
        <r>
          <rPr>
            <sz val="9"/>
            <color indexed="81"/>
            <rFont val="Tahoma"/>
            <family val="2"/>
            <charset val="186"/>
          </rPr>
          <t xml:space="preserve"> - laiptinių ir grindų remontas, 
</t>
        </r>
        <r>
          <rPr>
            <b/>
            <sz val="9"/>
            <color indexed="81"/>
            <rFont val="Tahoma"/>
            <family val="2"/>
            <charset val="186"/>
          </rPr>
          <t>„Žilvitis“</t>
        </r>
        <r>
          <rPr>
            <sz val="9"/>
            <color indexed="81"/>
            <rFont val="Tahoma"/>
            <family val="2"/>
            <charset val="186"/>
          </rPr>
          <t xml:space="preserve"> - laiptinių remontas,
</t>
        </r>
        <r>
          <rPr>
            <b/>
            <sz val="9"/>
            <color indexed="81"/>
            <rFont val="Tahoma"/>
            <family val="2"/>
            <charset val="186"/>
          </rPr>
          <t>„Pumpurėlis“</t>
        </r>
        <r>
          <rPr>
            <sz val="9"/>
            <color indexed="81"/>
            <rFont val="Tahoma"/>
            <family val="2"/>
            <charset val="186"/>
          </rPr>
          <t xml:space="preserve"> - grindų remontas,
„Pagrandukas“ - stogo remontas,
„Eglutė“ - paprastasis remontas,
</t>
        </r>
        <r>
          <rPr>
            <b/>
            <sz val="9"/>
            <color indexed="81"/>
            <rFont val="Tahoma"/>
            <family val="2"/>
            <charset val="186"/>
          </rPr>
          <t>Luizės jaunimo centras</t>
        </r>
        <r>
          <rPr>
            <sz val="9"/>
            <color indexed="81"/>
            <rFont val="Tahoma"/>
            <family val="2"/>
            <charset val="186"/>
          </rPr>
          <t xml:space="preserve"> - Atvirų jaunimo erdvių patalpų remontas
</t>
        </r>
      </text>
    </comment>
    <comment ref="D206" authorId="0" shapeId="0">
      <text>
        <r>
          <rPr>
            <sz val="9"/>
            <color indexed="81"/>
            <rFont val="Tahoma"/>
            <family val="2"/>
            <charset val="186"/>
          </rPr>
          <t xml:space="preserve">2017 m. – „Varpo“ gimnazijos aktų salės ir bibliotekos remontas </t>
        </r>
      </text>
    </comment>
    <comment ref="R208" authorId="0" shapeId="0">
      <text>
        <r>
          <rPr>
            <sz val="9"/>
            <color indexed="81"/>
            <rFont val="Tahoma"/>
            <family val="2"/>
            <charset val="186"/>
          </rPr>
          <t>2018 m. - l/d „Berželis“, „Du gaideliai“, „Giliukas“, „Pumpurėlis“, „Dobiliukas“, „Radastėlė“, Simono Dacho progimnazija, "Baltijos" gimnazija, klubai „Saulutė“ ir „Liepsnelė“</t>
        </r>
      </text>
    </comment>
    <comment ref="E209" authorId="0" shapeId="0">
      <text>
        <r>
          <rPr>
            <sz val="9"/>
            <color indexed="81"/>
            <rFont val="Tahoma"/>
            <family val="2"/>
            <charset val="186"/>
          </rPr>
          <t>"Kompleksiškai sutvarkyti bendrojo ugdymo mokyklų ir ikimokyklinio ugdymo įstaigų teritorijas"</t>
        </r>
      </text>
    </comment>
    <comment ref="E212" authorId="0" shapeId="0">
      <text>
        <r>
          <rPr>
            <sz val="9"/>
            <color indexed="81"/>
            <rFont val="Tahoma"/>
            <family val="2"/>
            <charset val="186"/>
          </rPr>
          <t>"Kompleksiškai sutvarkyti bendrojo ugdymo mokyklų ir ikimokyklinio ugdymo įstaigų teritorijas"</t>
        </r>
      </text>
    </comment>
  </commentList>
</comments>
</file>

<file path=xl/comments2.xml><?xml version="1.0" encoding="utf-8"?>
<comments xmlns="http://schemas.openxmlformats.org/spreadsheetml/2006/main">
  <authors>
    <author>Snieguole Kacerauskaite</author>
  </authors>
  <commentList>
    <comment ref="L22" authorId="0" shapeId="0">
      <text>
        <r>
          <rPr>
            <sz val="9"/>
            <color indexed="81"/>
            <rFont val="Tahoma"/>
            <family val="2"/>
            <charset val="186"/>
          </rPr>
          <t>m/d „Pakalnutė“ ir „Šaltinėlis“ pakeitė statusą į lopšelį-darželį</t>
        </r>
      </text>
    </comment>
    <comment ref="L25" authorId="0" shapeId="0">
      <text>
        <r>
          <rPr>
            <sz val="9"/>
            <color indexed="81"/>
            <rFont val="Tahoma"/>
            <family val="2"/>
            <charset val="186"/>
          </rPr>
          <t>VšĮ: Mažųjų pasaulis, Jūros žvaigždutė, Pasakėlė, Vaikų giraitė, Saulė ir mėnulis, Laimingų vaikų pilis, Niektauza</t>
        </r>
      </text>
    </comment>
    <comment ref="L28" authorId="0" shapeId="0">
      <text>
        <r>
          <rPr>
            <sz val="9"/>
            <color indexed="81"/>
            <rFont val="Tahoma"/>
            <family val="2"/>
            <charset val="186"/>
          </rPr>
          <t>3 mokyklos-darželiai: „Varpelis“, M. Montesori ir „Saulutė“ ir pradinė m-kla „Gilija</t>
        </r>
        <r>
          <rPr>
            <b/>
            <sz val="9"/>
            <color indexed="81"/>
            <rFont val="Tahoma"/>
            <family val="2"/>
            <charset val="186"/>
          </rPr>
          <t>“</t>
        </r>
        <r>
          <rPr>
            <sz val="9"/>
            <color indexed="81"/>
            <rFont val="Tahoma"/>
            <family val="2"/>
            <charset val="186"/>
          </rPr>
          <t xml:space="preserve">
</t>
        </r>
      </text>
    </comment>
    <comment ref="L34" authorId="0" shapeId="0">
      <text>
        <r>
          <rPr>
            <sz val="9"/>
            <color indexed="81"/>
            <rFont val="Tahoma"/>
            <family val="2"/>
            <charset val="186"/>
          </rPr>
          <t xml:space="preserve">VšĮ: Svetliačiok, Pajūrio Valdorfo bendruomenė, Universa Via, Klaipėdos licėjus, Vaivarykštės tako gimnazija
</t>
        </r>
      </text>
    </comment>
    <comment ref="K38" authorId="0" shapeId="0">
      <text>
        <r>
          <rPr>
            <sz val="9"/>
            <color indexed="81"/>
            <rFont val="Tahoma"/>
            <family val="2"/>
            <charset val="186"/>
          </rPr>
          <t>Ekologiniame projekte  dalyvauja 45 7-8 klasių mokiniai</t>
        </r>
      </text>
    </comment>
    <comment ref="E61" authorId="0" shapeId="0">
      <text>
        <r>
          <rPr>
            <sz val="9"/>
            <color indexed="81"/>
            <rFont val="Tahoma"/>
            <family val="2"/>
            <charset val="186"/>
          </rPr>
          <t>"Diegti ir plėtoti nuotolinį mokymą užtikrinant nuosekliojo ir nepertraukiamo mokymosi galimybes pagal bendrojo ugdymo programas"</t>
        </r>
      </text>
    </comment>
    <comment ref="E90" authorId="0" shapeId="0">
      <text>
        <r>
          <rPr>
            <sz val="9"/>
            <color indexed="81"/>
            <rFont val="Tahoma"/>
            <family val="2"/>
            <charset val="186"/>
          </rPr>
          <t>"Didinti švietimo ir kitų paslaugų mokiniui prieinamumą ir kompleksiškumą diegiant e. paslaugas"</t>
        </r>
      </text>
    </comment>
    <comment ref="D95" authorId="0" shapeId="0">
      <text>
        <r>
          <rPr>
            <b/>
            <sz val="9"/>
            <color indexed="81"/>
            <rFont val="Tahoma"/>
            <family val="2"/>
            <charset val="186"/>
          </rPr>
          <t>Bus draudžiami vaikai</t>
        </r>
      </text>
    </comment>
    <comment ref="D108" authorId="0" shapeId="0">
      <text>
        <r>
          <rPr>
            <b/>
            <sz val="9"/>
            <color indexed="81"/>
            <rFont val="Tahoma"/>
            <family val="2"/>
            <charset val="186"/>
          </rPr>
          <t xml:space="preserve">Senas pavadinimas - </t>
        </r>
        <r>
          <rPr>
            <sz val="9"/>
            <color indexed="81"/>
            <rFont val="Tahoma"/>
            <family val="2"/>
            <charset val="186"/>
          </rPr>
          <t xml:space="preserve">"Ikimokyklinio ir priešmokyklinio ugdymo skyriaus infrastruktūros modernizavimas Tauralaukio progimnazijoje"
</t>
        </r>
      </text>
    </comment>
    <comment ref="L130" authorId="0" shapeId="0">
      <text>
        <r>
          <rPr>
            <sz val="9"/>
            <color indexed="81"/>
            <rFont val="Tahoma"/>
            <family val="2"/>
            <charset val="186"/>
          </rPr>
          <t xml:space="preserve">1) Gedminų progimnazija (50 t.€)
2) „Verdenės“ progimnazija (700 t.€)
3) „Versmės“ progimnazija (180,7 t.€)
4) Vytauto Didžiojo gimnazija (280 t.€)
5) Žemynos gimnazija  (150 t.€)
6) Vydūno gimnazija (57,65 t.€)
</t>
        </r>
        <r>
          <rPr>
            <u/>
            <sz val="9"/>
            <color indexed="81"/>
            <rFont val="Tahoma"/>
            <family val="2"/>
            <charset val="186"/>
          </rPr>
          <t>7) Hermano Zudermano gimnazija (57,65 t.€)</t>
        </r>
        <r>
          <rPr>
            <sz val="9"/>
            <color indexed="81"/>
            <rFont val="Tahoma"/>
            <family val="2"/>
            <charset val="186"/>
          </rPr>
          <t xml:space="preserve">
</t>
        </r>
        <r>
          <rPr>
            <b/>
            <sz val="9"/>
            <color indexed="81"/>
            <rFont val="Tahoma"/>
            <family val="2"/>
            <charset val="186"/>
          </rPr>
          <t>Iš viso: 1476,1 t.€</t>
        </r>
        <r>
          <rPr>
            <sz val="9"/>
            <color indexed="81"/>
            <rFont val="Tahoma"/>
            <family val="2"/>
            <charset val="186"/>
          </rPr>
          <t xml:space="preserve">
</t>
        </r>
      </text>
    </comment>
    <comment ref="M130" authorId="0" shapeId="0">
      <text>
        <r>
          <rPr>
            <b/>
            <sz val="9"/>
            <color indexed="81"/>
            <rFont val="Tahoma"/>
            <family val="2"/>
            <charset val="186"/>
          </rPr>
          <t>Simono Dacho</t>
        </r>
        <r>
          <rPr>
            <sz val="9"/>
            <color indexed="81"/>
            <rFont val="Tahoma"/>
            <family val="2"/>
            <charset val="186"/>
          </rPr>
          <t xml:space="preserve"> progimnazija (200 t.€)
</t>
        </r>
        <r>
          <rPr>
            <b/>
            <sz val="9"/>
            <color indexed="81"/>
            <rFont val="Tahoma"/>
            <family val="2"/>
            <charset val="186"/>
          </rPr>
          <t>Maksimo Gorkio</t>
        </r>
        <r>
          <rPr>
            <sz val="9"/>
            <color indexed="81"/>
            <rFont val="Tahoma"/>
            <family val="2"/>
            <charset val="186"/>
          </rPr>
          <t xml:space="preserve"> progimnazija (100 t.€)
</t>
        </r>
        <r>
          <rPr>
            <b/>
            <sz val="9"/>
            <color indexed="81"/>
            <rFont val="Tahoma"/>
            <family val="2"/>
            <charset val="186"/>
          </rPr>
          <t>Hermano Zudermano</t>
        </r>
        <r>
          <rPr>
            <sz val="9"/>
            <color indexed="81"/>
            <rFont val="Tahoma"/>
            <family val="2"/>
            <charset val="186"/>
          </rPr>
          <t xml:space="preserve"> gimnazija II etapas (600 t.€) - 2019 m. lengvosios atletikos bėgimo takai, atnaujintas futbolo stadionas
</t>
        </r>
        <r>
          <rPr>
            <b/>
            <sz val="9"/>
            <color indexed="81"/>
            <rFont val="Tahoma"/>
            <family val="2"/>
            <charset val="186"/>
          </rPr>
          <t>Sendvario</t>
        </r>
        <r>
          <rPr>
            <sz val="9"/>
            <color indexed="81"/>
            <rFont val="Tahoma"/>
            <family val="2"/>
            <charset val="186"/>
          </rPr>
          <t xml:space="preserve"> progimnazija (520 t.€)
</t>
        </r>
        <r>
          <rPr>
            <u/>
            <sz val="9"/>
            <color indexed="81"/>
            <rFont val="Tahoma"/>
            <family val="2"/>
            <charset val="186"/>
          </rPr>
          <t>„</t>
        </r>
        <r>
          <rPr>
            <b/>
            <u/>
            <sz val="9"/>
            <color indexed="81"/>
            <rFont val="Tahoma"/>
            <family val="2"/>
            <charset val="186"/>
          </rPr>
          <t>Vyturio“</t>
        </r>
        <r>
          <rPr>
            <u/>
            <sz val="9"/>
            <color indexed="81"/>
            <rFont val="Tahoma"/>
            <family val="2"/>
            <charset val="186"/>
          </rPr>
          <t xml:space="preserve"> progimnazija (80 t.€)</t>
        </r>
        <r>
          <rPr>
            <sz val="9"/>
            <color indexed="81"/>
            <rFont val="Tahoma"/>
            <family val="2"/>
            <charset val="186"/>
          </rPr>
          <t xml:space="preserve">
</t>
        </r>
        <r>
          <rPr>
            <b/>
            <sz val="9"/>
            <color indexed="81"/>
            <rFont val="Tahoma"/>
            <family val="2"/>
            <charset val="186"/>
          </rPr>
          <t>Iš viso: 1500 t. €</t>
        </r>
      </text>
    </comment>
    <comment ref="N130" authorId="0" shapeId="0">
      <text>
        <r>
          <rPr>
            <b/>
            <sz val="9"/>
            <color indexed="81"/>
            <rFont val="Tahoma"/>
            <family val="2"/>
            <charset val="186"/>
          </rPr>
          <t>„Smeltės“</t>
        </r>
        <r>
          <rPr>
            <sz val="9"/>
            <color indexed="81"/>
            <rFont val="Tahoma"/>
            <family val="2"/>
            <charset val="186"/>
          </rPr>
          <t xml:space="preserve"> progimnazija (150 t. €)
</t>
        </r>
        <r>
          <rPr>
            <b/>
            <sz val="9"/>
            <color indexed="81"/>
            <rFont val="Tahoma"/>
            <family val="2"/>
            <charset val="186"/>
          </rPr>
          <t>Santarvės</t>
        </r>
        <r>
          <rPr>
            <sz val="9"/>
            <color indexed="81"/>
            <rFont val="Tahoma"/>
            <family val="2"/>
            <charset val="186"/>
          </rPr>
          <t xml:space="preserve"> progimnazija (50 t. €)
</t>
        </r>
        <r>
          <rPr>
            <b/>
            <sz val="9"/>
            <color indexed="81"/>
            <rFont val="Tahoma"/>
            <family val="2"/>
            <charset val="186"/>
          </rPr>
          <t>Baltijos gimnazija ir Martyno Mažvydo</t>
        </r>
        <r>
          <rPr>
            <sz val="9"/>
            <color indexed="81"/>
            <rFont val="Tahoma"/>
            <family val="2"/>
            <charset val="186"/>
          </rPr>
          <t xml:space="preserve">  progimnazija (450 t. €)
</t>
        </r>
        <r>
          <rPr>
            <b/>
            <sz val="9"/>
            <color indexed="81"/>
            <rFont val="Tahoma"/>
            <family val="2"/>
            <charset val="186"/>
          </rPr>
          <t>Gilijos</t>
        </r>
        <r>
          <rPr>
            <sz val="9"/>
            <color indexed="81"/>
            <rFont val="Tahoma"/>
            <family val="2"/>
            <charset val="186"/>
          </rPr>
          <t xml:space="preserve"> pradinė mokykla (500 t.€) (naudojasi kartu su Vydūno gimnazija)
</t>
        </r>
        <r>
          <rPr>
            <b/>
            <u/>
            <sz val="9"/>
            <color indexed="81"/>
            <rFont val="Tahoma"/>
            <family val="2"/>
            <charset val="186"/>
          </rPr>
          <t>„Varpo“</t>
        </r>
        <r>
          <rPr>
            <u/>
            <sz val="9"/>
            <color indexed="81"/>
            <rFont val="Tahoma"/>
            <family val="2"/>
            <charset val="186"/>
          </rPr>
          <t xml:space="preserve"> gimnazija (350 t.€)</t>
        </r>
        <r>
          <rPr>
            <sz val="9"/>
            <color indexed="81"/>
            <rFont val="Tahoma"/>
            <family val="2"/>
            <charset val="186"/>
          </rPr>
          <t xml:space="preserve">
</t>
        </r>
        <r>
          <rPr>
            <b/>
            <sz val="9"/>
            <color indexed="81"/>
            <rFont val="Tahoma"/>
            <family val="2"/>
            <charset val="186"/>
          </rPr>
          <t>Iš viso: 1.500 tūkst. Eur</t>
        </r>
      </text>
    </comment>
    <comment ref="L131" authorId="0" shapeId="0">
      <text>
        <r>
          <rPr>
            <sz val="9"/>
            <color indexed="81"/>
            <rFont val="Tahoma"/>
            <family val="2"/>
            <charset val="186"/>
          </rPr>
          <t xml:space="preserve">1) „Verdenės“ progimnazijoje,
2) Simono Dacho progimnazijoje (12 t.€)
</t>
        </r>
      </text>
    </comment>
    <comment ref="M131" authorId="0" shapeId="0">
      <text>
        <r>
          <rPr>
            <sz val="9"/>
            <color indexed="81"/>
            <rFont val="Tahoma"/>
            <family val="2"/>
            <charset val="186"/>
          </rPr>
          <t xml:space="preserve">1) Hermano Zudermano gimnazijoje, 
2) Sendvario progimnazija,
</t>
        </r>
      </text>
    </comment>
    <comment ref="N131" authorId="0" shapeId="0">
      <text>
        <r>
          <rPr>
            <b/>
            <sz val="9"/>
            <color indexed="81"/>
            <rFont val="Tahoma"/>
            <family val="2"/>
            <charset val="186"/>
          </rPr>
          <t>- Baltijos gimnazija ir Martyno Mažvydo</t>
        </r>
        <r>
          <rPr>
            <sz val="9"/>
            <color indexed="81"/>
            <rFont val="Tahoma"/>
            <family val="2"/>
            <charset val="186"/>
          </rPr>
          <t xml:space="preserve"> progimnazija  (naudojasi vienu stadionu),</t>
        </r>
        <r>
          <rPr>
            <b/>
            <sz val="9"/>
            <color indexed="81"/>
            <rFont val="Tahoma"/>
            <family val="2"/>
            <charset val="186"/>
          </rPr>
          <t xml:space="preserve">
- Gilijos </t>
        </r>
        <r>
          <rPr>
            <sz val="9"/>
            <color indexed="81"/>
            <rFont val="Tahoma"/>
            <family val="2"/>
            <charset val="186"/>
          </rPr>
          <t>pradinė mokykla (naudojasi kartu su Vydūno gimnazija),
- „</t>
        </r>
        <r>
          <rPr>
            <b/>
            <sz val="9"/>
            <color indexed="81"/>
            <rFont val="Tahoma"/>
            <family val="2"/>
            <charset val="186"/>
          </rPr>
          <t>Varpo</t>
        </r>
        <r>
          <rPr>
            <sz val="9"/>
            <color indexed="81"/>
            <rFont val="Tahoma"/>
            <family val="2"/>
            <charset val="186"/>
          </rPr>
          <t xml:space="preserve">“ gimnazija
</t>
        </r>
      </text>
    </comment>
    <comment ref="G143" authorId="0" shapeId="0">
      <text>
        <r>
          <rPr>
            <b/>
            <sz val="9"/>
            <color indexed="81"/>
            <rFont val="Tahoma"/>
            <family val="2"/>
            <charset val="186"/>
          </rPr>
          <t>Vienuolių lėšos</t>
        </r>
        <r>
          <rPr>
            <sz val="9"/>
            <color indexed="81"/>
            <rFont val="Tahoma"/>
            <family val="2"/>
            <charset val="186"/>
          </rPr>
          <t xml:space="preserve">
</t>
        </r>
      </text>
    </comment>
    <comment ref="M163" authorId="0" shapeId="0">
      <text>
        <r>
          <rPr>
            <b/>
            <sz val="9"/>
            <color indexed="81"/>
            <rFont val="Tahoma"/>
            <family val="2"/>
            <charset val="186"/>
          </rPr>
          <t>Snieguole Kacerauskaite:</t>
        </r>
        <r>
          <rPr>
            <sz val="9"/>
            <color indexed="81"/>
            <rFont val="Tahoma"/>
            <family val="2"/>
            <charset val="186"/>
          </rPr>
          <t xml:space="preserve">
l/d „Volungėlė“, „Vyturėlis“, „Čiauškutė“, „Papartėlis“ ir „Pingvinukas“</t>
        </r>
      </text>
    </comment>
    <comment ref="N163" authorId="0" shapeId="0">
      <text>
        <r>
          <rPr>
            <b/>
            <sz val="9"/>
            <color indexed="81"/>
            <rFont val="Tahoma"/>
            <family val="2"/>
            <charset val="186"/>
          </rPr>
          <t>Snieguole Kacerauskaite:</t>
        </r>
        <r>
          <rPr>
            <sz val="9"/>
            <color indexed="81"/>
            <rFont val="Tahoma"/>
            <family val="2"/>
            <charset val="186"/>
          </rPr>
          <t xml:space="preserve">
l/d „Bitutė“, „Rūta“, „Nykštukas“, „Pumpurėlis“, „Žiogelis“ ir „Linelis“</t>
        </r>
      </text>
    </comment>
    <comment ref="D173" authorId="0" shapeId="0">
      <text>
        <r>
          <rPr>
            <b/>
            <sz val="9"/>
            <color indexed="81"/>
            <rFont val="Tahoma"/>
            <family val="2"/>
            <charset val="186"/>
          </rPr>
          <t>2017 m. - Luizės jaunimo centras</t>
        </r>
        <r>
          <rPr>
            <sz val="9"/>
            <color indexed="81"/>
            <rFont val="Tahoma"/>
            <family val="2"/>
            <charset val="186"/>
          </rPr>
          <t xml:space="preserve">
</t>
        </r>
      </text>
    </comment>
    <comment ref="D203" authorId="0" shapeId="0">
      <text>
        <r>
          <rPr>
            <sz val="9"/>
            <color indexed="81"/>
            <rFont val="Tahoma"/>
            <family val="2"/>
            <charset val="186"/>
          </rPr>
          <t xml:space="preserve">2017 m. – „Varpo“ gimnazijos aktų salės ir bibliotekos remontas </t>
        </r>
      </text>
    </comment>
    <comment ref="L205" authorId="0" shapeId="0">
      <text>
        <r>
          <rPr>
            <sz val="9"/>
            <color indexed="81"/>
            <rFont val="Tahoma"/>
            <family val="2"/>
            <charset val="186"/>
          </rPr>
          <t>2018 m. - l/d „Berželis“, „Du gaideliai“, „Giliukas“, „Pumpurėlis“, „Dobiliukas“, „Radastėlė“, Simono Dacho progimnazija, "Baltijos" gimnazija, klubai „Saulutė“ ir „Liepsnelė“</t>
        </r>
      </text>
    </comment>
    <comment ref="E206" authorId="0" shapeId="0">
      <text>
        <r>
          <rPr>
            <sz val="9"/>
            <color indexed="81"/>
            <rFont val="Tahoma"/>
            <family val="2"/>
            <charset val="186"/>
          </rPr>
          <t>"Kompleksiškai sutvarkyti bendrojo ugdymo mokyklų ir ikimokyklinio ugdymo įstaigų teritorijas"</t>
        </r>
      </text>
    </comment>
    <comment ref="E209" authorId="0" shapeId="0">
      <text>
        <r>
          <rPr>
            <sz val="9"/>
            <color indexed="81"/>
            <rFont val="Tahoma"/>
            <family val="2"/>
            <charset val="186"/>
          </rPr>
          <t>"Kompleksiškai sutvarkyti bendrojo ugdymo mokyklų ir ikimokyklinio ugdymo įstaigų teritorijas"</t>
        </r>
      </text>
    </comment>
  </commentList>
</comments>
</file>

<file path=xl/comments3.xml><?xml version="1.0" encoding="utf-8"?>
<comments xmlns="http://schemas.openxmlformats.org/spreadsheetml/2006/main">
  <authors>
    <author>Snieguole Kacerauskaite</author>
  </authors>
  <commentList>
    <comment ref="R22" authorId="0" shapeId="0">
      <text>
        <r>
          <rPr>
            <sz val="9"/>
            <color indexed="81"/>
            <rFont val="Tahoma"/>
            <family val="2"/>
            <charset val="186"/>
          </rPr>
          <t>m/d „Pakalnutė“ ir „Šaltinėlis“ pakeitė statusą į lopšelį-darželį</t>
        </r>
      </text>
    </comment>
    <comment ref="R25" authorId="0" shapeId="0">
      <text>
        <r>
          <rPr>
            <sz val="9"/>
            <color indexed="81"/>
            <rFont val="Tahoma"/>
            <family val="2"/>
            <charset val="186"/>
          </rPr>
          <t>VšĮ: Mažųjų pasaulis, Jūros žvaigždutė, Pasakėlė, Vaikų giraitė, Saulė ir mėnulis, Laimingų vaikų pilis, Niektauza</t>
        </r>
      </text>
    </comment>
    <comment ref="R28" authorId="0" shapeId="0">
      <text>
        <r>
          <rPr>
            <sz val="9"/>
            <color indexed="81"/>
            <rFont val="Tahoma"/>
            <family val="2"/>
            <charset val="186"/>
          </rPr>
          <t>3 mokyklos-darželiai: „Varpelis“, M. Montesori ir „Saulutė“ ir pradinė m-kla „Gilija</t>
        </r>
        <r>
          <rPr>
            <b/>
            <sz val="9"/>
            <color indexed="81"/>
            <rFont val="Tahoma"/>
            <family val="2"/>
            <charset val="186"/>
          </rPr>
          <t>“</t>
        </r>
        <r>
          <rPr>
            <sz val="9"/>
            <color indexed="81"/>
            <rFont val="Tahoma"/>
            <family val="2"/>
            <charset val="186"/>
          </rPr>
          <t xml:space="preserve">
</t>
        </r>
      </text>
    </comment>
    <comment ref="R35" authorId="0" shapeId="0">
      <text>
        <r>
          <rPr>
            <sz val="9"/>
            <color indexed="81"/>
            <rFont val="Tahoma"/>
            <family val="2"/>
            <charset val="186"/>
          </rPr>
          <t xml:space="preserve">VšĮ: Svetliačiok, Pajūrio Valdorfo bendruomenė, Universa Via, Klaipėdos licėjus, Vaivarykštės tako gimnazija
</t>
        </r>
      </text>
    </comment>
    <comment ref="Q39" authorId="0" shapeId="0">
      <text>
        <r>
          <rPr>
            <sz val="9"/>
            <color indexed="81"/>
            <rFont val="Tahoma"/>
            <family val="2"/>
            <charset val="186"/>
          </rPr>
          <t>Ekologiniame projekte  dalyvauja 45 7-8 klasių mokiniai</t>
        </r>
      </text>
    </comment>
    <comment ref="E62" authorId="0" shapeId="0">
      <text>
        <r>
          <rPr>
            <sz val="9"/>
            <color indexed="81"/>
            <rFont val="Tahoma"/>
            <family val="2"/>
            <charset val="186"/>
          </rPr>
          <t>"Diegti ir plėtoti nuotolinį mokymą užtikrinant nuosekliojo ir nepertraukiamo mokymosi galimybes pagal bendrojo ugdymo programas"</t>
        </r>
      </text>
    </comment>
    <comment ref="E91" authorId="0" shapeId="0">
      <text>
        <r>
          <rPr>
            <sz val="9"/>
            <color indexed="81"/>
            <rFont val="Tahoma"/>
            <family val="2"/>
            <charset val="186"/>
          </rPr>
          <t>"Didinti švietimo ir kitų paslaugų mokiniui prieinamumą ir kompleksiškumą diegiant e. paslaugas"</t>
        </r>
      </text>
    </comment>
    <comment ref="D96" authorId="0" shapeId="0">
      <text>
        <r>
          <rPr>
            <b/>
            <sz val="9"/>
            <color indexed="81"/>
            <rFont val="Tahoma"/>
            <family val="2"/>
            <charset val="186"/>
          </rPr>
          <t>Bus draudžiami vaikai</t>
        </r>
      </text>
    </comment>
    <comment ref="R129" authorId="0" shapeId="0">
      <text>
        <r>
          <rPr>
            <sz val="9"/>
            <color indexed="81"/>
            <rFont val="Tahoma"/>
            <family val="2"/>
            <charset val="186"/>
          </rPr>
          <t xml:space="preserve">1) Gedminų progimnazija (50 t.€)
2) „Verdenės“ progimnazija (700 t.€)
3) „Versmės“ progimnazija (180,7 t.€)
4) Vytauto Didžiojo gimnazija (280 t.€)
5) Žemynos gimnazija  (150 t.€)
6) Vydūno gimnazija (57,65 t.€)
</t>
        </r>
        <r>
          <rPr>
            <u/>
            <sz val="9"/>
            <color indexed="81"/>
            <rFont val="Tahoma"/>
            <family val="2"/>
            <charset val="186"/>
          </rPr>
          <t>7) Hermano Zudermano gimnazija (57,65 t.€)</t>
        </r>
        <r>
          <rPr>
            <sz val="9"/>
            <color indexed="81"/>
            <rFont val="Tahoma"/>
            <family val="2"/>
            <charset val="186"/>
          </rPr>
          <t xml:space="preserve">
</t>
        </r>
        <r>
          <rPr>
            <b/>
            <sz val="9"/>
            <color indexed="81"/>
            <rFont val="Tahoma"/>
            <family val="2"/>
            <charset val="186"/>
          </rPr>
          <t>Iš viso: 1476,1 t.€</t>
        </r>
        <r>
          <rPr>
            <sz val="9"/>
            <color indexed="81"/>
            <rFont val="Tahoma"/>
            <family val="2"/>
            <charset val="186"/>
          </rPr>
          <t xml:space="preserve">
</t>
        </r>
      </text>
    </comment>
    <comment ref="S129" authorId="0" shapeId="0">
      <text>
        <r>
          <rPr>
            <b/>
            <sz val="9"/>
            <color indexed="81"/>
            <rFont val="Tahoma"/>
            <family val="2"/>
            <charset val="186"/>
          </rPr>
          <t>Simono Dacho</t>
        </r>
        <r>
          <rPr>
            <sz val="9"/>
            <color indexed="81"/>
            <rFont val="Tahoma"/>
            <family val="2"/>
            <charset val="186"/>
          </rPr>
          <t xml:space="preserve"> progimnazija (200 t.€)
</t>
        </r>
        <r>
          <rPr>
            <b/>
            <sz val="9"/>
            <color indexed="81"/>
            <rFont val="Tahoma"/>
            <family val="2"/>
            <charset val="186"/>
          </rPr>
          <t>Maksimo Gorkio</t>
        </r>
        <r>
          <rPr>
            <sz val="9"/>
            <color indexed="81"/>
            <rFont val="Tahoma"/>
            <family val="2"/>
            <charset val="186"/>
          </rPr>
          <t xml:space="preserve"> progimnazija (100 t.€)
</t>
        </r>
        <r>
          <rPr>
            <b/>
            <sz val="9"/>
            <color indexed="81"/>
            <rFont val="Tahoma"/>
            <family val="2"/>
            <charset val="186"/>
          </rPr>
          <t>Hermano Zudermano</t>
        </r>
        <r>
          <rPr>
            <sz val="9"/>
            <color indexed="81"/>
            <rFont val="Tahoma"/>
            <family val="2"/>
            <charset val="186"/>
          </rPr>
          <t xml:space="preserve"> gimnazija II etapas (600 t.€) - 2019 m. lengvosios atletikos bėgimo takai, atnaujintas futbolo stadionas
</t>
        </r>
        <r>
          <rPr>
            <b/>
            <sz val="9"/>
            <color indexed="81"/>
            <rFont val="Tahoma"/>
            <family val="2"/>
            <charset val="186"/>
          </rPr>
          <t>Sendvario</t>
        </r>
        <r>
          <rPr>
            <sz val="9"/>
            <color indexed="81"/>
            <rFont val="Tahoma"/>
            <family val="2"/>
            <charset val="186"/>
          </rPr>
          <t xml:space="preserve"> progimnazija (520 t.€)
</t>
        </r>
        <r>
          <rPr>
            <u/>
            <sz val="9"/>
            <color indexed="81"/>
            <rFont val="Tahoma"/>
            <family val="2"/>
            <charset val="186"/>
          </rPr>
          <t>„</t>
        </r>
        <r>
          <rPr>
            <b/>
            <u/>
            <sz val="9"/>
            <color indexed="81"/>
            <rFont val="Tahoma"/>
            <family val="2"/>
            <charset val="186"/>
          </rPr>
          <t>Vyturio“</t>
        </r>
        <r>
          <rPr>
            <u/>
            <sz val="9"/>
            <color indexed="81"/>
            <rFont val="Tahoma"/>
            <family val="2"/>
            <charset val="186"/>
          </rPr>
          <t xml:space="preserve"> progimnazija (80 t.€)</t>
        </r>
        <r>
          <rPr>
            <sz val="9"/>
            <color indexed="81"/>
            <rFont val="Tahoma"/>
            <family val="2"/>
            <charset val="186"/>
          </rPr>
          <t xml:space="preserve">
</t>
        </r>
        <r>
          <rPr>
            <b/>
            <sz val="9"/>
            <color indexed="81"/>
            <rFont val="Tahoma"/>
            <family val="2"/>
            <charset val="186"/>
          </rPr>
          <t>Iš viso: 1500 t. €</t>
        </r>
      </text>
    </comment>
    <comment ref="T129" authorId="0" shapeId="0">
      <text>
        <r>
          <rPr>
            <b/>
            <sz val="9"/>
            <color indexed="81"/>
            <rFont val="Tahoma"/>
            <family val="2"/>
            <charset val="186"/>
          </rPr>
          <t>„Smeltės“</t>
        </r>
        <r>
          <rPr>
            <sz val="9"/>
            <color indexed="81"/>
            <rFont val="Tahoma"/>
            <family val="2"/>
            <charset val="186"/>
          </rPr>
          <t xml:space="preserve"> progimnazija (150 t. €)
</t>
        </r>
        <r>
          <rPr>
            <b/>
            <sz val="9"/>
            <color indexed="81"/>
            <rFont val="Tahoma"/>
            <family val="2"/>
            <charset val="186"/>
          </rPr>
          <t>Santarvės</t>
        </r>
        <r>
          <rPr>
            <sz val="9"/>
            <color indexed="81"/>
            <rFont val="Tahoma"/>
            <family val="2"/>
            <charset val="186"/>
          </rPr>
          <t xml:space="preserve"> progimnazija (50 t. €)
</t>
        </r>
        <r>
          <rPr>
            <b/>
            <sz val="9"/>
            <color indexed="81"/>
            <rFont val="Tahoma"/>
            <family val="2"/>
            <charset val="186"/>
          </rPr>
          <t>Baltijos gimnazija ir Martyno Mažvydo</t>
        </r>
        <r>
          <rPr>
            <sz val="9"/>
            <color indexed="81"/>
            <rFont val="Tahoma"/>
            <family val="2"/>
            <charset val="186"/>
          </rPr>
          <t xml:space="preserve">  progimnazija (450 t. €)
</t>
        </r>
        <r>
          <rPr>
            <b/>
            <sz val="9"/>
            <color indexed="81"/>
            <rFont val="Tahoma"/>
            <family val="2"/>
            <charset val="186"/>
          </rPr>
          <t>Gilijos</t>
        </r>
        <r>
          <rPr>
            <sz val="9"/>
            <color indexed="81"/>
            <rFont val="Tahoma"/>
            <family val="2"/>
            <charset val="186"/>
          </rPr>
          <t xml:space="preserve"> pradinė mokykla (500 t.€) (naudojasi kartu su Vydūno gimnazija)
</t>
        </r>
        <r>
          <rPr>
            <b/>
            <u/>
            <sz val="9"/>
            <color indexed="81"/>
            <rFont val="Tahoma"/>
            <family val="2"/>
            <charset val="186"/>
          </rPr>
          <t>„Varpo“</t>
        </r>
        <r>
          <rPr>
            <u/>
            <sz val="9"/>
            <color indexed="81"/>
            <rFont val="Tahoma"/>
            <family val="2"/>
            <charset val="186"/>
          </rPr>
          <t xml:space="preserve"> gimnazija (350 t.€)</t>
        </r>
        <r>
          <rPr>
            <sz val="9"/>
            <color indexed="81"/>
            <rFont val="Tahoma"/>
            <family val="2"/>
            <charset val="186"/>
          </rPr>
          <t xml:space="preserve">
</t>
        </r>
        <r>
          <rPr>
            <b/>
            <sz val="9"/>
            <color indexed="81"/>
            <rFont val="Tahoma"/>
            <family val="2"/>
            <charset val="186"/>
          </rPr>
          <t>Iš viso: 1.500 tūkst. Eur</t>
        </r>
      </text>
    </comment>
    <comment ref="R130" authorId="0" shapeId="0">
      <text>
        <r>
          <rPr>
            <sz val="9"/>
            <color indexed="81"/>
            <rFont val="Tahoma"/>
            <family val="2"/>
            <charset val="186"/>
          </rPr>
          <t xml:space="preserve">1) „Verdenės“ progimnazijoje,
2) Simono Dacho progimnazijoje (12 t.€)
</t>
        </r>
      </text>
    </comment>
    <comment ref="S130" authorId="0" shapeId="0">
      <text>
        <r>
          <rPr>
            <sz val="9"/>
            <color indexed="81"/>
            <rFont val="Tahoma"/>
            <family val="2"/>
            <charset val="186"/>
          </rPr>
          <t xml:space="preserve">1) Hermano Zudermano gimnazijoje, 
2) Sendvario progimnazija,
</t>
        </r>
      </text>
    </comment>
    <comment ref="T130" authorId="0" shapeId="0">
      <text>
        <r>
          <rPr>
            <b/>
            <sz val="9"/>
            <color indexed="81"/>
            <rFont val="Tahoma"/>
            <family val="2"/>
            <charset val="186"/>
          </rPr>
          <t>- Baltijos gimnazija ir Martyno Mažvydo</t>
        </r>
        <r>
          <rPr>
            <sz val="9"/>
            <color indexed="81"/>
            <rFont val="Tahoma"/>
            <family val="2"/>
            <charset val="186"/>
          </rPr>
          <t xml:space="preserve"> progimnazija  (naudojasi vienu stadionu),</t>
        </r>
        <r>
          <rPr>
            <b/>
            <sz val="9"/>
            <color indexed="81"/>
            <rFont val="Tahoma"/>
            <family val="2"/>
            <charset val="186"/>
          </rPr>
          <t xml:space="preserve">
- Gilijos </t>
        </r>
        <r>
          <rPr>
            <sz val="9"/>
            <color indexed="81"/>
            <rFont val="Tahoma"/>
            <family val="2"/>
            <charset val="186"/>
          </rPr>
          <t>pradinė mokykla (naudojasi kartu su Vydūno gimnazija),
- „</t>
        </r>
        <r>
          <rPr>
            <b/>
            <sz val="9"/>
            <color indexed="81"/>
            <rFont val="Tahoma"/>
            <family val="2"/>
            <charset val="186"/>
          </rPr>
          <t>Varpo</t>
        </r>
        <r>
          <rPr>
            <sz val="9"/>
            <color indexed="81"/>
            <rFont val="Tahoma"/>
            <family val="2"/>
            <charset val="186"/>
          </rPr>
          <t xml:space="preserve">“ gimnazija
</t>
        </r>
      </text>
    </comment>
    <comment ref="G142" authorId="0" shapeId="0">
      <text>
        <r>
          <rPr>
            <b/>
            <sz val="9"/>
            <color indexed="81"/>
            <rFont val="Tahoma"/>
            <family val="2"/>
            <charset val="186"/>
          </rPr>
          <t>Vienuolių lėšos</t>
        </r>
        <r>
          <rPr>
            <sz val="9"/>
            <color indexed="81"/>
            <rFont val="Tahoma"/>
            <family val="2"/>
            <charset val="186"/>
          </rPr>
          <t xml:space="preserve">
</t>
        </r>
      </text>
    </comment>
    <comment ref="S164" authorId="0" shapeId="0">
      <text>
        <r>
          <rPr>
            <b/>
            <sz val="9"/>
            <color indexed="81"/>
            <rFont val="Tahoma"/>
            <family val="2"/>
            <charset val="186"/>
          </rPr>
          <t>Snieguole Kacerauskaite:</t>
        </r>
        <r>
          <rPr>
            <sz val="9"/>
            <color indexed="81"/>
            <rFont val="Tahoma"/>
            <family val="2"/>
            <charset val="186"/>
          </rPr>
          <t xml:space="preserve">
l/d „Volungėlė“, „Vyturėlis“, „Čiauškutė“, „Papartėlis“ ir „Pingvinukas“</t>
        </r>
      </text>
    </comment>
    <comment ref="T164" authorId="0" shapeId="0">
      <text>
        <r>
          <rPr>
            <b/>
            <sz val="9"/>
            <color indexed="81"/>
            <rFont val="Tahoma"/>
            <family val="2"/>
            <charset val="186"/>
          </rPr>
          <t>Snieguole Kacerauskaite:</t>
        </r>
        <r>
          <rPr>
            <sz val="9"/>
            <color indexed="81"/>
            <rFont val="Tahoma"/>
            <family val="2"/>
            <charset val="186"/>
          </rPr>
          <t xml:space="preserve">
l/d „Bitutė“, „Rūta“, „Nykštukas“, „Pumpurėlis“, „Žiogelis“ ir „Linelis“</t>
        </r>
      </text>
    </comment>
    <comment ref="D174" authorId="0" shapeId="0">
      <text>
        <r>
          <rPr>
            <b/>
            <sz val="9"/>
            <color indexed="81"/>
            <rFont val="Tahoma"/>
            <family val="2"/>
            <charset val="186"/>
          </rPr>
          <t>2017 m. - Luizės jaunimo centras</t>
        </r>
        <r>
          <rPr>
            <sz val="9"/>
            <color indexed="81"/>
            <rFont val="Tahoma"/>
            <family val="2"/>
            <charset val="186"/>
          </rPr>
          <t xml:space="preserve">
</t>
        </r>
      </text>
    </comment>
    <comment ref="R195" authorId="0" shapeId="0">
      <text>
        <r>
          <rPr>
            <b/>
            <sz val="9"/>
            <color indexed="81"/>
            <rFont val="Tahoma"/>
            <family val="2"/>
            <charset val="186"/>
          </rPr>
          <t xml:space="preserve"> l/d „Berželis“ </t>
        </r>
        <r>
          <rPr>
            <sz val="9"/>
            <color indexed="81"/>
            <rFont val="Tahoma"/>
            <family val="2"/>
            <charset val="186"/>
          </rPr>
          <t xml:space="preserve">- virtuvės remontas,
</t>
        </r>
        <r>
          <rPr>
            <b/>
            <sz val="9"/>
            <color indexed="81"/>
            <rFont val="Tahoma"/>
            <family val="2"/>
            <charset val="186"/>
          </rPr>
          <t>„Kregždutė“</t>
        </r>
        <r>
          <rPr>
            <sz val="9"/>
            <color indexed="81"/>
            <rFont val="Tahoma"/>
            <family val="2"/>
            <charset val="186"/>
          </rPr>
          <t xml:space="preserve"> - laiptinės ir koridoriaus remontas,
</t>
        </r>
        <r>
          <rPr>
            <b/>
            <sz val="9"/>
            <color indexed="81"/>
            <rFont val="Tahoma"/>
            <family val="2"/>
            <charset val="186"/>
          </rPr>
          <t>„Ąžuoliukas“</t>
        </r>
        <r>
          <rPr>
            <sz val="9"/>
            <color indexed="81"/>
            <rFont val="Tahoma"/>
            <family val="2"/>
            <charset val="186"/>
          </rPr>
          <t xml:space="preserve"> - 2 a. grindų remontas,
</t>
        </r>
        <r>
          <rPr>
            <b/>
            <sz val="9"/>
            <color indexed="81"/>
            <rFont val="Tahoma"/>
            <family val="2"/>
            <charset val="186"/>
          </rPr>
          <t>„Aitvarėlis“</t>
        </r>
        <r>
          <rPr>
            <sz val="9"/>
            <color indexed="81"/>
            <rFont val="Tahoma"/>
            <family val="2"/>
            <charset val="186"/>
          </rPr>
          <t xml:space="preserve"> - fasado remontas, 
</t>
        </r>
        <r>
          <rPr>
            <b/>
            <sz val="9"/>
            <color indexed="81"/>
            <rFont val="Tahoma"/>
            <family val="2"/>
            <charset val="186"/>
          </rPr>
          <t>„Žemuogėlė“</t>
        </r>
        <r>
          <rPr>
            <sz val="9"/>
            <color indexed="81"/>
            <rFont val="Tahoma"/>
            <family val="2"/>
            <charset val="186"/>
          </rPr>
          <t xml:space="preserve"> - virtuvės ventiliacijos remontas, 
</t>
        </r>
        <r>
          <rPr>
            <b/>
            <sz val="9"/>
            <color indexed="81"/>
            <rFont val="Tahoma"/>
            <family val="2"/>
            <charset val="186"/>
          </rPr>
          <t>„Nykštukas“</t>
        </r>
        <r>
          <rPr>
            <sz val="9"/>
            <color indexed="81"/>
            <rFont val="Tahoma"/>
            <family val="2"/>
            <charset val="186"/>
          </rPr>
          <t xml:space="preserve"> - laiptinių ir grindų remontas, 
</t>
        </r>
        <r>
          <rPr>
            <b/>
            <sz val="9"/>
            <color indexed="81"/>
            <rFont val="Tahoma"/>
            <family val="2"/>
            <charset val="186"/>
          </rPr>
          <t>„Žilvitis“</t>
        </r>
        <r>
          <rPr>
            <sz val="9"/>
            <color indexed="81"/>
            <rFont val="Tahoma"/>
            <family val="2"/>
            <charset val="186"/>
          </rPr>
          <t xml:space="preserve"> - laiptinių remontas,
</t>
        </r>
        <r>
          <rPr>
            <b/>
            <sz val="9"/>
            <color indexed="81"/>
            <rFont val="Tahoma"/>
            <family val="2"/>
            <charset val="186"/>
          </rPr>
          <t>„Pumpurėlis“</t>
        </r>
        <r>
          <rPr>
            <sz val="9"/>
            <color indexed="81"/>
            <rFont val="Tahoma"/>
            <family val="2"/>
            <charset val="186"/>
          </rPr>
          <t xml:space="preserve"> - grindų remontas,
„Pagrandukas“ - stogo remontas,
„Eglutė“ - paprastasis remontas,
</t>
        </r>
        <r>
          <rPr>
            <b/>
            <sz val="9"/>
            <color indexed="81"/>
            <rFont val="Tahoma"/>
            <family val="2"/>
            <charset val="186"/>
          </rPr>
          <t>Luizės jaunimo centras</t>
        </r>
        <r>
          <rPr>
            <sz val="9"/>
            <color indexed="81"/>
            <rFont val="Tahoma"/>
            <family val="2"/>
            <charset val="186"/>
          </rPr>
          <t xml:space="preserve"> - Atvirų jaunimo erdvių patalpų remontas
</t>
        </r>
      </text>
    </comment>
    <comment ref="D204" authorId="0" shapeId="0">
      <text>
        <r>
          <rPr>
            <sz val="9"/>
            <color indexed="81"/>
            <rFont val="Tahoma"/>
            <family val="2"/>
            <charset val="186"/>
          </rPr>
          <t xml:space="preserve">2017 m. – „Varpo“ gimnazijos aktų salės ir bibliotekos remontas </t>
        </r>
      </text>
    </comment>
    <comment ref="R206" authorId="0" shapeId="0">
      <text>
        <r>
          <rPr>
            <sz val="9"/>
            <color indexed="81"/>
            <rFont val="Tahoma"/>
            <family val="2"/>
            <charset val="186"/>
          </rPr>
          <t>2018 m. - l/d „Berželis“, „Du gaideliai“, „Giliukas“, „Pumpurėlis“, „Dobiliukas“, „Radastėlė“, Simono Dacho progimnazija, "Baltijos" gimnazija, klubai „Saulutė“ ir „Liepsnelė“</t>
        </r>
      </text>
    </comment>
    <comment ref="E207" authorId="0" shapeId="0">
      <text>
        <r>
          <rPr>
            <sz val="9"/>
            <color indexed="81"/>
            <rFont val="Tahoma"/>
            <family val="2"/>
            <charset val="186"/>
          </rPr>
          <t>"Kompleksiškai sutvarkyti bendrojo ugdymo mokyklų ir ikimokyklinio ugdymo įstaigų teritorijas"</t>
        </r>
      </text>
    </comment>
    <comment ref="E210" authorId="0" shapeId="0">
      <text>
        <r>
          <rPr>
            <sz val="9"/>
            <color indexed="81"/>
            <rFont val="Tahoma"/>
            <family val="2"/>
            <charset val="186"/>
          </rPr>
          <t>"Kompleksiškai sutvarkyti bendrojo ugdymo mokyklų ir ikimokyklinio ugdymo įstaigų teritorijas"</t>
        </r>
      </text>
    </comment>
  </commentList>
</comments>
</file>

<file path=xl/sharedStrings.xml><?xml version="1.0" encoding="utf-8"?>
<sst xmlns="http://schemas.openxmlformats.org/spreadsheetml/2006/main" count="1486" uniqueCount="336">
  <si>
    <t>Finansavimo šaltinių suvestinė</t>
  </si>
  <si>
    <t>Finansavimo šaltiniai</t>
  </si>
  <si>
    <t>I</t>
  </si>
  <si>
    <t>LRVB</t>
  </si>
  <si>
    <t>ES</t>
  </si>
  <si>
    <t>10</t>
  </si>
  <si>
    <t>Iš viso tikslui:</t>
  </si>
  <si>
    <t>Iš viso programai:</t>
  </si>
  <si>
    <t>Programos tikslo kodas</t>
  </si>
  <si>
    <t>Uždavinio kodas</t>
  </si>
  <si>
    <t>Priemonės kodas</t>
  </si>
  <si>
    <t>Priemonės požymis</t>
  </si>
  <si>
    <t>Asignavimų valdytojo kodas</t>
  </si>
  <si>
    <t>Finansavimo šaltinis</t>
  </si>
  <si>
    <t>01</t>
  </si>
  <si>
    <t>SB</t>
  </si>
  <si>
    <t>Iš viso:</t>
  </si>
  <si>
    <t>02</t>
  </si>
  <si>
    <t>SB(VB)</t>
  </si>
  <si>
    <t>03</t>
  </si>
  <si>
    <t>Iš viso uždaviniui:</t>
  </si>
  <si>
    <t>04</t>
  </si>
  <si>
    <t>05</t>
  </si>
  <si>
    <t>Pavadinimas</t>
  </si>
  <si>
    <t>SAVIVALDYBĖS  LĖŠOS, IŠ VISO:</t>
  </si>
  <si>
    <t>KITI ŠALTINIAI, IŠ VISO:</t>
  </si>
  <si>
    <t>IŠ VISO:</t>
  </si>
  <si>
    <r>
      <t xml:space="preserve">Savivaldybės biudžeto lėšos </t>
    </r>
    <r>
      <rPr>
        <b/>
        <sz val="10"/>
        <rFont val="Times New Roman"/>
        <family val="1"/>
      </rPr>
      <t>SB</t>
    </r>
  </si>
  <si>
    <r>
      <t xml:space="preserve">Valstybės biudžeto specialiosios tikslinės dotacijos lėšos </t>
    </r>
    <r>
      <rPr>
        <b/>
        <sz val="10"/>
        <rFont val="Times New Roman"/>
        <family val="1"/>
      </rPr>
      <t>SB(VB)</t>
    </r>
  </si>
  <si>
    <r>
      <t xml:space="preserve">Europos Sąjungos paramos lėšos </t>
    </r>
    <r>
      <rPr>
        <b/>
        <sz val="10"/>
        <rFont val="Times New Roman"/>
        <family val="1"/>
      </rPr>
      <t>ES</t>
    </r>
  </si>
  <si>
    <t>UGDYMO PROCESO UŽTIKRINIMO PROGRAMOS (NR. 10)</t>
  </si>
  <si>
    <t>10 Ugdymo proceso užtikrinimo programa</t>
  </si>
  <si>
    <r>
      <t xml:space="preserve">Pajamų įmokos už paslaugas </t>
    </r>
    <r>
      <rPr>
        <b/>
        <sz val="10"/>
        <rFont val="Times New Roman"/>
        <family val="1"/>
      </rPr>
      <t>SB(SP)</t>
    </r>
  </si>
  <si>
    <t>Renovuoti ugdymo įstaigų pastatus ir patalpas</t>
  </si>
  <si>
    <t>Organizuoti materialinį, ūkinį ir techninį ugdymo įstaigų aptarnavimą</t>
  </si>
  <si>
    <t>Ugdymo įstaigų ūkinio aptarnavimo organizavimas:</t>
  </si>
  <si>
    <t>Užtikrinti kokybišką ugdymo proceso organizavimą</t>
  </si>
  <si>
    <t>Gerinti ugdymo sąlygas ir aplinką</t>
  </si>
  <si>
    <t>Mokinių pavėžėjimo užtikrinimas</t>
  </si>
  <si>
    <t>Ryšių kabelių kanalų nuoma</t>
  </si>
  <si>
    <t>Šilumos ir karšto vandens tiekimo sistemų renovacija ir remontas</t>
  </si>
  <si>
    <t>Švietimo įstaigų pastatų apsauga</t>
  </si>
  <si>
    <t>Priešgaisrinių reikalavimų vykdymas švietimo įstaigose</t>
  </si>
  <si>
    <t>Kabelio tinklo ilgis, km</t>
  </si>
  <si>
    <t>SB(SP)</t>
  </si>
  <si>
    <t>Veiklos organizavimo užtikrinimas švietimo įstaigose:</t>
  </si>
  <si>
    <t>1.4.1.9.</t>
  </si>
  <si>
    <t>1.4.3.3.</t>
  </si>
  <si>
    <t>1.4.1.8.</t>
  </si>
  <si>
    <t>1.4.3.5.</t>
  </si>
  <si>
    <t>Švietimo įstaigų sanitarinių patalpų remontas</t>
  </si>
  <si>
    <r>
      <t xml:space="preserve">BĮ Klaipėdos pedagoginės psichologinės tarnybos </t>
    </r>
    <r>
      <rPr>
        <sz val="10"/>
        <rFont val="Times New Roman"/>
        <family val="1"/>
        <charset val="186"/>
      </rPr>
      <t>veiklos užtikrinimas</t>
    </r>
  </si>
  <si>
    <t>Kt</t>
  </si>
  <si>
    <r>
      <t xml:space="preserve">Kiti finansavimo šaltiniai </t>
    </r>
    <r>
      <rPr>
        <b/>
        <sz val="10"/>
        <rFont val="Times New Roman"/>
        <family val="1"/>
        <charset val="186"/>
      </rPr>
      <t>Kt</t>
    </r>
  </si>
  <si>
    <t>Iš viso priemonei:</t>
  </si>
  <si>
    <t xml:space="preserve"> TIKSLŲ, UŽDAVINIŲ, PRIEMONIŲ, PRIEMONIŲ IŠLAIDŲ IR PRODUKTO KRITERIJŲ SUVESTINĖ</t>
  </si>
  <si>
    <t>Parengtas techninis projektas, vnt.</t>
  </si>
  <si>
    <t>Vasaros poilsio organizavimas</t>
  </si>
  <si>
    <t xml:space="preserve">Brandos egzaminų administravimas </t>
  </si>
  <si>
    <t>Planas</t>
  </si>
  <si>
    <t>2018-ieji metai</t>
  </si>
  <si>
    <t>Švietimo įstaigų elektros instaliacijos remontas</t>
  </si>
  <si>
    <t xml:space="preserve">Parengtas techninis projektas, vnt.  </t>
  </si>
  <si>
    <t>Atlikta statybos darbų, proc.</t>
  </si>
  <si>
    <t>Parengtas techninis projektas</t>
  </si>
  <si>
    <t xml:space="preserve">Atlikta modernizavimo darbų, proc.
</t>
  </si>
  <si>
    <t>SB(SPL)</t>
  </si>
  <si>
    <t xml:space="preserve">03 Strateginis tikslas. Užtikrinti gyventojams aukštą švietimo, kultūros, socialinių, sporto ir sveikatos apsaugos paslaugų kokybę ir prieinamumą </t>
  </si>
  <si>
    <t>Savivaldybės administracijos vaiko gerovės komisijos veiklos užtikrinimas</t>
  </si>
  <si>
    <t>Nuotolinio mokymo savivaldybės švietimo įstaigose diegimas ir plėtojimas</t>
  </si>
  <si>
    <t>Įsigyta įrengimų, vnt.</t>
  </si>
  <si>
    <r>
      <t xml:space="preserve">Pajamų imokų likutis </t>
    </r>
    <r>
      <rPr>
        <b/>
        <sz val="10"/>
        <rFont val="Times New Roman"/>
        <family val="1"/>
        <charset val="186"/>
      </rPr>
      <t>SB(SPL)</t>
    </r>
  </si>
  <si>
    <t>Sudaryti sąlygas ugdytis ir gerinti ugdymo proceso kokybę</t>
  </si>
  <si>
    <t xml:space="preserve">Aprūpinti švietimo įstaigas reikalingu inventoriumi  </t>
  </si>
  <si>
    <r>
      <t xml:space="preserve">Ugdymo proceso ir aplinkos užtikrinimas </t>
    </r>
    <r>
      <rPr>
        <b/>
        <sz val="10"/>
        <rFont val="Times New Roman"/>
        <family val="1"/>
        <charset val="186"/>
      </rPr>
      <t>savivaldybės pradinėje mokykloje ir mokyklose-darželiuose</t>
    </r>
  </si>
  <si>
    <t>Įrengtas liftas, vnt.</t>
  </si>
  <si>
    <t>tūkst. Eur</t>
  </si>
  <si>
    <t>Neformaliojo vaikų švietimo programų įgyvendinimas ir neformaliojo vaikų švietimo paslaugų plėtra</t>
  </si>
  <si>
    <t>100</t>
  </si>
  <si>
    <t>2019-ųjų metų lėšų projektas</t>
  </si>
  <si>
    <t>2019 m. lėšų projektas</t>
  </si>
  <si>
    <t xml:space="preserve">   </t>
  </si>
  <si>
    <t>2019-ieji metai</t>
  </si>
  <si>
    <t>Atlikta modernizavimo darbų, proc.</t>
  </si>
  <si>
    <t>60</t>
  </si>
  <si>
    <t>Švietimo įstaigų patalpų šildymas</t>
  </si>
  <si>
    <t>Švietimo įstaigų stogų remontas</t>
  </si>
  <si>
    <t>Įgyvendintas projektas, proc.</t>
  </si>
  <si>
    <t xml:space="preserve">Ugdymo prieinamumo ir ugdymo formų įvairovės užtikrinimas </t>
  </si>
  <si>
    <t>Neformaliojo vaikų ir suaugusiųjų švietimo organizavimas:</t>
  </si>
  <si>
    <r>
      <rPr>
        <b/>
        <sz val="10"/>
        <rFont val="Times New Roman"/>
        <family val="1"/>
      </rPr>
      <t>Neformaliojo</t>
    </r>
    <r>
      <rPr>
        <sz val="10"/>
        <rFont val="Times New Roman"/>
        <family val="1"/>
      </rPr>
      <t xml:space="preserve"> vaikų ugdymo proceso užtikrinimas biudžetinėse </t>
    </r>
    <r>
      <rPr>
        <b/>
        <sz val="10"/>
        <rFont val="Times New Roman"/>
        <family val="1"/>
      </rPr>
      <t xml:space="preserve">sporto mokyklose </t>
    </r>
  </si>
  <si>
    <r>
      <t xml:space="preserve">Lifto įrengimas </t>
    </r>
    <r>
      <rPr>
        <b/>
        <sz val="10"/>
        <rFont val="Times New Roman"/>
        <family val="1"/>
        <charset val="186"/>
      </rPr>
      <t xml:space="preserve">Martyno Mažvydo progimnazijoje </t>
    </r>
  </si>
  <si>
    <t xml:space="preserve">Baldų ir įrangos atnaujinimas:  </t>
  </si>
  <si>
    <t>Automatizuotos šilumos punkto  kontrolės ir valdymo sistemų aptarnavimas švietimo įstaigų pastatuose</t>
  </si>
  <si>
    <t>Atsinaujinančių energijos išteklių  panaudojimas švietimo įstaigų pastatuose</t>
  </si>
  <si>
    <t>SB'</t>
  </si>
  <si>
    <t>Šilumos ir karšto vandens tiekimo sistemų priežiūra</t>
  </si>
  <si>
    <t>Neformaliojo suaugusiųjų švietimo ir tęstinio mokymosi 2016–2019 metais veiksmų plano įgyvendinimas</t>
  </si>
  <si>
    <t xml:space="preserve">Įrenginių įsigijimas švietimo įstaigų maisto blokuose </t>
  </si>
  <si>
    <t>Švietimo įstaigų energinių išteklių efektyvinimas:</t>
  </si>
  <si>
    <t>Mokinių, aprūpintų elektroniniais pažymėjimais, skaičius, vnt.</t>
  </si>
  <si>
    <t>Atliktas energinis auditas, vnt.</t>
  </si>
  <si>
    <t>Atlikta sporto salės rekonstravimo darbų, proc.</t>
  </si>
  <si>
    <t xml:space="preserve">Atlikta rekonstravimo darbų, proc. </t>
  </si>
  <si>
    <t>Atlikta rekonstravimo darbų, proc.</t>
  </si>
  <si>
    <t>Mokymosi aplinkos pritaikymas švietimo reikmėms:</t>
  </si>
  <si>
    <t>Suremontuotų  patalpų skaičius, vnt.</t>
  </si>
  <si>
    <t>06</t>
  </si>
  <si>
    <t>07</t>
  </si>
  <si>
    <t>Lyginamasis variantas</t>
  </si>
  <si>
    <t>Skirtumas</t>
  </si>
  <si>
    <t>SB(L)</t>
  </si>
  <si>
    <r>
      <t xml:space="preserve">Apyvartos lėšų likutis </t>
    </r>
    <r>
      <rPr>
        <b/>
        <sz val="10"/>
        <rFont val="Times New Roman"/>
        <family val="1"/>
        <charset val="186"/>
      </rPr>
      <t>SB(L)</t>
    </r>
  </si>
  <si>
    <t>Įrengta vėdinimo sistema, proc.</t>
  </si>
  <si>
    <t>SB(ES)</t>
  </si>
  <si>
    <r>
      <t xml:space="preserve">Europos Sąjungos paramos lėšos, kurios įtrauktos į Savivaldybės biudžetą </t>
    </r>
    <r>
      <rPr>
        <b/>
        <sz val="10"/>
        <rFont val="Times New Roman"/>
        <family val="1"/>
        <charset val="186"/>
      </rPr>
      <t>SB(ES)</t>
    </r>
  </si>
  <si>
    <t>Modernizuota edukacinių erdvių, skaičius</t>
  </si>
  <si>
    <t>Ikimokyklinių  ugdymo  įstaigų aprūpinimas organizacine technika</t>
  </si>
  <si>
    <t>SB(L)'</t>
  </si>
  <si>
    <r>
      <t>Valstybės biudžeto lėšos</t>
    </r>
    <r>
      <rPr>
        <b/>
        <sz val="10"/>
        <rFont val="Times New Roman"/>
        <family val="1"/>
        <charset val="186"/>
      </rPr>
      <t xml:space="preserve"> LRVB</t>
    </r>
  </si>
  <si>
    <t>Atnaujinta sporto salė, proc.</t>
  </si>
  <si>
    <t>Maitinimo paslaugų kompensavimas</t>
  </si>
  <si>
    <t>2020-ieji metai</t>
  </si>
  <si>
    <t>Priemonės pavadinimas</t>
  </si>
  <si>
    <t>2018-ųjų metų asignavimų planas</t>
  </si>
  <si>
    <t>2020-ųjų metų lėšų projektas</t>
  </si>
  <si>
    <t>Produkto kriterijus</t>
  </si>
  <si>
    <t>2020 m. lėšų projektas</t>
  </si>
  <si>
    <t>LITNET programos plėtra</t>
  </si>
  <si>
    <t>Įsigyta įrangos, proc.</t>
  </si>
  <si>
    <t>Atlikta rangos darbų, proc.</t>
  </si>
  <si>
    <t xml:space="preserve">Atlikta rangos darbų, proc.
</t>
  </si>
  <si>
    <t>Įstaigų skaičius, vnt.</t>
  </si>
  <si>
    <t>Vaikų skaičius, vnt.</t>
  </si>
  <si>
    <t>Mokinių skaičius, vnt.</t>
  </si>
  <si>
    <t>BĮ Klaipėdos Sendvario progimnazijos dalyvavimas projekte „Padarykime tai!“</t>
  </si>
  <si>
    <t>45</t>
  </si>
  <si>
    <t>Aptarnautų asmenų skaičius, vnt.</t>
  </si>
  <si>
    <t>BĮ Klaipėdos pedagoginės psichologinės tarnybos dalyvavimas projekte pagal ES INTERREG V-A</t>
  </si>
  <si>
    <t>Renginių skaičius, vnt.</t>
  </si>
  <si>
    <t>Kvalifikacijos pažymėjimų skaičius, vnt.</t>
  </si>
  <si>
    <t xml:space="preserve">Pedagogų kompetencijų tobulinimas, siekiant įgyvendinti prevencines programas </t>
  </si>
  <si>
    <t>Mokytojų skaičius, vnt.</t>
  </si>
  <si>
    <t>Mokyklų skaičius, vnt.</t>
  </si>
  <si>
    <t>Sporto klasių steigimas</t>
  </si>
  <si>
    <t>Tarptautinių programų įgyvendinimas</t>
  </si>
  <si>
    <t>Etatų skaičius, vnt.</t>
  </si>
  <si>
    <t>Egzaminų skaičius, vnt.</t>
  </si>
  <si>
    <t>Centralizuotas paviršinių (lietaus) nuotekų tvarkymas</t>
  </si>
  <si>
    <t>Patalpų atnaujinimas užtikrinant atitiktį Higienos normoms</t>
  </si>
  <si>
    <t>Edukacinių-kultūrinių renginių organizavimas ir dalykinių projektų vykdymas</t>
  </si>
  <si>
    <t>Dalyvavimo Lietuvos šimtmečio dainų šventėje užtikrinimas</t>
  </si>
  <si>
    <t>Rugsėjo 1-osios šventės organizavimas (renginys „Švyturio“ arenoje)</t>
  </si>
  <si>
    <t>Prevencinių renginių skaičius, vnt.</t>
  </si>
  <si>
    <t>Elektroninio mokinio pažymėjimo diegimas ir naudojimo užtikrinimas savivaldybės bendrojo ugdymo mokyklose, neformaliojo švietimo ir sporto įstaigose</t>
  </si>
  <si>
    <t>Baldų skaičius, vnt.</t>
  </si>
  <si>
    <t>Priemonių skaičius, vnt.</t>
  </si>
  <si>
    <t>Kompiuterių atnaujinimas savivaldybės bendrojo ugdymo mokyklose</t>
  </si>
  <si>
    <t>Savivaldybės ikimokyklinio ugdymo įstaigų žaidimų aikštelių įrangos atnaujinimas</t>
  </si>
  <si>
    <t>Planšetinių kompiuterių skaičius, vnt.</t>
  </si>
  <si>
    <t>Krepšinio lankų skaičius, vnt.</t>
  </si>
  <si>
    <t>Įsigyta baldų, vnt.</t>
  </si>
  <si>
    <t xml:space="preserve">Parengtas techninis projektas, vnt.  </t>
  </si>
  <si>
    <t>Atlikta rekonstrukcijos darbų, proc.</t>
  </si>
  <si>
    <t xml:space="preserve">Miesto metodinių būrelių veiklos užtikrinimas </t>
  </si>
  <si>
    <r>
      <t xml:space="preserve">Ugdymo proceso ir aplinkos užtikrinimas </t>
    </r>
    <r>
      <rPr>
        <b/>
        <sz val="10"/>
        <rFont val="Times New Roman"/>
        <family val="1"/>
        <charset val="186"/>
      </rPr>
      <t>savivaldybės neformaliojo vaikų švietimo įstaigose</t>
    </r>
  </si>
  <si>
    <r>
      <t xml:space="preserve">Ugdymo proceso ir aplinkos užtikrinimas </t>
    </r>
    <r>
      <rPr>
        <b/>
        <sz val="10"/>
        <rFont val="Times New Roman"/>
        <family val="1"/>
        <charset val="186"/>
      </rPr>
      <t xml:space="preserve">savivaldybės </t>
    </r>
    <r>
      <rPr>
        <sz val="10"/>
        <rFont val="Times New Roman"/>
        <family val="1"/>
        <charset val="186"/>
      </rPr>
      <t>ikimokyklinio ugdymo įstaigose</t>
    </r>
  </si>
  <si>
    <r>
      <t xml:space="preserve">Ugdymo proceso ir aplinkos užtikrinimas </t>
    </r>
    <r>
      <rPr>
        <b/>
        <sz val="10"/>
        <rFont val="Times New Roman"/>
        <family val="1"/>
        <charset val="186"/>
      </rPr>
      <t>nevalstybinėse</t>
    </r>
    <r>
      <rPr>
        <sz val="10"/>
        <rFont val="Times New Roman"/>
        <family val="1"/>
        <charset val="186"/>
      </rPr>
      <t xml:space="preserve"> ikimokyklinio ugdymo įstaigose</t>
    </r>
  </si>
  <si>
    <r>
      <t xml:space="preserve">Ugdymo proceso ir aplinkos užtikrinimas </t>
    </r>
    <r>
      <rPr>
        <b/>
        <sz val="10"/>
        <rFont val="Times New Roman"/>
        <family val="1"/>
        <charset val="186"/>
      </rPr>
      <t>savivaldybės</t>
    </r>
    <r>
      <rPr>
        <sz val="10"/>
        <rFont val="Times New Roman"/>
        <family val="1"/>
        <charset val="186"/>
      </rPr>
      <t xml:space="preserve"> bendrojo ugdymo mokyklose </t>
    </r>
  </si>
  <si>
    <r>
      <t xml:space="preserve">Ugdymo proceso ir aplinkos užtikrinimas </t>
    </r>
    <r>
      <rPr>
        <b/>
        <sz val="10"/>
        <rFont val="Times New Roman"/>
        <family val="1"/>
        <charset val="186"/>
      </rPr>
      <t xml:space="preserve">nevalstybinėse </t>
    </r>
    <r>
      <rPr>
        <sz val="10"/>
        <rFont val="Times New Roman"/>
        <family val="1"/>
        <charset val="186"/>
      </rPr>
      <t xml:space="preserve">bendrojo ugdymo mokyklose </t>
    </r>
  </si>
  <si>
    <t xml:space="preserve">Savivaldybės bendrojo ugdymo mokyklų lauko aikštelių krepšinio inventoriaus atnaujinimas </t>
  </si>
  <si>
    <t>Švietimo įstaigų persikėlimo į kitas patalpas organizavimas</t>
  </si>
  <si>
    <t xml:space="preserve">Centralizuotas ugdymo įstaigų langų valymas </t>
  </si>
  <si>
    <t xml:space="preserve">Savivaldybės švietimo įstaigų civilinės atsakomybės draudimas  </t>
  </si>
  <si>
    <t>Projekto „Bendrojo ugdymo mokyklų (progimnazijų, pagrindinių mokyklų) modernizavimas ir šiuolaikinių mokymosi erdvių kūrimas“ įgyvendinimas</t>
  </si>
  <si>
    <r>
      <t xml:space="preserve">Naujos ikimokyklinio ugdymo įstaigos statyba šiaurinėje miesto dalyje </t>
    </r>
    <r>
      <rPr>
        <sz val="10"/>
        <rFont val="Times New Roman"/>
        <family val="1"/>
      </rPr>
      <t/>
    </r>
  </si>
  <si>
    <t xml:space="preserve">Iš jų mokinių skaičius, vnt. </t>
  </si>
  <si>
    <t xml:space="preserve">Ugdymo proceso ir aplinkos užtikrinimas  bendrojo ugdymo mokyklose: </t>
  </si>
  <si>
    <r>
      <t xml:space="preserve">BĮ Klaipėdos regos ugdymo centro </t>
    </r>
    <r>
      <rPr>
        <sz val="10"/>
        <rFont val="Times New Roman"/>
        <family val="1"/>
        <charset val="186"/>
      </rPr>
      <t>veiklos užtikrinimas</t>
    </r>
  </si>
  <si>
    <r>
      <t>BĮ Klaipėdos miesto pedagogų švietimo ir kultūros centro</t>
    </r>
    <r>
      <rPr>
        <sz val="10"/>
        <rFont val="Times New Roman"/>
        <family val="1"/>
        <charset val="186"/>
      </rPr>
      <t xml:space="preserve"> veiklos užtikrinimas</t>
    </r>
  </si>
  <si>
    <t>BĮ Klaipėdos jūrų kadetų mokyklos steigimas, ugdymo proceso ir aplinkos užtikrinimas</t>
  </si>
  <si>
    <t>Vaikų, kuriems iš dalies kompensuojamas ugdymas nevalstybinėse įstaigose, skaičius, vnt.</t>
  </si>
  <si>
    <t>Ugdymo proceso užtikrinimas  BĮ Klaipėdos sutrikusio vystymosi kūdikių namuose</t>
  </si>
  <si>
    <t>Renginių, skirtų Lietuvos šimtmečio paminėjimui, skaičius, vnt.</t>
  </si>
  <si>
    <t>Dalyvių skaičius, vnt.</t>
  </si>
  <si>
    <t>Programų skaičius, vnt.</t>
  </si>
  <si>
    <t>Metodinių būrelių skaičius, vnt.</t>
  </si>
  <si>
    <t>Mokinių priėmimo į savivaldybės bendrojo ugdymo mokyklas informacinės sistemos sukūrimas ir priežiūra</t>
  </si>
  <si>
    <t>Įsigyta programinės įrangos, vnt.</t>
  </si>
  <si>
    <t>Administruojama informacinė sistema, vnt.</t>
  </si>
  <si>
    <t>Savivaldybės bendrojo ugdymo mokyklų pastatų ir aplinkos modernizavimas bei plėtra:</t>
  </si>
  <si>
    <t>BĮ Klaipėdos Gedminų progimnazijos modernizavimas:</t>
  </si>
  <si>
    <r>
      <t xml:space="preserve">Klaipėdos Tauralaukio progimnazijos pastato (Klaipėdos g. 31) rekonstravimas, </t>
    </r>
    <r>
      <rPr>
        <sz val="10"/>
        <rFont val="Times New Roman"/>
        <family val="1"/>
      </rPr>
      <t xml:space="preserve">siekiant išplėsti ugdymui skirtas patalpas </t>
    </r>
  </si>
  <si>
    <t>Įstaigų, kuriose įsigyta įrangos ir baldų, skaičius, vnt.</t>
  </si>
  <si>
    <t>Parengtas techninis  projektas, vnt.</t>
  </si>
  <si>
    <r>
      <rPr>
        <b/>
        <sz val="10"/>
        <rFont val="Times New Roman"/>
        <family val="1"/>
        <charset val="186"/>
      </rPr>
      <t xml:space="preserve">BĮ </t>
    </r>
    <r>
      <rPr>
        <b/>
        <sz val="10"/>
        <rFont val="Times New Roman"/>
        <family val="1"/>
      </rPr>
      <t xml:space="preserve">Klaipėdos „Ąžuolyno“ gimnazijos </t>
    </r>
    <r>
      <rPr>
        <sz val="10"/>
        <rFont val="Times New Roman"/>
        <family val="1"/>
      </rPr>
      <t xml:space="preserve">modernizavimas </t>
    </r>
  </si>
  <si>
    <r>
      <rPr>
        <b/>
        <sz val="10"/>
        <rFont val="Times New Roman"/>
        <family val="1"/>
        <charset val="186"/>
      </rPr>
      <t>BĮ Klaipėdos Simono Dacho progimnazijos</t>
    </r>
    <r>
      <rPr>
        <sz val="10"/>
        <rFont val="Times New Roman"/>
        <family val="1"/>
        <charset val="186"/>
      </rPr>
      <t xml:space="preserve"> (Kuršių a. 2/3) modernizavimas (sporto salės atnaujinimas) </t>
    </r>
  </si>
  <si>
    <r>
      <t xml:space="preserve">BĮ Klaipėdos „Žaliakalnio“ gimnazijos </t>
    </r>
    <r>
      <rPr>
        <sz val="10"/>
        <rFont val="Times New Roman"/>
        <family val="1"/>
        <charset val="186"/>
      </rPr>
      <t xml:space="preserve">pastato inžinerinių sistemų ir vidaus patalpų remontas </t>
    </r>
  </si>
  <si>
    <t>Ikimokyklinio ugdymo įstaigų pastatų modernizavimas ir plėtra:</t>
  </si>
  <si>
    <t>BĮ Klaipėdos lopšelio-darželio „Žiogelis“ pastato (Kauno g. 27) modernizavimas</t>
  </si>
  <si>
    <t>Neformaliojo vaikų švietimo įstaigų pastatų rekonstravimas:</t>
  </si>
  <si>
    <t>BĮ Klaipėdos karalienės Luizės jaunimo centro (Puodžių g.) modernizavimas, plėtojant neformaliojo ugdymosi galimybes</t>
  </si>
  <si>
    <t>BĮ Klaipėdos Jeronimo Kačinsko muzikos mokyklos (Statybininkų pr. 5) pastato energinio efektyvumo didinimas</t>
  </si>
  <si>
    <t xml:space="preserve">Edukacinių erdvių įrengimas BĮ Klaipėdos lopšelyje-darželyje „Želmenėlis“ </t>
  </si>
  <si>
    <t>Patalpų pritaikymas BĮ Klaipėdos vaikų laisvalaikio centro klubo „Želmenėlis“ veiklai</t>
  </si>
  <si>
    <t>Vaikiškų lovyčių įsigijimas savivaldybės ikimokyklinio ugdymo įstaigose</t>
  </si>
  <si>
    <t xml:space="preserve">BĮ Klaipėdos lopšelyje-darželyje „Puriena“   </t>
  </si>
  <si>
    <t>BĮ Klaipėdos karalienės Luizės jaunimo centro Atvirose jaunimo erdvėse</t>
  </si>
  <si>
    <t>BĮ Klaipėdos Litorinos mokykloje</t>
  </si>
  <si>
    <t>Lovyčių skaičius, vnt.</t>
  </si>
  <si>
    <t>Įsigytas mikroautobusas, vnt.</t>
  </si>
  <si>
    <t>Įrengtų naujų darbo vietų skaičius, vnt.</t>
  </si>
  <si>
    <t>Įstaigų, kuriose atlikti remonto darbai, skaičius, vnt.</t>
  </si>
  <si>
    <t>Renovuotų, suremontuotų sistemų, skaičius, vnt.</t>
  </si>
  <si>
    <t>Įstaigų, kuriose likviduoti pažeidimai, skaičius, vnt.</t>
  </si>
  <si>
    <t>Prijungtų prie LITNET įstaigų skaičius, vnt.</t>
  </si>
  <si>
    <t>Saugomų pastatų, objektų skaičius, vnt.</t>
  </si>
  <si>
    <t>Parengta techninių projektų, vnt.</t>
  </si>
  <si>
    <t xml:space="preserve">Parengta techninių projektų, vnt.    </t>
  </si>
  <si>
    <t>Mokinių, kuriems kompensuojamos pavėžėjimo išlaidos, skaičius, vnt.</t>
  </si>
  <si>
    <t>Perkeltų įstaigų skaičius, vnt.</t>
  </si>
  <si>
    <t xml:space="preserve">Įstaigų skaičius, vnt.  </t>
  </si>
  <si>
    <t>Aptarnaujamų įstaigų skaičius, vnt.</t>
  </si>
  <si>
    <t>Įstaigų, kuriose diegiamos sistemos, skaičius, vnt.</t>
  </si>
  <si>
    <t>Parengta techninių darbo projektų, vnt.</t>
  </si>
  <si>
    <t>Įgyvendintų programų skaičius, vnt.</t>
  </si>
  <si>
    <t>STEAM laboratorijose ugdomų vaikų skaičius, vnt.</t>
  </si>
  <si>
    <t>SB(ESA)</t>
  </si>
  <si>
    <r>
      <t xml:space="preserve">Savivaldybės biudžeto apyvartos lėšos ES finansinės paramos programų laikinam lėšų stygiui dengti  </t>
    </r>
    <r>
      <rPr>
        <b/>
        <sz val="10"/>
        <rFont val="Times New Roman"/>
        <family val="1"/>
        <charset val="186"/>
      </rPr>
      <t>SB(ESA)</t>
    </r>
  </si>
  <si>
    <r>
      <rPr>
        <b/>
        <sz val="10"/>
        <rFont val="Times New Roman"/>
        <family val="1"/>
        <charset val="186"/>
      </rPr>
      <t xml:space="preserve">Modernių ugdymosi erdvių sukūrimas </t>
    </r>
    <r>
      <rPr>
        <sz val="10"/>
        <rFont val="Times New Roman"/>
        <family val="1"/>
      </rPr>
      <t xml:space="preserve">Klaipėdos miesto progimnazijose ir gimnazijose („Smeltės“, Liudviko Stulpino, Sendvario, Gedminų, „Verdenės“ progimnazijose ir  „Vėtrungės“, „Varpo“ gimnazijose ) </t>
    </r>
  </si>
  <si>
    <r>
      <rPr>
        <b/>
        <sz val="10"/>
        <rFont val="Times New Roman"/>
        <family val="1"/>
        <charset val="186"/>
      </rPr>
      <t xml:space="preserve">BĮ Klaipėdos „Gilijos“ pradinės mokyklos </t>
    </r>
    <r>
      <rPr>
        <sz val="10"/>
        <rFont val="Times New Roman"/>
        <family val="1"/>
      </rPr>
      <t>(Taikos pr. 68) pastato energinio efektyvumo didinimas</t>
    </r>
  </si>
  <si>
    <r>
      <rPr>
        <b/>
        <sz val="10"/>
        <rFont val="Times New Roman"/>
        <family val="1"/>
        <charset val="186"/>
      </rPr>
      <t>Bendrojo ugdymo mokyklos pastato statyba</t>
    </r>
    <r>
      <rPr>
        <sz val="10"/>
        <rFont val="Times New Roman"/>
        <family val="1"/>
      </rPr>
      <t xml:space="preserve"> šiaurinėje miesto dalyje</t>
    </r>
  </si>
  <si>
    <r>
      <t xml:space="preserve">BĮ Klaipėdos Vytauto Didžiojo gimnazijos </t>
    </r>
    <r>
      <rPr>
        <sz val="10"/>
        <rFont val="Times New Roman"/>
        <family val="1"/>
        <charset val="186"/>
      </rPr>
      <t>(</t>
    </r>
    <r>
      <rPr>
        <sz val="10"/>
        <rFont val="Times New Roman"/>
        <family val="1"/>
      </rPr>
      <t>S. Daukanto g. 31) pastato patalpų einamasis remontas bei vėdinimo sistemos įrengimas senajame pastato korpuse</t>
    </r>
  </si>
  <si>
    <t xml:space="preserve">Energinio efektyvumo didinimas lopšeliuose-darželiuose </t>
  </si>
  <si>
    <t>Suremontuotų įstaigų skaičius, vnt.</t>
  </si>
  <si>
    <t>Įsigyta programinė įranga, darbo vietų skaičius</t>
  </si>
  <si>
    <t xml:space="preserve"> 2018–2020 M. KLAIPĖDOS MIESTO SAVIVALDYBĖS </t>
  </si>
  <si>
    <t>Ugdymo proceso ir aplinkos užtikrinimas ikimokyklinio ugdymo įstaigose:</t>
  </si>
  <si>
    <t>Atnaujinta aikštynų, skaičius</t>
  </si>
  <si>
    <r>
      <rPr>
        <b/>
        <sz val="10"/>
        <rFont val="Times New Roman"/>
        <family val="1"/>
        <charset val="186"/>
      </rPr>
      <t xml:space="preserve">Sporto aikštynų atnaujinimas </t>
    </r>
    <r>
      <rPr>
        <sz val="10"/>
        <rFont val="Times New Roman"/>
        <family val="1"/>
        <charset val="186"/>
      </rPr>
      <t>(modernizavimas) („Verdenės“, Simono Dacho, Maksimo Gorkio, Gedminų progimnazijose, Hermano Zudermano, „Žemynos“, Vydūno, Vytauto Didžiojo gimnazijose)</t>
    </r>
  </si>
  <si>
    <t>P4</t>
  </si>
  <si>
    <t>P1 P4</t>
  </si>
  <si>
    <t>Bendrojo ugdymo mokyklų tinklo pertvarkos 2016–2020 metų bendrojo plano priemonių įgyvendinimas:</t>
  </si>
  <si>
    <r>
      <rPr>
        <b/>
        <sz val="10"/>
        <rFont val="Times New Roman"/>
        <family val="1"/>
        <charset val="186"/>
      </rPr>
      <t>BĮ Klaipėdos Prano Mašioto progimnazijos</t>
    </r>
    <r>
      <rPr>
        <sz val="10"/>
        <rFont val="Times New Roman"/>
        <family val="1"/>
      </rPr>
      <t xml:space="preserve"> pastato Varpų g. 3 rekonstravimas</t>
    </r>
  </si>
  <si>
    <r>
      <t xml:space="preserve">Klaipėdos „Versmės“ progimnazijos </t>
    </r>
    <r>
      <rPr>
        <sz val="10"/>
        <rFont val="Times New Roman"/>
        <family val="1"/>
        <charset val="186"/>
      </rPr>
      <t xml:space="preserve">sporto aikštyno Klaipėdoje, I. Simonaitytės g. 2, atnaujinimas </t>
    </r>
  </si>
  <si>
    <t>BĮ Klaipėdos lopšelio-darželio „Svirpliukas“ (Liepų g. 43A) pastato energinio efektyvumo didinimas</t>
  </si>
  <si>
    <t>Patalpų pritaikymas BĮ Klaipėdos I. Simonaitytės mokyklos veiklai ir suaugusiųjų ugdymui BĮ Klaipėdos suaugusiųjų gimnazijoje (I. Simonaitytės g. 24)</t>
  </si>
  <si>
    <t>Pertvarkytų patalpų plotas, kv. m</t>
  </si>
  <si>
    <t>Patalpų plotas, kv. m</t>
  </si>
  <si>
    <t>Transporto priemonių atnaujinimas (2018 m. – Moksleivių saviraiškos centre)</t>
  </si>
  <si>
    <t>Stacionarių ar nešiojamųjų kompiuterių skaičius, vnt.</t>
  </si>
  <si>
    <t>Vidaus patalpų remontas po šiluminės renovacijos (2018 m. – Sendvario progimnazijos bendro naudojimo koridorių remontas)</t>
  </si>
  <si>
    <t>Ikimokyklinio ugdymo įstaigų teritorijų aptvėrimas (2018 m. – „Šaltinėlio“ m.-d., l.-d. „Vėrinėlis“, „Putinėlis“, Regos ugdymo centras, „Gilijos“ pradinė mokykla)</t>
  </si>
  <si>
    <t>Ikimokyklinio ugdymo įstaigų pastatų remontas (l.-d. „Alksniukas“ ir „Želmenėlis“)</t>
  </si>
  <si>
    <t>Švietimo įstaigų lauko inžinerinių tinklų remontas (2018 m. – „Žaliakalnio“ gimnazijos, l.-d. „Pingvinukas“ ir „Radastėlė“)</t>
  </si>
  <si>
    <t>Savivaldybės biudžetinės įstaigos bandomojo energijos vartojimo efektyvumo didinimo projekto įgyvendinimas (2018 m. – l-d „Klevelis“)</t>
  </si>
  <si>
    <t>____________________________</t>
  </si>
  <si>
    <t>2018-ųjų metų asignavi-mų planas</t>
  </si>
  <si>
    <t>Siūlomas keisti 2018-ųjų metų asignavimų planas</t>
  </si>
  <si>
    <t>BĮ Klaipėdos pedagoginėje  psichologinėje tarnyboje</t>
  </si>
  <si>
    <t>BĮ Klaipėdos pedagoginėje  sichologinėje tarnyboje</t>
  </si>
  <si>
    <t>Siūlomas keisti 2018-ųjų metų asignavi-mų planas</t>
  </si>
  <si>
    <t>Paaiškinimai</t>
  </si>
  <si>
    <t>Siūlomas keisti 2019-ųjų metų lėšų projektas</t>
  </si>
  <si>
    <t>Siūlomas keisti  020-ųjų metų lėšų projektas</t>
  </si>
  <si>
    <t>Siūlomas keisti 2019 m. lėšų projektas</t>
  </si>
  <si>
    <t>Siūlomas keisti 2020 m. lėšų projektas</t>
  </si>
  <si>
    <t>Parengta pastato energijos vartojimo audito ataskaita, vnt.</t>
  </si>
  <si>
    <t>Įstaigų (lopšeliuose-darželiuose „Aitvarėlis“,  „Ąžuoliukas“, „Versmė“, „Verdenės“ progimnazijoje), kuriose įrengtos saulės (fotovoltinės) elektrinės, skaičius</t>
  </si>
  <si>
    <t>Švietimo įstaigų paprastasis remontas (2018 m. – l.-d. „Berželis“, „Kregždutė“, „Ąžuoliukas“, „Aitvarėlis“, „Žemuogėlė“,  „Nykštukas“, „Žilvitis“, „Pumpurėlis“, „Pagrandukas“, „Eglutė“, Klaipėdos karalienės Luizės jaunimo centras, 3–6 švietimo įstaigų buitinių tinklų remontas)</t>
  </si>
  <si>
    <t>Atleista pedagogų pagal optimizavimo projektą</t>
  </si>
  <si>
    <t>SB(P)</t>
  </si>
  <si>
    <r>
      <t xml:space="preserve">Savivaldybės paskolų lėšos </t>
    </r>
    <r>
      <rPr>
        <b/>
        <sz val="10"/>
        <rFont val="Times New Roman"/>
        <family val="1"/>
      </rPr>
      <t>SB(P)</t>
    </r>
  </si>
  <si>
    <r>
      <t xml:space="preserve">paskolų lėšos </t>
    </r>
    <r>
      <rPr>
        <b/>
        <sz val="10"/>
        <rFont val="Times New Roman"/>
        <family val="1"/>
        <charset val="186"/>
      </rPr>
      <t>SB(P)</t>
    </r>
  </si>
  <si>
    <t>________________________________________</t>
  </si>
  <si>
    <t xml:space="preserve">Klaipėdos miesto bendrojo ugdymo mokyklų antrųjų klasių mokinių mokymas plaukti </t>
  </si>
  <si>
    <t>Apmokyta plaukti vaikų, skaičius</t>
  </si>
  <si>
    <t>Klaipėdos miesto savivaldybės ugdymo proceso             užtikrinimo  programos (Nr. 10) aprašymo                          priedas</t>
  </si>
  <si>
    <r>
      <rPr>
        <b/>
        <sz val="10"/>
        <rFont val="Times New Roman"/>
        <family val="1"/>
        <charset val="186"/>
      </rPr>
      <t xml:space="preserve">BĮ Klaipėdos „Gilijos“ pradinės mokyklos </t>
    </r>
    <r>
      <rPr>
        <sz val="10"/>
        <rFont val="Times New Roman"/>
        <family val="1"/>
        <charset val="186"/>
      </rPr>
      <t>(Taikos pr. 68) pastato energinio efektyvumo didinimas</t>
    </r>
  </si>
  <si>
    <r>
      <rPr>
        <b/>
        <sz val="10"/>
        <rFont val="Times New Roman"/>
        <family val="1"/>
        <charset val="186"/>
      </rPr>
      <t>BĮ Klaipėdos Prano Mašioto progimnazijos</t>
    </r>
    <r>
      <rPr>
        <sz val="10"/>
        <rFont val="Times New Roman"/>
        <family val="1"/>
        <charset val="186"/>
      </rPr>
      <t xml:space="preserve"> pastato Varpų g. 3 rekonstravimas</t>
    </r>
  </si>
  <si>
    <r>
      <rPr>
        <b/>
        <sz val="10"/>
        <rFont val="Times New Roman"/>
        <family val="1"/>
        <charset val="186"/>
      </rPr>
      <t xml:space="preserve">BĮ Klaipėdos „Ąžuolyno“ gimnazijos </t>
    </r>
    <r>
      <rPr>
        <sz val="10"/>
        <rFont val="Times New Roman"/>
        <family val="1"/>
        <charset val="186"/>
      </rPr>
      <t xml:space="preserve">modernizavimas </t>
    </r>
  </si>
  <si>
    <r>
      <t xml:space="preserve">Įstaigų </t>
    </r>
    <r>
      <rPr>
        <sz val="10"/>
        <rFont val="Times New Roman"/>
        <family val="1"/>
        <charset val="186"/>
      </rPr>
      <t xml:space="preserve">(lopšeliuose-darželiuose „Aitvarėlis“,  „Ąžuoliukas“, „Versmė“, „Verdenės“ progimnazijoje), kuriose įrengtos saulės (fotovoltinės) elektrinės, </t>
    </r>
    <r>
      <rPr>
        <sz val="10"/>
        <rFont val="Times New Roman"/>
        <family val="1"/>
      </rPr>
      <t>skaičius</t>
    </r>
  </si>
  <si>
    <r>
      <t xml:space="preserve">19 </t>
    </r>
    <r>
      <rPr>
        <strike/>
        <sz val="10"/>
        <color rgb="FFFF0000"/>
        <rFont val="Times New Roman"/>
        <family val="1"/>
      </rPr>
      <t>16</t>
    </r>
  </si>
  <si>
    <r>
      <t>19</t>
    </r>
    <r>
      <rPr>
        <strike/>
        <sz val="10"/>
        <color rgb="FFFF0000"/>
        <rFont val="Times New Roman"/>
        <family val="1"/>
        <charset val="186"/>
      </rPr>
      <t xml:space="preserve"> 17</t>
    </r>
  </si>
  <si>
    <t xml:space="preserve">Siūloma mažinti papriemonės finansavimo apimtį atsižvelgiant į tai, kad l/d „Klevelis“ techninio projekto parengimo paslauga nupirkta už mažesnę kainą </t>
  </si>
  <si>
    <r>
      <rPr>
        <sz val="10"/>
        <color rgb="FFFF0000"/>
        <rFont val="Times New Roman"/>
        <family val="1"/>
        <charset val="186"/>
      </rPr>
      <t xml:space="preserve">0 </t>
    </r>
    <r>
      <rPr>
        <strike/>
        <sz val="10"/>
        <color rgb="FFFF0000"/>
        <rFont val="Times New Roman"/>
        <family val="1"/>
      </rPr>
      <t>4</t>
    </r>
  </si>
  <si>
    <t xml:space="preserve">Savivaldybės ikimokyklinio ugdymo įstaigų sporto aikštelių dangos atnaujinimas (2018 m. – l.-d. „Ąžuoliukas“, „Dobiliukas“ ir „Traukinukas“) </t>
  </si>
  <si>
    <r>
      <t xml:space="preserve">31 </t>
    </r>
    <r>
      <rPr>
        <strike/>
        <sz val="10"/>
        <color rgb="FFFF0000"/>
        <rFont val="Times New Roman"/>
        <family val="1"/>
        <charset val="186"/>
      </rPr>
      <t>25</t>
    </r>
  </si>
  <si>
    <r>
      <t xml:space="preserve">470 </t>
    </r>
    <r>
      <rPr>
        <strike/>
        <sz val="10"/>
        <color rgb="FFFF0000"/>
        <rFont val="Times New Roman"/>
        <family val="1"/>
      </rPr>
      <t xml:space="preserve"> 448</t>
    </r>
  </si>
  <si>
    <r>
      <t xml:space="preserve">10 </t>
    </r>
    <r>
      <rPr>
        <strike/>
        <sz val="10"/>
        <color rgb="FFFF0000"/>
        <rFont val="Times New Roman"/>
        <family val="1"/>
      </rPr>
      <t xml:space="preserve"> 9</t>
    </r>
  </si>
  <si>
    <t xml:space="preserve">Reikia padidinti papriemonės finansavimo apimtį ir pakeisti rodiklį, nes nuo 2018-09-01 padidėjo vaikų, kuriems iš dalies kompensuojamas ugdymas nevalstybinėse įstaigose, skaičius </t>
  </si>
  <si>
    <t xml:space="preserve">Reikia padidinti papriemonės finansavimo apimtį ir pakeisti rodiklį pagal 2018-09-06 Administracijos direktoriaus įsakymą Nr. AD1-2147 papildomai įsteigtiems mokytojų padėjėjų etatams VšĮ „Vaivorykštės tako“ gimnazijoje (1 et.) ir Klaipėdos licėjuje (1 et.) nuo 2018-09-01 </t>
  </si>
  <si>
    <r>
      <t xml:space="preserve">0 </t>
    </r>
    <r>
      <rPr>
        <strike/>
        <sz val="10"/>
        <color rgb="FFFF0000"/>
        <rFont val="Times New Roman"/>
        <family val="1"/>
        <charset val="186"/>
      </rPr>
      <t xml:space="preserve"> 1</t>
    </r>
  </si>
  <si>
    <r>
      <t xml:space="preserve">Lifto įrengimas </t>
    </r>
    <r>
      <rPr>
        <b/>
        <sz val="10"/>
        <color rgb="FFFF0000"/>
        <rFont val="Times New Roman"/>
        <family val="1"/>
        <charset val="186"/>
      </rPr>
      <t xml:space="preserve">Martyno Mažvydo progimnazijoje </t>
    </r>
  </si>
  <si>
    <r>
      <rPr>
        <b/>
        <sz val="10"/>
        <color rgb="FFFF0000"/>
        <rFont val="Times New Roman"/>
        <family val="1"/>
        <charset val="186"/>
      </rPr>
      <t>Bendrojo ugdymo mokyklos pastato statyba</t>
    </r>
    <r>
      <rPr>
        <sz val="10"/>
        <color rgb="FFFF0000"/>
        <rFont val="Times New Roman"/>
        <family val="1"/>
        <charset val="186"/>
      </rPr>
      <t xml:space="preserve"> šiaurinėje miesto dalyje</t>
    </r>
  </si>
  <si>
    <r>
      <t xml:space="preserve">0 </t>
    </r>
    <r>
      <rPr>
        <strike/>
        <sz val="10"/>
        <color rgb="FFFF0000"/>
        <rFont val="Times New Roman"/>
        <family val="1"/>
        <charset val="186"/>
      </rPr>
      <t xml:space="preserve"> 10</t>
    </r>
  </si>
  <si>
    <r>
      <t xml:space="preserve">50  </t>
    </r>
    <r>
      <rPr>
        <strike/>
        <sz val="10"/>
        <color rgb="FFFF0000"/>
        <rFont val="Times New Roman"/>
        <family val="1"/>
        <charset val="186"/>
      </rPr>
      <t>80</t>
    </r>
  </si>
  <si>
    <t>Siūloma pakeisti projekto finansavimo apimtis 2018 ir 2020 m., nes laiku neparengtas techninis projektas ir nepradėtas rangos darbų pirkimas</t>
  </si>
  <si>
    <t>Siūloma didinti priemonės finansavimo apimtį, nes reikalinga atnaujinti seną takelių dangą šalia remontuojamo „Versmės“ progimnazijos sporto aikštyno (5,5 tūkst. Eur), atlikti "Žemynos" gimnazijos rūbinėje esančių sanitarinių patalpų, kanalizacijos bei cokolio remonto darbus (21,8 tūkst. Eur), įrengti Vitės progimnazijos ugdymui skirtas ir sanitarines patalpas (10 tūkst. Eur), suremontuoti grindis Gedminų progimnazijoje (17,7 tūkst. Eur) ir įsigyti šaldymo spintą (1,7 tūkst. Eur) lopšeliui-darželiui „Volungėlė“. Remonto darbus organizuos pačios švietimo įstaigos.</t>
  </si>
  <si>
    <r>
      <t xml:space="preserve">Reikalinga pakeisti papriemonės rodiklį, nes padidėjo mokinių skaičius Vytauto Didžiojo gimnazijos sporto klasėje, taip pat siūloma padidinti finansavimo apimtį (1,3 tūkst. Eur) mokinių  maitinimui </t>
    </r>
    <r>
      <rPr>
        <sz val="10"/>
        <color rgb="FFFF0000"/>
        <rFont val="Times New Roman"/>
        <family val="1"/>
        <charset val="186"/>
      </rPr>
      <t>O KITAIS METAIS KAIP SU RODIKLIAIS?</t>
    </r>
  </si>
  <si>
    <t>Siūloma mažinti papriemonės finansavimo apimtį, nes lėšos, planuotos įstaigų (VšĮ „Universa Via“ ir Klaipėdos licėjus) pasiruošimui įgyvendinti Tarptautinio bakalaureato vidurinio ugdymo programą, nepanaudotos. Šios įstaigos iš savo lėšų apmokėjo Mokytojų profesinio tobulėjimo kursus ir kandidato mokesčius.</t>
  </si>
  <si>
    <t xml:space="preserve">VIENAS KLAUSIMAS - REIKIA TARP PAPRIEMONIŲ RODYTI PAKEITIMUS? </t>
  </si>
  <si>
    <t>Siūloma mažinti priemonės finansavimo apimtį 2018 m., nes paslaugos nupirktos pigiau nei planuota</t>
  </si>
  <si>
    <t>PLAČIAU PAAIŠKINTI PRIEŽASTIS, KODĖL NEPARENGTAS LAIKU TP</t>
  </si>
  <si>
    <t>Siūloma mažinti papriemonės finansavimo apimtį 2018 m., nes įgyvendinant priemonę liko nepanaudotų lėšų</t>
  </si>
  <si>
    <t>Siūloma mažinti papriemonės apimtį, atsižvelgiant į tai, kad  Švietimo ir mokslo ministerija skyrė tikslinę dotaciją  Simono Dacho progimnazijos sporto salės remonto darbams kompensuoti (50 tūkst. Eur)</t>
  </si>
  <si>
    <t>Siūloma sumažinti papriemonės finansinę apimtį 2018 m., nes atlikus paprastojo remonto darbus liko nepanaudotų  lėšų</t>
  </si>
  <si>
    <t>Siūloma padidinti finansavimo apimtį papriemonei (63,7 tūkst. Eur),siekiant atlikti nenumatytus darbus - l/d „Pagrandukas“ stogo remonto, Vytauto Didžiojo gimnazijos papildomus - stogo remonto darbus (atliekant gimnazijos patalpų remontą paaiškėjo, kad III aukšto patalpos drėksta nuo stogo parapetų), M. Mažvydo gimnazijos budėtojų kabineto remonto darbus (įrengus gimnazijos patalpose liftą, šalia esanti patalpa liko nesutvarkyta). Atitinkamai siūloma koreguoti vertinimo kriterijaus reikšmę.</t>
  </si>
  <si>
    <t xml:space="preserve">Siūloma mažinti finansavimo apimtį papriemonei (-41 tūkst. Eur) ir tikslinti vertinimo kriterijaus reikšmę. Sanitarinių patalpų remontas nupirktas pigiau nei planuota. Atlikti papildomi sanitarinių patalpų remonto darbų pirkimai. Iš viso sanitarinės patalpos bus suremontuotos ne 16, 0 19 įstaigų. </t>
  </si>
  <si>
    <t>Pagal Savivaldybės tarybos 2018-06-28 sprendimą Nr. T2-136 Klaipėdos Ievos Simonaitytės mokyklos iškėlimas į Klaipėdos suaugusiųjų gimnazijos III aukšto atlaisvintas patalpas 
(I. Simonaitytės g. 24) atidėtas   2019–2020 m. mekslo metams. Nepanaudotas lėšas siūloma nukreipti kitų priemonių vykdymui.</t>
  </si>
  <si>
    <t>Siūloma sumažinti papriemonės finansavimo apimtį 2018 m., nes automatizuotų šilumos punktų įrengimo darbai atlikti už mažesnę nei planuota anksčiau kainą (-20,9 tūkst. Eur)</t>
  </si>
  <si>
    <t>Siūloma mažinti finansavimo apimtį papriemonei 2018 m. (-10 tūkst. Eur) atsižvelgiant į tai, kad LR aplinkos ministras iki šiol nėra paskelbęs kvietimo teikti paraiškas dėl Atsinaujinančių energijos išteklių panaudojimo visuomeninės ir gyvenamosios paskirties pastatuose. 2018 m. planuojama teikti  paraiškas dėl fotovoltinių elektrinių įrengimo</t>
  </si>
  <si>
    <t>Gal tiesiog rodyti keitimą 78 tūkst, Eur + ir paaiškinti priežastis? Taip kaip paskutinėje priemonėje</t>
  </si>
  <si>
    <t xml:space="preserve">Siūloma pakeisti projekto finansavimo apimtis 2018 ir 2020 m., nes vėliau, nei planuota parengtas techninis projektas, dokumentacija rangos darbų pirkimui rengiama, tačiau 2018 m. lėšos nebus panaudotos </t>
  </si>
  <si>
    <t>Siūloma padidinti finansavimo apimtį papriemonei (63,7 tūkst. Eur),siekiant atlikti nenumatytus darbus - l/d „Pagrandukas“ stogo remonto, Vytauto Didžiojo gimnazijos papildomus - stogo remonto darbus (atliekant gimnazijos patalpų remontą paaiškėjo, kad III aukšto patalpos drėksta nuo stogo parapetų), M. Mažvydo gimnazijos budėtojų kabineto remonto darbus (įrengus gimnazijos patalpose liftą, šalia esanti patalpa liko nesutvarkyta). Atitinkamai siūloma koreguoti vertinimo kriterijaus reikšmę</t>
  </si>
  <si>
    <t>Pagal Savivaldybės tarybos 2018-06-28 sprendimą Nr. T2-136 Klaipėdos Ievos Simonaitytės mokyklos iškėlimas į Klaipėdos suaugusiųjų gimnazijos III aukšto atlaisvintas patalpas 
(I. Simonaitytės g. 24) atidėtas   2019–2020 m. mokslo metams. Nepanaudotas lėšas siūloma nukreipti kitų priemonių vykdymui.</t>
  </si>
  <si>
    <t>Siūloma sumažinti papriemonės finansavimo apimtį 2018 m., nes automatizuotų šilumos punktų įrengimo darbai atlikti už mažesnę nei planuota, kainą (-20,9 tūkst. Eur)</t>
  </si>
  <si>
    <r>
      <rPr>
        <b/>
        <sz val="10"/>
        <color rgb="FFFF0000"/>
        <rFont val="Times New Roman"/>
        <family val="1"/>
        <charset val="186"/>
      </rPr>
      <t xml:space="preserve">Modernių ugdymosi erdvių sukūrimas </t>
    </r>
    <r>
      <rPr>
        <sz val="10"/>
        <color rgb="FFFF0000"/>
        <rFont val="Times New Roman"/>
        <family val="1"/>
        <charset val="186"/>
      </rPr>
      <t xml:space="preserve">Klaipėdos miesto progimnazijose ir gimnazijose („Smeltės“, Liudviko Stulpino, Sendvario, Gedminų, „Verdenės“ progimnazijose ir  „Vėtrungės“, „Varpo“ gimnazijose ) </t>
    </r>
  </si>
  <si>
    <t>SB(ES'</t>
  </si>
  <si>
    <t>SB(VB)'</t>
  </si>
  <si>
    <r>
      <t xml:space="preserve">0  </t>
    </r>
    <r>
      <rPr>
        <strike/>
        <sz val="10"/>
        <color rgb="FFFF0000"/>
        <rFont val="Times New Roman"/>
        <family val="1"/>
        <charset val="186"/>
      </rPr>
      <t>3</t>
    </r>
  </si>
  <si>
    <r>
      <t xml:space="preserve">5 </t>
    </r>
    <r>
      <rPr>
        <strike/>
        <sz val="10"/>
        <color rgb="FFFF0000"/>
        <rFont val="Times New Roman"/>
        <family val="1"/>
        <charset val="186"/>
      </rPr>
      <t xml:space="preserve"> 2</t>
    </r>
  </si>
  <si>
    <r>
      <t xml:space="preserve">5  </t>
    </r>
    <r>
      <rPr>
        <strike/>
        <sz val="10"/>
        <color rgb="FFFF0000"/>
        <rFont val="Times New Roman"/>
        <family val="1"/>
        <charset val="186"/>
      </rPr>
      <t>2</t>
    </r>
  </si>
  <si>
    <r>
      <rPr>
        <b/>
        <sz val="10"/>
        <rFont val="Times New Roman"/>
        <family val="1"/>
        <charset val="186"/>
      </rPr>
      <t>Priemonėje siūlomi šie pakeitimai:</t>
    </r>
    <r>
      <rPr>
        <sz val="10"/>
        <rFont val="Times New Roman"/>
        <family val="1"/>
        <charset val="186"/>
      </rPr>
      <t xml:space="preserve"> 1) reikalinga patikslinti Valstybės biudžeto specialiosios tikslinės dotacijos lėšas ((SB(VB)) pagal LR švietimo ir mokslo ministro  2018-10-01 įsakymą Nr. V-793 "Dėl švietimo ir mokslo ministro 2018 m. sausio 9 d. įsakymo Nr. V-20 "Dėl  specialiosios tikslinės dotacijos mokymo reikmėms finansuoti 2018 metais paskirstymo pagal savivaldybes patvirtinimo" pakeitimo" (+945,4 tūkst. Eur)</t>
    </r>
  </si>
  <si>
    <t>Siūloma sumažinti papriemonės finansines apimtis 2018 m.  (finansavimo šaltiniai SB(ES) ir SB(VB)), atitinkamai padidinti 2019 m.  ir pakoreguoti rodiklius, nes užtruko viešųjų pirkimų techninių specifikacijų derinimas su švietimo įstaigomis bei CPVA, todėl pirkimų procedūros vyko ilgiau nei planuota. Prasidėjus mokslo metams, darbai nebuvo vykdomi, paprašius švietimo įstaigoms atidėti  darbų vykdymą, kuris trukdytų ugdymo procesui</t>
  </si>
  <si>
    <t>Siūloma mažinti papriemonės finansavimo apimtį 2018 m., nes įgyvendinant priemonę liko nepanaudotų lėšų, kurias siūloma panaudoti kitoms priemonėms vykdyti.</t>
  </si>
  <si>
    <t>Siūloma didinti papriemonės finansavimo apimtį, nes reikalinga atnaujinti seną  šaldymo spintą lopšeliui-darželiui „Volungėlė“ (1,7 tūkst. Eur)</t>
  </si>
  <si>
    <t>2) siūloma didinti papriemonės finansavimo apimtį, nes reikalinga atnaujinti seną takelių dangą šalia remontuojamo „Versmės“ progimnazijos sporto aikštyno (5,5 tūkst. Eur), atlikti "Žemynos" gimnazijos rūbinėje esančių sanitarinių patalpų, kanalizacijos bei cokolio remonto darbus (21,8 tūkst. Eur), įrengti Vitės progimnazijos ugdymui skirtas ir sanitarines patalpas (10 tūkst. Eur), suremontuoti grindis Gedminų progimnazijoje (17,7 tūkst. Eur). Remonto darbus organizuos pačios švietimo įstaigos</t>
  </si>
  <si>
    <t xml:space="preserve">3) reikalinga pakeisti papriemonės rodiklį, nes padidėjo mokinių skaičius Vytauto Didžiojo gimnazijos sporto klasėje, taip pat siūloma padidinti finansavimo apimtį (1,3 tūkst. Eur) mokinių  maitinimui </t>
  </si>
  <si>
    <t>4) siūloma mažinti papriemonės finansavimo apimtį (-19,7 tūkst. Eur), nes lėšos, planuotos įstaigų (VšĮ „Universa Via“ ir Klaipėdos licėjus) pasiruošimui įgyvendinti Tarptautinio bakalaureato vidurinio ugdymo programą, nepanaudotos. Šios įstaigos iš savo lėšų apmokėjo Mokytojų profesinio tobulėjimo kursus ir kandidato mokesčius</t>
  </si>
  <si>
    <r>
      <t xml:space="preserve">21 </t>
    </r>
    <r>
      <rPr>
        <strike/>
        <sz val="10"/>
        <color rgb="FFFF0000"/>
        <rFont val="Times New Roman"/>
        <family val="1"/>
      </rPr>
      <t>20</t>
    </r>
  </si>
  <si>
    <r>
      <t xml:space="preserve">21  </t>
    </r>
    <r>
      <rPr>
        <strike/>
        <sz val="10"/>
        <color rgb="FFFF0000"/>
        <rFont val="Times New Roman"/>
        <family val="1"/>
      </rPr>
      <t>20</t>
    </r>
  </si>
  <si>
    <t xml:space="preserve">5) reikia padidinti papriemonės finansavimo apimtį (36,2 tūkst. Eur) ir pakeisti rodiklį, nes nuo 2018-09-01 padidėjo vaikų, kuriems iš dalies kompensuojamas ugdymas nevalstybinėse įstaigose, skaičius </t>
  </si>
  <si>
    <t xml:space="preserve">6) reikia padidinti papriemonės finansavimo apimtį (4,4 tūkst. Eur) ir pakeisti rodiklį pagal 2018-09-06 Administracijos direktoriaus įsakymą Nr. AD1-2147 papildomai įsteigtiems mokytojų padėjėjų etatams VšĮ „Vaivorykštės tako“ gimnazijoje (1 et.) ir Klaipėdos licėjuje (1 et.) nuo 2018-09-01 </t>
  </si>
  <si>
    <t>Siūloma mažinti papriemonės finansavimo apimtį atsižvelgiant į tai, kad l/d „Klevelis“ techninio projekto parengimo paslauga nupirkta už mažesnę kainą (-9 tūkst. Eur)</t>
  </si>
  <si>
    <t xml:space="preserve">Siūloma didinti priemonės finansavimo apimtį, nes įstaigos 2018 m. šildymo sezono metu sunaudojo daugiau kWh, nei buvo planuota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</si>
</sst>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409]General"/>
    <numFmt numFmtId="167" formatCode="[$-409]#,##0"/>
  </numFmts>
  <fonts count="29" x14ac:knownFonts="1">
    <font>
      <sz val="10"/>
      <name val="Arial"/>
      <charset val="186"/>
    </font>
    <font>
      <sz val="10"/>
      <name val="Times New Roman"/>
      <family val="1"/>
    </font>
    <font>
      <b/>
      <sz val="10"/>
      <name val="Times New Roman"/>
      <family val="1"/>
    </font>
    <font>
      <sz val="10"/>
      <name val="Arial"/>
      <family val="2"/>
      <charset val="186"/>
    </font>
    <font>
      <sz val="10"/>
      <name val="Times New Roman"/>
      <family val="1"/>
      <charset val="186"/>
    </font>
    <font>
      <b/>
      <sz val="10"/>
      <name val="Times New Roman"/>
      <family val="1"/>
      <charset val="186"/>
    </font>
    <font>
      <b/>
      <u/>
      <sz val="10"/>
      <name val="Times New Roman"/>
      <family val="1"/>
      <charset val="186"/>
    </font>
    <font>
      <sz val="9"/>
      <color indexed="81"/>
      <name val="Tahoma"/>
      <family val="2"/>
      <charset val="186"/>
    </font>
    <font>
      <sz val="12"/>
      <name val="Times New Roman"/>
      <family val="1"/>
      <charset val="186"/>
    </font>
    <font>
      <b/>
      <sz val="9"/>
      <color indexed="81"/>
      <name val="Tahoma"/>
      <family val="2"/>
      <charset val="186"/>
    </font>
    <font>
      <i/>
      <sz val="10"/>
      <name val="Times New Roman"/>
      <family val="1"/>
      <charset val="186"/>
    </font>
    <font>
      <b/>
      <sz val="12"/>
      <name val="Times New Roman"/>
      <family val="1"/>
      <charset val="186"/>
    </font>
    <font>
      <sz val="9"/>
      <name val="Times New Roman"/>
      <family val="1"/>
    </font>
    <font>
      <b/>
      <sz val="9"/>
      <name val="Times New Roman"/>
      <family val="1"/>
    </font>
    <font>
      <sz val="10"/>
      <color rgb="FFFF0000"/>
      <name val="Times New Roman"/>
      <family val="1"/>
    </font>
    <font>
      <strike/>
      <sz val="10"/>
      <name val="Times New Roman"/>
      <family val="1"/>
    </font>
    <font>
      <strike/>
      <sz val="10"/>
      <name val="Times New Roman"/>
      <family val="1"/>
      <charset val="186"/>
    </font>
    <font>
      <sz val="9"/>
      <name val="Times New Roman"/>
      <family val="1"/>
      <charset val="186"/>
    </font>
    <font>
      <sz val="10"/>
      <color rgb="FFFF0000"/>
      <name val="Times New Roman"/>
      <family val="1"/>
      <charset val="186"/>
    </font>
    <font>
      <b/>
      <i/>
      <sz val="10"/>
      <name val="Times New Roman"/>
      <family val="1"/>
      <charset val="186"/>
    </font>
    <font>
      <i/>
      <sz val="10"/>
      <name val="Times New Roman"/>
      <family val="1"/>
    </font>
    <font>
      <u/>
      <sz val="9"/>
      <color indexed="81"/>
      <name val="Tahoma"/>
      <family val="2"/>
      <charset val="186"/>
    </font>
    <font>
      <b/>
      <u/>
      <sz val="9"/>
      <color indexed="81"/>
      <name val="Tahoma"/>
      <family val="2"/>
      <charset val="186"/>
    </font>
    <font>
      <strike/>
      <sz val="10"/>
      <color rgb="FFFF0000"/>
      <name val="Times New Roman"/>
      <family val="1"/>
      <charset val="186"/>
    </font>
    <font>
      <strike/>
      <sz val="10"/>
      <color rgb="FFFF0000"/>
      <name val="Times New Roman"/>
      <family val="1"/>
    </font>
    <font>
      <i/>
      <sz val="10"/>
      <color rgb="FFFF0000"/>
      <name val="Times New Roman"/>
      <family val="1"/>
      <charset val="186"/>
    </font>
    <font>
      <b/>
      <sz val="10"/>
      <color rgb="FFFF0000"/>
      <name val="Times New Roman"/>
      <family val="1"/>
      <charset val="186"/>
    </font>
    <font>
      <sz val="11"/>
      <color rgb="FF000000"/>
      <name val="Calibri"/>
      <family val="2"/>
      <charset val="186"/>
    </font>
    <font>
      <i/>
      <sz val="10"/>
      <color rgb="FF000000"/>
      <name val="Times New Roman"/>
      <family val="1"/>
      <charset val="186"/>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rgb="FFDBDBDB"/>
      </patternFill>
    </fill>
  </fills>
  <borders count="87">
    <border>
      <left/>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rgb="FF000000"/>
      </left>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diagonal/>
    </border>
    <border>
      <left style="thin">
        <color rgb="FF000000"/>
      </left>
      <right/>
      <top style="thin">
        <color rgb="FF000000"/>
      </top>
      <bottom/>
      <diagonal/>
    </border>
    <border>
      <left style="thin">
        <color rgb="FF000000"/>
      </left>
      <right style="medium">
        <color indexed="64"/>
      </right>
      <top style="thin">
        <color rgb="FF000000"/>
      </top>
      <bottom/>
      <diagonal/>
    </border>
  </borders>
  <cellStyleXfs count="3">
    <xf numFmtId="0" fontId="0" fillId="0" borderId="0"/>
    <xf numFmtId="0" fontId="3" fillId="0" borderId="0"/>
    <xf numFmtId="166" fontId="27" fillId="0" borderId="0" applyBorder="0" applyProtection="0"/>
  </cellStyleXfs>
  <cellXfs count="1625">
    <xf numFmtId="0" fontId="0" fillId="0" borderId="0" xfId="0"/>
    <xf numFmtId="0" fontId="1" fillId="0" borderId="0" xfId="0" applyFont="1" applyBorder="1" applyAlignment="1">
      <alignment vertical="top"/>
    </xf>
    <xf numFmtId="49" fontId="2" fillId="2" borderId="11" xfId="0" applyNumberFormat="1" applyFont="1" applyFill="1" applyBorder="1" applyAlignment="1">
      <alignment horizontal="center" vertical="top"/>
    </xf>
    <xf numFmtId="49" fontId="5" fillId="2" borderId="13" xfId="0" applyNumberFormat="1" applyFont="1" applyFill="1" applyBorder="1" applyAlignment="1">
      <alignment vertical="top"/>
    </xf>
    <xf numFmtId="49" fontId="2" fillId="2" borderId="14" xfId="0" applyNumberFormat="1" applyFont="1" applyFill="1" applyBorder="1" applyAlignment="1">
      <alignment horizontal="center" vertical="top"/>
    </xf>
    <xf numFmtId="49" fontId="5" fillId="2" borderId="18" xfId="0" applyNumberFormat="1" applyFont="1" applyFill="1" applyBorder="1" applyAlignment="1">
      <alignment vertical="top"/>
    </xf>
    <xf numFmtId="49" fontId="2" fillId="2" borderId="25" xfId="0" applyNumberFormat="1" applyFont="1" applyFill="1" applyBorder="1" applyAlignment="1">
      <alignment horizontal="center" vertical="top"/>
    </xf>
    <xf numFmtId="49" fontId="5" fillId="2" borderId="32" xfId="0" applyNumberFormat="1" applyFont="1" applyFill="1" applyBorder="1" applyAlignment="1">
      <alignment horizontal="center" vertical="top"/>
    </xf>
    <xf numFmtId="49" fontId="2" fillId="3" borderId="68" xfId="0" applyNumberFormat="1" applyFont="1" applyFill="1" applyBorder="1" applyAlignment="1">
      <alignment vertical="top"/>
    </xf>
    <xf numFmtId="49" fontId="2" fillId="3" borderId="32" xfId="0" applyNumberFormat="1" applyFont="1" applyFill="1" applyBorder="1" applyAlignment="1">
      <alignment vertical="top"/>
    </xf>
    <xf numFmtId="49" fontId="2" fillId="3" borderId="64" xfId="0" applyNumberFormat="1" applyFont="1" applyFill="1" applyBorder="1" applyAlignment="1">
      <alignment vertical="top"/>
    </xf>
    <xf numFmtId="49" fontId="2" fillId="2" borderId="11" xfId="0" applyNumberFormat="1" applyFont="1" applyFill="1" applyBorder="1" applyAlignment="1">
      <alignment horizontal="left" vertical="top"/>
    </xf>
    <xf numFmtId="49" fontId="5" fillId="3" borderId="18" xfId="0" applyNumberFormat="1" applyFont="1" applyFill="1" applyBorder="1" applyAlignment="1">
      <alignment vertical="top"/>
    </xf>
    <xf numFmtId="49" fontId="5" fillId="3" borderId="32" xfId="0" applyNumberFormat="1" applyFont="1" applyFill="1" applyBorder="1" applyAlignment="1">
      <alignment vertical="top"/>
    </xf>
    <xf numFmtId="0" fontId="4" fillId="0" borderId="0" xfId="0" applyFont="1" applyBorder="1" applyAlignment="1">
      <alignment vertical="top"/>
    </xf>
    <xf numFmtId="49" fontId="2" fillId="2" borderId="19" xfId="0" applyNumberFormat="1" applyFont="1" applyFill="1" applyBorder="1" applyAlignment="1">
      <alignment vertical="top"/>
    </xf>
    <xf numFmtId="0" fontId="2" fillId="5" borderId="47" xfId="0" applyFont="1" applyFill="1" applyBorder="1" applyAlignment="1">
      <alignment horizontal="center" vertical="top" wrapText="1"/>
    </xf>
    <xf numFmtId="3" fontId="1" fillId="4" borderId="59" xfId="0" applyNumberFormat="1" applyFont="1" applyFill="1" applyBorder="1" applyAlignment="1">
      <alignment horizontal="center" vertical="top"/>
    </xf>
    <xf numFmtId="3" fontId="4" fillId="0" borderId="6" xfId="0" applyNumberFormat="1" applyFont="1" applyFill="1" applyBorder="1" applyAlignment="1">
      <alignment horizontal="center" vertical="top"/>
    </xf>
    <xf numFmtId="3" fontId="1" fillId="0" borderId="8" xfId="0" applyNumberFormat="1" applyFont="1" applyBorder="1" applyAlignment="1">
      <alignment horizontal="center" vertical="top"/>
    </xf>
    <xf numFmtId="3" fontId="4" fillId="4" borderId="18" xfId="0" applyNumberFormat="1" applyFont="1" applyFill="1" applyBorder="1" applyAlignment="1">
      <alignment horizontal="center" vertical="top"/>
    </xf>
    <xf numFmtId="3" fontId="1" fillId="4" borderId="8" xfId="0" applyNumberFormat="1" applyFont="1" applyFill="1" applyBorder="1" applyAlignment="1">
      <alignment horizontal="center" vertical="top"/>
    </xf>
    <xf numFmtId="3" fontId="1" fillId="4" borderId="17" xfId="0" applyNumberFormat="1" applyFont="1" applyFill="1" applyBorder="1" applyAlignment="1">
      <alignment horizontal="center" vertical="top"/>
    </xf>
    <xf numFmtId="3" fontId="1" fillId="0" borderId="0" xfId="0" applyNumberFormat="1" applyFont="1" applyFill="1" applyBorder="1" applyAlignment="1">
      <alignment horizontal="center" vertical="top"/>
    </xf>
    <xf numFmtId="3" fontId="2" fillId="5" borderId="55" xfId="0" applyNumberFormat="1" applyFont="1" applyFill="1" applyBorder="1" applyAlignment="1">
      <alignment horizontal="center" vertical="top"/>
    </xf>
    <xf numFmtId="3" fontId="4" fillId="4" borderId="0" xfId="0" applyNumberFormat="1" applyFont="1" applyFill="1" applyBorder="1" applyAlignment="1">
      <alignment horizontal="center" vertical="top"/>
    </xf>
    <xf numFmtId="3" fontId="4" fillId="0" borderId="2" xfId="0" applyNumberFormat="1" applyFont="1" applyFill="1" applyBorder="1" applyAlignment="1">
      <alignment horizontal="center" vertical="top"/>
    </xf>
    <xf numFmtId="3" fontId="4" fillId="0" borderId="61" xfId="0" applyNumberFormat="1" applyFont="1" applyFill="1" applyBorder="1" applyAlignment="1">
      <alignment horizontal="center" vertical="top" wrapText="1"/>
    </xf>
    <xf numFmtId="3" fontId="4" fillId="4" borderId="66" xfId="0" applyNumberFormat="1" applyFont="1" applyFill="1" applyBorder="1" applyAlignment="1">
      <alignment horizontal="center" vertical="top"/>
    </xf>
    <xf numFmtId="3" fontId="4" fillId="4" borderId="52" xfId="0" applyNumberFormat="1" applyFont="1" applyFill="1" applyBorder="1" applyAlignment="1">
      <alignment horizontal="center" vertical="top"/>
    </xf>
    <xf numFmtId="3" fontId="1" fillId="3" borderId="60" xfId="0" applyNumberFormat="1" applyFont="1" applyFill="1" applyBorder="1" applyAlignment="1">
      <alignment horizontal="center" vertical="top"/>
    </xf>
    <xf numFmtId="3" fontId="1" fillId="4" borderId="10" xfId="0" applyNumberFormat="1" applyFont="1" applyFill="1" applyBorder="1" applyAlignment="1">
      <alignment horizontal="center" vertical="top"/>
    </xf>
    <xf numFmtId="3" fontId="4" fillId="4" borderId="59" xfId="0" applyNumberFormat="1" applyFont="1" applyFill="1" applyBorder="1" applyAlignment="1">
      <alignment horizontal="center" vertical="top"/>
    </xf>
    <xf numFmtId="3" fontId="1" fillId="0" borderId="10" xfId="0" applyNumberFormat="1" applyFont="1" applyBorder="1" applyAlignment="1">
      <alignment horizontal="center" vertical="top"/>
    </xf>
    <xf numFmtId="3" fontId="2" fillId="5" borderId="55" xfId="0" applyNumberFormat="1" applyFont="1" applyFill="1" applyBorder="1" applyAlignment="1">
      <alignment horizontal="center" vertical="top" wrapText="1"/>
    </xf>
    <xf numFmtId="3" fontId="1" fillId="0" borderId="16" xfId="0" applyNumberFormat="1" applyFont="1" applyFill="1" applyBorder="1" applyAlignment="1">
      <alignment horizontal="center" vertical="top" wrapText="1"/>
    </xf>
    <xf numFmtId="3" fontId="1" fillId="0" borderId="17" xfId="0" applyNumberFormat="1" applyFont="1" applyFill="1" applyBorder="1" applyAlignment="1">
      <alignment horizontal="center" vertical="top" wrapText="1"/>
    </xf>
    <xf numFmtId="3" fontId="1" fillId="4" borderId="62" xfId="0" applyNumberFormat="1" applyFont="1" applyFill="1" applyBorder="1" applyAlignment="1">
      <alignment horizontal="center" vertical="top"/>
    </xf>
    <xf numFmtId="3" fontId="2" fillId="5" borderId="47" xfId="0" applyNumberFormat="1" applyFont="1" applyFill="1" applyBorder="1" applyAlignment="1">
      <alignment horizontal="center" vertical="top" wrapText="1"/>
    </xf>
    <xf numFmtId="3" fontId="4" fillId="0" borderId="0" xfId="0" applyNumberFormat="1" applyFont="1" applyBorder="1" applyAlignment="1">
      <alignment horizontal="center" vertical="top"/>
    </xf>
    <xf numFmtId="3" fontId="1" fillId="0" borderId="0" xfId="0" applyNumberFormat="1" applyFont="1" applyBorder="1" applyAlignment="1">
      <alignment vertical="top"/>
    </xf>
    <xf numFmtId="3" fontId="1" fillId="0" borderId="0" xfId="0" applyNumberFormat="1" applyFont="1" applyAlignment="1">
      <alignment vertical="top"/>
    </xf>
    <xf numFmtId="3" fontId="1" fillId="0" borderId="60" xfId="0" applyNumberFormat="1" applyFont="1" applyBorder="1" applyAlignment="1">
      <alignment horizontal="center" vertical="top"/>
    </xf>
    <xf numFmtId="3" fontId="1" fillId="4" borderId="52" xfId="0" applyNumberFormat="1" applyFont="1" applyFill="1" applyBorder="1" applyAlignment="1">
      <alignment horizontal="center" vertical="top"/>
    </xf>
    <xf numFmtId="3" fontId="4" fillId="4" borderId="27" xfId="0" applyNumberFormat="1" applyFont="1" applyFill="1" applyBorder="1" applyAlignment="1">
      <alignment horizontal="center" vertical="top"/>
    </xf>
    <xf numFmtId="3" fontId="1" fillId="0" borderId="39" xfId="0" applyNumberFormat="1" applyFont="1" applyBorder="1" applyAlignment="1">
      <alignment horizontal="center" vertical="top"/>
    </xf>
    <xf numFmtId="3" fontId="1" fillId="0" borderId="0" xfId="0" applyNumberFormat="1" applyFont="1" applyFill="1" applyBorder="1" applyAlignment="1">
      <alignment vertical="top"/>
    </xf>
    <xf numFmtId="3" fontId="1" fillId="0" borderId="0" xfId="0" applyNumberFormat="1" applyFont="1" applyAlignment="1">
      <alignment horizontal="center" vertical="top"/>
    </xf>
    <xf numFmtId="3" fontId="5" fillId="0" borderId="0" xfId="0" applyNumberFormat="1" applyFont="1" applyBorder="1" applyAlignment="1">
      <alignment horizontal="center" vertical="top"/>
    </xf>
    <xf numFmtId="3" fontId="2" fillId="0" borderId="64" xfId="0" applyNumberFormat="1" applyFont="1" applyBorder="1" applyAlignment="1">
      <alignment horizontal="center" vertical="top"/>
    </xf>
    <xf numFmtId="3" fontId="1" fillId="3" borderId="16" xfId="0" applyNumberFormat="1" applyFont="1" applyFill="1" applyBorder="1" applyAlignment="1">
      <alignment horizontal="center" vertical="top"/>
    </xf>
    <xf numFmtId="3" fontId="1" fillId="3" borderId="18" xfId="0" applyNumberFormat="1" applyFont="1" applyFill="1" applyBorder="1" applyAlignment="1">
      <alignment vertical="top" wrapText="1"/>
    </xf>
    <xf numFmtId="3" fontId="1" fillId="4" borderId="18" xfId="0" applyNumberFormat="1" applyFont="1" applyFill="1" applyBorder="1" applyAlignment="1">
      <alignment horizontal="center" vertical="top" wrapText="1"/>
    </xf>
    <xf numFmtId="3" fontId="1" fillId="4" borderId="31" xfId="0" applyNumberFormat="1" applyFont="1" applyFill="1" applyBorder="1" applyAlignment="1">
      <alignment horizontal="center" vertical="top" wrapText="1"/>
    </xf>
    <xf numFmtId="3" fontId="4" fillId="0" borderId="0" xfId="0" applyNumberFormat="1" applyFont="1" applyBorder="1" applyAlignment="1">
      <alignment vertical="top"/>
    </xf>
    <xf numFmtId="3" fontId="2" fillId="0" borderId="0" xfId="0" applyNumberFormat="1" applyFont="1" applyFill="1" applyBorder="1" applyAlignment="1">
      <alignment vertical="top" wrapText="1"/>
    </xf>
    <xf numFmtId="3" fontId="3" fillId="0" borderId="0" xfId="0" applyNumberFormat="1" applyFont="1" applyBorder="1" applyAlignment="1">
      <alignment horizontal="center" vertical="top"/>
    </xf>
    <xf numFmtId="3" fontId="3" fillId="0" borderId="0" xfId="0" applyNumberFormat="1" applyFont="1" applyBorder="1" applyAlignment="1">
      <alignment vertical="top"/>
    </xf>
    <xf numFmtId="3" fontId="5" fillId="0" borderId="3" xfId="0" applyNumberFormat="1" applyFont="1" applyBorder="1" applyAlignment="1">
      <alignment horizontal="center" vertical="top"/>
    </xf>
    <xf numFmtId="3" fontId="4" fillId="0" borderId="39" xfId="0" applyNumberFormat="1" applyFont="1" applyFill="1" applyBorder="1" applyAlignment="1">
      <alignment horizontal="center" vertical="top" wrapText="1"/>
    </xf>
    <xf numFmtId="3" fontId="4" fillId="4" borderId="59" xfId="0" applyNumberFormat="1" applyFont="1" applyFill="1" applyBorder="1" applyAlignment="1">
      <alignment horizontal="center" vertical="top" wrapText="1"/>
    </xf>
    <xf numFmtId="3" fontId="4" fillId="4" borderId="39" xfId="0" applyNumberFormat="1" applyFont="1" applyFill="1" applyBorder="1" applyAlignment="1">
      <alignment horizontal="center" vertical="top" wrapText="1"/>
    </xf>
    <xf numFmtId="3" fontId="4" fillId="0" borderId="52" xfId="0" applyNumberFormat="1" applyFont="1" applyFill="1" applyBorder="1" applyAlignment="1">
      <alignment horizontal="center" vertical="top" wrapText="1"/>
    </xf>
    <xf numFmtId="49" fontId="1" fillId="0" borderId="0" xfId="0" applyNumberFormat="1" applyFont="1" applyAlignment="1">
      <alignment vertical="top"/>
    </xf>
    <xf numFmtId="49" fontId="1" fillId="0" borderId="0" xfId="0" applyNumberFormat="1" applyFont="1" applyBorder="1" applyAlignment="1">
      <alignment vertical="top"/>
    </xf>
    <xf numFmtId="3" fontId="4" fillId="0" borderId="18" xfId="0" applyNumberFormat="1" applyFont="1" applyFill="1" applyBorder="1" applyAlignment="1">
      <alignment vertical="top" wrapText="1"/>
    </xf>
    <xf numFmtId="3" fontId="2" fillId="3" borderId="13" xfId="0" applyNumberFormat="1" applyFont="1" applyFill="1" applyBorder="1" applyAlignment="1">
      <alignment horizontal="center" vertical="top" wrapText="1"/>
    </xf>
    <xf numFmtId="3" fontId="1" fillId="4" borderId="0" xfId="0" applyNumberFormat="1" applyFont="1" applyFill="1" applyBorder="1" applyAlignment="1">
      <alignment horizontal="center" vertical="top"/>
    </xf>
    <xf numFmtId="49" fontId="2" fillId="3" borderId="0" xfId="0" applyNumberFormat="1" applyFont="1" applyFill="1" applyBorder="1" applyAlignment="1">
      <alignment horizontal="center" vertical="top"/>
    </xf>
    <xf numFmtId="3" fontId="1" fillId="4" borderId="34" xfId="0" applyNumberFormat="1" applyFont="1" applyFill="1" applyBorder="1" applyAlignment="1">
      <alignment horizontal="center" vertical="top"/>
    </xf>
    <xf numFmtId="49" fontId="2" fillId="3" borderId="13" xfId="0" applyNumberFormat="1" applyFont="1" applyFill="1" applyBorder="1" applyAlignment="1">
      <alignment vertical="top"/>
    </xf>
    <xf numFmtId="49" fontId="2" fillId="3" borderId="18" xfId="0" applyNumberFormat="1" applyFont="1" applyFill="1" applyBorder="1" applyAlignment="1">
      <alignment vertical="top"/>
    </xf>
    <xf numFmtId="3" fontId="1" fillId="4" borderId="65" xfId="0" applyNumberFormat="1" applyFont="1" applyFill="1" applyBorder="1" applyAlignment="1">
      <alignment horizontal="center" vertical="top"/>
    </xf>
    <xf numFmtId="3" fontId="1" fillId="4" borderId="61" xfId="0" applyNumberFormat="1" applyFont="1" applyFill="1" applyBorder="1" applyAlignment="1">
      <alignment horizontal="center" vertical="top"/>
    </xf>
    <xf numFmtId="3" fontId="1" fillId="3" borderId="17" xfId="0" applyNumberFormat="1" applyFont="1" applyFill="1" applyBorder="1" applyAlignment="1">
      <alignment horizontal="center" vertical="top"/>
    </xf>
    <xf numFmtId="3" fontId="1" fillId="3" borderId="66" xfId="0" applyNumberFormat="1" applyFont="1" applyFill="1" applyBorder="1" applyAlignment="1">
      <alignment vertical="top" wrapText="1"/>
    </xf>
    <xf numFmtId="3" fontId="1" fillId="4" borderId="57" xfId="0" applyNumberFormat="1" applyFont="1" applyFill="1" applyBorder="1" applyAlignment="1">
      <alignment horizontal="center" vertical="top"/>
    </xf>
    <xf numFmtId="3" fontId="1" fillId="4" borderId="66" xfId="0" applyNumberFormat="1" applyFont="1" applyFill="1" applyBorder="1" applyAlignment="1">
      <alignment vertical="top" wrapText="1"/>
    </xf>
    <xf numFmtId="3" fontId="1" fillId="0" borderId="0" xfId="0" applyNumberFormat="1" applyFont="1" applyBorder="1" applyAlignment="1">
      <alignment horizontal="left" vertical="top"/>
    </xf>
    <xf numFmtId="3" fontId="4" fillId="0" borderId="18" xfId="0" applyNumberFormat="1" applyFont="1" applyBorder="1" applyAlignment="1">
      <alignment vertical="top"/>
    </xf>
    <xf numFmtId="3" fontId="4" fillId="0" borderId="9" xfId="0" applyNumberFormat="1" applyFont="1" applyBorder="1" applyAlignment="1">
      <alignment horizontal="center" vertical="top"/>
    </xf>
    <xf numFmtId="3" fontId="4" fillId="0" borderId="17" xfId="0" applyNumberFormat="1" applyFont="1" applyBorder="1" applyAlignment="1">
      <alignment vertical="top"/>
    </xf>
    <xf numFmtId="3" fontId="4" fillId="0" borderId="65" xfId="0" applyNumberFormat="1" applyFont="1" applyBorder="1" applyAlignment="1">
      <alignment horizontal="center" vertical="top"/>
    </xf>
    <xf numFmtId="3" fontId="1" fillId="4" borderId="39" xfId="0" applyNumberFormat="1" applyFont="1" applyFill="1" applyBorder="1" applyAlignment="1">
      <alignment horizontal="center" vertical="top" wrapText="1"/>
    </xf>
    <xf numFmtId="3" fontId="1" fillId="4" borderId="0" xfId="0" applyNumberFormat="1" applyFont="1" applyFill="1" applyBorder="1" applyAlignment="1">
      <alignment vertical="top"/>
    </xf>
    <xf numFmtId="3" fontId="2" fillId="0" borderId="3" xfId="0" applyNumberFormat="1" applyFont="1" applyBorder="1" applyAlignment="1">
      <alignment horizontal="center" vertical="top"/>
    </xf>
    <xf numFmtId="3" fontId="1" fillId="0" borderId="31" xfId="0" applyNumberFormat="1" applyFont="1" applyBorder="1" applyAlignment="1">
      <alignment horizontal="center" vertical="top"/>
    </xf>
    <xf numFmtId="3" fontId="2" fillId="0" borderId="38" xfId="0" applyNumberFormat="1" applyFont="1" applyBorder="1" applyAlignment="1">
      <alignment horizontal="center" vertical="top"/>
    </xf>
    <xf numFmtId="3" fontId="1" fillId="0" borderId="52" xfId="0" applyNumberFormat="1" applyFont="1" applyBorder="1" applyAlignment="1">
      <alignment horizontal="center" vertical="top"/>
    </xf>
    <xf numFmtId="3" fontId="2" fillId="0" borderId="32" xfId="0" applyNumberFormat="1" applyFont="1" applyFill="1" applyBorder="1" applyAlignment="1">
      <alignment horizontal="center" vertical="top" textRotation="90" wrapText="1"/>
    </xf>
    <xf numFmtId="3" fontId="4" fillId="0" borderId="51" xfId="0" applyNumberFormat="1" applyFont="1" applyFill="1" applyBorder="1" applyAlignment="1">
      <alignment horizontal="center" vertical="top" wrapText="1"/>
    </xf>
    <xf numFmtId="49" fontId="2" fillId="2" borderId="13" xfId="0" applyNumberFormat="1" applyFont="1" applyFill="1" applyBorder="1" applyAlignment="1">
      <alignment vertical="top"/>
    </xf>
    <xf numFmtId="49" fontId="2" fillId="2" borderId="18" xfId="0" applyNumberFormat="1" applyFont="1" applyFill="1" applyBorder="1" applyAlignment="1">
      <alignment vertical="top"/>
    </xf>
    <xf numFmtId="3" fontId="1" fillId="0" borderId="2" xfId="0" applyNumberFormat="1" applyFont="1" applyFill="1" applyBorder="1" applyAlignment="1">
      <alignment horizontal="center" vertical="top" wrapText="1"/>
    </xf>
    <xf numFmtId="3" fontId="4" fillId="0" borderId="9" xfId="0" applyNumberFormat="1" applyFont="1" applyFill="1" applyBorder="1" applyAlignment="1">
      <alignment horizontal="center" vertical="top" wrapText="1"/>
    </xf>
    <xf numFmtId="49" fontId="1" fillId="0" borderId="0" xfId="0" applyNumberFormat="1" applyFont="1" applyBorder="1" applyAlignment="1">
      <alignment horizontal="center" vertical="top" wrapText="1"/>
    </xf>
    <xf numFmtId="3" fontId="4" fillId="0" borderId="0" xfId="0" applyNumberFormat="1" applyFont="1" applyAlignment="1">
      <alignment horizontal="center" vertical="top"/>
    </xf>
    <xf numFmtId="164" fontId="1" fillId="0" borderId="3"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164" fontId="1" fillId="4" borderId="16" xfId="0" applyNumberFormat="1" applyFont="1" applyFill="1" applyBorder="1" applyAlignment="1">
      <alignment horizontal="center" vertical="top"/>
    </xf>
    <xf numFmtId="164" fontId="1" fillId="4" borderId="10" xfId="0" applyNumberFormat="1" applyFont="1" applyFill="1" applyBorder="1" applyAlignment="1">
      <alignment horizontal="center" vertical="top"/>
    </xf>
    <xf numFmtId="164" fontId="1" fillId="4" borderId="0" xfId="0" applyNumberFormat="1" applyFont="1" applyFill="1" applyBorder="1" applyAlignment="1">
      <alignment horizontal="center" vertical="top"/>
    </xf>
    <xf numFmtId="164" fontId="1" fillId="4" borderId="8" xfId="0" applyNumberFormat="1" applyFont="1" applyFill="1" applyBorder="1" applyAlignment="1">
      <alignment horizontal="center" vertical="top"/>
    </xf>
    <xf numFmtId="164" fontId="1" fillId="0" borderId="7" xfId="0" applyNumberFormat="1" applyFont="1" applyFill="1" applyBorder="1" applyAlignment="1">
      <alignment horizontal="center" vertical="top"/>
    </xf>
    <xf numFmtId="164" fontId="1" fillId="0" borderId="26" xfId="0" applyNumberFormat="1" applyFont="1" applyFill="1" applyBorder="1" applyAlignment="1">
      <alignment horizontal="center" vertical="top"/>
    </xf>
    <xf numFmtId="164" fontId="4" fillId="4" borderId="7" xfId="0" applyNumberFormat="1" applyFont="1" applyFill="1" applyBorder="1" applyAlignment="1">
      <alignment horizontal="center" vertical="top"/>
    </xf>
    <xf numFmtId="164" fontId="1" fillId="0" borderId="28" xfId="0" applyNumberFormat="1" applyFont="1" applyFill="1" applyBorder="1" applyAlignment="1">
      <alignment horizontal="center" vertical="top"/>
    </xf>
    <xf numFmtId="164" fontId="1" fillId="4" borderId="7" xfId="0" applyNumberFormat="1" applyFont="1" applyFill="1" applyBorder="1" applyAlignment="1">
      <alignment horizontal="center" vertical="top"/>
    </xf>
    <xf numFmtId="164" fontId="1" fillId="4" borderId="24" xfId="0" applyNumberFormat="1" applyFont="1" applyFill="1" applyBorder="1" applyAlignment="1">
      <alignment horizontal="center" vertical="top"/>
    </xf>
    <xf numFmtId="164" fontId="1" fillId="0" borderId="6" xfId="0" applyNumberFormat="1" applyFont="1" applyFill="1" applyBorder="1" applyAlignment="1">
      <alignment horizontal="center" vertical="top"/>
    </xf>
    <xf numFmtId="164" fontId="1" fillId="0" borderId="61" xfId="0" applyNumberFormat="1" applyFont="1" applyFill="1" applyBorder="1" applyAlignment="1">
      <alignment horizontal="center" vertical="top"/>
    </xf>
    <xf numFmtId="164" fontId="5" fillId="5" borderId="47" xfId="0" applyNumberFormat="1" applyFont="1" applyFill="1" applyBorder="1" applyAlignment="1">
      <alignment horizontal="center" vertical="top"/>
    </xf>
    <xf numFmtId="164" fontId="2" fillId="5" borderId="47" xfId="0" applyNumberFormat="1" applyFont="1" applyFill="1" applyBorder="1" applyAlignment="1">
      <alignment horizontal="center" vertical="top"/>
    </xf>
    <xf numFmtId="164" fontId="2" fillId="5" borderId="45" xfId="0" applyNumberFormat="1" applyFont="1" applyFill="1" applyBorder="1" applyAlignment="1">
      <alignment horizontal="center" vertical="top"/>
    </xf>
    <xf numFmtId="164" fontId="2" fillId="5" borderId="55" xfId="0" applyNumberFormat="1" applyFont="1" applyFill="1" applyBorder="1" applyAlignment="1">
      <alignment horizontal="center" vertical="top"/>
    </xf>
    <xf numFmtId="164" fontId="4" fillId="0" borderId="2" xfId="0" applyNumberFormat="1" applyFont="1" applyFill="1" applyBorder="1" applyAlignment="1">
      <alignment horizontal="center" vertical="top" wrapText="1"/>
    </xf>
    <xf numFmtId="164" fontId="1" fillId="0" borderId="8" xfId="0" applyNumberFormat="1" applyFont="1" applyFill="1" applyBorder="1" applyAlignment="1">
      <alignment horizontal="center" vertical="top"/>
    </xf>
    <xf numFmtId="164" fontId="1" fillId="0" borderId="2" xfId="0" applyNumberFormat="1" applyFont="1" applyFill="1" applyBorder="1" applyAlignment="1">
      <alignment horizontal="center" vertical="top"/>
    </xf>
    <xf numFmtId="164" fontId="1" fillId="0" borderId="17" xfId="0" applyNumberFormat="1" applyFont="1" applyFill="1" applyBorder="1" applyAlignment="1">
      <alignment horizontal="center" vertical="top"/>
    </xf>
    <xf numFmtId="164" fontId="1" fillId="0" borderId="24" xfId="0" applyNumberFormat="1" applyFont="1" applyFill="1" applyBorder="1" applyAlignment="1">
      <alignment horizontal="center" vertical="top"/>
    </xf>
    <xf numFmtId="164" fontId="2" fillId="5" borderId="50" xfId="0" applyNumberFormat="1" applyFont="1" applyFill="1" applyBorder="1" applyAlignment="1">
      <alignment horizontal="center" vertical="top"/>
    </xf>
    <xf numFmtId="164" fontId="1" fillId="0" borderId="0" xfId="0" applyNumberFormat="1" applyFont="1" applyFill="1" applyBorder="1" applyAlignment="1">
      <alignment horizontal="center" vertical="top"/>
    </xf>
    <xf numFmtId="164" fontId="2" fillId="2" borderId="12" xfId="0" applyNumberFormat="1" applyFont="1" applyFill="1" applyBorder="1" applyAlignment="1">
      <alignment horizontal="center" vertical="top"/>
    </xf>
    <xf numFmtId="164" fontId="2" fillId="2" borderId="23" xfId="0" applyNumberFormat="1" applyFont="1" applyFill="1" applyBorder="1" applyAlignment="1">
      <alignment horizontal="center" vertical="top"/>
    </xf>
    <xf numFmtId="164" fontId="4" fillId="0" borderId="5" xfId="0" applyNumberFormat="1" applyFont="1" applyFill="1" applyBorder="1" applyAlignment="1">
      <alignment horizontal="center" vertical="top" wrapText="1"/>
    </xf>
    <xf numFmtId="164" fontId="4" fillId="0" borderId="6" xfId="0" applyNumberFormat="1" applyFont="1" applyBorder="1" applyAlignment="1">
      <alignment horizontal="center" vertical="top" wrapText="1"/>
    </xf>
    <xf numFmtId="164" fontId="4" fillId="0" borderId="55" xfId="0" applyNumberFormat="1" applyFont="1" applyFill="1" applyBorder="1" applyAlignment="1">
      <alignment horizontal="center" vertical="top" wrapText="1"/>
    </xf>
    <xf numFmtId="164" fontId="5" fillId="5" borderId="23" xfId="0" applyNumberFormat="1" applyFont="1" applyFill="1" applyBorder="1" applyAlignment="1">
      <alignment horizontal="center" vertical="top" wrapText="1"/>
    </xf>
    <xf numFmtId="164" fontId="1" fillId="0" borderId="0" xfId="0" applyNumberFormat="1" applyFont="1" applyBorder="1" applyAlignment="1">
      <alignment vertical="top"/>
    </xf>
    <xf numFmtId="164" fontId="1" fillId="0" borderId="0" xfId="0" applyNumberFormat="1" applyFont="1" applyAlignment="1">
      <alignment vertical="top"/>
    </xf>
    <xf numFmtId="164" fontId="1" fillId="0" borderId="0" xfId="0" applyNumberFormat="1" applyFont="1" applyBorder="1" applyAlignment="1">
      <alignment horizontal="center" vertical="top"/>
    </xf>
    <xf numFmtId="164" fontId="4" fillId="4" borderId="17" xfId="0" applyNumberFormat="1" applyFont="1" applyFill="1" applyBorder="1" applyAlignment="1">
      <alignment horizontal="center" vertical="top"/>
    </xf>
    <xf numFmtId="3" fontId="1" fillId="4" borderId="32" xfId="0" applyNumberFormat="1" applyFont="1" applyFill="1" applyBorder="1" applyAlignment="1">
      <alignment horizontal="center" vertical="top" wrapText="1"/>
    </xf>
    <xf numFmtId="164" fontId="1" fillId="4" borderId="28" xfId="0" applyNumberFormat="1" applyFont="1" applyFill="1" applyBorder="1" applyAlignment="1">
      <alignment horizontal="center" vertical="top"/>
    </xf>
    <xf numFmtId="164" fontId="1" fillId="3" borderId="10" xfId="0" applyNumberFormat="1" applyFont="1" applyFill="1" applyBorder="1" applyAlignment="1">
      <alignment horizontal="center" vertical="top"/>
    </xf>
    <xf numFmtId="3" fontId="2" fillId="0" borderId="0" xfId="0" applyNumberFormat="1" applyFont="1" applyFill="1" applyBorder="1" applyAlignment="1">
      <alignment horizontal="center" vertical="top" wrapText="1"/>
    </xf>
    <xf numFmtId="3" fontId="1" fillId="0" borderId="30" xfId="0" applyNumberFormat="1" applyFont="1" applyBorder="1" applyAlignment="1">
      <alignment horizontal="center" vertical="top"/>
    </xf>
    <xf numFmtId="3" fontId="1" fillId="4" borderId="60" xfId="0" applyNumberFormat="1" applyFont="1" applyFill="1" applyBorder="1" applyAlignment="1">
      <alignment horizontal="center" vertical="top" wrapText="1"/>
    </xf>
    <xf numFmtId="3" fontId="5" fillId="0" borderId="18" xfId="0" applyNumberFormat="1" applyFont="1" applyBorder="1" applyAlignment="1">
      <alignment horizontal="center" vertical="top"/>
    </xf>
    <xf numFmtId="3" fontId="4" fillId="4" borderId="53" xfId="0" applyNumberFormat="1" applyFont="1" applyFill="1" applyBorder="1" applyAlignment="1">
      <alignment horizontal="center" vertical="top"/>
    </xf>
    <xf numFmtId="3" fontId="1" fillId="0" borderId="32" xfId="0" applyNumberFormat="1" applyFont="1" applyBorder="1" applyAlignment="1">
      <alignment horizontal="center" vertical="top"/>
    </xf>
    <xf numFmtId="164" fontId="1" fillId="4" borderId="15" xfId="0" applyNumberFormat="1" applyFont="1" applyFill="1" applyBorder="1" applyAlignment="1">
      <alignment horizontal="center" vertical="top"/>
    </xf>
    <xf numFmtId="3" fontId="8" fillId="0" borderId="0" xfId="0" applyNumberFormat="1" applyFont="1" applyBorder="1" applyAlignment="1">
      <alignment vertical="top"/>
    </xf>
    <xf numFmtId="3" fontId="1" fillId="4" borderId="18" xfId="0" applyNumberFormat="1" applyFont="1" applyFill="1" applyBorder="1" applyAlignment="1">
      <alignment vertical="top" wrapText="1"/>
    </xf>
    <xf numFmtId="164" fontId="1" fillId="4" borderId="57" xfId="0" applyNumberFormat="1" applyFont="1" applyFill="1" applyBorder="1" applyAlignment="1">
      <alignment horizontal="center" vertical="top"/>
    </xf>
    <xf numFmtId="164" fontId="4" fillId="0" borderId="58" xfId="0" applyNumberFormat="1" applyFont="1" applyFill="1" applyBorder="1" applyAlignment="1">
      <alignment horizontal="center" vertical="top"/>
    </xf>
    <xf numFmtId="3" fontId="1" fillId="4" borderId="17" xfId="0" applyNumberFormat="1" applyFont="1" applyFill="1" applyBorder="1" applyAlignment="1">
      <alignment vertical="top" wrapText="1"/>
    </xf>
    <xf numFmtId="3" fontId="1" fillId="4" borderId="61" xfId="0" applyNumberFormat="1" applyFont="1" applyFill="1" applyBorder="1" applyAlignment="1">
      <alignment vertical="top" wrapText="1"/>
    </xf>
    <xf numFmtId="3" fontId="1" fillId="4" borderId="53" xfId="0" applyNumberFormat="1" applyFont="1" applyFill="1" applyBorder="1" applyAlignment="1">
      <alignment horizontal="center" vertical="top" wrapText="1"/>
    </xf>
    <xf numFmtId="164" fontId="1" fillId="4" borderId="5" xfId="0" applyNumberFormat="1" applyFont="1" applyFill="1" applyBorder="1" applyAlignment="1">
      <alignment horizontal="center" vertical="top"/>
    </xf>
    <xf numFmtId="3" fontId="4" fillId="4" borderId="52" xfId="0" applyNumberFormat="1" applyFont="1" applyFill="1" applyBorder="1" applyAlignment="1">
      <alignment horizontal="center" vertical="top" wrapText="1"/>
    </xf>
    <xf numFmtId="3" fontId="2" fillId="0" borderId="32" xfId="0" applyNumberFormat="1" applyFont="1" applyBorder="1" applyAlignment="1">
      <alignment vertical="top"/>
    </xf>
    <xf numFmtId="164" fontId="4" fillId="4" borderId="28" xfId="0" applyNumberFormat="1" applyFont="1" applyFill="1" applyBorder="1" applyAlignment="1">
      <alignment horizontal="center" vertical="top"/>
    </xf>
    <xf numFmtId="3" fontId="4" fillId="4" borderId="44" xfId="0" applyNumberFormat="1" applyFont="1" applyFill="1" applyBorder="1" applyAlignment="1">
      <alignment horizontal="center" vertical="top" wrapText="1"/>
    </xf>
    <xf numFmtId="3" fontId="1" fillId="4" borderId="42" xfId="0" applyNumberFormat="1" applyFont="1" applyFill="1" applyBorder="1" applyAlignment="1">
      <alignment horizontal="center" vertical="top" wrapText="1"/>
    </xf>
    <xf numFmtId="3" fontId="1" fillId="4" borderId="62" xfId="0" applyNumberFormat="1" applyFont="1" applyFill="1" applyBorder="1" applyAlignment="1">
      <alignment vertical="top" wrapText="1"/>
    </xf>
    <xf numFmtId="3" fontId="4" fillId="4" borderId="66" xfId="0" applyNumberFormat="1" applyFont="1" applyFill="1" applyBorder="1" applyAlignment="1">
      <alignment horizontal="center" vertical="top" wrapText="1"/>
    </xf>
    <xf numFmtId="3" fontId="4" fillId="4" borderId="51" xfId="0" applyNumberFormat="1" applyFont="1" applyFill="1" applyBorder="1" applyAlignment="1">
      <alignment horizontal="center" vertical="top" wrapText="1"/>
    </xf>
    <xf numFmtId="3" fontId="1" fillId="4" borderId="33" xfId="0" applyNumberFormat="1" applyFont="1" applyFill="1" applyBorder="1" applyAlignment="1">
      <alignment horizontal="center" vertical="top"/>
    </xf>
    <xf numFmtId="3" fontId="4" fillId="4" borderId="32" xfId="0" applyNumberFormat="1" applyFont="1" applyFill="1" applyBorder="1" applyAlignment="1">
      <alignment horizontal="center" vertical="top" wrapText="1"/>
    </xf>
    <xf numFmtId="3" fontId="1" fillId="0" borderId="53" xfId="0" applyNumberFormat="1" applyFont="1" applyBorder="1" applyAlignment="1">
      <alignment horizontal="center" vertical="top"/>
    </xf>
    <xf numFmtId="3" fontId="1" fillId="4" borderId="51" xfId="0" applyNumberFormat="1" applyFont="1" applyFill="1" applyBorder="1" applyAlignment="1">
      <alignment horizontal="center" vertical="top"/>
    </xf>
    <xf numFmtId="3" fontId="4" fillId="4" borderId="33" xfId="0" applyNumberFormat="1" applyFont="1" applyFill="1" applyBorder="1" applyAlignment="1">
      <alignment horizontal="center" vertical="top" wrapText="1"/>
    </xf>
    <xf numFmtId="3" fontId="5" fillId="4" borderId="67" xfId="0" applyNumberFormat="1" applyFont="1" applyFill="1" applyBorder="1" applyAlignment="1">
      <alignment horizontal="center" vertical="top" wrapText="1"/>
    </xf>
    <xf numFmtId="3" fontId="4" fillId="4" borderId="53" xfId="0" applyNumberFormat="1" applyFont="1" applyFill="1" applyBorder="1" applyAlignment="1">
      <alignment horizontal="center" vertical="top" wrapText="1"/>
    </xf>
    <xf numFmtId="164" fontId="1" fillId="4" borderId="3" xfId="0" applyNumberFormat="1" applyFont="1" applyFill="1" applyBorder="1" applyAlignment="1">
      <alignment horizontal="center" vertical="top"/>
    </xf>
    <xf numFmtId="164" fontId="1" fillId="3" borderId="27" xfId="0" applyNumberFormat="1" applyFont="1" applyFill="1" applyBorder="1" applyAlignment="1">
      <alignment horizontal="center" vertical="top" wrapText="1"/>
    </xf>
    <xf numFmtId="3" fontId="1" fillId="0" borderId="64" xfId="0" applyNumberFormat="1" applyFont="1" applyBorder="1" applyAlignment="1">
      <alignment horizontal="center" vertical="top"/>
    </xf>
    <xf numFmtId="3" fontId="1" fillId="0" borderId="68" xfId="0" applyNumberFormat="1" applyFont="1" applyBorder="1" applyAlignment="1">
      <alignment horizontal="center" vertical="top"/>
    </xf>
    <xf numFmtId="3" fontId="1" fillId="0" borderId="71" xfId="0" applyNumberFormat="1" applyFont="1" applyBorder="1" applyAlignment="1">
      <alignment horizontal="center" vertical="top"/>
    </xf>
    <xf numFmtId="164" fontId="4" fillId="4" borderId="62" xfId="0" applyNumberFormat="1" applyFont="1" applyFill="1" applyBorder="1" applyAlignment="1">
      <alignment horizontal="center" vertical="top"/>
    </xf>
    <xf numFmtId="3" fontId="2" fillId="3" borderId="43" xfId="0" applyNumberFormat="1" applyFont="1" applyFill="1" applyBorder="1" applyAlignment="1">
      <alignment horizontal="center" vertical="top"/>
    </xf>
    <xf numFmtId="164" fontId="1" fillId="3" borderId="24" xfId="0" applyNumberFormat="1" applyFont="1" applyFill="1" applyBorder="1" applyAlignment="1">
      <alignment horizontal="center" vertical="top"/>
    </xf>
    <xf numFmtId="3" fontId="3" fillId="0" borderId="0" xfId="0" applyNumberFormat="1" applyFont="1"/>
    <xf numFmtId="164" fontId="1" fillId="0" borderId="16" xfId="0" applyNumberFormat="1" applyFont="1" applyFill="1" applyBorder="1" applyAlignment="1">
      <alignment horizontal="center" vertical="top"/>
    </xf>
    <xf numFmtId="164" fontId="1" fillId="0" borderId="65" xfId="0" applyNumberFormat="1" applyFont="1" applyFill="1" applyBorder="1" applyAlignment="1">
      <alignment horizontal="center" vertical="top"/>
    </xf>
    <xf numFmtId="164" fontId="1" fillId="3" borderId="61" xfId="0" applyNumberFormat="1" applyFont="1" applyFill="1" applyBorder="1" applyAlignment="1">
      <alignment horizontal="center" vertical="top" wrapText="1"/>
    </xf>
    <xf numFmtId="164" fontId="1" fillId="3" borderId="6" xfId="0" applyNumberFormat="1" applyFont="1" applyFill="1" applyBorder="1" applyAlignment="1">
      <alignment horizontal="center" vertical="top" wrapText="1"/>
    </xf>
    <xf numFmtId="3" fontId="1" fillId="4" borderId="21" xfId="0" applyNumberFormat="1" applyFont="1" applyFill="1" applyBorder="1" applyAlignment="1">
      <alignment horizontal="center" vertical="top"/>
    </xf>
    <xf numFmtId="164" fontId="4" fillId="4" borderId="2" xfId="0" applyNumberFormat="1" applyFont="1" applyFill="1" applyBorder="1" applyAlignment="1">
      <alignment horizontal="center" vertical="top"/>
    </xf>
    <xf numFmtId="164" fontId="4" fillId="4" borderId="8" xfId="0" applyNumberFormat="1" applyFont="1" applyFill="1" applyBorder="1" applyAlignment="1">
      <alignment horizontal="center" vertical="top"/>
    </xf>
    <xf numFmtId="3" fontId="4" fillId="0" borderId="33" xfId="0" applyNumberFormat="1" applyFont="1" applyFill="1" applyBorder="1" applyAlignment="1">
      <alignment horizontal="center" vertical="top" wrapText="1"/>
    </xf>
    <xf numFmtId="3" fontId="4" fillId="4" borderId="42" xfId="0" applyNumberFormat="1" applyFont="1" applyFill="1" applyBorder="1" applyAlignment="1">
      <alignment horizontal="center" vertical="top" wrapText="1"/>
    </xf>
    <xf numFmtId="3" fontId="4" fillId="4" borderId="60" xfId="0" applyNumberFormat="1" applyFont="1" applyFill="1" applyBorder="1" applyAlignment="1">
      <alignment horizontal="center" vertical="top" wrapText="1"/>
    </xf>
    <xf numFmtId="3" fontId="4" fillId="0" borderId="38" xfId="0" applyNumberFormat="1" applyFont="1" applyFill="1" applyBorder="1" applyAlignment="1">
      <alignment horizontal="center" vertical="top" wrapText="1"/>
    </xf>
    <xf numFmtId="164" fontId="4" fillId="4" borderId="27" xfId="0" applyNumberFormat="1" applyFont="1" applyFill="1" applyBorder="1" applyAlignment="1">
      <alignment horizontal="center" vertical="top"/>
    </xf>
    <xf numFmtId="164" fontId="4" fillId="4" borderId="6" xfId="0" applyNumberFormat="1" applyFont="1" applyFill="1" applyBorder="1" applyAlignment="1">
      <alignment horizontal="center" vertical="top"/>
    </xf>
    <xf numFmtId="3" fontId="4" fillId="3" borderId="21" xfId="0" applyNumberFormat="1" applyFont="1" applyFill="1" applyBorder="1" applyAlignment="1">
      <alignment horizontal="center" vertical="top"/>
    </xf>
    <xf numFmtId="164" fontId="1" fillId="0" borderId="17" xfId="0" applyNumberFormat="1" applyFont="1" applyBorder="1" applyAlignment="1">
      <alignment horizontal="center" vertical="top"/>
    </xf>
    <xf numFmtId="3" fontId="1" fillId="0" borderId="6" xfId="0" applyNumberFormat="1" applyFont="1" applyBorder="1" applyAlignment="1">
      <alignment horizontal="center" vertical="top"/>
    </xf>
    <xf numFmtId="3" fontId="1" fillId="4" borderId="33" xfId="0" applyNumberFormat="1" applyFont="1" applyFill="1" applyBorder="1" applyAlignment="1">
      <alignment horizontal="center" vertical="top" wrapText="1"/>
    </xf>
    <xf numFmtId="164" fontId="2" fillId="5" borderId="47" xfId="0" applyNumberFormat="1" applyFont="1" applyFill="1" applyBorder="1" applyAlignment="1">
      <alignment horizontal="center" vertical="top" wrapText="1"/>
    </xf>
    <xf numFmtId="0" fontId="12" fillId="4" borderId="68" xfId="0" applyFont="1" applyFill="1" applyBorder="1" applyAlignment="1">
      <alignment horizontal="center" vertical="top"/>
    </xf>
    <xf numFmtId="0" fontId="12" fillId="4" borderId="21" xfId="0" applyFont="1" applyFill="1" applyBorder="1" applyAlignment="1">
      <alignment horizontal="center" vertical="top"/>
    </xf>
    <xf numFmtId="164" fontId="1" fillId="4" borderId="6" xfId="0" applyNumberFormat="1" applyFont="1" applyFill="1" applyBorder="1" applyAlignment="1">
      <alignment horizontal="center" vertical="top"/>
    </xf>
    <xf numFmtId="3" fontId="1" fillId="4" borderId="59" xfId="0" applyNumberFormat="1" applyFont="1" applyFill="1" applyBorder="1" applyAlignment="1">
      <alignment vertical="top" wrapText="1"/>
    </xf>
    <xf numFmtId="3" fontId="1" fillId="4" borderId="46" xfId="0" applyNumberFormat="1" applyFont="1" applyFill="1" applyBorder="1" applyAlignment="1">
      <alignment horizontal="center" vertical="top" wrapText="1"/>
    </xf>
    <xf numFmtId="3" fontId="1" fillId="4" borderId="44" xfId="0" applyNumberFormat="1" applyFont="1" applyFill="1" applyBorder="1" applyAlignment="1">
      <alignment horizontal="center" vertical="top" wrapText="1"/>
    </xf>
    <xf numFmtId="3" fontId="1" fillId="0" borderId="16" xfId="0" applyNumberFormat="1" applyFont="1" applyFill="1" applyBorder="1" applyAlignment="1">
      <alignment horizontal="center" vertical="top"/>
    </xf>
    <xf numFmtId="3" fontId="4" fillId="4" borderId="31" xfId="0" applyNumberFormat="1" applyFont="1" applyFill="1" applyBorder="1" applyAlignment="1">
      <alignment horizontal="center" vertical="top" wrapText="1"/>
    </xf>
    <xf numFmtId="3" fontId="4" fillId="4" borderId="27" xfId="0" applyNumberFormat="1" applyFont="1" applyFill="1" applyBorder="1" applyAlignment="1">
      <alignment horizontal="center" vertical="top" wrapText="1"/>
    </xf>
    <xf numFmtId="164" fontId="1" fillId="4" borderId="34" xfId="0" applyNumberFormat="1" applyFont="1" applyFill="1" applyBorder="1" applyAlignment="1">
      <alignment horizontal="center" vertical="top"/>
    </xf>
    <xf numFmtId="3" fontId="4" fillId="4" borderId="57" xfId="0" applyNumberFormat="1" applyFont="1" applyFill="1" applyBorder="1" applyAlignment="1">
      <alignment horizontal="center" vertical="top" wrapText="1"/>
    </xf>
    <xf numFmtId="164" fontId="1" fillId="4" borderId="8" xfId="0" applyNumberFormat="1" applyFont="1" applyFill="1" applyBorder="1" applyAlignment="1">
      <alignment horizontal="center" vertical="top" wrapText="1"/>
    </xf>
    <xf numFmtId="164" fontId="1" fillId="4" borderId="7" xfId="0" applyNumberFormat="1" applyFont="1" applyFill="1" applyBorder="1" applyAlignment="1">
      <alignment horizontal="center" vertical="top" wrapText="1"/>
    </xf>
    <xf numFmtId="3" fontId="1" fillId="4" borderId="65" xfId="0" applyNumberFormat="1" applyFont="1" applyFill="1" applyBorder="1" applyAlignment="1">
      <alignment horizontal="left" vertical="top" wrapText="1"/>
    </xf>
    <xf numFmtId="3" fontId="1" fillId="4" borderId="56" xfId="0" applyNumberFormat="1" applyFont="1" applyFill="1" applyBorder="1" applyAlignment="1">
      <alignment vertical="top" wrapText="1"/>
    </xf>
    <xf numFmtId="3" fontId="1" fillId="4" borderId="21" xfId="0" applyNumberFormat="1" applyFont="1" applyFill="1" applyBorder="1" applyAlignment="1">
      <alignment horizontal="center" vertical="top" wrapText="1"/>
    </xf>
    <xf numFmtId="3" fontId="1" fillId="0" borderId="61" xfId="0" applyNumberFormat="1" applyFont="1" applyBorder="1" applyAlignment="1">
      <alignment horizontal="center" vertical="top"/>
    </xf>
    <xf numFmtId="164" fontId="1" fillId="4" borderId="74" xfId="0" applyNumberFormat="1" applyFont="1" applyFill="1" applyBorder="1" applyAlignment="1">
      <alignment horizontal="center" vertical="top" wrapText="1"/>
    </xf>
    <xf numFmtId="164" fontId="1" fillId="4" borderId="17" xfId="0" applyNumberFormat="1" applyFont="1" applyFill="1" applyBorder="1" applyAlignment="1">
      <alignment horizontal="center" vertical="top" wrapText="1"/>
    </xf>
    <xf numFmtId="3" fontId="1" fillId="0" borderId="65" xfId="0" applyNumberFormat="1" applyFont="1" applyFill="1" applyBorder="1" applyAlignment="1">
      <alignment horizontal="center" vertical="top" wrapText="1"/>
    </xf>
    <xf numFmtId="3" fontId="1" fillId="3" borderId="52" xfId="0" applyNumberFormat="1" applyFont="1" applyFill="1" applyBorder="1" applyAlignment="1">
      <alignment horizontal="center" vertical="top"/>
    </xf>
    <xf numFmtId="3" fontId="1" fillId="0" borderId="61" xfId="0" applyNumberFormat="1" applyFont="1" applyFill="1" applyBorder="1" applyAlignment="1">
      <alignment horizontal="center" vertical="top" wrapText="1"/>
    </xf>
    <xf numFmtId="3" fontId="1" fillId="0" borderId="74" xfId="0" applyNumberFormat="1" applyFont="1" applyBorder="1" applyAlignment="1">
      <alignment horizontal="center" vertical="top"/>
    </xf>
    <xf numFmtId="49" fontId="2" fillId="0" borderId="18" xfId="0" applyNumberFormat="1" applyFont="1" applyBorder="1" applyAlignment="1">
      <alignment horizontal="center" vertical="top"/>
    </xf>
    <xf numFmtId="0" fontId="1" fillId="0" borderId="17" xfId="0" applyFont="1" applyFill="1" applyBorder="1" applyAlignment="1">
      <alignment horizontal="center" vertical="top" wrapText="1"/>
    </xf>
    <xf numFmtId="164" fontId="1" fillId="3" borderId="7" xfId="0" applyNumberFormat="1" applyFont="1" applyFill="1" applyBorder="1" applyAlignment="1">
      <alignment horizontal="center" vertical="top"/>
    </xf>
    <xf numFmtId="0" fontId="1" fillId="0" borderId="61" xfId="0" applyFont="1" applyFill="1" applyBorder="1" applyAlignment="1">
      <alignment horizontal="center" vertical="top" wrapText="1"/>
    </xf>
    <xf numFmtId="49" fontId="2" fillId="0" borderId="18" xfId="0" applyNumberFormat="1" applyFont="1" applyBorder="1" applyAlignment="1">
      <alignment horizontal="center" vertical="top" wrapText="1"/>
    </xf>
    <xf numFmtId="49" fontId="2" fillId="2" borderId="67" xfId="0" applyNumberFormat="1" applyFont="1" applyFill="1" applyBorder="1" applyAlignment="1">
      <alignment horizontal="center" vertical="top"/>
    </xf>
    <xf numFmtId="49" fontId="2" fillId="0" borderId="32" xfId="0" applyNumberFormat="1" applyFont="1" applyBorder="1" applyAlignment="1">
      <alignment horizontal="center" vertical="top" wrapText="1"/>
    </xf>
    <xf numFmtId="3" fontId="2" fillId="4" borderId="29" xfId="0" applyNumberFormat="1" applyFont="1" applyFill="1" applyBorder="1" applyAlignment="1">
      <alignment horizontal="left" vertical="top" wrapText="1"/>
    </xf>
    <xf numFmtId="3" fontId="2" fillId="0" borderId="3" xfId="0" applyNumberFormat="1" applyFont="1" applyFill="1" applyBorder="1" applyAlignment="1">
      <alignment horizontal="center" vertical="top" textRotation="90" wrapText="1"/>
    </xf>
    <xf numFmtId="3" fontId="4" fillId="4" borderId="61" xfId="0" applyNumberFormat="1" applyFont="1" applyFill="1" applyBorder="1" applyAlignment="1">
      <alignment horizontal="center" vertical="top" wrapText="1"/>
    </xf>
    <xf numFmtId="164" fontId="5" fillId="4" borderId="7" xfId="0" applyNumberFormat="1" applyFont="1" applyFill="1" applyBorder="1" applyAlignment="1">
      <alignment horizontal="center" vertical="top"/>
    </xf>
    <xf numFmtId="49" fontId="2" fillId="3" borderId="19" xfId="0" applyNumberFormat="1" applyFont="1" applyFill="1" applyBorder="1" applyAlignment="1">
      <alignment vertical="top"/>
    </xf>
    <xf numFmtId="49" fontId="2" fillId="3" borderId="67" xfId="0" applyNumberFormat="1" applyFont="1" applyFill="1" applyBorder="1" applyAlignment="1">
      <alignment horizontal="center" vertical="top"/>
    </xf>
    <xf numFmtId="3" fontId="1" fillId="0" borderId="5" xfId="0" applyNumberFormat="1" applyFont="1" applyFill="1" applyBorder="1" applyAlignment="1">
      <alignment horizontal="center" vertical="top" wrapText="1"/>
    </xf>
    <xf numFmtId="3" fontId="1" fillId="4" borderId="66" xfId="0" applyNumberFormat="1" applyFont="1" applyFill="1" applyBorder="1" applyAlignment="1">
      <alignment horizontal="left" vertical="top" wrapText="1"/>
    </xf>
    <xf numFmtId="3" fontId="4" fillId="0" borderId="13" xfId="0" applyNumberFormat="1" applyFont="1" applyBorder="1" applyAlignment="1">
      <alignment horizontal="center" vertical="top"/>
    </xf>
    <xf numFmtId="3" fontId="4" fillId="0" borderId="18" xfId="0" applyNumberFormat="1" applyFont="1" applyBorder="1" applyAlignment="1">
      <alignment horizontal="center" vertical="top"/>
    </xf>
    <xf numFmtId="3" fontId="4" fillId="3" borderId="0" xfId="0" applyNumberFormat="1" applyFont="1" applyFill="1" applyBorder="1" applyAlignment="1">
      <alignment horizontal="center" vertical="top" wrapText="1"/>
    </xf>
    <xf numFmtId="3" fontId="5" fillId="3" borderId="0" xfId="0" applyNumberFormat="1" applyFont="1" applyFill="1" applyBorder="1" applyAlignment="1">
      <alignment horizontal="center" vertical="top" wrapText="1"/>
    </xf>
    <xf numFmtId="3" fontId="5" fillId="3" borderId="0" xfId="0" applyNumberFormat="1" applyFont="1" applyFill="1" applyBorder="1" applyAlignment="1">
      <alignment horizontal="center" vertical="top"/>
    </xf>
    <xf numFmtId="3" fontId="4" fillId="3" borderId="0" xfId="0" applyNumberFormat="1" applyFont="1" applyFill="1" applyBorder="1" applyAlignment="1">
      <alignment horizontal="center" vertical="top"/>
    </xf>
    <xf numFmtId="3" fontId="1" fillId="4" borderId="17" xfId="0" applyNumberFormat="1" applyFont="1" applyFill="1" applyBorder="1" applyAlignment="1">
      <alignment horizontal="center" vertical="top" wrapText="1"/>
    </xf>
    <xf numFmtId="49" fontId="2" fillId="4" borderId="32" xfId="0" applyNumberFormat="1" applyFont="1" applyFill="1" applyBorder="1" applyAlignment="1">
      <alignment horizontal="center" vertical="top"/>
    </xf>
    <xf numFmtId="3" fontId="1" fillId="0" borderId="0" xfId="0" applyNumberFormat="1" applyFont="1" applyFill="1" applyBorder="1" applyAlignment="1">
      <alignment horizontal="center" vertical="center" wrapText="1"/>
    </xf>
    <xf numFmtId="0" fontId="1" fillId="4" borderId="42" xfId="0" applyFont="1" applyFill="1" applyBorder="1" applyAlignment="1">
      <alignment vertical="top" wrapText="1"/>
    </xf>
    <xf numFmtId="3" fontId="4" fillId="0" borderId="53" xfId="0" applyNumberFormat="1" applyFont="1" applyFill="1" applyBorder="1" applyAlignment="1">
      <alignment horizontal="center" vertical="top" wrapText="1"/>
    </xf>
    <xf numFmtId="3" fontId="4" fillId="0" borderId="60" xfId="0" applyNumberFormat="1" applyFont="1" applyFill="1" applyBorder="1" applyAlignment="1">
      <alignment horizontal="center" vertical="top" wrapText="1"/>
    </xf>
    <xf numFmtId="3" fontId="4" fillId="0" borderId="17" xfId="0" applyNumberFormat="1" applyFont="1" applyBorder="1" applyAlignment="1">
      <alignment horizontal="center" vertical="top"/>
    </xf>
    <xf numFmtId="3" fontId="1" fillId="0" borderId="16" xfId="0" applyNumberFormat="1" applyFont="1" applyBorder="1" applyAlignment="1">
      <alignment horizontal="center" vertical="top"/>
    </xf>
    <xf numFmtId="3" fontId="1" fillId="0" borderId="17" xfId="0" applyNumberFormat="1" applyFont="1" applyBorder="1" applyAlignment="1">
      <alignment horizontal="center" vertical="top"/>
    </xf>
    <xf numFmtId="3" fontId="1" fillId="4" borderId="16" xfId="0" applyNumberFormat="1" applyFont="1" applyFill="1" applyBorder="1" applyAlignment="1">
      <alignment horizontal="center" vertical="top"/>
    </xf>
    <xf numFmtId="3" fontId="1" fillId="4" borderId="61" xfId="0" applyNumberFormat="1" applyFont="1" applyFill="1" applyBorder="1" applyAlignment="1">
      <alignment horizontal="center" vertical="top" wrapText="1"/>
    </xf>
    <xf numFmtId="3" fontId="4" fillId="0" borderId="16" xfId="0" applyNumberFormat="1" applyFont="1" applyFill="1" applyBorder="1" applyAlignment="1">
      <alignment horizontal="center" vertical="top" wrapText="1"/>
    </xf>
    <xf numFmtId="3" fontId="1" fillId="4" borderId="62" xfId="0" applyNumberFormat="1" applyFont="1" applyFill="1" applyBorder="1" applyAlignment="1">
      <alignment horizontal="center" vertical="top" wrapText="1"/>
    </xf>
    <xf numFmtId="164" fontId="4" fillId="4" borderId="8" xfId="0" applyNumberFormat="1" applyFont="1" applyFill="1" applyBorder="1" applyAlignment="1">
      <alignment horizontal="center" vertical="top" wrapText="1"/>
    </xf>
    <xf numFmtId="164" fontId="2" fillId="2" borderId="49" xfId="0" applyNumberFormat="1" applyFont="1" applyFill="1" applyBorder="1" applyAlignment="1">
      <alignment horizontal="center" vertical="top"/>
    </xf>
    <xf numFmtId="164" fontId="4" fillId="0" borderId="12" xfId="0" applyNumberFormat="1" applyFont="1" applyBorder="1" applyAlignment="1">
      <alignment horizontal="center" vertical="center" wrapText="1"/>
    </xf>
    <xf numFmtId="164" fontId="4" fillId="0" borderId="65" xfId="0" applyNumberFormat="1" applyFont="1" applyFill="1" applyBorder="1" applyAlignment="1">
      <alignment horizontal="center" vertical="top" wrapText="1"/>
    </xf>
    <xf numFmtId="164" fontId="4" fillId="0" borderId="62" xfId="0" applyNumberFormat="1" applyFont="1" applyFill="1" applyBorder="1" applyAlignment="1">
      <alignment horizontal="center" vertical="top" wrapText="1"/>
    </xf>
    <xf numFmtId="164" fontId="4" fillId="0" borderId="61" xfId="0" applyNumberFormat="1" applyFont="1" applyBorder="1" applyAlignment="1">
      <alignment horizontal="center" vertical="top" wrapText="1"/>
    </xf>
    <xf numFmtId="164" fontId="4" fillId="0" borderId="47" xfId="0" applyNumberFormat="1" applyFont="1" applyFill="1" applyBorder="1" applyAlignment="1">
      <alignment horizontal="center" vertical="top" wrapText="1"/>
    </xf>
    <xf numFmtId="164" fontId="5" fillId="5" borderId="12" xfId="0" applyNumberFormat="1" applyFont="1" applyFill="1" applyBorder="1" applyAlignment="1">
      <alignment horizontal="center" vertical="top" wrapText="1"/>
    </xf>
    <xf numFmtId="164" fontId="4" fillId="0" borderId="0" xfId="0" applyNumberFormat="1" applyFont="1" applyBorder="1" applyAlignment="1">
      <alignment vertical="top"/>
    </xf>
    <xf numFmtId="3" fontId="4" fillId="0" borderId="8" xfId="0" applyNumberFormat="1" applyFont="1" applyBorder="1" applyAlignment="1">
      <alignment vertical="top"/>
    </xf>
    <xf numFmtId="164" fontId="5" fillId="4" borderId="8" xfId="0" applyNumberFormat="1" applyFont="1" applyFill="1" applyBorder="1" applyAlignment="1">
      <alignment horizontal="center" vertical="top"/>
    </xf>
    <xf numFmtId="164" fontId="5" fillId="4" borderId="0" xfId="0" applyNumberFormat="1" applyFont="1" applyFill="1" applyBorder="1" applyAlignment="1">
      <alignment horizontal="center" vertical="top"/>
    </xf>
    <xf numFmtId="3" fontId="4" fillId="4" borderId="17" xfId="0" applyNumberFormat="1" applyFont="1" applyFill="1" applyBorder="1" applyAlignment="1">
      <alignment horizontal="center" vertical="top" wrapText="1"/>
    </xf>
    <xf numFmtId="3" fontId="4" fillId="4" borderId="51" xfId="0" applyNumberFormat="1" applyFont="1" applyFill="1" applyBorder="1" applyAlignment="1">
      <alignment horizontal="center" vertical="top"/>
    </xf>
    <xf numFmtId="3" fontId="5" fillId="0" borderId="31" xfId="0" applyNumberFormat="1" applyFont="1" applyBorder="1" applyAlignment="1">
      <alignment vertical="top"/>
    </xf>
    <xf numFmtId="3" fontId="5" fillId="0" borderId="32" xfId="0" applyNumberFormat="1" applyFont="1" applyBorder="1" applyAlignment="1">
      <alignment vertical="top"/>
    </xf>
    <xf numFmtId="3" fontId="5" fillId="0" borderId="64" xfId="0" applyNumberFormat="1" applyFont="1" applyBorder="1" applyAlignment="1">
      <alignment horizontal="center" vertical="top"/>
    </xf>
    <xf numFmtId="164" fontId="2" fillId="4" borderId="8" xfId="0" applyNumberFormat="1" applyFont="1" applyFill="1" applyBorder="1" applyAlignment="1">
      <alignment horizontal="center" vertical="top"/>
    </xf>
    <xf numFmtId="164" fontId="2" fillId="4" borderId="7" xfId="0" applyNumberFormat="1" applyFont="1" applyFill="1" applyBorder="1" applyAlignment="1">
      <alignment horizontal="center" vertical="top"/>
    </xf>
    <xf numFmtId="3" fontId="1" fillId="0" borderId="0" xfId="0" applyNumberFormat="1" applyFont="1" applyFill="1" applyBorder="1" applyAlignment="1">
      <alignment vertical="top" wrapText="1"/>
    </xf>
    <xf numFmtId="3" fontId="4" fillId="4" borderId="16" xfId="0" applyNumberFormat="1" applyFont="1" applyFill="1" applyBorder="1" applyAlignment="1">
      <alignment horizontal="center" vertical="top" wrapText="1"/>
    </xf>
    <xf numFmtId="164" fontId="4" fillId="4" borderId="10" xfId="0" applyNumberFormat="1" applyFont="1" applyFill="1" applyBorder="1" applyAlignment="1">
      <alignment horizontal="center" vertical="top"/>
    </xf>
    <xf numFmtId="3" fontId="2" fillId="0" borderId="0" xfId="0" applyNumberFormat="1" applyFont="1" applyFill="1" applyBorder="1" applyAlignment="1">
      <alignment horizontal="center" vertical="top" textRotation="90" wrapText="1"/>
    </xf>
    <xf numFmtId="164" fontId="1" fillId="0" borderId="7" xfId="0" applyNumberFormat="1" applyFont="1" applyBorder="1" applyAlignment="1">
      <alignment horizontal="center" vertical="top"/>
    </xf>
    <xf numFmtId="3" fontId="1" fillId="0" borderId="62" xfId="0" applyNumberFormat="1" applyFont="1" applyFill="1" applyBorder="1" applyAlignment="1">
      <alignment horizontal="center" vertical="top"/>
    </xf>
    <xf numFmtId="3" fontId="4" fillId="0" borderId="65" xfId="0" applyNumberFormat="1" applyFont="1" applyFill="1" applyBorder="1" applyAlignment="1">
      <alignment horizontal="center" vertical="top" wrapText="1"/>
    </xf>
    <xf numFmtId="3" fontId="1" fillId="4" borderId="39" xfId="0" applyNumberFormat="1" applyFont="1" applyFill="1" applyBorder="1" applyAlignment="1">
      <alignment horizontal="center" vertical="top"/>
    </xf>
    <xf numFmtId="164" fontId="2" fillId="2" borderId="1" xfId="0" applyNumberFormat="1" applyFont="1" applyFill="1" applyBorder="1" applyAlignment="1">
      <alignment horizontal="center" vertical="top"/>
    </xf>
    <xf numFmtId="3" fontId="4" fillId="4" borderId="8" xfId="0" applyNumberFormat="1" applyFont="1" applyFill="1" applyBorder="1" applyAlignment="1">
      <alignment horizontal="center" vertical="top"/>
    </xf>
    <xf numFmtId="49" fontId="5" fillId="3" borderId="68" xfId="0" applyNumberFormat="1" applyFont="1" applyFill="1" applyBorder="1" applyAlignment="1">
      <alignment horizontal="center" vertical="top"/>
    </xf>
    <xf numFmtId="3" fontId="1" fillId="3" borderId="51" xfId="0" applyNumberFormat="1" applyFont="1" applyFill="1" applyBorder="1" applyAlignment="1">
      <alignment horizontal="center" vertical="top"/>
    </xf>
    <xf numFmtId="3" fontId="1" fillId="3" borderId="59" xfId="0" applyNumberFormat="1" applyFont="1" applyFill="1" applyBorder="1" applyAlignment="1">
      <alignment vertical="top" wrapText="1"/>
    </xf>
    <xf numFmtId="3" fontId="1" fillId="0" borderId="52" xfId="0" applyNumberFormat="1" applyFont="1" applyFill="1" applyBorder="1" applyAlignment="1">
      <alignment horizontal="center" vertical="top"/>
    </xf>
    <xf numFmtId="3" fontId="1" fillId="4" borderId="74" xfId="0" applyNumberFormat="1" applyFont="1" applyFill="1" applyBorder="1" applyAlignment="1">
      <alignment vertical="top" wrapText="1"/>
    </xf>
    <xf numFmtId="164" fontId="1" fillId="4" borderId="2" xfId="0" applyNumberFormat="1" applyFont="1" applyFill="1" applyBorder="1" applyAlignment="1">
      <alignment horizontal="center" vertical="top"/>
    </xf>
    <xf numFmtId="164" fontId="5" fillId="5" borderId="55" xfId="0" applyNumberFormat="1" applyFont="1" applyFill="1" applyBorder="1" applyAlignment="1">
      <alignment horizontal="center" vertical="top"/>
    </xf>
    <xf numFmtId="164" fontId="4" fillId="0" borderId="8" xfId="0" applyNumberFormat="1" applyFont="1" applyFill="1" applyBorder="1" applyAlignment="1">
      <alignment horizontal="center" vertical="top"/>
    </xf>
    <xf numFmtId="164" fontId="4" fillId="0" borderId="6" xfId="0" applyNumberFormat="1" applyFont="1" applyFill="1" applyBorder="1" applyAlignment="1">
      <alignment horizontal="center" vertical="top" wrapText="1"/>
    </xf>
    <xf numFmtId="164" fontId="4" fillId="0" borderId="6" xfId="0" applyNumberFormat="1" applyFont="1" applyBorder="1" applyAlignment="1">
      <alignment horizontal="center" vertical="top"/>
    </xf>
    <xf numFmtId="164" fontId="4" fillId="4" borderId="26" xfId="0" applyNumberFormat="1" applyFont="1" applyFill="1" applyBorder="1" applyAlignment="1">
      <alignment horizontal="center" vertical="top"/>
    </xf>
    <xf numFmtId="164" fontId="5" fillId="4" borderId="17" xfId="0" applyNumberFormat="1" applyFont="1" applyFill="1" applyBorder="1" applyAlignment="1">
      <alignment horizontal="center" vertical="top"/>
    </xf>
    <xf numFmtId="164" fontId="5" fillId="4" borderId="18" xfId="0" applyNumberFormat="1" applyFont="1" applyFill="1" applyBorder="1" applyAlignment="1">
      <alignment horizontal="center" vertical="top"/>
    </xf>
    <xf numFmtId="164" fontId="1" fillId="0" borderId="18" xfId="0" applyNumberFormat="1" applyFont="1" applyFill="1" applyBorder="1" applyAlignment="1">
      <alignment horizontal="center" vertical="top"/>
    </xf>
    <xf numFmtId="164" fontId="2" fillId="5" borderId="4" xfId="0" applyNumberFormat="1" applyFont="1" applyFill="1" applyBorder="1" applyAlignment="1">
      <alignment horizontal="center" vertical="top" wrapText="1"/>
    </xf>
    <xf numFmtId="164" fontId="1" fillId="4" borderId="13" xfId="0" applyNumberFormat="1" applyFont="1" applyFill="1" applyBorder="1" applyAlignment="1">
      <alignment horizontal="center" vertical="top"/>
    </xf>
    <xf numFmtId="164" fontId="1" fillId="0" borderId="59" xfId="0" applyNumberFormat="1" applyFont="1" applyFill="1" applyBorder="1" applyAlignment="1">
      <alignment horizontal="center" vertical="top"/>
    </xf>
    <xf numFmtId="164" fontId="2" fillId="5" borderId="4" xfId="0" applyNumberFormat="1" applyFont="1" applyFill="1" applyBorder="1" applyAlignment="1">
      <alignment horizontal="center" vertical="top"/>
    </xf>
    <xf numFmtId="164" fontId="1" fillId="0" borderId="18" xfId="0" applyNumberFormat="1" applyFont="1" applyBorder="1" applyAlignment="1">
      <alignment horizontal="center" vertical="top"/>
    </xf>
    <xf numFmtId="164" fontId="2" fillId="2" borderId="11" xfId="0" applyNumberFormat="1" applyFont="1" applyFill="1" applyBorder="1" applyAlignment="1">
      <alignment horizontal="center" vertical="top"/>
    </xf>
    <xf numFmtId="3" fontId="4" fillId="0" borderId="7" xfId="0" applyNumberFormat="1" applyFont="1" applyBorder="1" applyAlignment="1">
      <alignment vertical="top"/>
    </xf>
    <xf numFmtId="164" fontId="4" fillId="4" borderId="17" xfId="0" applyNumberFormat="1" applyFont="1" applyFill="1" applyBorder="1" applyAlignment="1">
      <alignment horizontal="center" vertical="top" wrapText="1"/>
    </xf>
    <xf numFmtId="164" fontId="5" fillId="5" borderId="47" xfId="0" applyNumberFormat="1" applyFont="1" applyFill="1" applyBorder="1" applyAlignment="1">
      <alignment horizontal="center" vertical="top" wrapText="1"/>
    </xf>
    <xf numFmtId="164" fontId="2" fillId="4" borderId="17" xfId="0" applyNumberFormat="1" applyFont="1" applyFill="1" applyBorder="1" applyAlignment="1">
      <alignment horizontal="center" vertical="top"/>
    </xf>
    <xf numFmtId="164" fontId="1" fillId="0" borderId="13" xfId="0" applyNumberFormat="1" applyFont="1" applyFill="1" applyBorder="1" applyAlignment="1">
      <alignment horizontal="center" vertical="top"/>
    </xf>
    <xf numFmtId="164" fontId="1" fillId="0" borderId="66" xfId="0" applyNumberFormat="1" applyFont="1" applyFill="1" applyBorder="1" applyAlignment="1">
      <alignment horizontal="center" vertical="top"/>
    </xf>
    <xf numFmtId="164" fontId="4" fillId="4" borderId="18" xfId="0" applyNumberFormat="1" applyFont="1" applyFill="1" applyBorder="1" applyAlignment="1">
      <alignment horizontal="center" vertical="top" wrapText="1"/>
    </xf>
    <xf numFmtId="164" fontId="2" fillId="4" borderId="18" xfId="0" applyNumberFormat="1" applyFont="1" applyFill="1" applyBorder="1" applyAlignment="1">
      <alignment horizontal="center" vertical="top"/>
    </xf>
    <xf numFmtId="164" fontId="1" fillId="4" borderId="18" xfId="0" applyNumberFormat="1" applyFont="1" applyFill="1" applyBorder="1" applyAlignment="1">
      <alignment horizontal="center" vertical="top" wrapText="1"/>
    </xf>
    <xf numFmtId="164" fontId="2" fillId="2" borderId="56" xfId="0" applyNumberFormat="1" applyFont="1" applyFill="1" applyBorder="1" applyAlignment="1">
      <alignment horizontal="center" vertical="top"/>
    </xf>
    <xf numFmtId="164" fontId="1" fillId="3" borderId="59" xfId="0" applyNumberFormat="1" applyFont="1" applyFill="1" applyBorder="1" applyAlignment="1">
      <alignment horizontal="center" vertical="top" wrapText="1"/>
    </xf>
    <xf numFmtId="164" fontId="2" fillId="2" borderId="19" xfId="0" applyNumberFormat="1" applyFont="1" applyFill="1" applyBorder="1" applyAlignment="1">
      <alignment horizontal="center" vertical="top"/>
    </xf>
    <xf numFmtId="164" fontId="1" fillId="3" borderId="18" xfId="0" applyNumberFormat="1" applyFont="1" applyFill="1" applyBorder="1" applyAlignment="1">
      <alignment horizontal="center" vertical="top"/>
    </xf>
    <xf numFmtId="164" fontId="4" fillId="0" borderId="45" xfId="0" applyNumberFormat="1" applyFont="1" applyFill="1" applyBorder="1" applyAlignment="1">
      <alignment horizontal="center" vertical="top" wrapText="1"/>
    </xf>
    <xf numFmtId="164" fontId="4" fillId="0" borderId="11" xfId="0" applyNumberFormat="1" applyFont="1" applyBorder="1" applyAlignment="1">
      <alignment horizontal="center" vertical="center" wrapText="1"/>
    </xf>
    <xf numFmtId="164" fontId="4" fillId="0" borderId="66" xfId="0" applyNumberFormat="1" applyFont="1" applyFill="1" applyBorder="1" applyAlignment="1">
      <alignment horizontal="center" vertical="top" wrapText="1"/>
    </xf>
    <xf numFmtId="164" fontId="4" fillId="0" borderId="42" xfId="0" applyNumberFormat="1" applyFont="1" applyFill="1" applyBorder="1" applyAlignment="1">
      <alignment horizontal="center" vertical="top" wrapText="1"/>
    </xf>
    <xf numFmtId="164" fontId="4" fillId="0" borderId="4" xfId="0" applyNumberFormat="1" applyFont="1" applyFill="1" applyBorder="1" applyAlignment="1">
      <alignment horizontal="center" vertical="top" wrapText="1"/>
    </xf>
    <xf numFmtId="164" fontId="5" fillId="5" borderId="11" xfId="0" applyNumberFormat="1" applyFont="1" applyFill="1" applyBorder="1" applyAlignment="1">
      <alignment horizontal="center" vertical="top" wrapText="1"/>
    </xf>
    <xf numFmtId="3" fontId="2" fillId="4" borderId="8" xfId="0" applyNumberFormat="1" applyFont="1" applyFill="1" applyBorder="1" applyAlignment="1">
      <alignment horizontal="center" vertical="top" wrapText="1"/>
    </xf>
    <xf numFmtId="3" fontId="2" fillId="0" borderId="18" xfId="0" applyNumberFormat="1" applyFont="1" applyBorder="1" applyAlignment="1">
      <alignment vertical="top"/>
    </xf>
    <xf numFmtId="164" fontId="4" fillId="0" borderId="7" xfId="0" applyNumberFormat="1" applyFont="1" applyFill="1" applyBorder="1" applyAlignment="1">
      <alignment horizontal="center" vertical="top"/>
    </xf>
    <xf numFmtId="164" fontId="4" fillId="0" borderId="0" xfId="0" applyNumberFormat="1" applyFont="1" applyFill="1" applyBorder="1" applyAlignment="1">
      <alignment horizontal="center" vertical="top"/>
    </xf>
    <xf numFmtId="3" fontId="4" fillId="4" borderId="65" xfId="0" applyNumberFormat="1" applyFont="1" applyFill="1" applyBorder="1" applyAlignment="1">
      <alignment horizontal="center" vertical="top" wrapText="1"/>
    </xf>
    <xf numFmtId="164" fontId="1" fillId="3" borderId="26" xfId="0" applyNumberFormat="1" applyFont="1" applyFill="1" applyBorder="1" applyAlignment="1">
      <alignment horizontal="center" vertical="top"/>
    </xf>
    <xf numFmtId="49" fontId="1" fillId="4" borderId="65" xfId="0" applyNumberFormat="1" applyFont="1" applyFill="1" applyBorder="1" applyAlignment="1">
      <alignment vertical="top" wrapText="1"/>
    </xf>
    <xf numFmtId="49" fontId="1" fillId="4" borderId="52" xfId="0" applyNumberFormat="1" applyFont="1" applyFill="1" applyBorder="1" applyAlignment="1">
      <alignment horizontal="center" vertical="top"/>
    </xf>
    <xf numFmtId="3" fontId="4" fillId="4" borderId="7" xfId="0" applyNumberFormat="1" applyFont="1" applyFill="1" applyBorder="1" applyAlignment="1">
      <alignment horizontal="center" vertical="top" wrapText="1"/>
    </xf>
    <xf numFmtId="3" fontId="2" fillId="0" borderId="18" xfId="0" applyNumberFormat="1" applyFont="1" applyFill="1" applyBorder="1" applyAlignment="1">
      <alignment horizontal="center" vertical="top" textRotation="180" wrapText="1"/>
    </xf>
    <xf numFmtId="3" fontId="2" fillId="0" borderId="0" xfId="0" applyNumberFormat="1" applyFont="1" applyBorder="1" applyAlignment="1">
      <alignment horizontal="center" vertical="top"/>
    </xf>
    <xf numFmtId="3" fontId="1" fillId="0" borderId="17" xfId="0" applyNumberFormat="1" applyFont="1" applyFill="1" applyBorder="1" applyAlignment="1">
      <alignment horizontal="center" vertical="top"/>
    </xf>
    <xf numFmtId="49" fontId="1" fillId="4" borderId="31" xfId="0" applyNumberFormat="1" applyFont="1" applyFill="1" applyBorder="1" applyAlignment="1">
      <alignment horizontal="center" vertical="top"/>
    </xf>
    <xf numFmtId="3" fontId="1" fillId="3" borderId="6" xfId="0" applyNumberFormat="1" applyFont="1" applyFill="1" applyBorder="1" applyAlignment="1">
      <alignment horizontal="center" vertical="top"/>
    </xf>
    <xf numFmtId="164" fontId="1" fillId="0" borderId="6" xfId="0" applyNumberFormat="1" applyFont="1" applyBorder="1" applyAlignment="1">
      <alignment horizontal="center" vertical="top"/>
    </xf>
    <xf numFmtId="164" fontId="2" fillId="5" borderId="46" xfId="0" applyNumberFormat="1" applyFont="1" applyFill="1" applyBorder="1" applyAlignment="1">
      <alignment horizontal="center" vertical="top"/>
    </xf>
    <xf numFmtId="3" fontId="5" fillId="5" borderId="47" xfId="0" applyNumberFormat="1" applyFont="1" applyFill="1" applyBorder="1" applyAlignment="1">
      <alignment horizontal="center" vertical="top" wrapText="1"/>
    </xf>
    <xf numFmtId="164" fontId="1" fillId="4" borderId="26" xfId="0" applyNumberFormat="1" applyFont="1" applyFill="1" applyBorder="1" applyAlignment="1">
      <alignment horizontal="center" vertical="top"/>
    </xf>
    <xf numFmtId="164" fontId="1" fillId="4" borderId="27" xfId="0" applyNumberFormat="1" applyFont="1" applyFill="1" applyBorder="1" applyAlignment="1">
      <alignment horizontal="center" vertical="top"/>
    </xf>
    <xf numFmtId="164" fontId="4" fillId="4" borderId="34" xfId="0" applyNumberFormat="1" applyFont="1" applyFill="1" applyBorder="1" applyAlignment="1">
      <alignment horizontal="center" vertical="top"/>
    </xf>
    <xf numFmtId="3" fontId="4" fillId="0" borderId="2" xfId="0" applyNumberFormat="1" applyFont="1" applyFill="1" applyBorder="1" applyAlignment="1">
      <alignment horizontal="center" vertical="top" wrapText="1"/>
    </xf>
    <xf numFmtId="3" fontId="1" fillId="4" borderId="30" xfId="0" applyNumberFormat="1" applyFont="1" applyFill="1" applyBorder="1" applyAlignment="1">
      <alignment horizontal="center" vertical="top"/>
    </xf>
    <xf numFmtId="164" fontId="1" fillId="0" borderId="36" xfId="0" applyNumberFormat="1" applyFont="1" applyFill="1" applyBorder="1" applyAlignment="1">
      <alignment horizontal="center" vertical="top"/>
    </xf>
    <xf numFmtId="164" fontId="1" fillId="0" borderId="37" xfId="0" applyNumberFormat="1" applyFont="1" applyFill="1" applyBorder="1" applyAlignment="1">
      <alignment horizontal="center" vertical="top"/>
    </xf>
    <xf numFmtId="164" fontId="1" fillId="0" borderId="22" xfId="0" applyNumberFormat="1" applyFont="1" applyFill="1" applyBorder="1" applyAlignment="1">
      <alignment horizontal="center" vertical="top"/>
    </xf>
    <xf numFmtId="164" fontId="4" fillId="0" borderId="26" xfId="0" applyNumberFormat="1" applyFont="1" applyFill="1" applyBorder="1" applyAlignment="1">
      <alignment horizontal="center" vertical="top" wrapText="1"/>
    </xf>
    <xf numFmtId="3" fontId="5" fillId="4" borderId="32" xfId="0" applyNumberFormat="1" applyFont="1" applyFill="1" applyBorder="1" applyAlignment="1">
      <alignment horizontal="center" vertical="top"/>
    </xf>
    <xf numFmtId="3" fontId="2" fillId="0" borderId="42" xfId="0" applyNumberFormat="1" applyFont="1" applyFill="1" applyBorder="1" applyAlignment="1">
      <alignment horizontal="center" vertical="top" textRotation="90" wrapText="1"/>
    </xf>
    <xf numFmtId="49" fontId="1" fillId="4" borderId="17" xfId="0" applyNumberFormat="1" applyFont="1" applyFill="1" applyBorder="1" applyAlignment="1">
      <alignment horizontal="left" vertical="top" wrapText="1"/>
    </xf>
    <xf numFmtId="3" fontId="2" fillId="5" borderId="47" xfId="0" applyNumberFormat="1" applyFont="1" applyFill="1" applyBorder="1" applyAlignment="1">
      <alignment horizontal="center" vertical="top"/>
    </xf>
    <xf numFmtId="3" fontId="1" fillId="4" borderId="46" xfId="0" applyNumberFormat="1" applyFont="1" applyFill="1" applyBorder="1" applyAlignment="1">
      <alignment horizontal="center" vertical="top"/>
    </xf>
    <xf numFmtId="164" fontId="4" fillId="4" borderId="0" xfId="0" applyNumberFormat="1" applyFont="1" applyFill="1" applyBorder="1" applyAlignment="1">
      <alignment vertical="top"/>
    </xf>
    <xf numFmtId="3" fontId="4" fillId="4" borderId="0" xfId="0" applyNumberFormat="1" applyFont="1" applyFill="1" applyBorder="1" applyAlignment="1">
      <alignment vertical="top"/>
    </xf>
    <xf numFmtId="164" fontId="4" fillId="0" borderId="29" xfId="0" applyNumberFormat="1" applyFont="1" applyFill="1" applyBorder="1" applyAlignment="1">
      <alignment horizontal="center" vertical="top"/>
    </xf>
    <xf numFmtId="164" fontId="4" fillId="0" borderId="18" xfId="0" applyNumberFormat="1" applyFont="1" applyFill="1" applyBorder="1" applyAlignment="1">
      <alignment horizontal="center" vertical="top"/>
    </xf>
    <xf numFmtId="3" fontId="1" fillId="0" borderId="0" xfId="0" applyNumberFormat="1" applyFont="1" applyFill="1" applyBorder="1" applyAlignment="1">
      <alignment horizontal="left" vertical="center" wrapText="1"/>
    </xf>
    <xf numFmtId="3" fontId="1" fillId="0" borderId="0" xfId="0" applyNumberFormat="1" applyFont="1" applyFill="1" applyBorder="1" applyAlignment="1">
      <alignment horizontal="left" vertical="top" wrapText="1"/>
    </xf>
    <xf numFmtId="164" fontId="1" fillId="3" borderId="13" xfId="0" applyNumberFormat="1" applyFont="1" applyFill="1" applyBorder="1" applyAlignment="1">
      <alignment horizontal="center" vertical="top"/>
    </xf>
    <xf numFmtId="164" fontId="1" fillId="3" borderId="66" xfId="0" applyNumberFormat="1" applyFont="1" applyFill="1" applyBorder="1" applyAlignment="1">
      <alignment horizontal="center" vertical="top"/>
    </xf>
    <xf numFmtId="3" fontId="1" fillId="0" borderId="0" xfId="0" applyNumberFormat="1" applyFont="1" applyBorder="1" applyAlignment="1">
      <alignment horizontal="center" vertical="top" wrapText="1"/>
    </xf>
    <xf numFmtId="164" fontId="4" fillId="0" borderId="59" xfId="0" applyNumberFormat="1" applyFont="1" applyBorder="1" applyAlignment="1">
      <alignment horizontal="center" vertical="top" wrapText="1"/>
    </xf>
    <xf numFmtId="164" fontId="2" fillId="5" borderId="44" xfId="0" applyNumberFormat="1" applyFont="1" applyFill="1" applyBorder="1" applyAlignment="1">
      <alignment horizontal="center" vertical="top"/>
    </xf>
    <xf numFmtId="164" fontId="4" fillId="4" borderId="22" xfId="0" applyNumberFormat="1" applyFont="1" applyFill="1" applyBorder="1" applyAlignment="1">
      <alignment horizontal="center" vertical="top"/>
    </xf>
    <xf numFmtId="164" fontId="2" fillId="2" borderId="76" xfId="0" applyNumberFormat="1" applyFont="1" applyFill="1" applyBorder="1" applyAlignment="1">
      <alignment horizontal="center" vertical="top"/>
    </xf>
    <xf numFmtId="3" fontId="16" fillId="4" borderId="32" xfId="0" applyNumberFormat="1" applyFont="1" applyFill="1" applyBorder="1" applyAlignment="1">
      <alignment horizontal="center" vertical="top" wrapText="1"/>
    </xf>
    <xf numFmtId="3" fontId="16" fillId="4" borderId="31" xfId="0" applyNumberFormat="1" applyFont="1" applyFill="1" applyBorder="1" applyAlignment="1">
      <alignment horizontal="center" vertical="top" wrapText="1"/>
    </xf>
    <xf numFmtId="3" fontId="4" fillId="4" borderId="66" xfId="0" applyNumberFormat="1" applyFont="1" applyFill="1" applyBorder="1" applyAlignment="1">
      <alignment vertical="top" wrapText="1"/>
    </xf>
    <xf numFmtId="49" fontId="1" fillId="0" borderId="67" xfId="0" applyNumberFormat="1" applyFont="1" applyBorder="1" applyAlignment="1">
      <alignment vertical="top"/>
    </xf>
    <xf numFmtId="3" fontId="10" fillId="0" borderId="5" xfId="0" applyNumberFormat="1" applyFont="1" applyFill="1" applyBorder="1" applyAlignment="1">
      <alignment horizontal="center" vertical="top" wrapText="1"/>
    </xf>
    <xf numFmtId="3" fontId="2" fillId="3" borderId="32" xfId="0" applyNumberFormat="1" applyFont="1" applyFill="1" applyBorder="1" applyAlignment="1">
      <alignment horizontal="center" vertical="top" wrapText="1"/>
    </xf>
    <xf numFmtId="3" fontId="4" fillId="0" borderId="10" xfId="0" applyNumberFormat="1" applyFont="1" applyFill="1" applyBorder="1" applyAlignment="1">
      <alignment horizontal="center" vertical="top" wrapText="1"/>
    </xf>
    <xf numFmtId="3" fontId="1" fillId="4" borderId="68" xfId="0" applyNumberFormat="1" applyFont="1" applyFill="1" applyBorder="1" applyAlignment="1">
      <alignment horizontal="center" vertical="top"/>
    </xf>
    <xf numFmtId="3" fontId="2" fillId="3" borderId="64" xfId="0" applyNumberFormat="1" applyFont="1" applyFill="1" applyBorder="1" applyAlignment="1">
      <alignment horizontal="center" vertical="top" wrapText="1"/>
    </xf>
    <xf numFmtId="164" fontId="2" fillId="2" borderId="54" xfId="0" applyNumberFormat="1" applyFont="1" applyFill="1" applyBorder="1" applyAlignment="1">
      <alignment horizontal="center" vertical="top"/>
    </xf>
    <xf numFmtId="164" fontId="2" fillId="2" borderId="43" xfId="0" applyNumberFormat="1" applyFont="1" applyFill="1" applyBorder="1" applyAlignment="1">
      <alignment horizontal="center" vertical="top"/>
    </xf>
    <xf numFmtId="164" fontId="4" fillId="0" borderId="34" xfId="0" applyNumberFormat="1" applyFont="1" applyFill="1" applyBorder="1" applyAlignment="1">
      <alignment horizontal="center" vertical="top" wrapText="1"/>
    </xf>
    <xf numFmtId="164" fontId="4" fillId="4" borderId="65" xfId="0" applyNumberFormat="1" applyFont="1" applyFill="1" applyBorder="1" applyAlignment="1">
      <alignment horizontal="center" vertical="top"/>
    </xf>
    <xf numFmtId="164" fontId="2" fillId="4" borderId="0" xfId="0" applyNumberFormat="1" applyFont="1" applyFill="1" applyBorder="1" applyAlignment="1">
      <alignment horizontal="center" vertical="top"/>
    </xf>
    <xf numFmtId="164" fontId="1" fillId="4" borderId="0" xfId="0" applyNumberFormat="1" applyFont="1" applyFill="1" applyBorder="1" applyAlignment="1">
      <alignment horizontal="center" vertical="top" wrapText="1"/>
    </xf>
    <xf numFmtId="164" fontId="1" fillId="0" borderId="34" xfId="0" applyNumberFormat="1" applyFont="1" applyFill="1" applyBorder="1" applyAlignment="1">
      <alignment horizontal="center" vertical="top"/>
    </xf>
    <xf numFmtId="164" fontId="1" fillId="4" borderId="65" xfId="0" applyNumberFormat="1" applyFont="1" applyFill="1" applyBorder="1" applyAlignment="1">
      <alignment horizontal="center" vertical="top"/>
    </xf>
    <xf numFmtId="164" fontId="1" fillId="0" borderId="16" xfId="0" applyNumberFormat="1" applyFont="1" applyBorder="1" applyAlignment="1">
      <alignment horizontal="center" vertical="top" wrapText="1"/>
    </xf>
    <xf numFmtId="164" fontId="1" fillId="0" borderId="13" xfId="0" applyNumberFormat="1" applyFont="1" applyBorder="1" applyAlignment="1">
      <alignment horizontal="center" vertical="top" wrapText="1"/>
    </xf>
    <xf numFmtId="164" fontId="1" fillId="3" borderId="16" xfId="0" applyNumberFormat="1" applyFont="1" applyFill="1" applyBorder="1" applyAlignment="1">
      <alignment horizontal="center" vertical="top"/>
    </xf>
    <xf numFmtId="164" fontId="1" fillId="3" borderId="65" xfId="0" applyNumberFormat="1" applyFont="1" applyFill="1" applyBorder="1" applyAlignment="1">
      <alignment horizontal="center" vertical="top"/>
    </xf>
    <xf numFmtId="164" fontId="4" fillId="4" borderId="16" xfId="0" applyNumberFormat="1" applyFont="1" applyFill="1" applyBorder="1" applyAlignment="1">
      <alignment horizontal="center" vertical="top"/>
    </xf>
    <xf numFmtId="164" fontId="1" fillId="3" borderId="57" xfId="0" applyNumberFormat="1" applyFont="1" applyFill="1" applyBorder="1" applyAlignment="1">
      <alignment horizontal="center" vertical="top"/>
    </xf>
    <xf numFmtId="164" fontId="1" fillId="3" borderId="0" xfId="0" applyNumberFormat="1" applyFont="1" applyFill="1" applyBorder="1" applyAlignment="1">
      <alignment horizontal="center" vertical="top"/>
    </xf>
    <xf numFmtId="3" fontId="1" fillId="4" borderId="8" xfId="0" applyNumberFormat="1" applyFont="1" applyFill="1" applyBorder="1" applyAlignment="1">
      <alignment vertical="top" wrapText="1"/>
    </xf>
    <xf numFmtId="164" fontId="10" fillId="4" borderId="59" xfId="0" applyNumberFormat="1" applyFont="1" applyFill="1" applyBorder="1" applyAlignment="1">
      <alignment horizontal="center" vertical="top"/>
    </xf>
    <xf numFmtId="164" fontId="5" fillId="5" borderId="4" xfId="0" applyNumberFormat="1" applyFont="1" applyFill="1" applyBorder="1" applyAlignment="1">
      <alignment horizontal="center" vertical="top" wrapText="1"/>
    </xf>
    <xf numFmtId="3" fontId="1" fillId="4" borderId="16" xfId="0" applyNumberFormat="1" applyFont="1" applyFill="1" applyBorder="1" applyAlignment="1">
      <alignment vertical="top" wrapText="1"/>
    </xf>
    <xf numFmtId="3" fontId="4" fillId="4" borderId="62" xfId="0" applyNumberFormat="1" applyFont="1" applyFill="1" applyBorder="1" applyAlignment="1">
      <alignment horizontal="center" vertical="top"/>
    </xf>
    <xf numFmtId="3" fontId="1" fillId="4" borderId="5" xfId="0" applyNumberFormat="1" applyFont="1" applyFill="1" applyBorder="1" applyAlignment="1">
      <alignment vertical="top" wrapText="1"/>
    </xf>
    <xf numFmtId="164" fontId="4" fillId="4" borderId="61" xfId="0" applyNumberFormat="1" applyFont="1" applyFill="1" applyBorder="1" applyAlignment="1">
      <alignment horizontal="center" vertical="top"/>
    </xf>
    <xf numFmtId="3" fontId="5" fillId="4" borderId="18" xfId="0" applyNumberFormat="1" applyFont="1" applyFill="1" applyBorder="1" applyAlignment="1">
      <alignment horizontal="center" vertical="top" wrapText="1"/>
    </xf>
    <xf numFmtId="164" fontId="4" fillId="4" borderId="24" xfId="0" applyNumberFormat="1" applyFont="1" applyFill="1" applyBorder="1" applyAlignment="1">
      <alignment horizontal="center" vertical="top"/>
    </xf>
    <xf numFmtId="164" fontId="1" fillId="0" borderId="40" xfId="0" applyNumberFormat="1" applyFont="1" applyFill="1" applyBorder="1" applyAlignment="1">
      <alignment horizontal="center" vertical="top"/>
    </xf>
    <xf numFmtId="164" fontId="2" fillId="5" borderId="48" xfId="0" applyNumberFormat="1" applyFont="1" applyFill="1" applyBorder="1" applyAlignment="1">
      <alignment horizontal="center" vertical="top"/>
    </xf>
    <xf numFmtId="164" fontId="2" fillId="2" borderId="69" xfId="0" applyNumberFormat="1" applyFont="1" applyFill="1" applyBorder="1" applyAlignment="1">
      <alignment horizontal="center" vertical="top"/>
    </xf>
    <xf numFmtId="164" fontId="5" fillId="5" borderId="48" xfId="0" applyNumberFormat="1" applyFont="1" applyFill="1" applyBorder="1" applyAlignment="1">
      <alignment horizontal="center" vertical="top" wrapText="1"/>
    </xf>
    <xf numFmtId="164" fontId="4" fillId="0" borderId="35" xfId="0" applyNumberFormat="1" applyFont="1" applyFill="1" applyBorder="1" applyAlignment="1">
      <alignment horizontal="center" vertical="top"/>
    </xf>
    <xf numFmtId="164" fontId="4" fillId="0" borderId="40" xfId="0" applyNumberFormat="1" applyFont="1" applyFill="1" applyBorder="1" applyAlignment="1">
      <alignment horizontal="center" vertical="top"/>
    </xf>
    <xf numFmtId="164" fontId="1" fillId="4" borderId="22" xfId="0" applyNumberFormat="1" applyFont="1" applyFill="1" applyBorder="1" applyAlignment="1">
      <alignment horizontal="center" vertical="top"/>
    </xf>
    <xf numFmtId="164" fontId="1" fillId="0" borderId="3" xfId="0" applyNumberFormat="1" applyFont="1" applyBorder="1" applyAlignment="1">
      <alignment horizontal="center" vertical="top" wrapText="1"/>
    </xf>
    <xf numFmtId="164" fontId="1" fillId="3" borderId="34" xfId="0" applyNumberFormat="1" applyFont="1" applyFill="1" applyBorder="1" applyAlignment="1">
      <alignment horizontal="center" vertical="top"/>
    </xf>
    <xf numFmtId="164" fontId="4" fillId="4" borderId="13" xfId="0" applyNumberFormat="1" applyFont="1" applyFill="1" applyBorder="1" applyAlignment="1">
      <alignment horizontal="center" vertical="top"/>
    </xf>
    <xf numFmtId="164" fontId="4" fillId="0" borderId="15" xfId="0" applyNumberFormat="1" applyFont="1" applyFill="1" applyBorder="1" applyAlignment="1">
      <alignment horizontal="center" vertical="top" wrapText="1"/>
    </xf>
    <xf numFmtId="164" fontId="4" fillId="0" borderId="57" xfId="0" applyNumberFormat="1" applyFont="1" applyFill="1" applyBorder="1" applyAlignment="1">
      <alignment horizontal="center" vertical="top" wrapText="1"/>
    </xf>
    <xf numFmtId="164" fontId="4" fillId="0" borderId="28" xfId="0" applyNumberFormat="1" applyFont="1" applyBorder="1" applyAlignment="1">
      <alignment horizontal="center" vertical="top" wrapText="1"/>
    </xf>
    <xf numFmtId="164" fontId="4" fillId="0" borderId="50" xfId="0" applyNumberFormat="1" applyFont="1" applyFill="1" applyBorder="1" applyAlignment="1">
      <alignment horizontal="center" vertical="top" wrapText="1"/>
    </xf>
    <xf numFmtId="164" fontId="5" fillId="5" borderId="72" xfId="0" applyNumberFormat="1" applyFont="1" applyFill="1" applyBorder="1" applyAlignment="1">
      <alignment horizontal="center" vertical="top" wrapText="1"/>
    </xf>
    <xf numFmtId="164" fontId="4" fillId="0" borderId="36" xfId="0" applyNumberFormat="1" applyFont="1" applyFill="1" applyBorder="1" applyAlignment="1">
      <alignment horizontal="center" vertical="top" wrapText="1"/>
    </xf>
    <xf numFmtId="164" fontId="4" fillId="0" borderId="41" xfId="0" applyNumberFormat="1" applyFont="1" applyFill="1" applyBorder="1" applyAlignment="1">
      <alignment horizontal="center" vertical="top" wrapText="1"/>
    </xf>
    <xf numFmtId="164" fontId="4" fillId="0" borderId="37" xfId="0" applyNumberFormat="1" applyFont="1" applyBorder="1" applyAlignment="1">
      <alignment horizontal="center" vertical="top" wrapText="1"/>
    </xf>
    <xf numFmtId="164" fontId="4" fillId="0" borderId="48" xfId="0" applyNumberFormat="1" applyFont="1" applyFill="1" applyBorder="1" applyAlignment="1">
      <alignment horizontal="center" vertical="top" wrapText="1"/>
    </xf>
    <xf numFmtId="164" fontId="5" fillId="5" borderId="1" xfId="0" applyNumberFormat="1" applyFont="1" applyFill="1" applyBorder="1" applyAlignment="1">
      <alignment horizontal="center" vertical="top" wrapText="1"/>
    </xf>
    <xf numFmtId="164" fontId="4" fillId="0" borderId="27" xfId="0" applyNumberFormat="1" applyFont="1" applyBorder="1" applyAlignment="1">
      <alignment horizontal="center" vertical="top" wrapText="1"/>
    </xf>
    <xf numFmtId="3" fontId="1" fillId="0" borderId="34" xfId="0" applyNumberFormat="1" applyFont="1" applyFill="1" applyBorder="1" applyAlignment="1">
      <alignment horizontal="center" vertical="top"/>
    </xf>
    <xf numFmtId="3" fontId="4" fillId="3" borderId="68" xfId="0" applyNumberFormat="1" applyFont="1" applyFill="1" applyBorder="1" applyAlignment="1">
      <alignment horizontal="center" vertical="top"/>
    </xf>
    <xf numFmtId="49" fontId="1" fillId="4" borderId="39" xfId="0" applyNumberFormat="1" applyFont="1" applyFill="1" applyBorder="1" applyAlignment="1">
      <alignment horizontal="center" vertical="top"/>
    </xf>
    <xf numFmtId="3" fontId="4" fillId="0" borderId="68" xfId="0" applyNumberFormat="1" applyFont="1" applyBorder="1" applyAlignment="1">
      <alignment horizontal="center" vertical="center" textRotation="90" wrapText="1"/>
    </xf>
    <xf numFmtId="3" fontId="4" fillId="0" borderId="21" xfId="0" applyNumberFormat="1" applyFont="1" applyBorder="1" applyAlignment="1">
      <alignment horizontal="center" vertical="center" textRotation="90" wrapText="1"/>
    </xf>
    <xf numFmtId="164" fontId="4" fillId="0" borderId="16"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164" fontId="1" fillId="4" borderId="36" xfId="0" applyNumberFormat="1" applyFont="1" applyFill="1" applyBorder="1" applyAlignment="1">
      <alignment horizontal="center" vertical="top"/>
    </xf>
    <xf numFmtId="164" fontId="4" fillId="4" borderId="66" xfId="0" applyNumberFormat="1" applyFont="1" applyFill="1" applyBorder="1" applyAlignment="1">
      <alignment horizontal="center" vertical="top" wrapText="1"/>
    </xf>
    <xf numFmtId="3" fontId="1" fillId="0" borderId="33" xfId="0" applyNumberFormat="1" applyFont="1" applyFill="1" applyBorder="1" applyAlignment="1">
      <alignment horizontal="center" vertical="top" wrapText="1"/>
    </xf>
    <xf numFmtId="3" fontId="1" fillId="0" borderId="39" xfId="0" applyNumberFormat="1" applyFont="1" applyFill="1" applyBorder="1" applyAlignment="1">
      <alignment horizontal="center" vertical="top" wrapText="1"/>
    </xf>
    <xf numFmtId="164" fontId="4" fillId="0" borderId="17" xfId="0" applyNumberFormat="1" applyFont="1" applyFill="1" applyBorder="1" applyAlignment="1">
      <alignment horizontal="center" vertical="top"/>
    </xf>
    <xf numFmtId="164" fontId="4" fillId="3" borderId="0" xfId="0" applyNumberFormat="1" applyFont="1" applyFill="1" applyBorder="1" applyAlignment="1">
      <alignment horizontal="center" vertical="top" wrapText="1"/>
    </xf>
    <xf numFmtId="3" fontId="1" fillId="4" borderId="51" xfId="0" applyNumberFormat="1" applyFont="1" applyFill="1" applyBorder="1" applyAlignment="1">
      <alignment horizontal="center" vertical="top" wrapText="1"/>
    </xf>
    <xf numFmtId="3" fontId="1" fillId="4" borderId="52" xfId="0" applyNumberFormat="1" applyFont="1" applyFill="1" applyBorder="1" applyAlignment="1">
      <alignment horizontal="center" vertical="top" wrapText="1"/>
    </xf>
    <xf numFmtId="49" fontId="2" fillId="0" borderId="32" xfId="0" applyNumberFormat="1" applyFont="1" applyBorder="1" applyAlignment="1">
      <alignment horizontal="center" vertical="top"/>
    </xf>
    <xf numFmtId="3" fontId="2" fillId="3" borderId="64" xfId="0" applyNumberFormat="1" applyFont="1" applyFill="1" applyBorder="1" applyAlignment="1">
      <alignment horizontal="center" vertical="top"/>
    </xf>
    <xf numFmtId="3" fontId="2" fillId="3" borderId="68" xfId="0" applyNumberFormat="1" applyFont="1" applyFill="1" applyBorder="1" applyAlignment="1">
      <alignment horizontal="center" vertical="top"/>
    </xf>
    <xf numFmtId="3" fontId="2" fillId="3" borderId="32" xfId="0" applyNumberFormat="1" applyFont="1" applyFill="1" applyBorder="1" applyAlignment="1">
      <alignment horizontal="center" vertical="top"/>
    </xf>
    <xf numFmtId="3" fontId="4" fillId="0" borderId="7" xfId="0" applyNumberFormat="1" applyFont="1" applyBorder="1" applyAlignment="1">
      <alignment horizontal="center" vertical="top"/>
    </xf>
    <xf numFmtId="164" fontId="1" fillId="0" borderId="51" xfId="0" applyNumberFormat="1" applyFont="1" applyFill="1" applyBorder="1" applyAlignment="1">
      <alignment horizontal="center" vertical="top"/>
    </xf>
    <xf numFmtId="0" fontId="4" fillId="4" borderId="42" xfId="0" applyFont="1" applyFill="1" applyBorder="1" applyAlignment="1">
      <alignment horizontal="center" vertical="top" wrapText="1"/>
    </xf>
    <xf numFmtId="164" fontId="5" fillId="5" borderId="46" xfId="0" applyNumberFormat="1" applyFont="1" applyFill="1" applyBorder="1" applyAlignment="1">
      <alignment horizontal="center" vertical="top" wrapText="1"/>
    </xf>
    <xf numFmtId="164" fontId="4" fillId="0" borderId="74" xfId="0" applyNumberFormat="1" applyFont="1" applyFill="1" applyBorder="1" applyAlignment="1">
      <alignment horizontal="center" vertical="top"/>
    </xf>
    <xf numFmtId="164" fontId="4" fillId="0" borderId="66" xfId="0" applyNumberFormat="1" applyFont="1" applyBorder="1" applyAlignment="1">
      <alignment horizontal="center" vertical="top" wrapText="1"/>
    </xf>
    <xf numFmtId="3" fontId="4" fillId="4" borderId="5" xfId="0" applyNumberFormat="1" applyFont="1" applyFill="1" applyBorder="1" applyAlignment="1">
      <alignment horizontal="center" vertical="top"/>
    </xf>
    <xf numFmtId="3" fontId="4" fillId="0" borderId="24" xfId="0" applyNumberFormat="1" applyFont="1" applyBorder="1" applyAlignment="1">
      <alignment horizontal="center" vertical="top"/>
    </xf>
    <xf numFmtId="3" fontId="4" fillId="4" borderId="45" xfId="0" applyNumberFormat="1" applyFont="1" applyFill="1" applyBorder="1" applyAlignment="1">
      <alignment horizontal="center" vertical="top"/>
    </xf>
    <xf numFmtId="164" fontId="4" fillId="4" borderId="3" xfId="0" applyNumberFormat="1" applyFont="1" applyFill="1" applyBorder="1" applyAlignment="1">
      <alignment horizontal="center" vertical="top"/>
    </xf>
    <xf numFmtId="3" fontId="1" fillId="4" borderId="65" xfId="0" applyNumberFormat="1" applyFont="1" applyFill="1" applyBorder="1" applyAlignment="1">
      <alignment vertical="top" wrapText="1"/>
    </xf>
    <xf numFmtId="3" fontId="4" fillId="4" borderId="4" xfId="0" applyNumberFormat="1" applyFont="1" applyFill="1" applyBorder="1" applyAlignment="1">
      <alignment horizontal="center" vertical="top" wrapText="1"/>
    </xf>
    <xf numFmtId="3" fontId="4" fillId="4" borderId="29" xfId="0" applyNumberFormat="1" applyFont="1" applyFill="1" applyBorder="1" applyAlignment="1">
      <alignment horizontal="center" vertical="top" wrapText="1"/>
    </xf>
    <xf numFmtId="3" fontId="4" fillId="4" borderId="30" xfId="0" applyNumberFormat="1" applyFont="1" applyFill="1" applyBorder="1" applyAlignment="1">
      <alignment horizontal="center" vertical="top" wrapText="1"/>
    </xf>
    <xf numFmtId="3" fontId="4" fillId="4" borderId="71" xfId="0" applyNumberFormat="1" applyFont="1" applyFill="1" applyBorder="1" applyAlignment="1">
      <alignment horizontal="center" vertical="top" wrapText="1"/>
    </xf>
    <xf numFmtId="0" fontId="4" fillId="4" borderId="51" xfId="0" applyFont="1" applyFill="1" applyBorder="1" applyAlignment="1">
      <alignment horizontal="center" vertical="top"/>
    </xf>
    <xf numFmtId="0" fontId="17" fillId="4" borderId="51" xfId="0" applyFont="1" applyFill="1" applyBorder="1" applyAlignment="1">
      <alignment horizontal="center" vertical="top"/>
    </xf>
    <xf numFmtId="3" fontId="1" fillId="4" borderId="2" xfId="0" applyNumberFormat="1" applyFont="1" applyFill="1" applyBorder="1" applyAlignment="1">
      <alignment horizontal="center" vertical="top" wrapText="1"/>
    </xf>
    <xf numFmtId="3" fontId="2" fillId="0" borderId="32" xfId="0" applyNumberFormat="1" applyFont="1" applyFill="1" applyBorder="1" applyAlignment="1">
      <alignment horizontal="center" vertical="top" textRotation="180" wrapText="1"/>
    </xf>
    <xf numFmtId="3" fontId="2" fillId="0" borderId="0" xfId="0" applyNumberFormat="1" applyFont="1" applyFill="1" applyBorder="1" applyAlignment="1">
      <alignment horizontal="center" vertical="top" textRotation="180" wrapText="1"/>
    </xf>
    <xf numFmtId="3" fontId="2" fillId="0" borderId="43" xfId="0" applyNumberFormat="1" applyFont="1" applyFill="1" applyBorder="1" applyAlignment="1">
      <alignment horizontal="center" vertical="top" textRotation="180" wrapText="1"/>
    </xf>
    <xf numFmtId="3" fontId="1" fillId="0" borderId="17" xfId="0" applyNumberFormat="1" applyFont="1" applyBorder="1" applyAlignment="1">
      <alignment vertical="top"/>
    </xf>
    <xf numFmtId="164" fontId="1" fillId="4" borderId="29" xfId="0" applyNumberFormat="1" applyFont="1" applyFill="1" applyBorder="1" applyAlignment="1">
      <alignment horizontal="center" vertical="top" wrapText="1"/>
    </xf>
    <xf numFmtId="164" fontId="5" fillId="5" borderId="50" xfId="0" applyNumberFormat="1" applyFont="1" applyFill="1" applyBorder="1" applyAlignment="1">
      <alignment horizontal="center" vertical="top"/>
    </xf>
    <xf numFmtId="164" fontId="5" fillId="5" borderId="4" xfId="0" applyNumberFormat="1" applyFont="1" applyFill="1" applyBorder="1" applyAlignment="1">
      <alignment horizontal="center" vertical="top"/>
    </xf>
    <xf numFmtId="3" fontId="2" fillId="0" borderId="4" xfId="0" applyNumberFormat="1" applyFont="1" applyFill="1" applyBorder="1" applyAlignment="1">
      <alignment vertical="top" wrapText="1"/>
    </xf>
    <xf numFmtId="164" fontId="5" fillId="5" borderId="45" xfId="0" applyNumberFormat="1" applyFont="1" applyFill="1" applyBorder="1" applyAlignment="1">
      <alignment horizontal="center" vertical="top"/>
    </xf>
    <xf numFmtId="3" fontId="1" fillId="4" borderId="68" xfId="0" applyNumberFormat="1" applyFont="1" applyFill="1" applyBorder="1" applyAlignment="1">
      <alignment horizontal="center" vertical="top" wrapText="1"/>
    </xf>
    <xf numFmtId="3" fontId="4" fillId="4" borderId="65" xfId="0" applyNumberFormat="1" applyFont="1" applyFill="1" applyBorder="1" applyAlignment="1">
      <alignment horizontal="center" vertical="top"/>
    </xf>
    <xf numFmtId="3" fontId="5" fillId="4" borderId="51" xfId="0" applyNumberFormat="1" applyFont="1" applyFill="1" applyBorder="1" applyAlignment="1">
      <alignment horizontal="center" vertical="top"/>
    </xf>
    <xf numFmtId="3" fontId="4" fillId="0" borderId="5" xfId="0" applyNumberFormat="1" applyFont="1" applyBorder="1" applyAlignment="1">
      <alignment horizontal="center" vertical="top"/>
    </xf>
    <xf numFmtId="3" fontId="5" fillId="0" borderId="13" xfId="0" applyNumberFormat="1" applyFont="1" applyFill="1" applyBorder="1" applyAlignment="1">
      <alignment horizontal="center" vertical="top" wrapText="1"/>
    </xf>
    <xf numFmtId="3" fontId="2" fillId="4" borderId="18" xfId="0" applyNumberFormat="1" applyFont="1" applyFill="1" applyBorder="1" applyAlignment="1">
      <alignment horizontal="center" vertical="top" textRotation="90" wrapText="1"/>
    </xf>
    <xf numFmtId="3" fontId="4" fillId="4" borderId="66" xfId="0" applyNumberFormat="1" applyFont="1" applyFill="1" applyBorder="1" applyAlignment="1">
      <alignment horizontal="left" vertical="top" wrapText="1"/>
    </xf>
    <xf numFmtId="164" fontId="4" fillId="0" borderId="65" xfId="0" applyNumberFormat="1" applyFont="1" applyFill="1" applyBorder="1" applyAlignment="1">
      <alignment horizontal="center" vertical="top"/>
    </xf>
    <xf numFmtId="3" fontId="12" fillId="4" borderId="51" xfId="0" applyNumberFormat="1" applyFont="1" applyFill="1" applyBorder="1" applyAlignment="1">
      <alignment horizontal="center" vertical="top" wrapText="1"/>
    </xf>
    <xf numFmtId="3" fontId="12" fillId="4" borderId="52" xfId="0" applyNumberFormat="1" applyFont="1" applyFill="1" applyBorder="1" applyAlignment="1">
      <alignment horizontal="center" vertical="top" wrapText="1"/>
    </xf>
    <xf numFmtId="3" fontId="1" fillId="4" borderId="27" xfId="0" applyNumberFormat="1" applyFont="1" applyFill="1" applyBorder="1" applyAlignment="1">
      <alignment horizontal="center" vertical="top" wrapText="1"/>
    </xf>
    <xf numFmtId="3" fontId="1" fillId="0" borderId="43" xfId="0" applyNumberFormat="1" applyFont="1" applyFill="1" applyBorder="1" applyAlignment="1">
      <alignment horizontal="center" vertical="top"/>
    </xf>
    <xf numFmtId="3" fontId="1" fillId="4" borderId="71" xfId="0" applyNumberFormat="1" applyFont="1" applyFill="1" applyBorder="1" applyAlignment="1">
      <alignment horizontal="center" vertical="top"/>
    </xf>
    <xf numFmtId="3" fontId="1" fillId="4" borderId="64" xfId="0" applyNumberFormat="1" applyFont="1" applyFill="1" applyBorder="1" applyAlignment="1">
      <alignment horizontal="center" vertical="top"/>
    </xf>
    <xf numFmtId="3" fontId="1" fillId="4" borderId="38" xfId="0" applyNumberFormat="1" applyFont="1" applyFill="1" applyBorder="1" applyAlignment="1">
      <alignment horizontal="center" vertical="top"/>
    </xf>
    <xf numFmtId="164" fontId="1" fillId="4" borderId="67" xfId="0" applyNumberFormat="1" applyFont="1" applyFill="1" applyBorder="1" applyAlignment="1">
      <alignment horizontal="center" vertical="top"/>
    </xf>
    <xf numFmtId="3" fontId="1" fillId="4" borderId="27" xfId="0" applyNumberFormat="1" applyFont="1" applyFill="1" applyBorder="1" applyAlignment="1">
      <alignment horizontal="center" vertical="top"/>
    </xf>
    <xf numFmtId="3" fontId="2" fillId="4" borderId="18" xfId="0" applyNumberFormat="1" applyFont="1" applyFill="1" applyBorder="1" applyAlignment="1">
      <alignment horizontal="center" vertical="top"/>
    </xf>
    <xf numFmtId="0" fontId="1" fillId="4" borderId="37" xfId="0" applyFont="1" applyFill="1" applyBorder="1" applyAlignment="1">
      <alignment vertical="top" wrapText="1"/>
    </xf>
    <xf numFmtId="0" fontId="1" fillId="4" borderId="59" xfId="0" applyFont="1" applyFill="1" applyBorder="1" applyAlignment="1">
      <alignment horizontal="center" vertical="top" wrapText="1"/>
    </xf>
    <xf numFmtId="49" fontId="1" fillId="4" borderId="61" xfId="0" applyNumberFormat="1" applyFont="1" applyFill="1" applyBorder="1" applyAlignment="1">
      <alignment horizontal="left" vertical="top" wrapText="1"/>
    </xf>
    <xf numFmtId="49" fontId="1" fillId="4" borderId="27" xfId="0" applyNumberFormat="1" applyFont="1" applyFill="1" applyBorder="1" applyAlignment="1">
      <alignment horizontal="center" vertical="top"/>
    </xf>
    <xf numFmtId="49" fontId="1" fillId="4" borderId="34" xfId="0" applyNumberFormat="1" applyFont="1" applyFill="1" applyBorder="1" applyAlignment="1">
      <alignment horizontal="center" vertical="top"/>
    </xf>
    <xf numFmtId="49" fontId="4" fillId="4" borderId="27" xfId="0" applyNumberFormat="1" applyFont="1" applyFill="1" applyBorder="1" applyAlignment="1">
      <alignment horizontal="center" vertical="top"/>
    </xf>
    <xf numFmtId="49" fontId="4" fillId="4" borderId="39" xfId="0" applyNumberFormat="1" applyFont="1" applyFill="1" applyBorder="1" applyAlignment="1">
      <alignment horizontal="center" vertical="top"/>
    </xf>
    <xf numFmtId="49" fontId="4" fillId="4" borderId="53" xfId="0" applyNumberFormat="1" applyFont="1" applyFill="1" applyBorder="1" applyAlignment="1">
      <alignment horizontal="center" vertical="top"/>
    </xf>
    <xf numFmtId="49" fontId="4" fillId="4" borderId="60" xfId="0" applyNumberFormat="1" applyFont="1" applyFill="1" applyBorder="1" applyAlignment="1">
      <alignment horizontal="center" vertical="top"/>
    </xf>
    <xf numFmtId="3" fontId="5" fillId="4" borderId="18" xfId="0" applyNumberFormat="1" applyFont="1" applyFill="1" applyBorder="1" applyAlignment="1">
      <alignment horizontal="center" vertical="top"/>
    </xf>
    <xf numFmtId="3" fontId="5" fillId="0" borderId="13" xfId="0" applyNumberFormat="1" applyFont="1" applyBorder="1" applyAlignment="1">
      <alignment horizontal="center" vertical="top"/>
    </xf>
    <xf numFmtId="3" fontId="4" fillId="0" borderId="62" xfId="0" applyNumberFormat="1" applyFont="1" applyFill="1" applyBorder="1" applyAlignment="1">
      <alignment horizontal="center" vertical="top" wrapText="1"/>
    </xf>
    <xf numFmtId="164" fontId="2" fillId="5" borderId="46" xfId="0" applyNumberFormat="1" applyFont="1" applyFill="1" applyBorder="1" applyAlignment="1">
      <alignment horizontal="center" vertical="top" wrapText="1"/>
    </xf>
    <xf numFmtId="164" fontId="2" fillId="5" borderId="48" xfId="0" applyNumberFormat="1" applyFont="1" applyFill="1" applyBorder="1" applyAlignment="1">
      <alignment horizontal="center" vertical="top" wrapText="1"/>
    </xf>
    <xf numFmtId="3" fontId="1" fillId="3" borderId="53" xfId="0" applyNumberFormat="1" applyFont="1" applyFill="1" applyBorder="1" applyAlignment="1">
      <alignment horizontal="center" vertical="top"/>
    </xf>
    <xf numFmtId="3" fontId="1" fillId="4" borderId="42" xfId="0" applyNumberFormat="1" applyFont="1" applyFill="1" applyBorder="1" applyAlignment="1">
      <alignment vertical="top" wrapText="1"/>
    </xf>
    <xf numFmtId="164" fontId="2" fillId="5" borderId="44" xfId="0" applyNumberFormat="1" applyFont="1" applyFill="1" applyBorder="1" applyAlignment="1">
      <alignment horizontal="center" vertical="top" wrapText="1"/>
    </xf>
    <xf numFmtId="3" fontId="2" fillId="4" borderId="18" xfId="0" applyNumberFormat="1" applyFont="1" applyFill="1" applyBorder="1" applyAlignment="1">
      <alignment horizontal="center" vertical="center" textRotation="90" wrapText="1"/>
    </xf>
    <xf numFmtId="3" fontId="1" fillId="4" borderId="27" xfId="0" applyNumberFormat="1" applyFont="1" applyFill="1" applyBorder="1" applyAlignment="1">
      <alignment horizontal="left" vertical="top" wrapText="1"/>
    </xf>
    <xf numFmtId="164" fontId="1" fillId="3" borderId="28" xfId="0" applyNumberFormat="1" applyFont="1" applyFill="1" applyBorder="1" applyAlignment="1">
      <alignment horizontal="center" vertical="top" wrapText="1"/>
    </xf>
    <xf numFmtId="3" fontId="5" fillId="0" borderId="18" xfId="0" applyNumberFormat="1" applyFont="1" applyFill="1" applyBorder="1" applyAlignment="1">
      <alignment horizontal="center" vertical="top" wrapText="1"/>
    </xf>
    <xf numFmtId="164" fontId="4" fillId="4" borderId="40" xfId="0" applyNumberFormat="1" applyFont="1" applyFill="1" applyBorder="1" applyAlignment="1">
      <alignment horizontal="center" vertical="top"/>
    </xf>
    <xf numFmtId="3" fontId="4" fillId="0" borderId="8" xfId="0" applyNumberFormat="1" applyFont="1" applyFill="1" applyBorder="1" applyAlignment="1">
      <alignment horizontal="center" vertical="top"/>
    </xf>
    <xf numFmtId="3" fontId="4" fillId="4" borderId="2" xfId="0" applyNumberFormat="1" applyFont="1" applyFill="1" applyBorder="1" applyAlignment="1">
      <alignment horizontal="center" vertical="top"/>
    </xf>
    <xf numFmtId="164" fontId="4" fillId="4" borderId="66" xfId="0" applyNumberFormat="1" applyFont="1" applyFill="1" applyBorder="1" applyAlignment="1">
      <alignment horizontal="center" vertical="top"/>
    </xf>
    <xf numFmtId="3" fontId="2" fillId="0" borderId="0" xfId="0" applyNumberFormat="1" applyFont="1" applyFill="1" applyBorder="1" applyAlignment="1">
      <alignment horizontal="center" vertical="center"/>
    </xf>
    <xf numFmtId="164" fontId="10" fillId="4" borderId="37" xfId="0" applyNumberFormat="1" applyFont="1" applyFill="1" applyBorder="1" applyAlignment="1">
      <alignment horizontal="center" vertical="top"/>
    </xf>
    <xf numFmtId="3" fontId="2" fillId="4" borderId="0" xfId="0" applyNumberFormat="1" applyFont="1" applyFill="1" applyBorder="1" applyAlignment="1">
      <alignment horizontal="center" vertical="top" textRotation="90" wrapText="1"/>
    </xf>
    <xf numFmtId="3" fontId="4" fillId="4" borderId="18" xfId="0" applyNumberFormat="1" applyFont="1" applyFill="1" applyBorder="1" applyAlignment="1">
      <alignment vertical="top"/>
    </xf>
    <xf numFmtId="49" fontId="4" fillId="4" borderId="33" xfId="0" applyNumberFormat="1" applyFont="1" applyFill="1" applyBorder="1" applyAlignment="1">
      <alignment horizontal="center" vertical="top" wrapText="1"/>
    </xf>
    <xf numFmtId="3" fontId="4" fillId="4" borderId="62" xfId="0" applyNumberFormat="1" applyFont="1" applyFill="1" applyBorder="1" applyAlignment="1">
      <alignment vertical="top" wrapText="1"/>
    </xf>
    <xf numFmtId="3" fontId="4" fillId="4" borderId="74" xfId="0" applyNumberFormat="1" applyFont="1" applyFill="1" applyBorder="1" applyAlignment="1">
      <alignment vertical="top" wrapText="1"/>
    </xf>
    <xf numFmtId="3" fontId="1" fillId="4" borderId="44" xfId="0" applyNumberFormat="1" applyFont="1" applyFill="1" applyBorder="1" applyAlignment="1">
      <alignment horizontal="center" vertical="top"/>
    </xf>
    <xf numFmtId="164" fontId="4" fillId="4" borderId="65" xfId="0" applyNumberFormat="1" applyFont="1" applyFill="1" applyBorder="1" applyAlignment="1">
      <alignment horizontal="center" vertical="top" wrapText="1"/>
    </xf>
    <xf numFmtId="49" fontId="5" fillId="4" borderId="32" xfId="0" applyNumberFormat="1" applyFont="1" applyFill="1" applyBorder="1" applyAlignment="1">
      <alignment horizontal="center" vertical="top"/>
    </xf>
    <xf numFmtId="3" fontId="1" fillId="4" borderId="43" xfId="0" applyNumberFormat="1" applyFont="1" applyFill="1" applyBorder="1" applyAlignment="1">
      <alignment horizontal="center" vertical="top"/>
    </xf>
    <xf numFmtId="3" fontId="5" fillId="0" borderId="67" xfId="0" applyNumberFormat="1" applyFont="1" applyFill="1" applyBorder="1" applyAlignment="1">
      <alignment horizontal="center" vertical="top" wrapText="1"/>
    </xf>
    <xf numFmtId="49" fontId="2" fillId="3" borderId="0" xfId="0" applyNumberFormat="1" applyFont="1" applyFill="1" applyBorder="1" applyAlignment="1">
      <alignment vertical="top"/>
    </xf>
    <xf numFmtId="3" fontId="4" fillId="4" borderId="61" xfId="0" applyNumberFormat="1" applyFont="1" applyFill="1" applyBorder="1" applyAlignment="1">
      <alignment vertical="top" wrapText="1"/>
    </xf>
    <xf numFmtId="164" fontId="1" fillId="0" borderId="0" xfId="0" applyNumberFormat="1" applyFont="1" applyBorder="1" applyAlignment="1">
      <alignment horizontal="left" vertical="top" indent="1"/>
    </xf>
    <xf numFmtId="3" fontId="4" fillId="4" borderId="18" xfId="0" applyNumberFormat="1" applyFont="1" applyFill="1" applyBorder="1" applyAlignment="1">
      <alignment horizontal="center" vertical="top" wrapText="1"/>
    </xf>
    <xf numFmtId="0" fontId="1" fillId="4" borderId="17" xfId="0" applyFont="1" applyFill="1" applyBorder="1" applyAlignment="1">
      <alignment vertical="top" wrapText="1"/>
    </xf>
    <xf numFmtId="3" fontId="4" fillId="0" borderId="10" xfId="0" applyNumberFormat="1" applyFont="1" applyBorder="1" applyAlignment="1">
      <alignment vertical="top"/>
    </xf>
    <xf numFmtId="3" fontId="4" fillId="4" borderId="7" xfId="0" applyNumberFormat="1" applyFont="1" applyFill="1" applyBorder="1" applyAlignment="1">
      <alignment vertical="top"/>
    </xf>
    <xf numFmtId="49" fontId="4" fillId="4" borderId="39" xfId="0" applyNumberFormat="1" applyFont="1" applyFill="1" applyBorder="1" applyAlignment="1">
      <alignment horizontal="center" vertical="top" wrapText="1"/>
    </xf>
    <xf numFmtId="0" fontId="1" fillId="4" borderId="52" xfId="0" applyFont="1" applyFill="1" applyBorder="1" applyAlignment="1">
      <alignment horizontal="center" vertical="top"/>
    </xf>
    <xf numFmtId="0" fontId="12" fillId="4" borderId="52" xfId="0" applyFont="1" applyFill="1" applyBorder="1" applyAlignment="1">
      <alignment horizontal="center" vertical="top"/>
    </xf>
    <xf numFmtId="3" fontId="1" fillId="4" borderId="47" xfId="0" applyNumberFormat="1" applyFont="1" applyFill="1" applyBorder="1" applyAlignment="1">
      <alignment vertical="top" wrapText="1"/>
    </xf>
    <xf numFmtId="3" fontId="1" fillId="4" borderId="19" xfId="0" applyNumberFormat="1" applyFont="1" applyFill="1" applyBorder="1" applyAlignment="1">
      <alignment vertical="top" wrapText="1"/>
    </xf>
    <xf numFmtId="3" fontId="4" fillId="4" borderId="16" xfId="0" applyNumberFormat="1" applyFont="1" applyFill="1" applyBorder="1" applyAlignment="1">
      <alignment horizontal="center" vertical="top"/>
    </xf>
    <xf numFmtId="3" fontId="1" fillId="4" borderId="0" xfId="0" applyNumberFormat="1" applyFont="1" applyFill="1" applyAlignment="1">
      <alignment vertical="top" wrapText="1"/>
    </xf>
    <xf numFmtId="0" fontId="1" fillId="4" borderId="41" xfId="0" applyFont="1" applyFill="1" applyBorder="1" applyAlignment="1">
      <alignment vertical="top" wrapText="1"/>
    </xf>
    <xf numFmtId="3" fontId="4" fillId="4" borderId="44" xfId="0" applyNumberFormat="1" applyFont="1" applyFill="1" applyBorder="1" applyAlignment="1">
      <alignment horizontal="center" vertical="top"/>
    </xf>
    <xf numFmtId="164" fontId="4" fillId="0" borderId="17" xfId="0" applyNumberFormat="1" applyFont="1" applyFill="1" applyBorder="1" applyAlignment="1">
      <alignment horizontal="center" vertical="top" wrapText="1"/>
    </xf>
    <xf numFmtId="3" fontId="4" fillId="4" borderId="18" xfId="0" applyNumberFormat="1" applyFont="1" applyFill="1" applyBorder="1" applyAlignment="1">
      <alignment vertical="top" wrapText="1"/>
    </xf>
    <xf numFmtId="0" fontId="4" fillId="4" borderId="66" xfId="0" applyFont="1" applyFill="1" applyBorder="1" applyAlignment="1">
      <alignment vertical="top" wrapText="1"/>
    </xf>
    <xf numFmtId="3" fontId="2" fillId="3" borderId="51" xfId="0" applyNumberFormat="1" applyFont="1" applyFill="1" applyBorder="1" applyAlignment="1">
      <alignment horizontal="center" vertical="top" wrapText="1"/>
    </xf>
    <xf numFmtId="3" fontId="2" fillId="3" borderId="31" xfId="0" applyNumberFormat="1" applyFont="1" applyFill="1" applyBorder="1" applyAlignment="1">
      <alignment horizontal="center" vertical="top" wrapText="1"/>
    </xf>
    <xf numFmtId="3" fontId="4" fillId="4" borderId="62" xfId="0" applyNumberFormat="1" applyFont="1" applyFill="1" applyBorder="1" applyAlignment="1">
      <alignment horizontal="center" vertical="top" wrapText="1"/>
    </xf>
    <xf numFmtId="164" fontId="3" fillId="4" borderId="62" xfId="0" applyNumberFormat="1" applyFont="1" applyFill="1" applyBorder="1" applyAlignment="1">
      <alignment horizontal="center" vertical="top" wrapText="1"/>
    </xf>
    <xf numFmtId="164" fontId="3" fillId="4" borderId="42" xfId="0" applyNumberFormat="1" applyFont="1" applyFill="1" applyBorder="1" applyAlignment="1">
      <alignment horizontal="center" vertical="top" wrapText="1"/>
    </xf>
    <xf numFmtId="0" fontId="4" fillId="4" borderId="57" xfId="0" applyFont="1" applyFill="1" applyBorder="1" applyAlignment="1">
      <alignment horizontal="center" vertical="top" wrapText="1"/>
    </xf>
    <xf numFmtId="0" fontId="4" fillId="4" borderId="17" xfId="0" applyFont="1" applyFill="1" applyBorder="1" applyAlignment="1">
      <alignment horizontal="center" vertical="top" wrapText="1"/>
    </xf>
    <xf numFmtId="164" fontId="2" fillId="5" borderId="56" xfId="0" applyNumberFormat="1" applyFont="1" applyFill="1" applyBorder="1" applyAlignment="1">
      <alignment horizontal="center" vertical="top" wrapText="1"/>
    </xf>
    <xf numFmtId="3" fontId="4" fillId="4" borderId="56" xfId="0" applyNumberFormat="1" applyFont="1" applyFill="1" applyBorder="1" applyAlignment="1">
      <alignment horizontal="left" vertical="top" wrapText="1"/>
    </xf>
    <xf numFmtId="3" fontId="1" fillId="4" borderId="65" xfId="0" applyNumberFormat="1" applyFont="1" applyFill="1" applyBorder="1" applyAlignment="1">
      <alignment horizontal="center" vertical="top" wrapText="1"/>
    </xf>
    <xf numFmtId="164" fontId="1" fillId="3" borderId="8" xfId="0" applyNumberFormat="1" applyFont="1" applyFill="1" applyBorder="1" applyAlignment="1">
      <alignment horizontal="center" vertical="top"/>
    </xf>
    <xf numFmtId="164" fontId="1" fillId="4" borderId="9" xfId="0" applyNumberFormat="1" applyFont="1" applyFill="1" applyBorder="1" applyAlignment="1">
      <alignment horizontal="center" vertical="top" wrapText="1"/>
    </xf>
    <xf numFmtId="0" fontId="4" fillId="4" borderId="5" xfId="0" applyFont="1" applyFill="1" applyBorder="1" applyAlignment="1">
      <alignment horizontal="center" vertical="top" wrapText="1"/>
    </xf>
    <xf numFmtId="3" fontId="5" fillId="4" borderId="8" xfId="0" applyNumberFormat="1" applyFont="1" applyFill="1" applyBorder="1" applyAlignment="1">
      <alignment horizontal="center" vertical="top"/>
    </xf>
    <xf numFmtId="3" fontId="1" fillId="3" borderId="2" xfId="0" applyNumberFormat="1" applyFont="1" applyFill="1" applyBorder="1" applyAlignment="1">
      <alignment horizontal="center" vertical="top"/>
    </xf>
    <xf numFmtId="3" fontId="1" fillId="3" borderId="8" xfId="0" applyNumberFormat="1" applyFont="1" applyFill="1" applyBorder="1" applyAlignment="1">
      <alignment horizontal="center" vertical="top"/>
    </xf>
    <xf numFmtId="3" fontId="4" fillId="4" borderId="65" xfId="0" applyNumberFormat="1" applyFont="1" applyFill="1" applyBorder="1" applyAlignment="1">
      <alignment vertical="top" wrapText="1"/>
    </xf>
    <xf numFmtId="3" fontId="4" fillId="4" borderId="47" xfId="0" applyNumberFormat="1" applyFont="1" applyFill="1" applyBorder="1" applyAlignment="1">
      <alignment vertical="top" wrapText="1"/>
    </xf>
    <xf numFmtId="3" fontId="4" fillId="4" borderId="17" xfId="0" applyNumberFormat="1" applyFont="1" applyFill="1" applyBorder="1" applyAlignment="1">
      <alignment vertical="top"/>
    </xf>
    <xf numFmtId="3" fontId="4" fillId="0" borderId="16" xfId="0" applyNumberFormat="1" applyFont="1" applyBorder="1" applyAlignment="1">
      <alignment horizontal="center" vertical="top"/>
    </xf>
    <xf numFmtId="3" fontId="4" fillId="4" borderId="48" xfId="0" applyNumberFormat="1" applyFont="1" applyFill="1" applyBorder="1" applyAlignment="1">
      <alignment horizontal="center" vertical="top"/>
    </xf>
    <xf numFmtId="3" fontId="4" fillId="4" borderId="41" xfId="0" applyNumberFormat="1" applyFont="1" applyFill="1" applyBorder="1" applyAlignment="1">
      <alignment horizontal="center" vertical="top" wrapText="1"/>
    </xf>
    <xf numFmtId="3" fontId="4" fillId="4" borderId="36" xfId="0" applyNumberFormat="1" applyFont="1" applyFill="1" applyBorder="1" applyAlignment="1">
      <alignment horizontal="center" vertical="top"/>
    </xf>
    <xf numFmtId="3" fontId="4" fillId="4" borderId="36" xfId="0" applyNumberFormat="1" applyFont="1" applyFill="1" applyBorder="1" applyAlignment="1">
      <alignment horizontal="center" vertical="top" wrapText="1"/>
    </xf>
    <xf numFmtId="3" fontId="4" fillId="4" borderId="48" xfId="0" applyNumberFormat="1" applyFont="1" applyFill="1" applyBorder="1" applyAlignment="1">
      <alignment horizontal="center" vertical="top" wrapText="1"/>
    </xf>
    <xf numFmtId="3" fontId="4" fillId="4" borderId="37" xfId="0" applyNumberFormat="1" applyFont="1" applyFill="1" applyBorder="1" applyAlignment="1">
      <alignment horizontal="center" vertical="top" wrapText="1"/>
    </xf>
    <xf numFmtId="49" fontId="4" fillId="4" borderId="61" xfId="0" applyNumberFormat="1" applyFont="1" applyFill="1" applyBorder="1" applyAlignment="1">
      <alignment horizontal="center" vertical="top" wrapText="1"/>
    </xf>
    <xf numFmtId="3" fontId="4" fillId="4" borderId="37" xfId="0" applyNumberFormat="1" applyFont="1" applyFill="1" applyBorder="1" applyAlignment="1">
      <alignment horizontal="center" vertical="top"/>
    </xf>
    <xf numFmtId="3" fontId="4" fillId="4" borderId="40" xfId="0" applyNumberFormat="1" applyFont="1" applyFill="1" applyBorder="1" applyAlignment="1">
      <alignment horizontal="center" vertical="top"/>
    </xf>
    <xf numFmtId="3" fontId="16" fillId="4" borderId="40" xfId="0" applyNumberFormat="1" applyFont="1" applyFill="1" applyBorder="1" applyAlignment="1">
      <alignment horizontal="center" vertical="top" wrapText="1"/>
    </xf>
    <xf numFmtId="3" fontId="4" fillId="4" borderId="74" xfId="0" applyNumberFormat="1" applyFont="1" applyFill="1" applyBorder="1" applyAlignment="1">
      <alignment horizontal="center" vertical="top" wrapText="1"/>
    </xf>
    <xf numFmtId="0" fontId="4" fillId="4" borderId="36" xfId="0" applyFont="1" applyFill="1" applyBorder="1" applyAlignment="1">
      <alignment horizontal="center" vertical="top"/>
    </xf>
    <xf numFmtId="0" fontId="17" fillId="4" borderId="36" xfId="0" applyFont="1" applyFill="1" applyBorder="1" applyAlignment="1">
      <alignment horizontal="center" vertical="top"/>
    </xf>
    <xf numFmtId="0" fontId="17" fillId="4" borderId="56" xfId="0" applyFont="1" applyFill="1" applyBorder="1" applyAlignment="1">
      <alignment horizontal="center" vertical="top"/>
    </xf>
    <xf numFmtId="3" fontId="12" fillId="4" borderId="65" xfId="0" applyNumberFormat="1" applyFont="1" applyFill="1" applyBorder="1" applyAlignment="1">
      <alignment horizontal="center" vertical="top" wrapText="1"/>
    </xf>
    <xf numFmtId="3" fontId="1" fillId="4" borderId="48" xfId="0" applyNumberFormat="1" applyFont="1" applyFill="1" applyBorder="1" applyAlignment="1">
      <alignment horizontal="center" vertical="top" wrapText="1"/>
    </xf>
    <xf numFmtId="3" fontId="1" fillId="4" borderId="56" xfId="0" applyNumberFormat="1" applyFont="1" applyFill="1" applyBorder="1" applyAlignment="1">
      <alignment horizontal="center" vertical="top" wrapText="1"/>
    </xf>
    <xf numFmtId="3" fontId="1" fillId="4" borderId="74" xfId="0" applyNumberFormat="1" applyFont="1" applyFill="1" applyBorder="1" applyAlignment="1">
      <alignment horizontal="center" vertical="top"/>
    </xf>
    <xf numFmtId="3" fontId="1" fillId="4" borderId="56" xfId="0" applyNumberFormat="1" applyFont="1" applyFill="1" applyBorder="1" applyAlignment="1">
      <alignment horizontal="center" vertical="top"/>
    </xf>
    <xf numFmtId="0" fontId="1" fillId="4" borderId="61" xfId="0" applyFont="1" applyFill="1" applyBorder="1" applyAlignment="1">
      <alignment vertical="top" wrapText="1"/>
    </xf>
    <xf numFmtId="2" fontId="4" fillId="4" borderId="65" xfId="0" applyNumberFormat="1" applyFont="1" applyFill="1" applyBorder="1" applyAlignment="1">
      <alignment vertical="top" wrapText="1"/>
    </xf>
    <xf numFmtId="49" fontId="4" fillId="4" borderId="61" xfId="0" applyNumberFormat="1" applyFont="1" applyFill="1" applyBorder="1" applyAlignment="1">
      <alignment horizontal="left" vertical="top" wrapText="1"/>
    </xf>
    <xf numFmtId="49" fontId="4" fillId="4" borderId="62" xfId="0" applyNumberFormat="1" applyFont="1" applyFill="1" applyBorder="1" applyAlignment="1">
      <alignment horizontal="left" vertical="top" wrapText="1"/>
    </xf>
    <xf numFmtId="3" fontId="4" fillId="4" borderId="16" xfId="0" applyNumberFormat="1" applyFont="1" applyFill="1" applyBorder="1" applyAlignment="1">
      <alignment vertical="top" wrapText="1"/>
    </xf>
    <xf numFmtId="3" fontId="1" fillId="4" borderId="0" xfId="0" applyNumberFormat="1" applyFont="1" applyFill="1" applyBorder="1" applyAlignment="1">
      <alignment vertical="top" wrapText="1"/>
    </xf>
    <xf numFmtId="3" fontId="1" fillId="0" borderId="22" xfId="0" applyNumberFormat="1" applyFont="1" applyFill="1" applyBorder="1" applyAlignment="1">
      <alignment horizontal="center" vertical="top"/>
    </xf>
    <xf numFmtId="3" fontId="1" fillId="0" borderId="40" xfId="0" applyNumberFormat="1" applyFont="1" applyFill="1" applyBorder="1" applyAlignment="1">
      <alignment horizontal="center" vertical="top"/>
    </xf>
    <xf numFmtId="3" fontId="1" fillId="4" borderId="36" xfId="0" applyNumberFormat="1" applyFont="1" applyFill="1" applyBorder="1" applyAlignment="1">
      <alignment horizontal="center" vertical="top" wrapText="1"/>
    </xf>
    <xf numFmtId="3" fontId="1" fillId="4" borderId="36" xfId="0" applyNumberFormat="1" applyFont="1" applyFill="1" applyBorder="1" applyAlignment="1">
      <alignment horizontal="center" vertical="top"/>
    </xf>
    <xf numFmtId="3" fontId="1" fillId="4" borderId="37" xfId="0" applyNumberFormat="1" applyFont="1" applyFill="1" applyBorder="1" applyAlignment="1">
      <alignment horizontal="center" vertical="top" wrapText="1"/>
    </xf>
    <xf numFmtId="3" fontId="1" fillId="4" borderId="40" xfId="0" applyNumberFormat="1" applyFont="1" applyFill="1" applyBorder="1" applyAlignment="1">
      <alignment horizontal="center" vertical="top"/>
    </xf>
    <xf numFmtId="0" fontId="1" fillId="4" borderId="40" xfId="0" applyFont="1" applyFill="1" applyBorder="1" applyAlignment="1">
      <alignment horizontal="center" vertical="top" wrapText="1"/>
    </xf>
    <xf numFmtId="49" fontId="1" fillId="4" borderId="37" xfId="0" applyNumberFormat="1" applyFont="1" applyFill="1" applyBorder="1" applyAlignment="1">
      <alignment horizontal="center" vertical="top"/>
    </xf>
    <xf numFmtId="49" fontId="1" fillId="4" borderId="36" xfId="0" applyNumberFormat="1" applyFont="1" applyFill="1" applyBorder="1" applyAlignment="1">
      <alignment horizontal="center" vertical="top"/>
    </xf>
    <xf numFmtId="49" fontId="4" fillId="4" borderId="37" xfId="0" applyNumberFormat="1" applyFont="1" applyFill="1" applyBorder="1" applyAlignment="1">
      <alignment horizontal="center" vertical="top"/>
    </xf>
    <xf numFmtId="0" fontId="4" fillId="4" borderId="37" xfId="0" applyFont="1" applyFill="1" applyBorder="1" applyAlignment="1">
      <alignment horizontal="center" vertical="top" wrapText="1"/>
    </xf>
    <xf numFmtId="0" fontId="3" fillId="4" borderId="20" xfId="0" applyFont="1" applyFill="1" applyBorder="1" applyAlignment="1">
      <alignment vertical="top"/>
    </xf>
    <xf numFmtId="3" fontId="1" fillId="4" borderId="41" xfId="0" applyNumberFormat="1" applyFont="1" applyFill="1" applyBorder="1" applyAlignment="1">
      <alignment horizontal="center" vertical="top"/>
    </xf>
    <xf numFmtId="3" fontId="1" fillId="0" borderId="36" xfId="0" applyNumberFormat="1" applyFont="1" applyBorder="1" applyAlignment="1">
      <alignment horizontal="center" vertical="top"/>
    </xf>
    <xf numFmtId="0" fontId="1" fillId="4" borderId="37" xfId="0" applyFont="1" applyFill="1" applyBorder="1" applyAlignment="1">
      <alignment horizontal="center" vertical="top"/>
    </xf>
    <xf numFmtId="3" fontId="1" fillId="4" borderId="47" xfId="0" applyNumberFormat="1" applyFont="1" applyFill="1" applyBorder="1" applyAlignment="1">
      <alignment horizontal="center" vertical="top"/>
    </xf>
    <xf numFmtId="3" fontId="1" fillId="0" borderId="56" xfId="0" applyNumberFormat="1" applyFont="1" applyBorder="1" applyAlignment="1">
      <alignment horizontal="center" vertical="top"/>
    </xf>
    <xf numFmtId="0" fontId="1" fillId="4" borderId="65" xfId="0" applyFont="1" applyFill="1" applyBorder="1" applyAlignment="1">
      <alignment vertical="top" wrapText="1"/>
    </xf>
    <xf numFmtId="0" fontId="1" fillId="4" borderId="62" xfId="0" applyFont="1" applyFill="1" applyBorder="1" applyAlignment="1">
      <alignment vertical="top" wrapText="1"/>
    </xf>
    <xf numFmtId="3" fontId="1" fillId="3" borderId="65" xfId="0" applyNumberFormat="1" applyFont="1" applyFill="1" applyBorder="1" applyAlignment="1">
      <alignment horizontal="center" vertical="top"/>
    </xf>
    <xf numFmtId="3" fontId="1" fillId="0" borderId="65" xfId="0" applyNumberFormat="1" applyFont="1" applyFill="1" applyBorder="1" applyAlignment="1">
      <alignment horizontal="center" vertical="top"/>
    </xf>
    <xf numFmtId="3" fontId="1" fillId="4" borderId="37" xfId="0" applyNumberFormat="1" applyFont="1" applyFill="1" applyBorder="1" applyAlignment="1">
      <alignment horizontal="center" vertical="top"/>
    </xf>
    <xf numFmtId="3" fontId="10" fillId="4" borderId="17" xfId="0" applyNumberFormat="1" applyFont="1" applyFill="1" applyBorder="1" applyAlignment="1">
      <alignment horizontal="center" vertical="top"/>
    </xf>
    <xf numFmtId="3" fontId="1" fillId="0" borderId="36" xfId="0" applyNumberFormat="1" applyFont="1" applyFill="1" applyBorder="1" applyAlignment="1">
      <alignment horizontal="center" vertical="top"/>
    </xf>
    <xf numFmtId="3" fontId="1" fillId="0" borderId="20" xfId="0" applyNumberFormat="1" applyFont="1" applyFill="1" applyBorder="1" applyAlignment="1">
      <alignment horizontal="center" vertical="top"/>
    </xf>
    <xf numFmtId="164" fontId="4" fillId="0" borderId="9" xfId="0" applyNumberFormat="1" applyFont="1" applyBorder="1" applyAlignment="1">
      <alignment horizontal="center" vertical="top" wrapText="1"/>
    </xf>
    <xf numFmtId="164" fontId="4" fillId="0" borderId="2" xfId="0" applyNumberFormat="1" applyFont="1" applyBorder="1" applyAlignment="1">
      <alignment horizontal="center" vertical="top" wrapText="1"/>
    </xf>
    <xf numFmtId="49" fontId="5" fillId="3" borderId="0" xfId="0" applyNumberFormat="1" applyFont="1" applyFill="1" applyBorder="1" applyAlignment="1">
      <alignment vertical="top"/>
    </xf>
    <xf numFmtId="3" fontId="2" fillId="4" borderId="70" xfId="0" applyNumberFormat="1" applyFont="1" applyFill="1" applyBorder="1" applyAlignment="1">
      <alignment horizontal="center" vertical="top" textRotation="90" wrapText="1"/>
    </xf>
    <xf numFmtId="3" fontId="2" fillId="4" borderId="67" xfId="0" applyNumberFormat="1" applyFont="1" applyFill="1" applyBorder="1" applyAlignment="1">
      <alignment horizontal="center" vertical="top" textRotation="90" wrapText="1"/>
    </xf>
    <xf numFmtId="3" fontId="5" fillId="4" borderId="77" xfId="0" applyNumberFormat="1" applyFont="1" applyFill="1" applyBorder="1" applyAlignment="1">
      <alignment horizontal="center" vertical="top" wrapText="1"/>
    </xf>
    <xf numFmtId="164" fontId="4" fillId="0" borderId="58" xfId="0" applyNumberFormat="1" applyFont="1" applyBorder="1" applyAlignment="1">
      <alignment horizontal="center" vertical="top" wrapText="1"/>
    </xf>
    <xf numFmtId="164" fontId="4" fillId="0" borderId="34" xfId="0" applyNumberFormat="1" applyFont="1" applyBorder="1" applyAlignment="1">
      <alignment horizontal="center" vertical="top" wrapText="1"/>
    </xf>
    <xf numFmtId="164" fontId="4" fillId="4" borderId="0" xfId="0" applyNumberFormat="1" applyFont="1" applyFill="1" applyBorder="1" applyAlignment="1">
      <alignment horizontal="center" vertical="center"/>
    </xf>
    <xf numFmtId="3" fontId="4" fillId="4" borderId="59" xfId="0" applyNumberFormat="1" applyFont="1" applyFill="1" applyBorder="1" applyAlignment="1">
      <alignment vertical="top" wrapText="1"/>
    </xf>
    <xf numFmtId="3" fontId="4" fillId="4" borderId="28" xfId="0" applyNumberFormat="1" applyFont="1" applyFill="1" applyBorder="1" applyAlignment="1">
      <alignment horizontal="center" vertical="top"/>
    </xf>
    <xf numFmtId="164" fontId="4" fillId="0" borderId="28" xfId="0" applyNumberFormat="1" applyFont="1" applyBorder="1" applyAlignment="1">
      <alignment horizontal="center" vertical="top"/>
    </xf>
    <xf numFmtId="3" fontId="1" fillId="4" borderId="5" xfId="0" applyNumberFormat="1" applyFont="1" applyFill="1" applyBorder="1" applyAlignment="1">
      <alignment horizontal="center" vertical="top" wrapText="1"/>
    </xf>
    <xf numFmtId="3" fontId="4" fillId="0" borderId="64" xfId="0" applyNumberFormat="1" applyFont="1" applyFill="1" applyBorder="1" applyAlignment="1">
      <alignment horizontal="center" vertical="top" wrapText="1"/>
    </xf>
    <xf numFmtId="164" fontId="1" fillId="3" borderId="5" xfId="0" applyNumberFormat="1" applyFont="1" applyFill="1" applyBorder="1" applyAlignment="1">
      <alignment horizontal="center" vertical="top"/>
    </xf>
    <xf numFmtId="3" fontId="2" fillId="3" borderId="18" xfId="0" applyNumberFormat="1" applyFont="1" applyFill="1" applyBorder="1" applyAlignment="1">
      <alignment horizontal="center" vertical="top" wrapText="1"/>
    </xf>
    <xf numFmtId="3" fontId="1" fillId="4" borderId="6" xfId="0" applyNumberFormat="1" applyFont="1" applyFill="1" applyBorder="1" applyAlignment="1">
      <alignment vertical="top" wrapText="1"/>
    </xf>
    <xf numFmtId="3" fontId="1" fillId="4" borderId="2" xfId="0" applyNumberFormat="1" applyFont="1" applyFill="1" applyBorder="1" applyAlignment="1">
      <alignment vertical="top" wrapText="1"/>
    </xf>
    <xf numFmtId="3" fontId="1" fillId="0" borderId="3" xfId="0" applyNumberFormat="1" applyFont="1" applyBorder="1" applyAlignment="1">
      <alignment horizontal="center" vertical="top"/>
    </xf>
    <xf numFmtId="3" fontId="1" fillId="4" borderId="70" xfId="0" applyNumberFormat="1" applyFont="1" applyFill="1" applyBorder="1" applyAlignment="1">
      <alignment horizontal="center" vertical="top" wrapText="1"/>
    </xf>
    <xf numFmtId="3" fontId="1" fillId="4" borderId="9" xfId="0" applyNumberFormat="1" applyFont="1" applyFill="1" applyBorder="1" applyAlignment="1">
      <alignment horizontal="left" vertical="top" wrapText="1"/>
    </xf>
    <xf numFmtId="3" fontId="1" fillId="4" borderId="49" xfId="0" applyNumberFormat="1" applyFont="1" applyFill="1" applyBorder="1" applyAlignment="1">
      <alignment vertical="top" wrapText="1"/>
    </xf>
    <xf numFmtId="164" fontId="1" fillId="0" borderId="10" xfId="0" applyNumberFormat="1" applyFont="1" applyBorder="1" applyAlignment="1">
      <alignment horizontal="center" vertical="top" wrapText="1"/>
    </xf>
    <xf numFmtId="3" fontId="2" fillId="0" borderId="66" xfId="0" applyNumberFormat="1" applyFont="1" applyFill="1" applyBorder="1" applyAlignment="1">
      <alignment horizontal="center" vertical="top" textRotation="90" wrapText="1"/>
    </xf>
    <xf numFmtId="164" fontId="1" fillId="0" borderId="8" xfId="0" applyNumberFormat="1" applyFont="1" applyBorder="1" applyAlignment="1">
      <alignment horizontal="center" vertical="top"/>
    </xf>
    <xf numFmtId="3" fontId="2" fillId="3" borderId="66" xfId="0" applyNumberFormat="1" applyFont="1" applyFill="1" applyBorder="1" applyAlignment="1">
      <alignment horizontal="center" vertical="top" wrapText="1"/>
    </xf>
    <xf numFmtId="3" fontId="1" fillId="4" borderId="6" xfId="0" applyNumberFormat="1" applyFont="1" applyFill="1" applyBorder="1" applyAlignment="1">
      <alignment horizontal="center" vertical="top" wrapText="1"/>
    </xf>
    <xf numFmtId="49" fontId="1" fillId="4" borderId="0" xfId="0" applyNumberFormat="1" applyFont="1" applyFill="1" applyBorder="1" applyAlignment="1">
      <alignment horizontal="center" vertical="top"/>
    </xf>
    <xf numFmtId="3" fontId="5" fillId="4" borderId="19" xfId="0" applyNumberFormat="1" applyFont="1" applyFill="1" applyBorder="1" applyAlignment="1">
      <alignment vertical="top" wrapText="1"/>
    </xf>
    <xf numFmtId="164" fontId="4" fillId="4" borderId="7" xfId="0" applyNumberFormat="1" applyFont="1" applyFill="1" applyBorder="1" applyAlignment="1">
      <alignment horizontal="center" vertical="top" wrapText="1"/>
    </xf>
    <xf numFmtId="0" fontId="4" fillId="4" borderId="40" xfId="0" applyFont="1" applyFill="1" applyBorder="1" applyAlignment="1">
      <alignment horizontal="center" vertical="top" wrapText="1"/>
    </xf>
    <xf numFmtId="0" fontId="4" fillId="4" borderId="59" xfId="0" applyFont="1" applyFill="1" applyBorder="1" applyAlignment="1">
      <alignment horizontal="center" vertical="top"/>
    </xf>
    <xf numFmtId="0" fontId="4" fillId="4" borderId="39" xfId="0" applyFont="1" applyFill="1" applyBorder="1" applyAlignment="1">
      <alignment horizontal="center" vertical="top"/>
    </xf>
    <xf numFmtId="3" fontId="4" fillId="4" borderId="13" xfId="0" applyNumberFormat="1" applyFont="1" applyFill="1" applyBorder="1" applyAlignment="1">
      <alignment horizontal="center" vertical="top"/>
    </xf>
    <xf numFmtId="3" fontId="4" fillId="4" borderId="24" xfId="0" applyNumberFormat="1" applyFont="1" applyFill="1" applyBorder="1" applyAlignment="1">
      <alignment horizontal="center" vertical="top"/>
    </xf>
    <xf numFmtId="3" fontId="4" fillId="4" borderId="56" xfId="0" applyNumberFormat="1" applyFont="1" applyFill="1" applyBorder="1" applyAlignment="1">
      <alignment vertical="top"/>
    </xf>
    <xf numFmtId="3" fontId="4" fillId="4" borderId="47" xfId="0" applyNumberFormat="1" applyFont="1" applyFill="1" applyBorder="1" applyAlignment="1">
      <alignment horizontal="center" vertical="top"/>
    </xf>
    <xf numFmtId="3" fontId="4" fillId="4" borderId="46" xfId="0" applyNumberFormat="1" applyFont="1" applyFill="1" applyBorder="1" applyAlignment="1">
      <alignment horizontal="center" vertical="top"/>
    </xf>
    <xf numFmtId="164" fontId="1" fillId="4" borderId="37" xfId="0" applyNumberFormat="1" applyFont="1" applyFill="1" applyBorder="1" applyAlignment="1">
      <alignment horizontal="center" vertical="top"/>
    </xf>
    <xf numFmtId="0" fontId="4" fillId="4" borderId="62" xfId="0" applyFont="1" applyFill="1" applyBorder="1" applyAlignment="1">
      <alignment vertical="top" wrapText="1"/>
    </xf>
    <xf numFmtId="0" fontId="4" fillId="4" borderId="41" xfId="0" applyFont="1" applyFill="1" applyBorder="1" applyAlignment="1">
      <alignment horizontal="center" vertical="top" wrapText="1"/>
    </xf>
    <xf numFmtId="0" fontId="4" fillId="4" borderId="42" xfId="0" applyFont="1" applyFill="1" applyBorder="1" applyAlignment="1">
      <alignment horizontal="center" vertical="top"/>
    </xf>
    <xf numFmtId="0" fontId="4" fillId="4" borderId="60" xfId="0" applyFont="1" applyFill="1" applyBorder="1" applyAlignment="1">
      <alignment horizontal="center" vertical="top"/>
    </xf>
    <xf numFmtId="49" fontId="4" fillId="4" borderId="41" xfId="0" applyNumberFormat="1" applyFont="1" applyFill="1" applyBorder="1" applyAlignment="1">
      <alignment horizontal="center" vertical="top"/>
    </xf>
    <xf numFmtId="3" fontId="4" fillId="4" borderId="64" xfId="0" applyNumberFormat="1" applyFont="1" applyFill="1" applyBorder="1" applyAlignment="1">
      <alignment horizontal="center" vertical="top"/>
    </xf>
    <xf numFmtId="49" fontId="2" fillId="7" borderId="1" xfId="0" applyNumberFormat="1" applyFont="1" applyFill="1" applyBorder="1" applyAlignment="1">
      <alignment horizontal="center" vertical="top"/>
    </xf>
    <xf numFmtId="164" fontId="2" fillId="7" borderId="49" xfId="0" applyNumberFormat="1" applyFont="1" applyFill="1" applyBorder="1" applyAlignment="1">
      <alignment horizontal="center" vertical="top"/>
    </xf>
    <xf numFmtId="164" fontId="2" fillId="7" borderId="43" xfId="0" applyNumberFormat="1" applyFont="1" applyFill="1" applyBorder="1" applyAlignment="1">
      <alignment horizontal="center" vertical="top"/>
    </xf>
    <xf numFmtId="164" fontId="2" fillId="7" borderId="35" xfId="0" applyNumberFormat="1" applyFont="1" applyFill="1" applyBorder="1" applyAlignment="1">
      <alignment horizontal="center" vertical="top" wrapText="1"/>
    </xf>
    <xf numFmtId="164" fontId="2" fillId="7" borderId="9" xfId="0" applyNumberFormat="1" applyFont="1" applyFill="1" applyBorder="1" applyAlignment="1">
      <alignment horizontal="center" vertical="top" wrapText="1"/>
    </xf>
    <xf numFmtId="164" fontId="5" fillId="7" borderId="1" xfId="0" applyNumberFormat="1" applyFont="1" applyFill="1" applyBorder="1" applyAlignment="1">
      <alignment horizontal="center" vertical="top" wrapText="1"/>
    </xf>
    <xf numFmtId="164" fontId="5" fillId="7" borderId="23" xfId="0" applyNumberFormat="1" applyFont="1" applyFill="1" applyBorder="1" applyAlignment="1">
      <alignment horizontal="center" vertical="top" wrapText="1"/>
    </xf>
    <xf numFmtId="49" fontId="5" fillId="8" borderId="12" xfId="0" applyNumberFormat="1" applyFont="1" applyFill="1" applyBorder="1" applyAlignment="1">
      <alignment vertical="top"/>
    </xf>
    <xf numFmtId="49" fontId="2" fillId="8" borderId="12" xfId="0" applyNumberFormat="1" applyFont="1" applyFill="1" applyBorder="1" applyAlignment="1">
      <alignment horizontal="center" vertical="top"/>
    </xf>
    <xf numFmtId="164" fontId="2" fillId="8" borderId="23" xfId="0" applyNumberFormat="1" applyFont="1" applyFill="1" applyBorder="1" applyAlignment="1">
      <alignment horizontal="center" vertical="top"/>
    </xf>
    <xf numFmtId="164" fontId="2" fillId="8" borderId="12" xfId="0" applyNumberFormat="1" applyFont="1" applyFill="1" applyBorder="1" applyAlignment="1">
      <alignment horizontal="center" vertical="top"/>
    </xf>
    <xf numFmtId="49" fontId="5" fillId="8" borderId="16" xfId="0" applyNumberFormat="1" applyFont="1" applyFill="1" applyBorder="1" applyAlignment="1">
      <alignment horizontal="center" vertical="top"/>
    </xf>
    <xf numFmtId="49" fontId="5" fillId="8" borderId="16" xfId="0" applyNumberFormat="1" applyFont="1" applyFill="1" applyBorder="1" applyAlignment="1">
      <alignment vertical="top"/>
    </xf>
    <xf numFmtId="49" fontId="5" fillId="8" borderId="17" xfId="0" applyNumberFormat="1" applyFont="1" applyFill="1" applyBorder="1" applyAlignment="1">
      <alignment vertical="top"/>
    </xf>
    <xf numFmtId="49" fontId="5" fillId="8" borderId="17" xfId="0" applyNumberFormat="1" applyFont="1" applyFill="1" applyBorder="1" applyAlignment="1">
      <alignment horizontal="center" vertical="top"/>
    </xf>
    <xf numFmtId="49" fontId="5" fillId="8" borderId="40" xfId="0" applyNumberFormat="1" applyFont="1" applyFill="1" applyBorder="1" applyAlignment="1">
      <alignment vertical="top"/>
    </xf>
    <xf numFmtId="49" fontId="2" fillId="8" borderId="17" xfId="0" applyNumberFormat="1" applyFont="1" applyFill="1" applyBorder="1" applyAlignment="1">
      <alignment vertical="top"/>
    </xf>
    <xf numFmtId="49" fontId="2" fillId="8" borderId="17" xfId="0" applyNumberFormat="1" applyFont="1" applyFill="1" applyBorder="1" applyAlignment="1">
      <alignment horizontal="center" vertical="top"/>
    </xf>
    <xf numFmtId="49" fontId="2" fillId="8" borderId="40" xfId="0" applyNumberFormat="1" applyFont="1" applyFill="1" applyBorder="1" applyAlignment="1">
      <alignment horizontal="center" vertical="top"/>
    </xf>
    <xf numFmtId="49" fontId="5" fillId="8" borderId="20" xfId="0" applyNumberFormat="1" applyFont="1" applyFill="1" applyBorder="1" applyAlignment="1">
      <alignment vertical="top"/>
    </xf>
    <xf numFmtId="49" fontId="2" fillId="8" borderId="22" xfId="0" applyNumberFormat="1" applyFont="1" applyFill="1" applyBorder="1" applyAlignment="1">
      <alignment horizontal="center" vertical="top"/>
    </xf>
    <xf numFmtId="49" fontId="5" fillId="8" borderId="56" xfId="0" applyNumberFormat="1" applyFont="1" applyFill="1" applyBorder="1" applyAlignment="1">
      <alignment horizontal="center" vertical="top"/>
    </xf>
    <xf numFmtId="49" fontId="5" fillId="8" borderId="12" xfId="0" applyNumberFormat="1" applyFont="1" applyFill="1" applyBorder="1" applyAlignment="1">
      <alignment horizontal="center" vertical="top"/>
    </xf>
    <xf numFmtId="49" fontId="2" fillId="8" borderId="20" xfId="0" applyNumberFormat="1" applyFont="1" applyFill="1" applyBorder="1" applyAlignment="1">
      <alignment horizontal="center" vertical="top"/>
    </xf>
    <xf numFmtId="49" fontId="2" fillId="8" borderId="23" xfId="0" applyNumberFormat="1" applyFont="1" applyFill="1" applyBorder="1" applyAlignment="1">
      <alignment horizontal="center" vertical="top"/>
    </xf>
    <xf numFmtId="49" fontId="2" fillId="8" borderId="22" xfId="0" applyNumberFormat="1" applyFont="1" applyFill="1" applyBorder="1" applyAlignment="1">
      <alignment vertical="top"/>
    </xf>
    <xf numFmtId="49" fontId="2" fillId="8" borderId="20" xfId="0" applyNumberFormat="1" applyFont="1" applyFill="1" applyBorder="1" applyAlignment="1">
      <alignment vertical="top"/>
    </xf>
    <xf numFmtId="49" fontId="2" fillId="8" borderId="1" xfId="0" applyNumberFormat="1" applyFont="1" applyFill="1" applyBorder="1" applyAlignment="1">
      <alignment horizontal="center" vertical="top"/>
    </xf>
    <xf numFmtId="164" fontId="2" fillId="8" borderId="49" xfId="0" applyNumberFormat="1" applyFont="1" applyFill="1" applyBorder="1" applyAlignment="1">
      <alignment horizontal="center" vertical="top"/>
    </xf>
    <xf numFmtId="164" fontId="2" fillId="8" borderId="43" xfId="0" applyNumberFormat="1" applyFont="1" applyFill="1" applyBorder="1" applyAlignment="1">
      <alignment horizontal="center" vertical="top"/>
    </xf>
    <xf numFmtId="164" fontId="2" fillId="7" borderId="19" xfId="0" applyNumberFormat="1" applyFont="1" applyFill="1" applyBorder="1" applyAlignment="1">
      <alignment horizontal="center" vertical="top"/>
    </xf>
    <xf numFmtId="164" fontId="2" fillId="7" borderId="74" xfId="0" applyNumberFormat="1" applyFont="1" applyFill="1" applyBorder="1" applyAlignment="1">
      <alignment horizontal="center" vertical="top" wrapText="1"/>
    </xf>
    <xf numFmtId="164" fontId="2" fillId="7" borderId="29" xfId="0" applyNumberFormat="1" applyFont="1" applyFill="1" applyBorder="1" applyAlignment="1">
      <alignment horizontal="center" vertical="top" wrapText="1"/>
    </xf>
    <xf numFmtId="164" fontId="5" fillId="7" borderId="12" xfId="0" applyNumberFormat="1" applyFont="1" applyFill="1" applyBorder="1" applyAlignment="1">
      <alignment horizontal="center" vertical="top" wrapText="1"/>
    </xf>
    <xf numFmtId="164" fontId="5" fillId="7" borderId="11" xfId="0" applyNumberFormat="1" applyFont="1" applyFill="1" applyBorder="1" applyAlignment="1">
      <alignment horizontal="center" vertical="top" wrapText="1"/>
    </xf>
    <xf numFmtId="3" fontId="5" fillId="0" borderId="32" xfId="0" applyNumberFormat="1" applyFont="1" applyFill="1" applyBorder="1" applyAlignment="1">
      <alignment horizontal="center" vertical="top"/>
    </xf>
    <xf numFmtId="3" fontId="1" fillId="0" borderId="38" xfId="0" applyNumberFormat="1" applyFont="1" applyBorder="1" applyAlignment="1">
      <alignment horizontal="center" vertical="top"/>
    </xf>
    <xf numFmtId="3" fontId="1" fillId="0" borderId="21" xfId="0" applyNumberFormat="1" applyFont="1" applyBorder="1" applyAlignment="1">
      <alignment horizontal="center" vertical="top"/>
    </xf>
    <xf numFmtId="3" fontId="1" fillId="3" borderId="42" xfId="0" applyNumberFormat="1" applyFont="1" applyFill="1" applyBorder="1" applyAlignment="1">
      <alignment horizontal="left" vertical="top" wrapText="1"/>
    </xf>
    <xf numFmtId="3" fontId="1" fillId="4" borderId="18" xfId="0" applyNumberFormat="1" applyFont="1" applyFill="1" applyBorder="1" applyAlignment="1">
      <alignment horizontal="center" vertical="top"/>
    </xf>
    <xf numFmtId="3" fontId="1" fillId="4" borderId="32" xfId="0" applyNumberFormat="1" applyFont="1" applyFill="1" applyBorder="1" applyAlignment="1">
      <alignment horizontal="center" vertical="top"/>
    </xf>
    <xf numFmtId="3" fontId="1" fillId="4" borderId="53" xfId="0" applyNumberFormat="1" applyFont="1" applyFill="1" applyBorder="1" applyAlignment="1">
      <alignment horizontal="center" vertical="top"/>
    </xf>
    <xf numFmtId="3" fontId="1" fillId="4" borderId="31" xfId="0" applyNumberFormat="1" applyFont="1" applyFill="1" applyBorder="1" applyAlignment="1">
      <alignment horizontal="center" vertical="top"/>
    </xf>
    <xf numFmtId="3" fontId="1" fillId="4" borderId="60" xfId="0" applyNumberFormat="1" applyFont="1" applyFill="1" applyBorder="1" applyAlignment="1">
      <alignment horizontal="center" vertical="top"/>
    </xf>
    <xf numFmtId="164" fontId="4" fillId="4" borderId="0" xfId="0" applyNumberFormat="1"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3" fontId="1" fillId="0" borderId="8" xfId="0" applyNumberFormat="1" applyFont="1" applyFill="1" applyBorder="1" applyAlignment="1">
      <alignment horizontal="center" vertical="top" wrapText="1"/>
    </xf>
    <xf numFmtId="3" fontId="1" fillId="0" borderId="6" xfId="0" applyNumberFormat="1" applyFont="1" applyFill="1" applyBorder="1" applyAlignment="1">
      <alignment horizontal="center" vertical="top" wrapText="1"/>
    </xf>
    <xf numFmtId="3" fontId="1" fillId="0" borderId="21" xfId="0" applyNumberFormat="1" applyFont="1" applyFill="1" applyBorder="1" applyAlignment="1">
      <alignment horizontal="center" vertical="top"/>
    </xf>
    <xf numFmtId="164" fontId="2" fillId="8" borderId="11" xfId="0" applyNumberFormat="1" applyFont="1" applyFill="1" applyBorder="1" applyAlignment="1">
      <alignment horizontal="center" vertical="top"/>
    </xf>
    <xf numFmtId="164" fontId="3" fillId="4" borderId="57" xfId="0" applyNumberFormat="1" applyFont="1" applyFill="1" applyBorder="1" applyAlignment="1">
      <alignment horizontal="center" vertical="top" wrapText="1"/>
    </xf>
    <xf numFmtId="164" fontId="1" fillId="4" borderId="58" xfId="0" applyNumberFormat="1" applyFont="1" applyFill="1" applyBorder="1" applyAlignment="1">
      <alignment horizontal="center" vertical="top" wrapText="1"/>
    </xf>
    <xf numFmtId="164" fontId="1" fillId="3" borderId="17" xfId="0" applyNumberFormat="1" applyFont="1" applyFill="1" applyBorder="1" applyAlignment="1">
      <alignment horizontal="center" vertical="top"/>
    </xf>
    <xf numFmtId="164" fontId="1" fillId="3" borderId="62" xfId="0" applyNumberFormat="1" applyFont="1" applyFill="1" applyBorder="1" applyAlignment="1">
      <alignment horizontal="center" vertical="top"/>
    </xf>
    <xf numFmtId="164" fontId="2" fillId="8" borderId="56" xfId="0" applyNumberFormat="1" applyFont="1" applyFill="1" applyBorder="1" applyAlignment="1">
      <alignment horizontal="center" vertical="top"/>
    </xf>
    <xf numFmtId="164" fontId="2" fillId="7" borderId="56" xfId="0" applyNumberFormat="1" applyFont="1" applyFill="1" applyBorder="1" applyAlignment="1">
      <alignment horizontal="center" vertical="top"/>
    </xf>
    <xf numFmtId="164" fontId="1" fillId="3" borderId="42" xfId="0" applyNumberFormat="1" applyFont="1" applyFill="1" applyBorder="1" applyAlignment="1">
      <alignment horizontal="center" vertical="top"/>
    </xf>
    <xf numFmtId="164" fontId="2" fillId="8" borderId="19" xfId="0" applyNumberFormat="1" applyFont="1" applyFill="1" applyBorder="1" applyAlignment="1">
      <alignment horizontal="center" vertical="top"/>
    </xf>
    <xf numFmtId="164" fontId="4" fillId="0" borderId="0" xfId="0" applyNumberFormat="1" applyFont="1" applyFill="1" applyBorder="1" applyAlignment="1">
      <alignment horizontal="center" vertical="top" wrapText="1"/>
    </xf>
    <xf numFmtId="0" fontId="17" fillId="4" borderId="52" xfId="0" applyFont="1" applyFill="1" applyBorder="1" applyAlignment="1">
      <alignment horizontal="center" vertical="top"/>
    </xf>
    <xf numFmtId="49" fontId="1" fillId="4" borderId="28" xfId="0" applyNumberFormat="1" applyFont="1" applyFill="1" applyBorder="1" applyAlignment="1">
      <alignment horizontal="center" vertical="top"/>
    </xf>
    <xf numFmtId="49" fontId="1" fillId="4" borderId="26" xfId="0" applyNumberFormat="1" applyFont="1" applyFill="1" applyBorder="1" applyAlignment="1">
      <alignment horizontal="center" vertical="top"/>
    </xf>
    <xf numFmtId="164" fontId="2" fillId="5" borderId="43" xfId="0" applyNumberFormat="1" applyFont="1" applyFill="1" applyBorder="1" applyAlignment="1">
      <alignment horizontal="center" vertical="top" wrapText="1"/>
    </xf>
    <xf numFmtId="164" fontId="4" fillId="0" borderId="65" xfId="0" applyNumberFormat="1" applyFont="1" applyBorder="1" applyAlignment="1">
      <alignment horizontal="center" vertical="top" wrapText="1"/>
    </xf>
    <xf numFmtId="164" fontId="4" fillId="0" borderId="59" xfId="0" applyNumberFormat="1" applyFont="1" applyBorder="1" applyAlignment="1">
      <alignment horizontal="center" vertical="top"/>
    </xf>
    <xf numFmtId="164" fontId="1" fillId="3" borderId="15" xfId="0" applyNumberFormat="1" applyFont="1" applyFill="1" applyBorder="1" applyAlignment="1">
      <alignment horizontal="center" vertical="top"/>
    </xf>
    <xf numFmtId="164" fontId="4" fillId="0" borderId="18" xfId="0" applyNumberFormat="1" applyFont="1" applyFill="1" applyBorder="1" applyAlignment="1">
      <alignment horizontal="center" vertical="top" wrapText="1"/>
    </xf>
    <xf numFmtId="164" fontId="4" fillId="0" borderId="61" xfId="0" applyNumberFormat="1" applyFont="1" applyFill="1" applyBorder="1" applyAlignment="1">
      <alignment horizontal="center" vertical="top" wrapText="1"/>
    </xf>
    <xf numFmtId="164" fontId="4" fillId="0" borderId="27" xfId="0" applyNumberFormat="1" applyFont="1" applyFill="1" applyBorder="1" applyAlignment="1">
      <alignment horizontal="center" vertical="top" wrapText="1"/>
    </xf>
    <xf numFmtId="164" fontId="4" fillId="0" borderId="59" xfId="0" applyNumberFormat="1" applyFont="1" applyFill="1" applyBorder="1" applyAlignment="1">
      <alignment horizontal="center" vertical="top" wrapText="1"/>
    </xf>
    <xf numFmtId="164" fontId="4" fillId="0" borderId="26" xfId="0" applyNumberFormat="1" applyFont="1" applyBorder="1" applyAlignment="1">
      <alignment horizontal="center" vertical="top" wrapText="1"/>
    </xf>
    <xf numFmtId="0" fontId="4" fillId="4" borderId="15" xfId="0" applyFont="1" applyFill="1" applyBorder="1" applyAlignment="1">
      <alignment horizontal="center" vertical="top" wrapText="1"/>
    </xf>
    <xf numFmtId="164" fontId="1" fillId="4" borderId="73" xfId="0" applyNumberFormat="1" applyFont="1" applyFill="1" applyBorder="1" applyAlignment="1">
      <alignment horizontal="center" vertical="top" wrapText="1"/>
    </xf>
    <xf numFmtId="164" fontId="1" fillId="0" borderId="24" xfId="0" applyNumberFormat="1" applyFont="1" applyBorder="1" applyAlignment="1">
      <alignment horizontal="center" vertical="top" wrapText="1"/>
    </xf>
    <xf numFmtId="164" fontId="4" fillId="0" borderId="28" xfId="0" applyNumberFormat="1" applyFont="1" applyFill="1" applyBorder="1" applyAlignment="1">
      <alignment horizontal="center" vertical="top" wrapText="1"/>
    </xf>
    <xf numFmtId="164" fontId="4" fillId="0" borderId="13" xfId="0" applyNumberFormat="1" applyFont="1" applyBorder="1" applyAlignment="1">
      <alignment horizontal="center" vertical="center" wrapText="1"/>
    </xf>
    <xf numFmtId="3" fontId="1" fillId="3" borderId="5" xfId="0" applyNumberFormat="1" applyFont="1" applyFill="1" applyBorder="1" applyAlignment="1">
      <alignment horizontal="center" vertical="top"/>
    </xf>
    <xf numFmtId="164" fontId="2" fillId="5" borderId="49" xfId="0" applyNumberFormat="1" applyFont="1" applyFill="1" applyBorder="1" applyAlignment="1">
      <alignment horizontal="center" vertical="top" wrapText="1"/>
    </xf>
    <xf numFmtId="164" fontId="2" fillId="7" borderId="30" xfId="0" applyNumberFormat="1" applyFont="1" applyFill="1" applyBorder="1" applyAlignment="1">
      <alignment horizontal="center" vertical="top" wrapText="1"/>
    </xf>
    <xf numFmtId="164" fontId="5" fillId="7" borderId="76" xfId="0" applyNumberFormat="1" applyFont="1" applyFill="1" applyBorder="1" applyAlignment="1">
      <alignment horizontal="center" vertical="top" wrapText="1"/>
    </xf>
    <xf numFmtId="164" fontId="4" fillId="0" borderId="37" xfId="0" applyNumberFormat="1" applyFont="1" applyFill="1" applyBorder="1" applyAlignment="1">
      <alignment horizontal="center" vertical="top" wrapText="1"/>
    </xf>
    <xf numFmtId="164" fontId="2" fillId="5" borderId="79" xfId="0" applyNumberFormat="1" applyFont="1" applyFill="1" applyBorder="1" applyAlignment="1">
      <alignment horizontal="center" vertical="top"/>
    </xf>
    <xf numFmtId="3" fontId="1" fillId="0" borderId="62" xfId="0" applyNumberFormat="1" applyFont="1" applyBorder="1" applyAlignment="1">
      <alignment horizontal="center" vertical="top"/>
    </xf>
    <xf numFmtId="0" fontId="4" fillId="4" borderId="41" xfId="0" applyFont="1" applyFill="1" applyBorder="1" applyAlignment="1">
      <alignment horizontal="center" vertical="top"/>
    </xf>
    <xf numFmtId="0" fontId="4" fillId="4" borderId="53" xfId="0" applyFont="1" applyFill="1" applyBorder="1" applyAlignment="1">
      <alignment horizontal="center" vertical="top"/>
    </xf>
    <xf numFmtId="0" fontId="1" fillId="4" borderId="60" xfId="0" applyFont="1" applyFill="1" applyBorder="1" applyAlignment="1">
      <alignment horizontal="center" vertical="top"/>
    </xf>
    <xf numFmtId="3" fontId="1" fillId="3" borderId="42" xfId="0" applyNumberFormat="1" applyFont="1" applyFill="1" applyBorder="1" applyAlignment="1">
      <alignment vertical="top" wrapText="1"/>
    </xf>
    <xf numFmtId="3" fontId="4" fillId="4" borderId="42" xfId="0" applyNumberFormat="1" applyFont="1" applyFill="1" applyBorder="1" applyAlignment="1">
      <alignment vertical="top" wrapText="1"/>
    </xf>
    <xf numFmtId="3" fontId="1" fillId="4" borderId="16" xfId="0" applyNumberFormat="1" applyFont="1" applyFill="1" applyBorder="1" applyAlignment="1">
      <alignment horizontal="center" vertical="top" wrapText="1"/>
    </xf>
    <xf numFmtId="3" fontId="1" fillId="4" borderId="64" xfId="0" applyNumberFormat="1" applyFont="1" applyFill="1" applyBorder="1" applyAlignment="1">
      <alignment horizontal="center" vertical="top" wrapText="1"/>
    </xf>
    <xf numFmtId="3" fontId="1" fillId="4" borderId="38" xfId="0" applyNumberFormat="1" applyFont="1" applyFill="1" applyBorder="1" applyAlignment="1">
      <alignment horizontal="center" vertical="top" wrapText="1"/>
    </xf>
    <xf numFmtId="49" fontId="2" fillId="3" borderId="75" xfId="0" applyNumberFormat="1" applyFont="1" applyFill="1" applyBorder="1" applyAlignment="1">
      <alignment horizontal="center" vertical="top"/>
    </xf>
    <xf numFmtId="3" fontId="1" fillId="3" borderId="62" xfId="0" applyNumberFormat="1" applyFont="1" applyFill="1" applyBorder="1" applyAlignment="1">
      <alignment horizontal="center" vertical="top"/>
    </xf>
    <xf numFmtId="3" fontId="4" fillId="4" borderId="8" xfId="0" applyNumberFormat="1" applyFont="1" applyFill="1" applyBorder="1" applyAlignment="1">
      <alignment horizontal="center" vertical="top" wrapText="1"/>
    </xf>
    <xf numFmtId="164" fontId="1" fillId="4" borderId="70" xfId="0" applyNumberFormat="1" applyFont="1" applyFill="1" applyBorder="1" applyAlignment="1">
      <alignment horizontal="center" vertical="top"/>
    </xf>
    <xf numFmtId="164" fontId="1" fillId="4" borderId="63" xfId="0" applyNumberFormat="1" applyFont="1" applyFill="1" applyBorder="1" applyAlignment="1">
      <alignment horizontal="center" vertical="top"/>
    </xf>
    <xf numFmtId="164" fontId="1" fillId="4" borderId="42" xfId="0" applyNumberFormat="1" applyFont="1" applyFill="1" applyBorder="1" applyAlignment="1">
      <alignment horizontal="center" vertical="top"/>
    </xf>
    <xf numFmtId="49" fontId="2" fillId="3" borderId="13" xfId="0" applyNumberFormat="1" applyFont="1" applyFill="1" applyBorder="1" applyAlignment="1">
      <alignment horizontal="center" vertical="top"/>
    </xf>
    <xf numFmtId="3" fontId="4" fillId="4" borderId="5" xfId="0" applyNumberFormat="1" applyFont="1" applyFill="1" applyBorder="1" applyAlignment="1">
      <alignment horizontal="center" vertical="top" wrapText="1"/>
    </xf>
    <xf numFmtId="164" fontId="1" fillId="4" borderId="41" xfId="0" applyNumberFormat="1" applyFont="1" applyFill="1" applyBorder="1" applyAlignment="1">
      <alignment horizontal="center" vertical="top"/>
    </xf>
    <xf numFmtId="164" fontId="1" fillId="4" borderId="62" xfId="0" applyNumberFormat="1" applyFont="1" applyFill="1" applyBorder="1" applyAlignment="1">
      <alignment horizontal="center" vertical="top"/>
    </xf>
    <xf numFmtId="3" fontId="5" fillId="0" borderId="31" xfId="0" applyNumberFormat="1" applyFont="1" applyBorder="1" applyAlignment="1">
      <alignment horizontal="center" vertical="top"/>
    </xf>
    <xf numFmtId="3" fontId="10" fillId="4" borderId="32" xfId="0" applyNumberFormat="1" applyFont="1" applyFill="1" applyBorder="1" applyAlignment="1">
      <alignment horizontal="center" vertical="top"/>
    </xf>
    <xf numFmtId="49" fontId="5" fillId="3" borderId="13" xfId="0" applyNumberFormat="1" applyFont="1" applyFill="1" applyBorder="1" applyAlignment="1">
      <alignment horizontal="center" vertical="top"/>
    </xf>
    <xf numFmtId="164" fontId="4" fillId="0" borderId="3" xfId="0" applyNumberFormat="1" applyFont="1" applyBorder="1" applyAlignment="1">
      <alignment horizontal="center" vertical="center" wrapText="1"/>
    </xf>
    <xf numFmtId="164" fontId="4" fillId="0" borderId="24" xfId="0" applyNumberFormat="1" applyFont="1" applyBorder="1" applyAlignment="1">
      <alignment horizontal="center" vertical="center" wrapText="1"/>
    </xf>
    <xf numFmtId="164" fontId="4" fillId="0" borderId="29" xfId="0" applyNumberFormat="1" applyFont="1" applyBorder="1" applyAlignment="1">
      <alignment horizontal="center" vertical="top" wrapText="1"/>
    </xf>
    <xf numFmtId="164" fontId="4" fillId="0" borderId="73" xfId="0" applyNumberFormat="1" applyFont="1" applyBorder="1" applyAlignment="1">
      <alignment horizontal="center" vertical="top" wrapText="1"/>
    </xf>
    <xf numFmtId="3" fontId="10" fillId="4" borderId="18" xfId="0" applyNumberFormat="1" applyFont="1" applyFill="1" applyBorder="1" applyAlignment="1">
      <alignment vertical="top" wrapText="1"/>
    </xf>
    <xf numFmtId="164" fontId="2" fillId="2" borderId="14" xfId="0" applyNumberFormat="1" applyFont="1" applyFill="1" applyBorder="1" applyAlignment="1">
      <alignment horizontal="center" vertical="top"/>
    </xf>
    <xf numFmtId="164" fontId="2" fillId="8" borderId="14" xfId="0" applyNumberFormat="1" applyFont="1" applyFill="1" applyBorder="1" applyAlignment="1">
      <alignment horizontal="center" vertical="top"/>
    </xf>
    <xf numFmtId="164" fontId="4" fillId="0" borderId="80" xfId="0" applyNumberFormat="1" applyFont="1" applyBorder="1" applyAlignment="1">
      <alignment horizontal="center" vertical="top" wrapText="1"/>
    </xf>
    <xf numFmtId="164" fontId="4" fillId="0" borderId="77" xfId="0" applyNumberFormat="1" applyFont="1" applyBorder="1" applyAlignment="1">
      <alignment horizontal="center" vertical="top" wrapText="1"/>
    </xf>
    <xf numFmtId="164" fontId="4" fillId="0" borderId="70" xfId="0" applyNumberFormat="1" applyFont="1" applyBorder="1" applyAlignment="1">
      <alignment horizontal="center" vertical="top"/>
    </xf>
    <xf numFmtId="164" fontId="2" fillId="8" borderId="54" xfId="0" applyNumberFormat="1" applyFont="1" applyFill="1" applyBorder="1" applyAlignment="1">
      <alignment horizontal="center" vertical="top"/>
    </xf>
    <xf numFmtId="164" fontId="4" fillId="0" borderId="35" xfId="0" applyNumberFormat="1" applyFont="1" applyBorder="1" applyAlignment="1">
      <alignment horizontal="center" vertical="top" wrapText="1"/>
    </xf>
    <xf numFmtId="164" fontId="4" fillId="0" borderId="36" xfId="0" applyNumberFormat="1" applyFont="1" applyBorder="1" applyAlignment="1">
      <alignment horizontal="center" vertical="top" wrapText="1"/>
    </xf>
    <xf numFmtId="164" fontId="4" fillId="0" borderId="37" xfId="0" applyNumberFormat="1" applyFont="1" applyBorder="1" applyAlignment="1">
      <alignment horizontal="center" vertical="top"/>
    </xf>
    <xf numFmtId="164" fontId="2" fillId="8" borderId="76" xfId="0" applyNumberFormat="1" applyFont="1" applyFill="1" applyBorder="1" applyAlignment="1">
      <alignment horizontal="center" vertical="top"/>
    </xf>
    <xf numFmtId="164" fontId="4" fillId="4" borderId="40" xfId="0" applyNumberFormat="1" applyFont="1" applyFill="1" applyBorder="1" applyAlignment="1">
      <alignment horizontal="center" vertical="top" wrapText="1"/>
    </xf>
    <xf numFmtId="164" fontId="14" fillId="3" borderId="13" xfId="0" applyNumberFormat="1" applyFont="1" applyFill="1" applyBorder="1" applyAlignment="1">
      <alignment horizontal="center" vertical="top"/>
    </xf>
    <xf numFmtId="164" fontId="18" fillId="4" borderId="13" xfId="0" applyNumberFormat="1" applyFont="1" applyFill="1" applyBorder="1" applyAlignment="1">
      <alignment horizontal="center" vertical="top"/>
    </xf>
    <xf numFmtId="164" fontId="1" fillId="3" borderId="2" xfId="0" applyNumberFormat="1" applyFont="1" applyFill="1" applyBorder="1" applyAlignment="1">
      <alignment horizontal="center" vertical="top"/>
    </xf>
    <xf numFmtId="3" fontId="4" fillId="0" borderId="66" xfId="0" applyNumberFormat="1" applyFont="1" applyFill="1" applyBorder="1" applyAlignment="1">
      <alignment horizontal="center" vertical="top" wrapText="1"/>
    </xf>
    <xf numFmtId="3" fontId="4" fillId="0" borderId="26" xfId="0" applyNumberFormat="1" applyFont="1" applyFill="1" applyBorder="1" applyAlignment="1">
      <alignment horizontal="center" vertical="top" wrapText="1"/>
    </xf>
    <xf numFmtId="0" fontId="4" fillId="4" borderId="65" xfId="0" applyNumberFormat="1" applyFont="1" applyFill="1" applyBorder="1" applyAlignment="1">
      <alignment horizontal="center" vertical="top"/>
    </xf>
    <xf numFmtId="3" fontId="1" fillId="0" borderId="8" xfId="0" applyNumberFormat="1" applyFont="1" applyBorder="1" applyAlignment="1">
      <alignment vertical="top" wrapText="1"/>
    </xf>
    <xf numFmtId="164" fontId="18" fillId="4" borderId="24" xfId="0" applyNumberFormat="1" applyFont="1" applyFill="1" applyBorder="1" applyAlignment="1">
      <alignment horizontal="center" vertical="top"/>
    </xf>
    <xf numFmtId="3" fontId="4" fillId="0" borderId="6" xfId="0" applyNumberFormat="1" applyFont="1" applyFill="1" applyBorder="1" applyAlignment="1">
      <alignment horizontal="center" vertical="top" wrapText="1"/>
    </xf>
    <xf numFmtId="164" fontId="4" fillId="0" borderId="37" xfId="0" applyNumberFormat="1" applyFont="1" applyFill="1" applyBorder="1" applyAlignment="1">
      <alignment horizontal="center" vertical="top"/>
    </xf>
    <xf numFmtId="164" fontId="1" fillId="4" borderId="61" xfId="0" applyNumberFormat="1" applyFont="1" applyFill="1" applyBorder="1" applyAlignment="1">
      <alignment horizontal="center" vertical="top"/>
    </xf>
    <xf numFmtId="164" fontId="1" fillId="4" borderId="66" xfId="0" applyNumberFormat="1" applyFont="1" applyFill="1" applyBorder="1" applyAlignment="1">
      <alignment horizontal="center" vertical="top"/>
    </xf>
    <xf numFmtId="164" fontId="1" fillId="4" borderId="59" xfId="0" applyNumberFormat="1" applyFont="1" applyFill="1" applyBorder="1" applyAlignment="1">
      <alignment horizontal="center" vertical="top"/>
    </xf>
    <xf numFmtId="164" fontId="4" fillId="4" borderId="42" xfId="0" applyNumberFormat="1" applyFont="1" applyFill="1" applyBorder="1" applyAlignment="1">
      <alignment horizontal="center" vertical="top"/>
    </xf>
    <xf numFmtId="3" fontId="10" fillId="3" borderId="8" xfId="0" applyNumberFormat="1" applyFont="1" applyFill="1" applyBorder="1" applyAlignment="1">
      <alignment horizontal="center" vertical="top"/>
    </xf>
    <xf numFmtId="3" fontId="10" fillId="4" borderId="8" xfId="0" applyNumberFormat="1" applyFont="1" applyFill="1" applyBorder="1" applyAlignment="1">
      <alignment horizontal="center" vertical="top"/>
    </xf>
    <xf numFmtId="164" fontId="10" fillId="4" borderId="18" xfId="0" applyNumberFormat="1" applyFont="1" applyFill="1" applyBorder="1" applyAlignment="1">
      <alignment horizontal="center" vertical="top"/>
    </xf>
    <xf numFmtId="164" fontId="10" fillId="4" borderId="0" xfId="0" applyNumberFormat="1" applyFont="1" applyFill="1" applyBorder="1" applyAlignment="1">
      <alignment horizontal="center" vertical="top"/>
    </xf>
    <xf numFmtId="164" fontId="10" fillId="4" borderId="40" xfId="0" applyNumberFormat="1" applyFont="1" applyFill="1" applyBorder="1" applyAlignment="1">
      <alignment horizontal="center" vertical="top"/>
    </xf>
    <xf numFmtId="164" fontId="10" fillId="4" borderId="7" xfId="0" applyNumberFormat="1" applyFont="1" applyFill="1" applyBorder="1" applyAlignment="1">
      <alignment horizontal="center" vertical="top"/>
    </xf>
    <xf numFmtId="3" fontId="10" fillId="0" borderId="8" xfId="0" applyNumberFormat="1" applyFont="1" applyBorder="1" applyAlignment="1">
      <alignment horizontal="center" vertical="top"/>
    </xf>
    <xf numFmtId="3" fontId="10" fillId="4" borderId="8" xfId="0" applyNumberFormat="1" applyFont="1" applyFill="1" applyBorder="1" applyAlignment="1">
      <alignment horizontal="center" vertical="top" wrapText="1"/>
    </xf>
    <xf numFmtId="3" fontId="10" fillId="0" borderId="8" xfId="0" applyNumberFormat="1" applyFont="1" applyFill="1" applyBorder="1" applyAlignment="1">
      <alignment horizontal="center" vertical="top" wrapText="1"/>
    </xf>
    <xf numFmtId="164" fontId="19" fillId="4" borderId="18" xfId="0" applyNumberFormat="1" applyFont="1" applyFill="1" applyBorder="1" applyAlignment="1">
      <alignment horizontal="center" vertical="top"/>
    </xf>
    <xf numFmtId="164" fontId="19" fillId="4" borderId="7" xfId="0" applyNumberFormat="1" applyFont="1" applyFill="1" applyBorder="1" applyAlignment="1">
      <alignment horizontal="center" vertical="top"/>
    </xf>
    <xf numFmtId="0" fontId="10" fillId="4" borderId="18" xfId="0" applyFont="1" applyFill="1" applyBorder="1" applyAlignment="1">
      <alignment horizontal="center" vertical="top" wrapText="1"/>
    </xf>
    <xf numFmtId="164" fontId="10" fillId="4" borderId="18" xfId="0" applyNumberFormat="1" applyFont="1" applyFill="1" applyBorder="1" applyAlignment="1">
      <alignment horizontal="center" vertical="top" wrapText="1"/>
    </xf>
    <xf numFmtId="164" fontId="10" fillId="4" borderId="7" xfId="0" applyNumberFormat="1" applyFont="1" applyFill="1" applyBorder="1" applyAlignment="1">
      <alignment horizontal="center" vertical="top" wrapText="1"/>
    </xf>
    <xf numFmtId="3" fontId="10" fillId="3" borderId="6" xfId="0" applyNumberFormat="1" applyFont="1" applyFill="1" applyBorder="1" applyAlignment="1">
      <alignment horizontal="center" vertical="top"/>
    </xf>
    <xf numFmtId="164" fontId="10" fillId="0" borderId="59" xfId="0" applyNumberFormat="1" applyFont="1" applyFill="1" applyBorder="1" applyAlignment="1">
      <alignment horizontal="center" vertical="top"/>
    </xf>
    <xf numFmtId="164" fontId="10" fillId="0" borderId="28" xfId="0" applyNumberFormat="1" applyFont="1" applyFill="1" applyBorder="1" applyAlignment="1">
      <alignment horizontal="center" vertical="top"/>
    </xf>
    <xf numFmtId="164" fontId="10" fillId="4" borderId="27" xfId="0" applyNumberFormat="1" applyFont="1" applyFill="1" applyBorder="1" applyAlignment="1">
      <alignment horizontal="center" vertical="top"/>
    </xf>
    <xf numFmtId="164" fontId="10" fillId="4" borderId="28" xfId="0" applyNumberFormat="1" applyFont="1" applyFill="1" applyBorder="1" applyAlignment="1">
      <alignment horizontal="center" vertical="top"/>
    </xf>
    <xf numFmtId="164" fontId="10" fillId="4" borderId="67" xfId="0" applyNumberFormat="1" applyFont="1" applyFill="1" applyBorder="1" applyAlignment="1">
      <alignment horizontal="center" vertical="top"/>
    </xf>
    <xf numFmtId="0" fontId="10" fillId="4" borderId="7" xfId="0" applyFont="1" applyFill="1" applyBorder="1" applyAlignment="1">
      <alignment horizontal="center" vertical="top" wrapText="1"/>
    </xf>
    <xf numFmtId="164" fontId="10" fillId="4" borderId="19" xfId="0" applyNumberFormat="1" applyFont="1" applyFill="1" applyBorder="1" applyAlignment="1">
      <alignment horizontal="center" vertical="top" wrapText="1"/>
    </xf>
    <xf numFmtId="164" fontId="10" fillId="4" borderId="69" xfId="0" applyNumberFormat="1" applyFont="1" applyFill="1" applyBorder="1" applyAlignment="1">
      <alignment horizontal="center" vertical="top" wrapText="1"/>
    </xf>
    <xf numFmtId="164" fontId="10" fillId="4" borderId="70" xfId="0" applyNumberFormat="1" applyFont="1" applyFill="1" applyBorder="1" applyAlignment="1">
      <alignment horizontal="center" vertical="top"/>
    </xf>
    <xf numFmtId="164" fontId="10" fillId="4" borderId="42" xfId="0" applyNumberFormat="1" applyFont="1" applyFill="1" applyBorder="1" applyAlignment="1">
      <alignment horizontal="center" vertical="top"/>
    </xf>
    <xf numFmtId="164" fontId="10" fillId="4" borderId="15" xfId="0" applyNumberFormat="1" applyFont="1" applyFill="1" applyBorder="1" applyAlignment="1">
      <alignment horizontal="center" vertical="top"/>
    </xf>
    <xf numFmtId="164" fontId="10" fillId="4" borderId="26" xfId="0" applyNumberFormat="1" applyFont="1" applyFill="1" applyBorder="1" applyAlignment="1">
      <alignment horizontal="center" vertical="top"/>
    </xf>
    <xf numFmtId="164" fontId="10" fillId="4" borderId="66" xfId="0" applyNumberFormat="1" applyFont="1" applyFill="1" applyBorder="1" applyAlignment="1">
      <alignment horizontal="center" vertical="top"/>
    </xf>
    <xf numFmtId="164" fontId="10" fillId="4" borderId="65" xfId="0" applyNumberFormat="1" applyFont="1" applyFill="1" applyBorder="1" applyAlignment="1">
      <alignment horizontal="center" vertical="top"/>
    </xf>
    <xf numFmtId="164" fontId="10" fillId="4" borderId="77" xfId="0" applyNumberFormat="1" applyFont="1" applyFill="1" applyBorder="1" applyAlignment="1">
      <alignment horizontal="center" vertical="top"/>
    </xf>
    <xf numFmtId="164" fontId="10" fillId="4" borderId="34" xfId="0" applyNumberFormat="1" applyFont="1" applyFill="1" applyBorder="1" applyAlignment="1">
      <alignment horizontal="center" vertical="top"/>
    </xf>
    <xf numFmtId="3" fontId="1" fillId="3" borderId="9" xfId="0" applyNumberFormat="1" applyFont="1" applyFill="1" applyBorder="1" applyAlignment="1">
      <alignment horizontal="center" vertical="top"/>
    </xf>
    <xf numFmtId="3" fontId="10" fillId="4" borderId="2" xfId="0" applyNumberFormat="1" applyFont="1" applyFill="1" applyBorder="1" applyAlignment="1">
      <alignment horizontal="center" vertical="top"/>
    </xf>
    <xf numFmtId="3" fontId="10" fillId="4" borderId="6" xfId="0" applyNumberFormat="1" applyFont="1" applyFill="1" applyBorder="1" applyAlignment="1">
      <alignment horizontal="center" vertical="top"/>
    </xf>
    <xf numFmtId="3" fontId="10" fillId="4" borderId="5" xfId="0" applyNumberFormat="1" applyFont="1" applyFill="1" applyBorder="1" applyAlignment="1">
      <alignment horizontal="center" vertical="top"/>
    </xf>
    <xf numFmtId="3" fontId="10" fillId="4" borderId="2" xfId="0" applyNumberFormat="1" applyFont="1" applyFill="1" applyBorder="1" applyAlignment="1">
      <alignment horizontal="center" vertical="top" wrapText="1"/>
    </xf>
    <xf numFmtId="3" fontId="10" fillId="4" borderId="49" xfId="0" applyNumberFormat="1" applyFont="1" applyFill="1" applyBorder="1" applyAlignment="1">
      <alignment horizontal="center" vertical="top" wrapText="1"/>
    </xf>
    <xf numFmtId="164" fontId="10" fillId="4" borderId="61" xfId="0" applyNumberFormat="1" applyFont="1" applyFill="1" applyBorder="1" applyAlignment="1">
      <alignment horizontal="center" vertical="top"/>
    </xf>
    <xf numFmtId="3" fontId="10" fillId="4" borderId="6" xfId="0" applyNumberFormat="1" applyFont="1" applyFill="1" applyBorder="1" applyAlignment="1">
      <alignment horizontal="center" vertical="top" wrapText="1"/>
    </xf>
    <xf numFmtId="164" fontId="2" fillId="5" borderId="69" xfId="0" applyNumberFormat="1" applyFont="1" applyFill="1" applyBorder="1" applyAlignment="1">
      <alignment horizontal="center" vertical="top" wrapText="1"/>
    </xf>
    <xf numFmtId="3" fontId="10" fillId="0" borderId="66" xfId="0" applyNumberFormat="1" applyFont="1" applyBorder="1" applyAlignment="1">
      <alignment vertical="top"/>
    </xf>
    <xf numFmtId="164" fontId="4" fillId="0" borderId="66" xfId="0" applyNumberFormat="1" applyFont="1" applyFill="1" applyBorder="1" applyAlignment="1">
      <alignment horizontal="center" vertical="top"/>
    </xf>
    <xf numFmtId="164" fontId="4" fillId="0" borderId="36" xfId="0" applyNumberFormat="1" applyFont="1" applyFill="1" applyBorder="1" applyAlignment="1">
      <alignment horizontal="center" vertical="top"/>
    </xf>
    <xf numFmtId="164" fontId="4" fillId="0" borderId="26" xfId="0" applyNumberFormat="1" applyFont="1" applyFill="1" applyBorder="1" applyAlignment="1">
      <alignment horizontal="center" vertical="top"/>
    </xf>
    <xf numFmtId="164" fontId="4" fillId="0" borderId="59" xfId="0" applyNumberFormat="1" applyFont="1" applyFill="1" applyBorder="1" applyAlignment="1">
      <alignment horizontal="center" vertical="top"/>
    </xf>
    <xf numFmtId="0" fontId="1" fillId="4" borderId="17" xfId="0" applyFont="1" applyFill="1" applyBorder="1" applyAlignment="1">
      <alignment horizontal="center" vertical="top" wrapText="1"/>
    </xf>
    <xf numFmtId="164" fontId="4" fillId="0" borderId="2" xfId="0" applyNumberFormat="1" applyFont="1" applyFill="1" applyBorder="1" applyAlignment="1">
      <alignment horizontal="center" vertical="top"/>
    </xf>
    <xf numFmtId="3" fontId="5" fillId="0" borderId="18" xfId="0" applyNumberFormat="1" applyFont="1" applyFill="1" applyBorder="1" applyAlignment="1">
      <alignment horizontal="center" vertical="top" textRotation="90" wrapText="1"/>
    </xf>
    <xf numFmtId="49" fontId="5" fillId="3" borderId="18" xfId="0" applyNumberFormat="1" applyFont="1" applyFill="1" applyBorder="1" applyAlignment="1">
      <alignment horizontal="center" vertical="top"/>
    </xf>
    <xf numFmtId="3" fontId="15" fillId="4" borderId="37" xfId="0" applyNumberFormat="1" applyFont="1" applyFill="1" applyBorder="1" applyAlignment="1">
      <alignment horizontal="center" vertical="top"/>
    </xf>
    <xf numFmtId="3" fontId="6" fillId="0" borderId="18" xfId="0" applyNumberFormat="1" applyFont="1" applyFill="1" applyBorder="1" applyAlignment="1">
      <alignment horizontal="left" vertical="top" wrapText="1"/>
    </xf>
    <xf numFmtId="3" fontId="4" fillId="0" borderId="62" xfId="0" applyNumberFormat="1" applyFont="1" applyBorder="1" applyAlignment="1">
      <alignment vertical="top"/>
    </xf>
    <xf numFmtId="3" fontId="4" fillId="0" borderId="42" xfId="0" applyNumberFormat="1" applyFont="1" applyBorder="1" applyAlignment="1">
      <alignment vertical="top"/>
    </xf>
    <xf numFmtId="3" fontId="4" fillId="0" borderId="15" xfId="0" applyNumberFormat="1" applyFont="1" applyBorder="1" applyAlignment="1">
      <alignment vertical="top"/>
    </xf>
    <xf numFmtId="3" fontId="4" fillId="0" borderId="59" xfId="0" applyNumberFormat="1" applyFont="1" applyBorder="1" applyAlignment="1">
      <alignment vertical="top"/>
    </xf>
    <xf numFmtId="3" fontId="4" fillId="0" borderId="28" xfId="0" applyNumberFormat="1" applyFont="1" applyBorder="1" applyAlignment="1">
      <alignment vertical="top"/>
    </xf>
    <xf numFmtId="3" fontId="4" fillId="4" borderId="17" xfId="0" applyNumberFormat="1" applyFont="1" applyFill="1" applyBorder="1" applyAlignment="1">
      <alignment vertical="top" wrapText="1"/>
    </xf>
    <xf numFmtId="3" fontId="4" fillId="0" borderId="61" xfId="0" applyNumberFormat="1" applyFont="1" applyBorder="1" applyAlignment="1">
      <alignment horizontal="center" vertical="top"/>
    </xf>
    <xf numFmtId="164" fontId="18" fillId="4" borderId="27" xfId="0" applyNumberFormat="1" applyFont="1" applyFill="1" applyBorder="1" applyAlignment="1">
      <alignment horizontal="center" vertical="top"/>
    </xf>
    <xf numFmtId="164" fontId="4" fillId="4" borderId="37" xfId="0" applyNumberFormat="1" applyFont="1" applyFill="1" applyBorder="1" applyAlignment="1">
      <alignment horizontal="center" vertical="top"/>
    </xf>
    <xf numFmtId="164" fontId="4" fillId="4" borderId="59" xfId="0" applyNumberFormat="1" applyFont="1" applyFill="1" applyBorder="1" applyAlignment="1">
      <alignment horizontal="center" vertical="top"/>
    </xf>
    <xf numFmtId="164" fontId="1" fillId="4" borderId="40" xfId="0" applyNumberFormat="1" applyFont="1" applyFill="1" applyBorder="1" applyAlignment="1">
      <alignment horizontal="center" vertical="top"/>
    </xf>
    <xf numFmtId="3" fontId="10" fillId="0" borderId="65" xfId="0" applyNumberFormat="1" applyFont="1" applyBorder="1" applyAlignment="1">
      <alignment horizontal="center" vertical="top"/>
    </xf>
    <xf numFmtId="3" fontId="10" fillId="4" borderId="61" xfId="0" applyNumberFormat="1" applyFont="1" applyFill="1" applyBorder="1" applyAlignment="1">
      <alignment horizontal="center" vertical="top"/>
    </xf>
    <xf numFmtId="3" fontId="15" fillId="4" borderId="53" xfId="0" applyNumberFormat="1" applyFont="1" applyFill="1" applyBorder="1" applyAlignment="1">
      <alignment horizontal="center" vertical="top"/>
    </xf>
    <xf numFmtId="3" fontId="1" fillId="4" borderId="22" xfId="0" applyNumberFormat="1" applyFont="1" applyFill="1" applyBorder="1" applyAlignment="1">
      <alignment horizontal="center" vertical="top"/>
    </xf>
    <xf numFmtId="164" fontId="1" fillId="4" borderId="74" xfId="0" applyNumberFormat="1" applyFont="1" applyFill="1" applyBorder="1" applyAlignment="1">
      <alignment horizontal="center" vertical="top"/>
    </xf>
    <xf numFmtId="164" fontId="1" fillId="4" borderId="9" xfId="0" applyNumberFormat="1" applyFont="1" applyFill="1" applyBorder="1" applyAlignment="1">
      <alignment horizontal="center" vertical="top"/>
    </xf>
    <xf numFmtId="3" fontId="2" fillId="0" borderId="13" xfId="0" applyNumberFormat="1" applyFont="1" applyFill="1" applyBorder="1" applyAlignment="1">
      <alignment vertical="top" textRotation="90" wrapText="1"/>
    </xf>
    <xf numFmtId="3" fontId="2" fillId="0" borderId="19" xfId="0" applyNumberFormat="1" applyFont="1" applyFill="1" applyBorder="1" applyAlignment="1">
      <alignment vertical="top" wrapText="1"/>
    </xf>
    <xf numFmtId="3" fontId="2" fillId="0" borderId="59" xfId="0" applyNumberFormat="1" applyFont="1" applyFill="1" applyBorder="1" applyAlignment="1">
      <alignment vertical="top" wrapText="1"/>
    </xf>
    <xf numFmtId="3" fontId="4" fillId="0" borderId="8" xfId="0" applyNumberFormat="1" applyFont="1" applyBorder="1" applyAlignment="1">
      <alignment horizontal="center" vertical="top"/>
    </xf>
    <xf numFmtId="49" fontId="2" fillId="3" borderId="18" xfId="0" applyNumberFormat="1" applyFont="1" applyFill="1" applyBorder="1" applyAlignment="1">
      <alignment horizontal="center" vertical="top"/>
    </xf>
    <xf numFmtId="3" fontId="2" fillId="4" borderId="32" xfId="0" applyNumberFormat="1" applyFont="1" applyFill="1" applyBorder="1" applyAlignment="1">
      <alignment horizontal="center" vertical="top"/>
    </xf>
    <xf numFmtId="3" fontId="1" fillId="4" borderId="8" xfId="0" applyNumberFormat="1" applyFont="1" applyFill="1" applyBorder="1" applyAlignment="1">
      <alignment horizontal="center" vertical="top" wrapText="1"/>
    </xf>
    <xf numFmtId="3" fontId="4" fillId="0" borderId="5" xfId="0" applyNumberFormat="1" applyFont="1" applyFill="1" applyBorder="1" applyAlignment="1">
      <alignment horizontal="center" vertical="top" wrapText="1"/>
    </xf>
    <xf numFmtId="0" fontId="4" fillId="4" borderId="65" xfId="0" applyFont="1" applyFill="1" applyBorder="1" applyAlignment="1">
      <alignment vertical="center" wrapText="1"/>
    </xf>
    <xf numFmtId="0" fontId="4" fillId="4" borderId="36" xfId="0" applyFont="1" applyFill="1" applyBorder="1" applyAlignment="1">
      <alignment horizontal="center" vertical="center"/>
    </xf>
    <xf numFmtId="0" fontId="4" fillId="4" borderId="36" xfId="0" applyNumberFormat="1" applyFont="1" applyFill="1" applyBorder="1" applyAlignment="1">
      <alignment horizontal="center" vertical="top"/>
    </xf>
    <xf numFmtId="49" fontId="1" fillId="4" borderId="40" xfId="0" applyNumberFormat="1" applyFont="1" applyFill="1" applyBorder="1" applyAlignment="1">
      <alignment horizontal="center" vertical="top"/>
    </xf>
    <xf numFmtId="3" fontId="1" fillId="0" borderId="0" xfId="0" applyNumberFormat="1" applyFont="1" applyBorder="1" applyAlignment="1">
      <alignment horizontal="center" vertical="top"/>
    </xf>
    <xf numFmtId="3" fontId="4" fillId="0" borderId="18" xfId="0" applyNumberFormat="1" applyFont="1" applyFill="1" applyBorder="1" applyAlignment="1">
      <alignment horizontal="left" vertical="top" wrapText="1"/>
    </xf>
    <xf numFmtId="3" fontId="1" fillId="4" borderId="6" xfId="0" applyNumberFormat="1" applyFont="1" applyFill="1" applyBorder="1" applyAlignment="1">
      <alignment horizontal="left" vertical="top" wrapText="1"/>
    </xf>
    <xf numFmtId="3" fontId="4" fillId="4" borderId="42" xfId="0" applyNumberFormat="1" applyFont="1" applyFill="1" applyBorder="1" applyAlignment="1">
      <alignment horizontal="left" vertical="top" wrapText="1"/>
    </xf>
    <xf numFmtId="3" fontId="1" fillId="3" borderId="59" xfId="0" applyNumberFormat="1" applyFont="1" applyFill="1" applyBorder="1" applyAlignment="1">
      <alignment horizontal="left" vertical="top" wrapText="1"/>
    </xf>
    <xf numFmtId="3" fontId="4" fillId="4" borderId="59" xfId="0" applyNumberFormat="1" applyFont="1" applyFill="1" applyBorder="1" applyAlignment="1">
      <alignment horizontal="left" vertical="top" wrapText="1"/>
    </xf>
    <xf numFmtId="49" fontId="2" fillId="2" borderId="18" xfId="0" applyNumberFormat="1" applyFont="1" applyFill="1" applyBorder="1" applyAlignment="1">
      <alignment horizontal="center" vertical="top"/>
    </xf>
    <xf numFmtId="3" fontId="2" fillId="2" borderId="12" xfId="0" applyNumberFormat="1" applyFont="1" applyFill="1" applyBorder="1" applyAlignment="1">
      <alignment horizontal="center" vertical="top"/>
    </xf>
    <xf numFmtId="3" fontId="1" fillId="4" borderId="16" xfId="0" applyNumberFormat="1" applyFont="1" applyFill="1" applyBorder="1" applyAlignment="1">
      <alignment horizontal="left" vertical="top" wrapText="1"/>
    </xf>
    <xf numFmtId="3" fontId="1" fillId="4" borderId="56" xfId="0" applyNumberFormat="1" applyFont="1" applyFill="1" applyBorder="1" applyAlignment="1">
      <alignment horizontal="left" vertical="top" wrapText="1"/>
    </xf>
    <xf numFmtId="3" fontId="1" fillId="4" borderId="13" xfId="0" applyNumberFormat="1" applyFont="1" applyFill="1" applyBorder="1" applyAlignment="1">
      <alignment horizontal="left" vertical="top" wrapText="1"/>
    </xf>
    <xf numFmtId="3" fontId="1" fillId="4" borderId="19" xfId="0" applyNumberFormat="1" applyFont="1" applyFill="1" applyBorder="1" applyAlignment="1">
      <alignment horizontal="left" vertical="top" wrapText="1"/>
    </xf>
    <xf numFmtId="3" fontId="2" fillId="0" borderId="13" xfId="0" applyNumberFormat="1" applyFont="1" applyFill="1" applyBorder="1" applyAlignment="1">
      <alignment horizontal="center" vertical="top" textRotation="90" wrapText="1"/>
    </xf>
    <xf numFmtId="3" fontId="2" fillId="0" borderId="18" xfId="0" applyNumberFormat="1" applyFont="1" applyFill="1" applyBorder="1" applyAlignment="1">
      <alignment horizontal="center" vertical="top" textRotation="90" wrapText="1"/>
    </xf>
    <xf numFmtId="49" fontId="2" fillId="8" borderId="16" xfId="0" applyNumberFormat="1" applyFont="1" applyFill="1" applyBorder="1" applyAlignment="1">
      <alignment horizontal="center" vertical="top"/>
    </xf>
    <xf numFmtId="49" fontId="2" fillId="8" borderId="56" xfId="0" applyNumberFormat="1" applyFont="1" applyFill="1" applyBorder="1" applyAlignment="1">
      <alignment horizontal="center" vertical="top"/>
    </xf>
    <xf numFmtId="3" fontId="2" fillId="0" borderId="19" xfId="0" applyNumberFormat="1" applyFont="1" applyFill="1" applyBorder="1" applyAlignment="1">
      <alignment horizontal="center" vertical="top" textRotation="90" wrapText="1"/>
    </xf>
    <xf numFmtId="3" fontId="1" fillId="4" borderId="61" xfId="0" applyNumberFormat="1" applyFont="1" applyFill="1" applyBorder="1" applyAlignment="1">
      <alignment horizontal="left" vertical="top" wrapText="1"/>
    </xf>
    <xf numFmtId="3" fontId="1" fillId="4" borderId="62" xfId="0" applyNumberFormat="1" applyFont="1" applyFill="1" applyBorder="1" applyAlignment="1">
      <alignment horizontal="left" vertical="top" wrapText="1"/>
    </xf>
    <xf numFmtId="3" fontId="1" fillId="4" borderId="59" xfId="0" applyNumberFormat="1" applyFont="1" applyFill="1" applyBorder="1" applyAlignment="1">
      <alignment horizontal="left" vertical="top" wrapText="1"/>
    </xf>
    <xf numFmtId="3" fontId="1" fillId="4" borderId="42" xfId="0" applyNumberFormat="1" applyFont="1" applyFill="1" applyBorder="1" applyAlignment="1">
      <alignment horizontal="left" vertical="top" wrapText="1"/>
    </xf>
    <xf numFmtId="3" fontId="1" fillId="4" borderId="10" xfId="0" applyNumberFormat="1" applyFont="1" applyFill="1" applyBorder="1" applyAlignment="1">
      <alignment horizontal="left" vertical="top" wrapText="1"/>
    </xf>
    <xf numFmtId="3" fontId="1" fillId="0" borderId="0" xfId="0" applyNumberFormat="1" applyFont="1" applyFill="1" applyBorder="1" applyAlignment="1">
      <alignment horizontal="center" vertical="top" wrapText="1"/>
    </xf>
    <xf numFmtId="3" fontId="2" fillId="0" borderId="18" xfId="0" applyNumberFormat="1" applyFont="1" applyBorder="1" applyAlignment="1">
      <alignment horizontal="center" vertical="top"/>
    </xf>
    <xf numFmtId="3" fontId="2" fillId="0" borderId="32" xfId="0" applyNumberFormat="1" applyFont="1" applyBorder="1" applyAlignment="1">
      <alignment horizontal="center" vertical="top"/>
    </xf>
    <xf numFmtId="3" fontId="2" fillId="4" borderId="13" xfId="0" applyNumberFormat="1" applyFont="1" applyFill="1" applyBorder="1" applyAlignment="1">
      <alignment horizontal="left" vertical="top" wrapText="1"/>
    </xf>
    <xf numFmtId="3" fontId="2" fillId="4" borderId="18" xfId="0" applyNumberFormat="1" applyFont="1" applyFill="1" applyBorder="1" applyAlignment="1">
      <alignment horizontal="left" vertical="top" wrapText="1"/>
    </xf>
    <xf numFmtId="3" fontId="5" fillId="4" borderId="42" xfId="0" applyNumberFormat="1" applyFont="1" applyFill="1" applyBorder="1" applyAlignment="1">
      <alignment horizontal="left" vertical="top" wrapText="1"/>
    </xf>
    <xf numFmtId="3" fontId="4" fillId="4" borderId="18" xfId="0" applyNumberFormat="1" applyFont="1" applyFill="1" applyBorder="1" applyAlignment="1">
      <alignment horizontal="left" vertical="top" wrapText="1"/>
    </xf>
    <xf numFmtId="3" fontId="2" fillId="4" borderId="59" xfId="0" applyNumberFormat="1" applyFont="1" applyFill="1" applyBorder="1" applyAlignment="1">
      <alignment horizontal="left" vertical="top" wrapText="1"/>
    </xf>
    <xf numFmtId="3" fontId="1" fillId="4" borderId="17" xfId="0" applyNumberFormat="1" applyFont="1" applyFill="1" applyBorder="1" applyAlignment="1">
      <alignment horizontal="left" vertical="top" wrapText="1"/>
    </xf>
    <xf numFmtId="49" fontId="2" fillId="3" borderId="64" xfId="0" applyNumberFormat="1" applyFont="1" applyFill="1" applyBorder="1" applyAlignment="1">
      <alignment horizontal="center" vertical="top"/>
    </xf>
    <xf numFmtId="49" fontId="2" fillId="3" borderId="68" xfId="0" applyNumberFormat="1" applyFont="1" applyFill="1" applyBorder="1" applyAlignment="1">
      <alignment horizontal="center" vertical="top"/>
    </xf>
    <xf numFmtId="3" fontId="2" fillId="0" borderId="78" xfId="0" applyNumberFormat="1" applyFont="1" applyFill="1" applyBorder="1" applyAlignment="1">
      <alignment horizontal="center" vertical="top" textRotation="90" wrapText="1"/>
    </xf>
    <xf numFmtId="3" fontId="2" fillId="0" borderId="75" xfId="0" applyNumberFormat="1" applyFont="1" applyFill="1" applyBorder="1" applyAlignment="1">
      <alignment horizontal="center" vertical="top" textRotation="90" wrapText="1"/>
    </xf>
    <xf numFmtId="3" fontId="2" fillId="4" borderId="68" xfId="0" applyNumberFormat="1" applyFont="1" applyFill="1" applyBorder="1" applyAlignment="1">
      <alignment horizontal="center" vertical="top"/>
    </xf>
    <xf numFmtId="3" fontId="2" fillId="0" borderId="64" xfId="0" applyNumberFormat="1" applyFont="1" applyFill="1" applyBorder="1" applyAlignment="1">
      <alignment horizontal="center" vertical="top"/>
    </xf>
    <xf numFmtId="3" fontId="2" fillId="0" borderId="68" xfId="0" applyNumberFormat="1" applyFont="1" applyFill="1" applyBorder="1" applyAlignment="1">
      <alignment horizontal="center" vertical="top"/>
    </xf>
    <xf numFmtId="49" fontId="5" fillId="8" borderId="40" xfId="0" applyNumberFormat="1" applyFont="1" applyFill="1" applyBorder="1" applyAlignment="1">
      <alignment horizontal="center" vertical="top"/>
    </xf>
    <xf numFmtId="49" fontId="2" fillId="3" borderId="32" xfId="0" applyNumberFormat="1" applyFont="1" applyFill="1" applyBorder="1" applyAlignment="1">
      <alignment horizontal="center" vertical="top"/>
    </xf>
    <xf numFmtId="3" fontId="2" fillId="0" borderId="67" xfId="0" applyNumberFormat="1" applyFont="1" applyFill="1" applyBorder="1" applyAlignment="1">
      <alignment horizontal="center" vertical="top" textRotation="90" wrapText="1"/>
    </xf>
    <xf numFmtId="3" fontId="2" fillId="0" borderId="32" xfId="0" applyNumberFormat="1" applyFont="1" applyFill="1" applyBorder="1" applyAlignment="1">
      <alignment horizontal="center" vertical="top"/>
    </xf>
    <xf numFmtId="164" fontId="1" fillId="4" borderId="17" xfId="0" applyNumberFormat="1" applyFont="1" applyFill="1" applyBorder="1" applyAlignment="1">
      <alignment horizontal="center" vertical="top"/>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3" fontId="4" fillId="0" borderId="8" xfId="0" applyNumberFormat="1" applyFont="1" applyFill="1" applyBorder="1" applyAlignment="1">
      <alignment horizontal="center" vertical="top" wrapText="1"/>
    </xf>
    <xf numFmtId="164" fontId="4" fillId="4" borderId="0" xfId="0" applyNumberFormat="1" applyFont="1" applyFill="1" applyBorder="1" applyAlignment="1">
      <alignment horizontal="center" vertical="top"/>
    </xf>
    <xf numFmtId="3" fontId="4" fillId="4" borderId="61" xfId="0" applyNumberFormat="1" applyFont="1" applyFill="1" applyBorder="1" applyAlignment="1">
      <alignment horizontal="left" vertical="top" wrapText="1"/>
    </xf>
    <xf numFmtId="3" fontId="4" fillId="4" borderId="17" xfId="0" applyNumberFormat="1" applyFont="1" applyFill="1" applyBorder="1" applyAlignment="1">
      <alignment horizontal="left" vertical="top" wrapText="1"/>
    </xf>
    <xf numFmtId="3" fontId="5" fillId="0" borderId="67" xfId="0" applyNumberFormat="1" applyFont="1" applyFill="1" applyBorder="1" applyAlignment="1">
      <alignment horizontal="center" vertical="top" textRotation="90" wrapText="1"/>
    </xf>
    <xf numFmtId="3" fontId="5" fillId="0" borderId="32" xfId="0" applyNumberFormat="1" applyFont="1" applyBorder="1" applyAlignment="1">
      <alignment horizontal="center" vertical="top"/>
    </xf>
    <xf numFmtId="3" fontId="4" fillId="4" borderId="61" xfId="0" applyNumberFormat="1" applyFont="1" applyFill="1" applyBorder="1" applyAlignment="1">
      <alignment horizontal="center" vertical="top"/>
    </xf>
    <xf numFmtId="3" fontId="4" fillId="4" borderId="17" xfId="0" applyNumberFormat="1" applyFont="1" applyFill="1" applyBorder="1" applyAlignment="1">
      <alignment horizontal="center" vertical="top"/>
    </xf>
    <xf numFmtId="3" fontId="4" fillId="4" borderId="33" xfId="0" applyNumberFormat="1" applyFont="1" applyFill="1" applyBorder="1" applyAlignment="1">
      <alignment horizontal="center" vertical="top"/>
    </xf>
    <xf numFmtId="3" fontId="4" fillId="4" borderId="32" xfId="0" applyNumberFormat="1" applyFont="1" applyFill="1" applyBorder="1" applyAlignment="1">
      <alignment horizontal="center" vertical="top"/>
    </xf>
    <xf numFmtId="3" fontId="4" fillId="4" borderId="39" xfId="0" applyNumberFormat="1" applyFont="1" applyFill="1" applyBorder="1" applyAlignment="1">
      <alignment horizontal="center" vertical="top"/>
    </xf>
    <xf numFmtId="3" fontId="4" fillId="4" borderId="31" xfId="0" applyNumberFormat="1" applyFont="1" applyFill="1" applyBorder="1" applyAlignment="1">
      <alignment horizontal="center" vertical="top"/>
    </xf>
    <xf numFmtId="49" fontId="5" fillId="2" borderId="18" xfId="0" applyNumberFormat="1" applyFont="1" applyFill="1" applyBorder="1" applyAlignment="1">
      <alignment horizontal="center" vertical="top"/>
    </xf>
    <xf numFmtId="49" fontId="5" fillId="3" borderId="32" xfId="0" applyNumberFormat="1" applyFont="1" applyFill="1" applyBorder="1" applyAlignment="1">
      <alignment horizontal="center" vertical="top"/>
    </xf>
    <xf numFmtId="49" fontId="5" fillId="3" borderId="0" xfId="0" applyNumberFormat="1" applyFont="1" applyFill="1" applyBorder="1" applyAlignment="1">
      <alignment horizontal="center" vertical="top"/>
    </xf>
    <xf numFmtId="3" fontId="4" fillId="4" borderId="0" xfId="0" applyNumberFormat="1" applyFont="1" applyFill="1" applyBorder="1" applyAlignment="1">
      <alignment horizontal="center" vertical="top" wrapText="1"/>
    </xf>
    <xf numFmtId="3" fontId="4" fillId="4" borderId="62" xfId="0" applyNumberFormat="1" applyFont="1" applyFill="1" applyBorder="1" applyAlignment="1">
      <alignment horizontal="left" vertical="top" wrapText="1"/>
    </xf>
    <xf numFmtId="3" fontId="4" fillId="4" borderId="65" xfId="0" applyNumberFormat="1" applyFont="1" applyFill="1" applyBorder="1" applyAlignment="1">
      <alignment horizontal="left" vertical="top" wrapText="1"/>
    </xf>
    <xf numFmtId="164" fontId="4" fillId="4" borderId="18" xfId="0" applyNumberFormat="1" applyFont="1" applyFill="1" applyBorder="1" applyAlignment="1">
      <alignment horizontal="center" vertical="top"/>
    </xf>
    <xf numFmtId="164" fontId="1" fillId="4" borderId="18" xfId="0" applyNumberFormat="1" applyFont="1" applyFill="1" applyBorder="1" applyAlignment="1">
      <alignment horizontal="center" vertical="top"/>
    </xf>
    <xf numFmtId="3" fontId="4" fillId="0" borderId="0" xfId="0" applyNumberFormat="1" applyFont="1" applyAlignment="1">
      <alignment vertical="top"/>
    </xf>
    <xf numFmtId="3" fontId="1" fillId="4" borderId="8" xfId="0" applyNumberFormat="1" applyFont="1" applyFill="1" applyBorder="1" applyAlignment="1">
      <alignment horizontal="left" vertical="top" wrapText="1"/>
    </xf>
    <xf numFmtId="3" fontId="4" fillId="4" borderId="5" xfId="0" applyNumberFormat="1" applyFont="1" applyFill="1" applyBorder="1" applyAlignment="1">
      <alignment horizontal="left" vertical="top" wrapText="1"/>
    </xf>
    <xf numFmtId="3" fontId="4" fillId="4" borderId="60" xfId="0" applyNumberFormat="1" applyFont="1" applyFill="1" applyBorder="1" applyAlignment="1">
      <alignment horizontal="center" vertical="top"/>
    </xf>
    <xf numFmtId="3" fontId="1" fillId="0" borderId="51" xfId="0" applyNumberFormat="1" applyFont="1" applyBorder="1" applyAlignment="1">
      <alignment horizontal="center" vertical="top"/>
    </xf>
    <xf numFmtId="3" fontId="4" fillId="0" borderId="8" xfId="0" applyNumberFormat="1" applyFont="1" applyBorder="1" applyAlignment="1">
      <alignment horizontal="left" vertical="top" wrapText="1"/>
    </xf>
    <xf numFmtId="164" fontId="5" fillId="4" borderId="6" xfId="0" applyNumberFormat="1" applyFont="1" applyFill="1" applyBorder="1" applyAlignment="1">
      <alignment horizontal="center" vertical="top"/>
    </xf>
    <xf numFmtId="164" fontId="5" fillId="4" borderId="28" xfId="0" applyNumberFormat="1" applyFont="1" applyFill="1" applyBorder="1" applyAlignment="1">
      <alignment horizontal="center" vertical="top"/>
    </xf>
    <xf numFmtId="49" fontId="4" fillId="4" borderId="17" xfId="0" applyNumberFormat="1" applyFont="1" applyFill="1" applyBorder="1" applyAlignment="1">
      <alignment horizontal="left" vertical="top" wrapText="1"/>
    </xf>
    <xf numFmtId="49" fontId="4" fillId="4" borderId="40" xfId="0" applyNumberFormat="1" applyFont="1" applyFill="1" applyBorder="1" applyAlignment="1">
      <alignment horizontal="center" vertical="top"/>
    </xf>
    <xf numFmtId="49" fontId="4" fillId="4" borderId="0" xfId="0" applyNumberFormat="1" applyFont="1" applyFill="1" applyBorder="1" applyAlignment="1">
      <alignment horizontal="center" vertical="top"/>
    </xf>
    <xf numFmtId="49" fontId="4" fillId="4" borderId="31" xfId="0" applyNumberFormat="1" applyFont="1" applyFill="1" applyBorder="1" applyAlignment="1">
      <alignment horizontal="center" vertical="top"/>
    </xf>
    <xf numFmtId="3" fontId="2" fillId="4" borderId="42" xfId="0" applyNumberFormat="1" applyFont="1" applyFill="1" applyBorder="1" applyAlignment="1">
      <alignment horizontal="center" vertical="top"/>
    </xf>
    <xf numFmtId="3" fontId="2" fillId="4" borderId="53" xfId="0" applyNumberFormat="1" applyFont="1" applyFill="1" applyBorder="1" applyAlignment="1">
      <alignment horizontal="center" vertical="top"/>
    </xf>
    <xf numFmtId="3" fontId="2" fillId="0" borderId="63" xfId="0" applyNumberFormat="1" applyFont="1" applyFill="1" applyBorder="1" applyAlignment="1">
      <alignment horizontal="center" vertical="top" textRotation="90" wrapText="1"/>
    </xf>
    <xf numFmtId="3" fontId="1" fillId="0" borderId="62" xfId="0" applyNumberFormat="1" applyFont="1" applyFill="1" applyBorder="1" applyAlignment="1">
      <alignment horizontal="center" vertical="top" wrapText="1"/>
    </xf>
    <xf numFmtId="3" fontId="18" fillId="4" borderId="18" xfId="0" applyNumberFormat="1" applyFont="1" applyFill="1" applyBorder="1" applyAlignment="1">
      <alignment horizontal="left" vertical="top" wrapText="1"/>
    </xf>
    <xf numFmtId="3" fontId="4" fillId="4" borderId="59" xfId="0" applyNumberFormat="1" applyFont="1" applyFill="1" applyBorder="1" applyAlignment="1">
      <alignment horizontal="left" vertical="top" wrapText="1"/>
    </xf>
    <xf numFmtId="3" fontId="2" fillId="4" borderId="59" xfId="0" applyNumberFormat="1" applyFont="1" applyFill="1" applyBorder="1" applyAlignment="1">
      <alignment horizontal="center" vertical="top"/>
    </xf>
    <xf numFmtId="3" fontId="2" fillId="4" borderId="33" xfId="0" applyNumberFormat="1" applyFont="1" applyFill="1" applyBorder="1" applyAlignment="1">
      <alignment horizontal="center" vertical="top"/>
    </xf>
    <xf numFmtId="0" fontId="4" fillId="4" borderId="17" xfId="0" applyFont="1" applyFill="1" applyBorder="1" applyAlignment="1">
      <alignment vertical="top" wrapText="1"/>
    </xf>
    <xf numFmtId="0" fontId="4" fillId="4" borderId="40" xfId="0" applyFont="1" applyFill="1" applyBorder="1" applyAlignment="1">
      <alignment horizontal="center" vertical="top"/>
    </xf>
    <xf numFmtId="3" fontId="10" fillId="0" borderId="51" xfId="0" applyNumberFormat="1" applyFont="1" applyBorder="1" applyAlignment="1">
      <alignment vertical="top"/>
    </xf>
    <xf numFmtId="164" fontId="4" fillId="4" borderId="78" xfId="0" applyNumberFormat="1" applyFont="1" applyFill="1" applyBorder="1" applyAlignment="1">
      <alignment horizontal="center" vertical="top"/>
    </xf>
    <xf numFmtId="164" fontId="4" fillId="4" borderId="70" xfId="0" applyNumberFormat="1" applyFont="1" applyFill="1" applyBorder="1" applyAlignment="1">
      <alignment horizontal="center" vertical="top"/>
    </xf>
    <xf numFmtId="164" fontId="4" fillId="4" borderId="67" xfId="0" applyNumberFormat="1" applyFont="1" applyFill="1" applyBorder="1" applyAlignment="1">
      <alignment horizontal="center" vertical="top"/>
    </xf>
    <xf numFmtId="164" fontId="4" fillId="4" borderId="67" xfId="0" applyNumberFormat="1" applyFont="1" applyFill="1" applyBorder="1" applyAlignment="1">
      <alignment horizontal="center" vertical="top" wrapText="1"/>
    </xf>
    <xf numFmtId="0" fontId="4" fillId="4" borderId="63" xfId="0" applyFont="1" applyFill="1" applyBorder="1" applyAlignment="1">
      <alignment horizontal="center" vertical="top" wrapText="1"/>
    </xf>
    <xf numFmtId="164" fontId="5" fillId="5" borderId="79" xfId="0" applyNumberFormat="1" applyFont="1" applyFill="1" applyBorder="1" applyAlignment="1">
      <alignment horizontal="center" vertical="top" wrapText="1"/>
    </xf>
    <xf numFmtId="164" fontId="4" fillId="0" borderId="67" xfId="0" applyNumberFormat="1" applyFont="1" applyFill="1" applyBorder="1" applyAlignment="1">
      <alignment horizontal="center" vertical="top"/>
    </xf>
    <xf numFmtId="164" fontId="4" fillId="4" borderId="57" xfId="0" applyNumberFormat="1" applyFont="1" applyFill="1" applyBorder="1" applyAlignment="1">
      <alignment horizontal="center" vertical="top"/>
    </xf>
    <xf numFmtId="164" fontId="2" fillId="5" borderId="45" xfId="0" applyNumberFormat="1" applyFont="1" applyFill="1" applyBorder="1" applyAlignment="1">
      <alignment horizontal="center" vertical="top" wrapText="1"/>
    </xf>
    <xf numFmtId="164" fontId="5" fillId="5" borderId="44" xfId="0" applyNumberFormat="1" applyFont="1" applyFill="1" applyBorder="1" applyAlignment="1">
      <alignment horizontal="center" vertical="top" wrapText="1"/>
    </xf>
    <xf numFmtId="164" fontId="4" fillId="0" borderId="73" xfId="0" applyNumberFormat="1" applyFont="1" applyFill="1" applyBorder="1" applyAlignment="1">
      <alignment horizontal="center" vertical="top"/>
    </xf>
    <xf numFmtId="0" fontId="15" fillId="4" borderId="42" xfId="0" applyFont="1" applyFill="1" applyBorder="1" applyAlignment="1">
      <alignment vertical="top" wrapText="1"/>
    </xf>
    <xf numFmtId="0" fontId="14" fillId="4" borderId="59" xfId="0" applyFont="1" applyFill="1" applyBorder="1" applyAlignment="1">
      <alignment horizontal="left" vertical="top" wrapText="1"/>
    </xf>
    <xf numFmtId="164" fontId="5" fillId="5" borderId="48" xfId="0" applyNumberFormat="1" applyFont="1" applyFill="1" applyBorder="1" applyAlignment="1">
      <alignment horizontal="center" vertical="top"/>
    </xf>
    <xf numFmtId="164" fontId="5" fillId="5" borderId="44" xfId="0" applyNumberFormat="1" applyFont="1" applyFill="1" applyBorder="1" applyAlignment="1">
      <alignment horizontal="center" vertical="top"/>
    </xf>
    <xf numFmtId="164" fontId="14" fillId="3" borderId="24" xfId="0" applyNumberFormat="1" applyFont="1" applyFill="1" applyBorder="1" applyAlignment="1">
      <alignment horizontal="center" vertical="top"/>
    </xf>
    <xf numFmtId="3" fontId="4" fillId="0" borderId="74" xfId="0" applyNumberFormat="1" applyFont="1" applyBorder="1" applyAlignment="1">
      <alignment horizontal="center" vertical="top"/>
    </xf>
    <xf numFmtId="3" fontId="4" fillId="0" borderId="17" xfId="0" applyNumberFormat="1" applyFont="1" applyFill="1" applyBorder="1" applyAlignment="1">
      <alignment horizontal="center" vertical="top"/>
    </xf>
    <xf numFmtId="3" fontId="4" fillId="0" borderId="61" xfId="0" applyNumberFormat="1" applyFont="1" applyFill="1" applyBorder="1" applyAlignment="1">
      <alignment horizontal="center" vertical="top"/>
    </xf>
    <xf numFmtId="3" fontId="4" fillId="0" borderId="17" xfId="0" applyNumberFormat="1" applyFont="1" applyFill="1" applyBorder="1" applyAlignment="1">
      <alignment horizontal="center" vertical="top" wrapText="1"/>
    </xf>
    <xf numFmtId="3" fontId="4" fillId="0" borderId="40" xfId="0" applyNumberFormat="1" applyFont="1" applyBorder="1" applyAlignment="1">
      <alignment vertical="top"/>
    </xf>
    <xf numFmtId="164" fontId="4" fillId="4" borderId="17" xfId="0" applyNumberFormat="1" applyFont="1" applyFill="1" applyBorder="1" applyAlignment="1">
      <alignment horizontal="center" vertical="center"/>
    </xf>
    <xf numFmtId="164" fontId="4" fillId="4" borderId="17" xfId="0" applyNumberFormat="1" applyFont="1" applyFill="1" applyBorder="1" applyAlignment="1">
      <alignment horizontal="center" vertical="top"/>
    </xf>
    <xf numFmtId="3" fontId="4" fillId="0" borderId="65" xfId="0" applyNumberFormat="1" applyFont="1" applyFill="1" applyBorder="1" applyAlignment="1">
      <alignment horizontal="center" vertical="top"/>
    </xf>
    <xf numFmtId="164" fontId="10" fillId="4" borderId="40" xfId="0" applyNumberFormat="1" applyFont="1" applyFill="1" applyBorder="1" applyAlignment="1">
      <alignment horizontal="center" vertical="center"/>
    </xf>
    <xf numFmtId="164" fontId="10" fillId="4" borderId="36" xfId="0" applyNumberFormat="1" applyFont="1" applyFill="1" applyBorder="1" applyAlignment="1">
      <alignment horizontal="center" vertical="top"/>
    </xf>
    <xf numFmtId="164" fontId="1" fillId="0" borderId="52" xfId="0" applyNumberFormat="1" applyFont="1" applyFill="1" applyBorder="1" applyAlignment="1">
      <alignment horizontal="center" vertical="top"/>
    </xf>
    <xf numFmtId="164" fontId="1" fillId="0" borderId="39" xfId="0" applyNumberFormat="1" applyFont="1" applyFill="1" applyBorder="1" applyAlignment="1">
      <alignment horizontal="center" vertical="top"/>
    </xf>
    <xf numFmtId="164" fontId="10" fillId="4" borderId="60" xfId="0" applyNumberFormat="1" applyFont="1" applyFill="1" applyBorder="1" applyAlignment="1">
      <alignment horizontal="center" vertical="top"/>
    </xf>
    <xf numFmtId="3" fontId="15" fillId="4" borderId="60" xfId="0" applyNumberFormat="1" applyFont="1" applyFill="1" applyBorder="1" applyAlignment="1">
      <alignment horizontal="center" vertical="top"/>
    </xf>
    <xf numFmtId="3" fontId="4" fillId="4" borderId="6" xfId="0" applyNumberFormat="1" applyFont="1" applyFill="1" applyBorder="1" applyAlignment="1">
      <alignment horizontal="center" vertical="top" wrapText="1"/>
    </xf>
    <xf numFmtId="164" fontId="4" fillId="0" borderId="80" xfId="0" applyNumberFormat="1" applyFont="1" applyFill="1" applyBorder="1" applyAlignment="1">
      <alignment horizontal="center" vertical="top"/>
    </xf>
    <xf numFmtId="164" fontId="4" fillId="0" borderId="34" xfId="0" applyNumberFormat="1" applyFont="1" applyFill="1" applyBorder="1" applyAlignment="1">
      <alignment horizontal="center" vertical="top"/>
    </xf>
    <xf numFmtId="164" fontId="4" fillId="0" borderId="77" xfId="0" applyNumberFormat="1" applyFont="1" applyFill="1" applyBorder="1" applyAlignment="1">
      <alignment horizontal="center" vertical="top"/>
    </xf>
    <xf numFmtId="164" fontId="4" fillId="0" borderId="27" xfId="0" applyNumberFormat="1" applyFont="1" applyFill="1" applyBorder="1" applyAlignment="1">
      <alignment horizontal="center" vertical="top"/>
    </xf>
    <xf numFmtId="164" fontId="4" fillId="0" borderId="28" xfId="0" applyNumberFormat="1" applyFont="1" applyFill="1" applyBorder="1" applyAlignment="1">
      <alignment horizontal="center" vertical="top"/>
    </xf>
    <xf numFmtId="164" fontId="4" fillId="0" borderId="70" xfId="0" applyNumberFormat="1" applyFont="1" applyFill="1" applyBorder="1" applyAlignment="1">
      <alignment horizontal="center" vertical="top"/>
    </xf>
    <xf numFmtId="164" fontId="4" fillId="4" borderId="15" xfId="0" applyNumberFormat="1" applyFont="1" applyFill="1" applyBorder="1" applyAlignment="1">
      <alignment horizontal="center" vertical="top"/>
    </xf>
    <xf numFmtId="164" fontId="1" fillId="3" borderId="22" xfId="0" applyNumberFormat="1" applyFont="1" applyFill="1" applyBorder="1" applyAlignment="1">
      <alignment horizontal="center" vertical="top"/>
    </xf>
    <xf numFmtId="164" fontId="1" fillId="3" borderId="36" xfId="0" applyNumberFormat="1" applyFont="1" applyFill="1" applyBorder="1" applyAlignment="1">
      <alignment horizontal="center" vertical="top"/>
    </xf>
    <xf numFmtId="3" fontId="1" fillId="0" borderId="33" xfId="0" applyNumberFormat="1" applyFont="1" applyBorder="1" applyAlignment="1">
      <alignment horizontal="center" vertical="top"/>
    </xf>
    <xf numFmtId="164" fontId="4" fillId="4" borderId="36" xfId="0" applyNumberFormat="1" applyFont="1" applyFill="1" applyBorder="1" applyAlignment="1">
      <alignment horizontal="center" vertical="top"/>
    </xf>
    <xf numFmtId="3" fontId="1" fillId="0" borderId="10" xfId="0" applyNumberFormat="1" applyFont="1" applyBorder="1" applyAlignment="1">
      <alignment vertical="top" wrapText="1"/>
    </xf>
    <xf numFmtId="3" fontId="14" fillId="4" borderId="66" xfId="0" applyNumberFormat="1" applyFont="1" applyFill="1" applyBorder="1" applyAlignment="1">
      <alignment vertical="top" wrapText="1"/>
    </xf>
    <xf numFmtId="3" fontId="14" fillId="4" borderId="65" xfId="0" applyNumberFormat="1" applyFont="1" applyFill="1" applyBorder="1" applyAlignment="1">
      <alignment horizontal="center" vertical="top"/>
    </xf>
    <xf numFmtId="164" fontId="14" fillId="4" borderId="66" xfId="0" applyNumberFormat="1" applyFont="1" applyFill="1" applyBorder="1" applyAlignment="1">
      <alignment horizontal="center" vertical="top"/>
    </xf>
    <xf numFmtId="164" fontId="14" fillId="4" borderId="34" xfId="0" applyNumberFormat="1" applyFont="1" applyFill="1" applyBorder="1" applyAlignment="1">
      <alignment horizontal="center" vertical="top"/>
    </xf>
    <xf numFmtId="3" fontId="18" fillId="4" borderId="65" xfId="0" applyNumberFormat="1" applyFont="1" applyFill="1" applyBorder="1" applyAlignment="1">
      <alignment horizontal="center" vertical="top"/>
    </xf>
    <xf numFmtId="3" fontId="14" fillId="3" borderId="66" xfId="0" applyNumberFormat="1" applyFont="1" applyFill="1" applyBorder="1" applyAlignment="1">
      <alignment vertical="top" wrapText="1"/>
    </xf>
    <xf numFmtId="3" fontId="14" fillId="4" borderId="0" xfId="0" applyNumberFormat="1" applyFont="1" applyFill="1" applyBorder="1" applyAlignment="1">
      <alignment horizontal="center" vertical="top"/>
    </xf>
    <xf numFmtId="3" fontId="23" fillId="4" borderId="40" xfId="0" applyNumberFormat="1" applyFont="1" applyFill="1" applyBorder="1" applyAlignment="1">
      <alignment horizontal="center" vertical="top"/>
    </xf>
    <xf numFmtId="164" fontId="18" fillId="0" borderId="29" xfId="0" applyNumberFormat="1" applyFont="1" applyBorder="1" applyAlignment="1">
      <alignment horizontal="center" vertical="top" wrapText="1"/>
    </xf>
    <xf numFmtId="164" fontId="18" fillId="0" borderId="73" xfId="0" applyNumberFormat="1" applyFont="1" applyBorder="1" applyAlignment="1">
      <alignment horizontal="center" vertical="top" wrapText="1"/>
    </xf>
    <xf numFmtId="3" fontId="18" fillId="4" borderId="36" xfId="0" applyNumberFormat="1" applyFont="1" applyFill="1" applyBorder="1" applyAlignment="1">
      <alignment horizontal="center" vertical="top" wrapText="1"/>
    </xf>
    <xf numFmtId="164" fontId="25" fillId="4" borderId="7" xfId="0" applyNumberFormat="1" applyFont="1" applyFill="1" applyBorder="1" applyAlignment="1">
      <alignment horizontal="center" vertical="top"/>
    </xf>
    <xf numFmtId="3" fontId="4" fillId="4" borderId="39" xfId="0" applyNumberFormat="1" applyFont="1" applyFill="1" applyBorder="1" applyAlignment="1">
      <alignment horizontal="left" vertical="top" wrapText="1"/>
    </xf>
    <xf numFmtId="164" fontId="25" fillId="4" borderId="17" xfId="0" applyNumberFormat="1" applyFont="1" applyFill="1" applyBorder="1" applyAlignment="1">
      <alignment horizontal="center" vertical="top"/>
    </xf>
    <xf numFmtId="164" fontId="25" fillId="4" borderId="18" xfId="0" applyNumberFormat="1" applyFont="1" applyFill="1" applyBorder="1" applyAlignment="1">
      <alignment horizontal="center" vertical="top"/>
    </xf>
    <xf numFmtId="3" fontId="25" fillId="4" borderId="17" xfId="0" applyNumberFormat="1" applyFont="1" applyFill="1" applyBorder="1" applyAlignment="1">
      <alignment horizontal="center" vertical="top"/>
    </xf>
    <xf numFmtId="3" fontId="14" fillId="4" borderId="65" xfId="0" applyNumberFormat="1" applyFont="1" applyFill="1" applyBorder="1" applyAlignment="1">
      <alignment horizontal="center" vertical="top" wrapText="1"/>
    </xf>
    <xf numFmtId="3" fontId="14" fillId="4" borderId="62" xfId="0" applyNumberFormat="1" applyFont="1" applyFill="1" applyBorder="1" applyAlignment="1">
      <alignment horizontal="center" vertical="top" wrapText="1"/>
    </xf>
    <xf numFmtId="3" fontId="1" fillId="4" borderId="52" xfId="0" applyNumberFormat="1" applyFont="1" applyFill="1" applyBorder="1" applyAlignment="1">
      <alignment horizontal="left" vertical="top" wrapText="1"/>
    </xf>
    <xf numFmtId="3" fontId="1" fillId="4" borderId="60" xfId="0" applyNumberFormat="1" applyFont="1" applyFill="1" applyBorder="1" applyAlignment="1">
      <alignment horizontal="left" vertical="top" wrapText="1"/>
    </xf>
    <xf numFmtId="4" fontId="4" fillId="4" borderId="15" xfId="0" applyNumberFormat="1" applyFont="1" applyFill="1" applyBorder="1" applyAlignment="1">
      <alignment horizontal="center" vertical="top"/>
    </xf>
    <xf numFmtId="164" fontId="25" fillId="4" borderId="28" xfId="0" applyNumberFormat="1" applyFont="1" applyFill="1" applyBorder="1" applyAlignment="1">
      <alignment horizontal="center" vertical="top"/>
    </xf>
    <xf numFmtId="4" fontId="4" fillId="4" borderId="28" xfId="0" applyNumberFormat="1" applyFont="1" applyFill="1" applyBorder="1" applyAlignment="1">
      <alignment horizontal="center" vertical="top"/>
    </xf>
    <xf numFmtId="164" fontId="14" fillId="4" borderId="18" xfId="0" applyNumberFormat="1" applyFont="1" applyFill="1" applyBorder="1" applyAlignment="1">
      <alignment horizontal="center" vertical="top"/>
    </xf>
    <xf numFmtId="164" fontId="14" fillId="4" borderId="0" xfId="0" applyNumberFormat="1" applyFont="1" applyFill="1" applyBorder="1" applyAlignment="1">
      <alignment horizontal="center" vertical="top"/>
    </xf>
    <xf numFmtId="164" fontId="14" fillId="4" borderId="13" xfId="0" applyNumberFormat="1" applyFont="1" applyFill="1" applyBorder="1" applyAlignment="1">
      <alignment horizontal="center" vertical="top"/>
    </xf>
    <xf numFmtId="164" fontId="14" fillId="4" borderId="24" xfId="0" applyNumberFormat="1" applyFont="1" applyFill="1" applyBorder="1" applyAlignment="1">
      <alignment horizontal="center" vertical="top"/>
    </xf>
    <xf numFmtId="3" fontId="18" fillId="4" borderId="16" xfId="0" applyNumberFormat="1" applyFont="1" applyFill="1" applyBorder="1" applyAlignment="1">
      <alignment horizontal="center" vertical="top"/>
    </xf>
    <xf numFmtId="164" fontId="25" fillId="4" borderId="59" xfId="0" applyNumberFormat="1" applyFont="1" applyFill="1" applyBorder="1" applyAlignment="1">
      <alignment horizontal="center" vertical="top"/>
    </xf>
    <xf numFmtId="164" fontId="14" fillId="0" borderId="66" xfId="0" applyNumberFormat="1" applyFont="1" applyFill="1" applyBorder="1" applyAlignment="1">
      <alignment horizontal="center" vertical="top"/>
    </xf>
    <xf numFmtId="164" fontId="14" fillId="0" borderId="26" xfId="0" applyNumberFormat="1" applyFont="1" applyFill="1" applyBorder="1" applyAlignment="1">
      <alignment horizontal="center" vertical="top"/>
    </xf>
    <xf numFmtId="3" fontId="18" fillId="4" borderId="59" xfId="0" applyNumberFormat="1" applyFont="1" applyFill="1" applyBorder="1" applyAlignment="1">
      <alignment vertical="top" wrapText="1"/>
    </xf>
    <xf numFmtId="164" fontId="25" fillId="4" borderId="66" xfId="0" applyNumberFormat="1" applyFont="1" applyFill="1" applyBorder="1" applyAlignment="1">
      <alignment horizontal="center" vertical="top"/>
    </xf>
    <xf numFmtId="0" fontId="18" fillId="4" borderId="36" xfId="0" applyNumberFormat="1" applyFont="1" applyFill="1" applyBorder="1" applyAlignment="1">
      <alignment horizontal="center" vertical="top"/>
    </xf>
    <xf numFmtId="3" fontId="18" fillId="4" borderId="51" xfId="0" applyNumberFormat="1" applyFont="1" applyFill="1" applyBorder="1" applyAlignment="1">
      <alignment horizontal="center" vertical="top"/>
    </xf>
    <xf numFmtId="164" fontId="25" fillId="4" borderId="26" xfId="0" applyNumberFormat="1" applyFont="1" applyFill="1" applyBorder="1" applyAlignment="1">
      <alignment horizontal="center" vertical="top"/>
    </xf>
    <xf numFmtId="3" fontId="25" fillId="4" borderId="8" xfId="0" applyNumberFormat="1" applyFont="1" applyFill="1" applyBorder="1" applyAlignment="1">
      <alignment horizontal="center" vertical="top" wrapText="1"/>
    </xf>
    <xf numFmtId="164" fontId="25" fillId="4" borderId="0" xfId="0" applyNumberFormat="1" applyFont="1" applyFill="1" applyBorder="1" applyAlignment="1">
      <alignment horizontal="center" vertical="top"/>
    </xf>
    <xf numFmtId="164" fontId="18" fillId="4" borderId="3" xfId="0" applyNumberFormat="1" applyFont="1" applyFill="1" applyBorder="1" applyAlignment="1">
      <alignment horizontal="center" vertical="top"/>
    </xf>
    <xf numFmtId="3" fontId="10" fillId="0" borderId="17" xfId="0" applyNumberFormat="1" applyFont="1" applyBorder="1" applyAlignment="1">
      <alignment horizontal="center" vertical="top"/>
    </xf>
    <xf numFmtId="49" fontId="5" fillId="3" borderId="32" xfId="0" applyNumberFormat="1" applyFont="1" applyFill="1" applyBorder="1" applyAlignment="1">
      <alignment horizontal="center" vertical="top"/>
    </xf>
    <xf numFmtId="3" fontId="4" fillId="0" borderId="18" xfId="0" applyNumberFormat="1" applyFont="1" applyFill="1" applyBorder="1" applyAlignment="1">
      <alignment horizontal="left" vertical="top" wrapText="1"/>
    </xf>
    <xf numFmtId="3" fontId="4" fillId="4" borderId="18" xfId="0" applyNumberFormat="1" applyFont="1" applyFill="1" applyBorder="1" applyAlignment="1">
      <alignment horizontal="left" vertical="top" wrapText="1"/>
    </xf>
    <xf numFmtId="3" fontId="4" fillId="4" borderId="62" xfId="0" applyNumberFormat="1" applyFont="1" applyFill="1" applyBorder="1" applyAlignment="1">
      <alignment horizontal="left" vertical="top" wrapText="1"/>
    </xf>
    <xf numFmtId="3" fontId="4" fillId="4" borderId="65" xfId="0" applyNumberFormat="1" applyFont="1" applyFill="1" applyBorder="1" applyAlignment="1">
      <alignment horizontal="left" vertical="top" wrapText="1"/>
    </xf>
    <xf numFmtId="49" fontId="5" fillId="8" borderId="40" xfId="0" applyNumberFormat="1" applyFont="1" applyFill="1" applyBorder="1" applyAlignment="1">
      <alignment horizontal="center" vertical="top"/>
    </xf>
    <xf numFmtId="49" fontId="5" fillId="3" borderId="0" xfId="0" applyNumberFormat="1" applyFont="1" applyFill="1" applyBorder="1" applyAlignment="1">
      <alignment horizontal="center" vertical="top"/>
    </xf>
    <xf numFmtId="3" fontId="5" fillId="0" borderId="32" xfId="0" applyNumberFormat="1" applyFont="1" applyBorder="1" applyAlignment="1">
      <alignment horizontal="center" vertical="top"/>
    </xf>
    <xf numFmtId="3" fontId="4" fillId="4" borderId="0" xfId="0" applyNumberFormat="1" applyFont="1" applyFill="1" applyBorder="1" applyAlignment="1">
      <alignment horizontal="center" vertical="top" wrapText="1"/>
    </xf>
    <xf numFmtId="3" fontId="4" fillId="4" borderId="61" xfId="0" applyNumberFormat="1" applyFont="1" applyFill="1" applyBorder="1" applyAlignment="1">
      <alignment horizontal="left" vertical="top" wrapText="1"/>
    </xf>
    <xf numFmtId="3" fontId="4" fillId="4" borderId="17" xfId="0" applyNumberFormat="1" applyFont="1" applyFill="1" applyBorder="1" applyAlignment="1">
      <alignment horizontal="left" vertical="top" wrapText="1"/>
    </xf>
    <xf numFmtId="49" fontId="5" fillId="2" borderId="18" xfId="0" applyNumberFormat="1" applyFont="1" applyFill="1" applyBorder="1" applyAlignment="1">
      <alignment horizontal="center" vertical="top"/>
    </xf>
    <xf numFmtId="3" fontId="4" fillId="4" borderId="61" xfId="0" applyNumberFormat="1" applyFont="1" applyFill="1" applyBorder="1" applyAlignment="1">
      <alignment horizontal="center" vertical="top"/>
    </xf>
    <xf numFmtId="3" fontId="4" fillId="4" borderId="17" xfId="0" applyNumberFormat="1" applyFont="1" applyFill="1" applyBorder="1" applyAlignment="1">
      <alignment horizontal="center" vertical="top"/>
    </xf>
    <xf numFmtId="3" fontId="4" fillId="4" borderId="33" xfId="0" applyNumberFormat="1" applyFont="1" applyFill="1" applyBorder="1" applyAlignment="1">
      <alignment horizontal="center" vertical="top"/>
    </xf>
    <xf numFmtId="3" fontId="4" fillId="4" borderId="32" xfId="0" applyNumberFormat="1" applyFont="1" applyFill="1" applyBorder="1" applyAlignment="1">
      <alignment horizontal="center" vertical="top"/>
    </xf>
    <xf numFmtId="3" fontId="4" fillId="4" borderId="39" xfId="0" applyNumberFormat="1" applyFont="1" applyFill="1" applyBorder="1" applyAlignment="1">
      <alignment horizontal="center" vertical="top"/>
    </xf>
    <xf numFmtId="3" fontId="4" fillId="4" borderId="31" xfId="0" applyNumberFormat="1" applyFont="1" applyFill="1" applyBorder="1" applyAlignment="1">
      <alignment horizontal="center" vertical="top"/>
    </xf>
    <xf numFmtId="3" fontId="5" fillId="4" borderId="42" xfId="0" applyNumberFormat="1" applyFont="1" applyFill="1" applyBorder="1" applyAlignment="1">
      <alignment horizontal="left" vertical="top" wrapText="1"/>
    </xf>
    <xf numFmtId="3" fontId="5" fillId="0" borderId="67" xfId="0" applyNumberFormat="1" applyFont="1" applyFill="1" applyBorder="1" applyAlignment="1">
      <alignment horizontal="center" vertical="top" textRotation="90" wrapText="1"/>
    </xf>
    <xf numFmtId="3" fontId="4" fillId="4" borderId="59" xfId="0" applyNumberFormat="1" applyFont="1" applyFill="1" applyBorder="1" applyAlignment="1">
      <alignment horizontal="left" vertical="top" wrapText="1"/>
    </xf>
    <xf numFmtId="3" fontId="4" fillId="4" borderId="42" xfId="0" applyNumberFormat="1" applyFont="1" applyFill="1" applyBorder="1" applyAlignment="1">
      <alignment horizontal="left" vertical="top" wrapText="1"/>
    </xf>
    <xf numFmtId="3" fontId="4" fillId="0" borderId="8" xfId="0" applyNumberFormat="1" applyFont="1" applyFill="1" applyBorder="1" applyAlignment="1">
      <alignment horizontal="center" vertical="top" wrapText="1"/>
    </xf>
    <xf numFmtId="164" fontId="4" fillId="4" borderId="0" xfId="0" applyNumberFormat="1" applyFont="1" applyFill="1" applyBorder="1" applyAlignment="1">
      <alignment horizontal="center" vertical="top"/>
    </xf>
    <xf numFmtId="3" fontId="1" fillId="4" borderId="59" xfId="0" applyNumberFormat="1" applyFont="1" applyFill="1" applyBorder="1" applyAlignment="1">
      <alignment horizontal="left" vertical="top" wrapText="1"/>
    </xf>
    <xf numFmtId="3" fontId="1" fillId="4" borderId="42" xfId="0" applyNumberFormat="1" applyFont="1" applyFill="1" applyBorder="1" applyAlignment="1">
      <alignment horizontal="left" vertical="top" wrapText="1"/>
    </xf>
    <xf numFmtId="3" fontId="2" fillId="0" borderId="67" xfId="0" applyNumberFormat="1" applyFont="1" applyFill="1" applyBorder="1" applyAlignment="1">
      <alignment horizontal="center" vertical="top" textRotation="90" wrapText="1"/>
    </xf>
    <xf numFmtId="3" fontId="2" fillId="0" borderId="32" xfId="0" applyNumberFormat="1" applyFont="1" applyBorder="1" applyAlignment="1">
      <alignment horizontal="center" vertical="top"/>
    </xf>
    <xf numFmtId="49" fontId="2" fillId="3" borderId="64" xfId="0" applyNumberFormat="1" applyFont="1" applyFill="1" applyBorder="1" applyAlignment="1">
      <alignment horizontal="center" vertical="top"/>
    </xf>
    <xf numFmtId="49" fontId="2" fillId="3" borderId="32" xfId="0" applyNumberFormat="1" applyFont="1" applyFill="1" applyBorder="1" applyAlignment="1">
      <alignment horizontal="center" vertical="top"/>
    </xf>
    <xf numFmtId="49" fontId="2" fillId="3" borderId="68" xfId="0" applyNumberFormat="1" applyFont="1" applyFill="1" applyBorder="1" applyAlignment="1">
      <alignment horizontal="center" vertical="top"/>
    </xf>
    <xf numFmtId="3" fontId="1" fillId="4" borderId="13" xfId="0" applyNumberFormat="1" applyFont="1" applyFill="1" applyBorder="1" applyAlignment="1">
      <alignment horizontal="left" vertical="top" wrapText="1"/>
    </xf>
    <xf numFmtId="3" fontId="1" fillId="4" borderId="19" xfId="0" applyNumberFormat="1" applyFont="1" applyFill="1" applyBorder="1" applyAlignment="1">
      <alignment horizontal="left" vertical="top" wrapText="1"/>
    </xf>
    <xf numFmtId="3" fontId="2" fillId="0" borderId="78" xfId="0" applyNumberFormat="1" applyFont="1" applyFill="1" applyBorder="1" applyAlignment="1">
      <alignment horizontal="center" vertical="top" textRotation="90" wrapText="1"/>
    </xf>
    <xf numFmtId="3" fontId="2" fillId="0" borderId="75" xfId="0" applyNumberFormat="1" applyFont="1" applyFill="1" applyBorder="1" applyAlignment="1">
      <alignment horizontal="center" vertical="top" textRotation="90" wrapText="1"/>
    </xf>
    <xf numFmtId="3" fontId="2" fillId="0" borderId="64" xfId="0" applyNumberFormat="1" applyFont="1" applyFill="1" applyBorder="1" applyAlignment="1">
      <alignment horizontal="center" vertical="top"/>
    </xf>
    <xf numFmtId="3" fontId="2" fillId="0" borderId="32" xfId="0" applyNumberFormat="1" applyFont="1" applyFill="1" applyBorder="1" applyAlignment="1">
      <alignment horizontal="center" vertical="top"/>
    </xf>
    <xf numFmtId="3" fontId="2" fillId="0" borderId="68" xfId="0" applyNumberFormat="1" applyFont="1" applyFill="1" applyBorder="1" applyAlignment="1">
      <alignment horizontal="center" vertical="top"/>
    </xf>
    <xf numFmtId="3" fontId="1" fillId="4" borderId="61" xfId="0" applyNumberFormat="1" applyFont="1" applyFill="1" applyBorder="1" applyAlignment="1">
      <alignment horizontal="left" vertical="top" wrapText="1"/>
    </xf>
    <xf numFmtId="3" fontId="1" fillId="4" borderId="56" xfId="0" applyNumberFormat="1" applyFont="1" applyFill="1" applyBorder="1" applyAlignment="1">
      <alignment horizontal="left" vertical="top" wrapText="1"/>
    </xf>
    <xf numFmtId="164" fontId="1" fillId="4" borderId="17" xfId="0" applyNumberFormat="1" applyFont="1" applyFill="1" applyBorder="1" applyAlignment="1">
      <alignment horizontal="center" vertical="top"/>
    </xf>
    <xf numFmtId="3" fontId="1" fillId="4" borderId="62" xfId="0" applyNumberFormat="1" applyFont="1" applyFill="1" applyBorder="1" applyAlignment="1">
      <alignment horizontal="left" vertical="top" wrapText="1"/>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3" fontId="1" fillId="4" borderId="16" xfId="0" applyNumberFormat="1" applyFont="1" applyFill="1" applyBorder="1" applyAlignment="1">
      <alignment horizontal="left" vertical="top" wrapText="1"/>
    </xf>
    <xf numFmtId="3" fontId="2" fillId="4" borderId="68" xfId="0" applyNumberFormat="1" applyFont="1" applyFill="1" applyBorder="1" applyAlignment="1">
      <alignment horizontal="center" vertical="top"/>
    </xf>
    <xf numFmtId="3" fontId="2" fillId="0" borderId="18" xfId="0" applyNumberFormat="1" applyFont="1" applyBorder="1" applyAlignment="1">
      <alignment horizontal="center" vertical="top"/>
    </xf>
    <xf numFmtId="3" fontId="2" fillId="4" borderId="59" xfId="0" applyNumberFormat="1" applyFont="1" applyFill="1" applyBorder="1" applyAlignment="1">
      <alignment horizontal="left" vertical="top" wrapText="1"/>
    </xf>
    <xf numFmtId="3" fontId="1" fillId="4" borderId="17" xfId="0" applyNumberFormat="1" applyFont="1" applyFill="1" applyBorder="1" applyAlignment="1">
      <alignment horizontal="left" vertical="top" wrapText="1"/>
    </xf>
    <xf numFmtId="3" fontId="2" fillId="4" borderId="13" xfId="0" applyNumberFormat="1" applyFont="1" applyFill="1" applyBorder="1" applyAlignment="1">
      <alignment horizontal="left" vertical="top" wrapText="1"/>
    </xf>
    <xf numFmtId="3" fontId="2" fillId="4" borderId="18" xfId="0" applyNumberFormat="1" applyFont="1" applyFill="1" applyBorder="1" applyAlignment="1">
      <alignment horizontal="left" vertical="top" wrapText="1"/>
    </xf>
    <xf numFmtId="3" fontId="1" fillId="0" borderId="0" xfId="0" applyNumberFormat="1" applyFont="1" applyFill="1" applyBorder="1" applyAlignment="1">
      <alignment horizontal="center" vertical="top" wrapText="1"/>
    </xf>
    <xf numFmtId="3" fontId="1" fillId="4" borderId="6" xfId="0" applyNumberFormat="1" applyFont="1" applyFill="1" applyBorder="1" applyAlignment="1">
      <alignment horizontal="left" vertical="top" wrapText="1"/>
    </xf>
    <xf numFmtId="3" fontId="2" fillId="2" borderId="12" xfId="0" applyNumberFormat="1" applyFont="1" applyFill="1" applyBorder="1" applyAlignment="1">
      <alignment horizontal="center" vertical="top"/>
    </xf>
    <xf numFmtId="3" fontId="2" fillId="0" borderId="13" xfId="0" applyNumberFormat="1" applyFont="1" applyFill="1" applyBorder="1" applyAlignment="1">
      <alignment horizontal="center" vertical="top" textRotation="90" wrapText="1"/>
    </xf>
    <xf numFmtId="3" fontId="2" fillId="0" borderId="19" xfId="0" applyNumberFormat="1" applyFont="1" applyFill="1" applyBorder="1" applyAlignment="1">
      <alignment horizontal="center" vertical="top" textRotation="90" wrapText="1"/>
    </xf>
    <xf numFmtId="3" fontId="1" fillId="4" borderId="10" xfId="0" applyNumberFormat="1" applyFont="1" applyFill="1" applyBorder="1" applyAlignment="1">
      <alignment horizontal="left" vertical="top" wrapText="1"/>
    </xf>
    <xf numFmtId="49" fontId="2" fillId="8" borderId="16" xfId="0" applyNumberFormat="1" applyFont="1" applyFill="1" applyBorder="1" applyAlignment="1">
      <alignment horizontal="center" vertical="top"/>
    </xf>
    <xf numFmtId="49" fontId="2" fillId="8" borderId="56"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90" wrapText="1"/>
    </xf>
    <xf numFmtId="3" fontId="1" fillId="0" borderId="0" xfId="0" applyNumberFormat="1" applyFont="1" applyBorder="1" applyAlignment="1">
      <alignment horizontal="center" vertical="top"/>
    </xf>
    <xf numFmtId="3" fontId="1" fillId="3" borderId="59" xfId="0" applyNumberFormat="1" applyFont="1" applyFill="1" applyBorder="1" applyAlignment="1">
      <alignment horizontal="left" vertical="top" wrapText="1"/>
    </xf>
    <xf numFmtId="164" fontId="1" fillId="4" borderId="18" xfId="0" applyNumberFormat="1" applyFont="1" applyFill="1" applyBorder="1" applyAlignment="1">
      <alignment horizontal="center" vertical="top"/>
    </xf>
    <xf numFmtId="3" fontId="4" fillId="4" borderId="5" xfId="0" applyNumberFormat="1" applyFont="1" applyFill="1" applyBorder="1" applyAlignment="1">
      <alignment horizontal="left" vertical="top" wrapText="1"/>
    </xf>
    <xf numFmtId="3" fontId="4" fillId="0" borderId="8" xfId="0" applyNumberFormat="1" applyFont="1" applyBorder="1" applyAlignment="1">
      <alignment horizontal="left" vertical="top" wrapText="1"/>
    </xf>
    <xf numFmtId="3" fontId="1" fillId="4" borderId="8" xfId="0" applyNumberFormat="1" applyFont="1" applyFill="1" applyBorder="1" applyAlignment="1">
      <alignment horizontal="left" vertical="top" wrapText="1"/>
    </xf>
    <xf numFmtId="3" fontId="1" fillId="0" borderId="51" xfId="0" applyNumberFormat="1" applyFont="1" applyBorder="1" applyAlignment="1">
      <alignment horizontal="center" vertical="top"/>
    </xf>
    <xf numFmtId="3" fontId="4" fillId="4" borderId="60" xfId="0" applyNumberFormat="1" applyFont="1" applyFill="1" applyBorder="1" applyAlignment="1">
      <alignment horizontal="center" vertical="top"/>
    </xf>
    <xf numFmtId="3" fontId="18" fillId="4" borderId="18" xfId="0" applyNumberFormat="1" applyFont="1" applyFill="1" applyBorder="1" applyAlignment="1">
      <alignment horizontal="left" vertical="top" wrapText="1"/>
    </xf>
    <xf numFmtId="0" fontId="14" fillId="4" borderId="59" xfId="0" applyFont="1" applyFill="1" applyBorder="1" applyAlignment="1">
      <alignment horizontal="left" vertical="top" wrapText="1"/>
    </xf>
    <xf numFmtId="3" fontId="4" fillId="0" borderId="0" xfId="0" applyNumberFormat="1" applyFont="1" applyAlignment="1">
      <alignment vertical="top"/>
    </xf>
    <xf numFmtId="3" fontId="4" fillId="9" borderId="66" xfId="0" applyNumberFormat="1" applyFont="1" applyFill="1" applyBorder="1" applyAlignment="1">
      <alignment horizontal="center" vertical="top" wrapText="1"/>
    </xf>
    <xf numFmtId="3" fontId="4" fillId="9" borderId="52" xfId="0" applyNumberFormat="1" applyFont="1" applyFill="1" applyBorder="1" applyAlignment="1">
      <alignment horizontal="center" vertical="top" wrapText="1"/>
    </xf>
    <xf numFmtId="164" fontId="18" fillId="4" borderId="0" xfId="0" applyNumberFormat="1" applyFont="1" applyFill="1" applyBorder="1" applyAlignment="1">
      <alignment vertical="top"/>
    </xf>
    <xf numFmtId="164" fontId="18" fillId="0" borderId="0" xfId="0" applyNumberFormat="1" applyFont="1" applyBorder="1" applyAlignment="1">
      <alignment vertical="top"/>
    </xf>
    <xf numFmtId="3" fontId="18" fillId="0" borderId="0" xfId="0" applyNumberFormat="1" applyFont="1" applyBorder="1" applyAlignment="1">
      <alignment vertical="top"/>
    </xf>
    <xf numFmtId="164" fontId="18" fillId="9" borderId="0" xfId="0" applyNumberFormat="1" applyFont="1" applyFill="1" applyBorder="1" applyAlignment="1">
      <alignment vertical="top"/>
    </xf>
    <xf numFmtId="3" fontId="18" fillId="9" borderId="0" xfId="0" applyNumberFormat="1" applyFont="1" applyFill="1" applyBorder="1" applyAlignment="1">
      <alignment vertical="top"/>
    </xf>
    <xf numFmtId="3" fontId="4" fillId="9" borderId="18" xfId="0" applyNumberFormat="1" applyFont="1" applyFill="1" applyBorder="1" applyAlignment="1">
      <alignment vertical="top"/>
    </xf>
    <xf numFmtId="3" fontId="4" fillId="9" borderId="7" xfId="0" applyNumberFormat="1" applyFont="1" applyFill="1" applyBorder="1" applyAlignment="1">
      <alignment vertical="top"/>
    </xf>
    <xf numFmtId="164" fontId="25" fillId="9" borderId="18" xfId="0" applyNumberFormat="1" applyFont="1" applyFill="1" applyBorder="1" applyAlignment="1">
      <alignment horizontal="center" vertical="top"/>
    </xf>
    <xf numFmtId="164" fontId="25" fillId="9" borderId="7" xfId="0" applyNumberFormat="1" applyFont="1" applyFill="1" applyBorder="1" applyAlignment="1">
      <alignment horizontal="center" vertical="top"/>
    </xf>
    <xf numFmtId="164" fontId="4" fillId="9" borderId="18" xfId="0" applyNumberFormat="1" applyFont="1" applyFill="1" applyBorder="1" applyAlignment="1">
      <alignment horizontal="center" vertical="top"/>
    </xf>
    <xf numFmtId="164" fontId="4" fillId="9" borderId="7" xfId="0" applyNumberFormat="1" applyFont="1" applyFill="1" applyBorder="1" applyAlignment="1">
      <alignment horizontal="center" vertical="top"/>
    </xf>
    <xf numFmtId="164" fontId="25" fillId="9" borderId="18" xfId="0" applyNumberFormat="1" applyFont="1" applyFill="1" applyBorder="1" applyAlignment="1">
      <alignment horizontal="center" vertical="center"/>
    </xf>
    <xf numFmtId="164" fontId="25" fillId="9" borderId="7" xfId="0" applyNumberFormat="1" applyFont="1" applyFill="1" applyBorder="1" applyAlignment="1">
      <alignment horizontal="center" vertical="center"/>
    </xf>
    <xf numFmtId="164" fontId="10" fillId="9" borderId="59" xfId="0" applyNumberFormat="1" applyFont="1" applyFill="1" applyBorder="1" applyAlignment="1">
      <alignment horizontal="center" vertical="top"/>
    </xf>
    <xf numFmtId="164" fontId="10" fillId="9" borderId="28" xfId="0" applyNumberFormat="1" applyFont="1" applyFill="1" applyBorder="1" applyAlignment="1">
      <alignment horizontal="center" vertical="top"/>
    </xf>
    <xf numFmtId="164" fontId="10" fillId="9" borderId="66" xfId="0" applyNumberFormat="1" applyFont="1" applyFill="1" applyBorder="1" applyAlignment="1">
      <alignment horizontal="center" vertical="top"/>
    </xf>
    <xf numFmtId="164" fontId="10" fillId="9" borderId="52" xfId="0" applyNumberFormat="1" applyFont="1" applyFill="1" applyBorder="1" applyAlignment="1">
      <alignment horizontal="center" vertical="top"/>
    </xf>
    <xf numFmtId="164" fontId="4" fillId="9" borderId="18" xfId="0" applyNumberFormat="1" applyFont="1" applyFill="1" applyBorder="1" applyAlignment="1">
      <alignment horizontal="center" vertical="center"/>
    </xf>
    <xf numFmtId="164" fontId="4" fillId="9" borderId="7" xfId="0" applyNumberFormat="1" applyFont="1" applyFill="1" applyBorder="1" applyAlignment="1">
      <alignment horizontal="center" vertical="center"/>
    </xf>
    <xf numFmtId="164" fontId="1" fillId="9" borderId="18" xfId="0" applyNumberFormat="1" applyFont="1" applyFill="1" applyBorder="1" applyAlignment="1">
      <alignment horizontal="center" vertical="top"/>
    </xf>
    <xf numFmtId="164" fontId="1" fillId="9" borderId="7" xfId="0" applyNumberFormat="1" applyFont="1" applyFill="1" applyBorder="1" applyAlignment="1">
      <alignment horizontal="center" vertical="top"/>
    </xf>
    <xf numFmtId="164" fontId="5" fillId="9" borderId="18" xfId="0" applyNumberFormat="1" applyFont="1" applyFill="1" applyBorder="1" applyAlignment="1">
      <alignment horizontal="center" vertical="top"/>
    </xf>
    <xf numFmtId="164" fontId="5" fillId="9" borderId="7" xfId="0" applyNumberFormat="1" applyFont="1" applyFill="1" applyBorder="1" applyAlignment="1">
      <alignment horizontal="center" vertical="top"/>
    </xf>
    <xf numFmtId="164" fontId="25" fillId="9" borderId="28" xfId="0" applyNumberFormat="1" applyFont="1" applyFill="1" applyBorder="1" applyAlignment="1">
      <alignment horizontal="center" vertical="top"/>
    </xf>
    <xf numFmtId="164" fontId="25" fillId="9" borderId="15" xfId="0" applyNumberFormat="1" applyFont="1" applyFill="1" applyBorder="1" applyAlignment="1">
      <alignment horizontal="center" vertical="top"/>
    </xf>
    <xf numFmtId="165" fontId="25" fillId="9" borderId="0" xfId="0" applyNumberFormat="1" applyFont="1" applyFill="1" applyBorder="1" applyAlignment="1">
      <alignment horizontal="center" vertical="top"/>
    </xf>
    <xf numFmtId="164" fontId="1" fillId="9" borderId="42" xfId="0" applyNumberFormat="1" applyFont="1" applyFill="1" applyBorder="1" applyAlignment="1">
      <alignment horizontal="center" vertical="top"/>
    </xf>
    <xf numFmtId="164" fontId="1" fillId="9" borderId="15" xfId="0" applyNumberFormat="1" applyFont="1" applyFill="1" applyBorder="1" applyAlignment="1">
      <alignment horizontal="center" vertical="top"/>
    </xf>
    <xf numFmtId="3" fontId="14" fillId="0" borderId="0" xfId="0" applyNumberFormat="1" applyFont="1" applyBorder="1" applyAlignment="1">
      <alignment vertical="top"/>
    </xf>
    <xf numFmtId="3" fontId="4" fillId="0" borderId="8" xfId="0" applyNumberFormat="1" applyFont="1" applyBorder="1" applyAlignment="1">
      <alignment vertical="top" wrapText="1"/>
    </xf>
    <xf numFmtId="3" fontId="4" fillId="0" borderId="5" xfId="0" applyNumberFormat="1" applyFont="1" applyBorder="1" applyAlignment="1">
      <alignment vertical="top" wrapText="1"/>
    </xf>
    <xf numFmtId="3" fontId="4" fillId="4" borderId="40" xfId="0" applyNumberFormat="1" applyFont="1" applyFill="1" applyBorder="1" applyAlignment="1">
      <alignment horizontal="center" vertical="top" wrapText="1"/>
    </xf>
    <xf numFmtId="3" fontId="4" fillId="4" borderId="34" xfId="0" applyNumberFormat="1" applyFont="1" applyFill="1" applyBorder="1" applyAlignment="1">
      <alignment horizontal="center" vertical="top"/>
    </xf>
    <xf numFmtId="3" fontId="4" fillId="4" borderId="28" xfId="0" applyNumberFormat="1" applyFont="1" applyFill="1" applyBorder="1" applyAlignment="1">
      <alignment horizontal="center" vertical="top" wrapText="1"/>
    </xf>
    <xf numFmtId="3" fontId="4" fillId="4" borderId="40" xfId="0" applyNumberFormat="1" applyFont="1" applyFill="1" applyBorder="1" applyAlignment="1">
      <alignment vertical="top"/>
    </xf>
    <xf numFmtId="164" fontId="4" fillId="4" borderId="18" xfId="0" applyNumberFormat="1" applyFont="1" applyFill="1" applyBorder="1" applyAlignment="1">
      <alignment horizontal="center" vertical="center"/>
    </xf>
    <xf numFmtId="164" fontId="4" fillId="4" borderId="7" xfId="0" applyNumberFormat="1" applyFont="1" applyFill="1" applyBorder="1" applyAlignment="1">
      <alignment horizontal="center" vertical="center"/>
    </xf>
    <xf numFmtId="165" fontId="25" fillId="4" borderId="0" xfId="0" applyNumberFormat="1" applyFont="1" applyFill="1" applyBorder="1" applyAlignment="1">
      <alignment horizontal="center" vertical="top"/>
    </xf>
    <xf numFmtId="3" fontId="18" fillId="4" borderId="0" xfId="0" applyNumberFormat="1" applyFont="1" applyFill="1" applyBorder="1" applyAlignment="1">
      <alignment vertical="top"/>
    </xf>
    <xf numFmtId="3" fontId="1" fillId="0" borderId="0" xfId="0" applyNumberFormat="1" applyFont="1" applyBorder="1" applyAlignment="1">
      <alignment horizontal="center" vertical="top"/>
    </xf>
    <xf numFmtId="3" fontId="4" fillId="0" borderId="18" xfId="0" applyNumberFormat="1" applyFont="1" applyFill="1" applyBorder="1" applyAlignment="1">
      <alignment horizontal="left" vertical="top" wrapText="1"/>
    </xf>
    <xf numFmtId="3" fontId="1" fillId="4" borderId="6" xfId="0" applyNumberFormat="1" applyFont="1" applyFill="1" applyBorder="1" applyAlignment="1">
      <alignment horizontal="left" vertical="top" wrapText="1"/>
    </xf>
    <xf numFmtId="3" fontId="4" fillId="4" borderId="42" xfId="0" applyNumberFormat="1" applyFont="1" applyFill="1" applyBorder="1" applyAlignment="1">
      <alignment horizontal="left" vertical="top" wrapText="1"/>
    </xf>
    <xf numFmtId="3" fontId="4" fillId="4" borderId="59" xfId="0" applyNumberFormat="1" applyFont="1" applyFill="1" applyBorder="1" applyAlignment="1">
      <alignment horizontal="left" vertical="top" wrapText="1"/>
    </xf>
    <xf numFmtId="49" fontId="2" fillId="2" borderId="18" xfId="0" applyNumberFormat="1" applyFont="1" applyFill="1" applyBorder="1" applyAlignment="1">
      <alignment horizontal="center" vertical="top"/>
    </xf>
    <xf numFmtId="3" fontId="2" fillId="2" borderId="12" xfId="0" applyNumberFormat="1" applyFont="1" applyFill="1" applyBorder="1" applyAlignment="1">
      <alignment horizontal="center" vertical="top"/>
    </xf>
    <xf numFmtId="3" fontId="1" fillId="4" borderId="16" xfId="0" applyNumberFormat="1" applyFont="1" applyFill="1" applyBorder="1" applyAlignment="1">
      <alignment horizontal="left" vertical="top" wrapText="1"/>
    </xf>
    <xf numFmtId="3" fontId="1" fillId="4" borderId="56" xfId="0" applyNumberFormat="1" applyFont="1" applyFill="1" applyBorder="1" applyAlignment="1">
      <alignment horizontal="left" vertical="top" wrapText="1"/>
    </xf>
    <xf numFmtId="3" fontId="1" fillId="4" borderId="13" xfId="0" applyNumberFormat="1" applyFont="1" applyFill="1" applyBorder="1" applyAlignment="1">
      <alignment horizontal="left" vertical="top" wrapText="1"/>
    </xf>
    <xf numFmtId="3" fontId="1" fillId="4" borderId="19" xfId="0" applyNumberFormat="1" applyFont="1" applyFill="1" applyBorder="1" applyAlignment="1">
      <alignment horizontal="left" vertical="top" wrapText="1"/>
    </xf>
    <xf numFmtId="3" fontId="2" fillId="0" borderId="13" xfId="0" applyNumberFormat="1" applyFont="1" applyFill="1" applyBorder="1" applyAlignment="1">
      <alignment horizontal="center" vertical="top" textRotation="90" wrapText="1"/>
    </xf>
    <xf numFmtId="3" fontId="2" fillId="0" borderId="18" xfId="0" applyNumberFormat="1" applyFont="1" applyFill="1" applyBorder="1" applyAlignment="1">
      <alignment horizontal="center" vertical="top" textRotation="90" wrapText="1"/>
    </xf>
    <xf numFmtId="3" fontId="5" fillId="4" borderId="18" xfId="0" applyNumberFormat="1" applyFont="1" applyFill="1" applyBorder="1" applyAlignment="1">
      <alignment horizontal="left" vertical="top" wrapText="1"/>
    </xf>
    <xf numFmtId="49" fontId="2" fillId="8" borderId="16" xfId="0" applyNumberFormat="1" applyFont="1" applyFill="1" applyBorder="1" applyAlignment="1">
      <alignment horizontal="center" vertical="top"/>
    </xf>
    <xf numFmtId="49" fontId="2" fillId="8" borderId="56" xfId="0" applyNumberFormat="1" applyFont="1" applyFill="1" applyBorder="1" applyAlignment="1">
      <alignment horizontal="center" vertical="top"/>
    </xf>
    <xf numFmtId="3" fontId="2" fillId="0" borderId="19" xfId="0" applyNumberFormat="1" applyFont="1" applyFill="1" applyBorder="1" applyAlignment="1">
      <alignment horizontal="center" vertical="top" textRotation="90" wrapText="1"/>
    </xf>
    <xf numFmtId="3" fontId="1" fillId="4" borderId="61" xfId="0" applyNumberFormat="1" applyFont="1" applyFill="1" applyBorder="1" applyAlignment="1">
      <alignment horizontal="left" vertical="top" wrapText="1"/>
    </xf>
    <xf numFmtId="3" fontId="1" fillId="4" borderId="62" xfId="0" applyNumberFormat="1" applyFont="1" applyFill="1" applyBorder="1" applyAlignment="1">
      <alignment horizontal="left" vertical="top" wrapText="1"/>
    </xf>
    <xf numFmtId="3" fontId="1" fillId="4" borderId="42" xfId="0" applyNumberFormat="1" applyFont="1" applyFill="1" applyBorder="1" applyAlignment="1">
      <alignment horizontal="left" vertical="top" wrapText="1"/>
    </xf>
    <xf numFmtId="3" fontId="1" fillId="4" borderId="10" xfId="0" applyNumberFormat="1" applyFont="1" applyFill="1" applyBorder="1" applyAlignment="1">
      <alignment horizontal="left" vertical="top" wrapText="1"/>
    </xf>
    <xf numFmtId="3" fontId="1" fillId="0" borderId="0" xfId="0" applyNumberFormat="1" applyFont="1" applyFill="1" applyBorder="1" applyAlignment="1">
      <alignment horizontal="center" vertical="top" wrapText="1"/>
    </xf>
    <xf numFmtId="3" fontId="2" fillId="0" borderId="18" xfId="0" applyNumberFormat="1" applyFont="1" applyBorder="1" applyAlignment="1">
      <alignment horizontal="center" vertical="top"/>
    </xf>
    <xf numFmtId="3" fontId="2" fillId="0" borderId="31" xfId="0" applyNumberFormat="1" applyFont="1" applyBorder="1" applyAlignment="1">
      <alignment horizontal="center" vertical="top"/>
    </xf>
    <xf numFmtId="3" fontId="2" fillId="0" borderId="32" xfId="0" applyNumberFormat="1" applyFont="1" applyBorder="1" applyAlignment="1">
      <alignment horizontal="center" vertical="top"/>
    </xf>
    <xf numFmtId="3" fontId="2" fillId="4" borderId="13" xfId="0" applyNumberFormat="1" applyFont="1" applyFill="1" applyBorder="1" applyAlignment="1">
      <alignment horizontal="left" vertical="top" wrapText="1"/>
    </xf>
    <xf numFmtId="3" fontId="2" fillId="4" borderId="18" xfId="0" applyNumberFormat="1" applyFont="1" applyFill="1" applyBorder="1" applyAlignment="1">
      <alignment horizontal="left" vertical="top" wrapText="1"/>
    </xf>
    <xf numFmtId="3" fontId="4" fillId="4" borderId="18" xfId="0" applyNumberFormat="1" applyFont="1" applyFill="1" applyBorder="1" applyAlignment="1">
      <alignment horizontal="left" vertical="top" wrapText="1"/>
    </xf>
    <xf numFmtId="3" fontId="2" fillId="4" borderId="59" xfId="0" applyNumberFormat="1" applyFont="1" applyFill="1" applyBorder="1" applyAlignment="1">
      <alignment horizontal="left" vertical="top" wrapText="1"/>
    </xf>
    <xf numFmtId="3" fontId="1" fillId="4" borderId="17" xfId="0" applyNumberFormat="1" applyFont="1" applyFill="1" applyBorder="1" applyAlignment="1">
      <alignment horizontal="left" vertical="top" wrapText="1"/>
    </xf>
    <xf numFmtId="49" fontId="2" fillId="3" borderId="64" xfId="0" applyNumberFormat="1" applyFont="1" applyFill="1" applyBorder="1" applyAlignment="1">
      <alignment horizontal="center" vertical="top"/>
    </xf>
    <xf numFmtId="49" fontId="2" fillId="3" borderId="68" xfId="0" applyNumberFormat="1" applyFont="1" applyFill="1" applyBorder="1" applyAlignment="1">
      <alignment horizontal="center" vertical="top"/>
    </xf>
    <xf numFmtId="3" fontId="2" fillId="0" borderId="78" xfId="0" applyNumberFormat="1" applyFont="1" applyFill="1" applyBorder="1" applyAlignment="1">
      <alignment horizontal="center" vertical="top" textRotation="90" wrapText="1"/>
    </xf>
    <xf numFmtId="3" fontId="2" fillId="0" borderId="75" xfId="0" applyNumberFormat="1" applyFont="1" applyFill="1" applyBorder="1" applyAlignment="1">
      <alignment horizontal="center" vertical="top" textRotation="90" wrapText="1"/>
    </xf>
    <xf numFmtId="3" fontId="2" fillId="4" borderId="68" xfId="0" applyNumberFormat="1" applyFont="1" applyFill="1" applyBorder="1" applyAlignment="1">
      <alignment horizontal="center" vertical="top"/>
    </xf>
    <xf numFmtId="3" fontId="2" fillId="0" borderId="64" xfId="0" applyNumberFormat="1" applyFont="1" applyFill="1" applyBorder="1" applyAlignment="1">
      <alignment horizontal="center" vertical="top"/>
    </xf>
    <xf numFmtId="3" fontId="2" fillId="0" borderId="68" xfId="0" applyNumberFormat="1" applyFont="1" applyFill="1" applyBorder="1" applyAlignment="1">
      <alignment horizontal="center" vertical="top"/>
    </xf>
    <xf numFmtId="49" fontId="5" fillId="8" borderId="40" xfId="0" applyNumberFormat="1" applyFont="1" applyFill="1" applyBorder="1" applyAlignment="1">
      <alignment horizontal="center" vertical="top"/>
    </xf>
    <xf numFmtId="49" fontId="2" fillId="3" borderId="32" xfId="0" applyNumberFormat="1" applyFont="1" applyFill="1" applyBorder="1" applyAlignment="1">
      <alignment horizontal="center" vertical="top"/>
    </xf>
    <xf numFmtId="3" fontId="2" fillId="0" borderId="67" xfId="0" applyNumberFormat="1" applyFont="1" applyFill="1" applyBorder="1" applyAlignment="1">
      <alignment horizontal="center" vertical="top" textRotation="90" wrapText="1"/>
    </xf>
    <xf numFmtId="3" fontId="2" fillId="0" borderId="32" xfId="0" applyNumberFormat="1" applyFont="1" applyFill="1" applyBorder="1" applyAlignment="1">
      <alignment horizontal="center" vertical="top"/>
    </xf>
    <xf numFmtId="164" fontId="1" fillId="4" borderId="17" xfId="0" applyNumberFormat="1" applyFont="1" applyFill="1" applyBorder="1" applyAlignment="1">
      <alignment horizontal="center" vertical="top"/>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3" fontId="4" fillId="0" borderId="8" xfId="0" applyNumberFormat="1" applyFont="1" applyFill="1" applyBorder="1" applyAlignment="1">
      <alignment horizontal="center" vertical="top" wrapText="1"/>
    </xf>
    <xf numFmtId="164" fontId="4" fillId="4" borderId="0" xfId="0" applyNumberFormat="1" applyFont="1" applyFill="1" applyBorder="1" applyAlignment="1">
      <alignment horizontal="center" vertical="top"/>
    </xf>
    <xf numFmtId="3" fontId="4" fillId="4" borderId="61" xfId="0" applyNumberFormat="1" applyFont="1" applyFill="1" applyBorder="1" applyAlignment="1">
      <alignment horizontal="left" vertical="top" wrapText="1"/>
    </xf>
    <xf numFmtId="3" fontId="4" fillId="4" borderId="17" xfId="0" applyNumberFormat="1" applyFont="1" applyFill="1" applyBorder="1" applyAlignment="1">
      <alignment horizontal="left" vertical="top" wrapText="1"/>
    </xf>
    <xf numFmtId="3" fontId="5" fillId="0" borderId="67" xfId="0" applyNumberFormat="1" applyFont="1" applyFill="1" applyBorder="1" applyAlignment="1">
      <alignment horizontal="center" vertical="top" textRotation="90" wrapText="1"/>
    </xf>
    <xf numFmtId="3" fontId="5" fillId="0" borderId="32" xfId="0" applyNumberFormat="1" applyFont="1" applyBorder="1" applyAlignment="1">
      <alignment horizontal="center" vertical="top"/>
    </xf>
    <xf numFmtId="3" fontId="4" fillId="4" borderId="61" xfId="0" applyNumberFormat="1" applyFont="1" applyFill="1" applyBorder="1" applyAlignment="1">
      <alignment horizontal="center" vertical="top"/>
    </xf>
    <xf numFmtId="3" fontId="4" fillId="4" borderId="17" xfId="0" applyNumberFormat="1" applyFont="1" applyFill="1" applyBorder="1" applyAlignment="1">
      <alignment horizontal="center" vertical="top"/>
    </xf>
    <xf numFmtId="3" fontId="4" fillId="4" borderId="33" xfId="0" applyNumberFormat="1" applyFont="1" applyFill="1" applyBorder="1" applyAlignment="1">
      <alignment horizontal="center" vertical="top"/>
    </xf>
    <xf numFmtId="3" fontId="4" fillId="4" borderId="32" xfId="0" applyNumberFormat="1" applyFont="1" applyFill="1" applyBorder="1" applyAlignment="1">
      <alignment horizontal="center" vertical="top"/>
    </xf>
    <xf numFmtId="3" fontId="4" fillId="4" borderId="39" xfId="0" applyNumberFormat="1" applyFont="1" applyFill="1" applyBorder="1" applyAlignment="1">
      <alignment horizontal="center" vertical="top"/>
    </xf>
    <xf numFmtId="3" fontId="4" fillId="4" borderId="31" xfId="0" applyNumberFormat="1" applyFont="1" applyFill="1" applyBorder="1" applyAlignment="1">
      <alignment horizontal="center" vertical="top"/>
    </xf>
    <xf numFmtId="49" fontId="5" fillId="2" borderId="18" xfId="0" applyNumberFormat="1" applyFont="1" applyFill="1" applyBorder="1" applyAlignment="1">
      <alignment horizontal="center" vertical="top"/>
    </xf>
    <xf numFmtId="49" fontId="5" fillId="3" borderId="32" xfId="0" applyNumberFormat="1" applyFont="1" applyFill="1" applyBorder="1" applyAlignment="1">
      <alignment horizontal="center" vertical="top"/>
    </xf>
    <xf numFmtId="49" fontId="5" fillId="3" borderId="0" xfId="0" applyNumberFormat="1" applyFont="1" applyFill="1" applyBorder="1" applyAlignment="1">
      <alignment horizontal="center" vertical="top"/>
    </xf>
    <xf numFmtId="3" fontId="4" fillId="4" borderId="0" xfId="0" applyNumberFormat="1" applyFont="1" applyFill="1" applyBorder="1" applyAlignment="1">
      <alignment horizontal="center" vertical="top" wrapText="1"/>
    </xf>
    <xf numFmtId="3" fontId="4" fillId="4" borderId="62" xfId="0" applyNumberFormat="1" applyFont="1" applyFill="1" applyBorder="1" applyAlignment="1">
      <alignment horizontal="left" vertical="top" wrapText="1"/>
    </xf>
    <xf numFmtId="3" fontId="4" fillId="4" borderId="65" xfId="0" applyNumberFormat="1" applyFont="1" applyFill="1" applyBorder="1" applyAlignment="1">
      <alignment horizontal="left" vertical="top" wrapText="1"/>
    </xf>
    <xf numFmtId="3" fontId="1" fillId="0" borderId="51" xfId="0" applyNumberFormat="1" applyFont="1" applyBorder="1" applyAlignment="1">
      <alignment horizontal="center" vertical="top"/>
    </xf>
    <xf numFmtId="3" fontId="4" fillId="0" borderId="8" xfId="0" applyNumberFormat="1" applyFont="1" applyBorder="1" applyAlignment="1">
      <alignment horizontal="left" vertical="top" wrapText="1"/>
    </xf>
    <xf numFmtId="3" fontId="4" fillId="4" borderId="74" xfId="0" applyNumberFormat="1" applyFont="1" applyFill="1" applyBorder="1" applyAlignment="1">
      <alignment horizontal="left" vertical="top" wrapText="1"/>
    </xf>
    <xf numFmtId="3" fontId="4" fillId="4" borderId="60" xfId="0" applyNumberFormat="1" applyFont="1" applyFill="1" applyBorder="1" applyAlignment="1">
      <alignment horizontal="center" vertical="top"/>
    </xf>
    <xf numFmtId="3" fontId="1" fillId="4" borderId="8" xfId="0" applyNumberFormat="1" applyFont="1" applyFill="1" applyBorder="1" applyAlignment="1">
      <alignment horizontal="left" vertical="top" wrapText="1"/>
    </xf>
    <xf numFmtId="164" fontId="18" fillId="0" borderId="24" xfId="0" applyNumberFormat="1" applyFont="1" applyBorder="1" applyAlignment="1">
      <alignment horizontal="center" vertical="top" wrapText="1"/>
    </xf>
    <xf numFmtId="164" fontId="18" fillId="0" borderId="52" xfId="0" applyNumberFormat="1" applyFont="1" applyBorder="1" applyAlignment="1">
      <alignment horizontal="center" vertical="top" wrapText="1"/>
    </xf>
    <xf numFmtId="164" fontId="18" fillId="0" borderId="66" xfId="0" applyNumberFormat="1" applyFont="1" applyBorder="1" applyAlignment="1">
      <alignment horizontal="center" vertical="top" wrapText="1"/>
    </xf>
    <xf numFmtId="0" fontId="1" fillId="4" borderId="2" xfId="0" applyFont="1" applyFill="1" applyBorder="1" applyAlignment="1">
      <alignment horizontal="left" vertical="top" wrapText="1"/>
    </xf>
    <xf numFmtId="0" fontId="1" fillId="4" borderId="36" xfId="0" applyFont="1" applyFill="1" applyBorder="1" applyAlignment="1">
      <alignment vertical="top" wrapText="1"/>
    </xf>
    <xf numFmtId="164" fontId="25" fillId="4" borderId="59" xfId="0" applyNumberFormat="1" applyFont="1" applyFill="1" applyBorder="1" applyAlignment="1">
      <alignment horizontal="center" vertical="top"/>
    </xf>
    <xf numFmtId="164" fontId="14" fillId="4" borderId="52" xfId="0" applyNumberFormat="1" applyFont="1" applyFill="1" applyBorder="1" applyAlignment="1">
      <alignment horizontal="center" vertical="top"/>
    </xf>
    <xf numFmtId="164" fontId="14" fillId="0" borderId="52" xfId="0" applyNumberFormat="1" applyFont="1" applyFill="1" applyBorder="1" applyAlignment="1">
      <alignment horizontal="center" vertical="top"/>
    </xf>
    <xf numFmtId="164" fontId="14" fillId="4" borderId="26" xfId="0" applyNumberFormat="1" applyFont="1" applyFill="1" applyBorder="1" applyAlignment="1">
      <alignment horizontal="center" vertical="top"/>
    </xf>
    <xf numFmtId="164" fontId="1" fillId="4" borderId="78" xfId="0" applyNumberFormat="1" applyFont="1" applyFill="1" applyBorder="1" applyAlignment="1">
      <alignment horizontal="center" vertical="top"/>
    </xf>
    <xf numFmtId="164" fontId="1" fillId="4" borderId="77" xfId="0" applyNumberFormat="1" applyFont="1" applyFill="1" applyBorder="1" applyAlignment="1">
      <alignment horizontal="center" vertical="top"/>
    </xf>
    <xf numFmtId="164" fontId="1" fillId="0" borderId="77" xfId="0" applyNumberFormat="1" applyFont="1" applyFill="1" applyBorder="1" applyAlignment="1">
      <alignment horizontal="center" vertical="top"/>
    </xf>
    <xf numFmtId="164" fontId="1" fillId="0" borderId="67" xfId="0" applyNumberFormat="1" applyFont="1" applyFill="1" applyBorder="1" applyAlignment="1">
      <alignment horizontal="center" vertical="top"/>
    </xf>
    <xf numFmtId="164" fontId="1" fillId="0" borderId="70" xfId="0" applyNumberFormat="1" applyFont="1" applyFill="1" applyBorder="1" applyAlignment="1">
      <alignment horizontal="center" vertical="top"/>
    </xf>
    <xf numFmtId="164" fontId="10" fillId="0" borderId="70" xfId="0" applyNumberFormat="1" applyFont="1" applyFill="1" applyBorder="1" applyAlignment="1">
      <alignment horizontal="center" vertical="top"/>
    </xf>
    <xf numFmtId="164" fontId="10" fillId="4" borderId="63" xfId="0" applyNumberFormat="1" applyFont="1" applyFill="1" applyBorder="1" applyAlignment="1">
      <alignment horizontal="center" vertical="top"/>
    </xf>
    <xf numFmtId="0" fontId="10" fillId="4" borderId="67" xfId="0" applyFont="1" applyFill="1" applyBorder="1" applyAlignment="1">
      <alignment horizontal="center" vertical="top" wrapText="1"/>
    </xf>
    <xf numFmtId="164" fontId="10" fillId="4" borderId="75" xfId="0" applyNumberFormat="1" applyFont="1" applyFill="1" applyBorder="1" applyAlignment="1">
      <alignment horizontal="center" vertical="top" wrapText="1"/>
    </xf>
    <xf numFmtId="49" fontId="28" fillId="4" borderId="6" xfId="2" applyNumberFormat="1" applyFont="1" applyFill="1" applyBorder="1" applyAlignment="1">
      <alignment horizontal="center" vertical="top"/>
    </xf>
    <xf numFmtId="164" fontId="10" fillId="4" borderId="70" xfId="2" applyNumberFormat="1" applyFont="1" applyFill="1" applyBorder="1" applyAlignment="1">
      <alignment horizontal="center" vertical="top"/>
    </xf>
    <xf numFmtId="164" fontId="25" fillId="0" borderId="59" xfId="0" applyNumberFormat="1" applyFont="1" applyFill="1" applyBorder="1" applyAlignment="1">
      <alignment horizontal="center" vertical="top"/>
    </xf>
    <xf numFmtId="164" fontId="25" fillId="0" borderId="28" xfId="0" applyNumberFormat="1" applyFont="1" applyFill="1" applyBorder="1" applyAlignment="1">
      <alignment horizontal="center" vertical="top"/>
    </xf>
    <xf numFmtId="3" fontId="1" fillId="0" borderId="51" xfId="0" applyNumberFormat="1" applyFont="1" applyBorder="1" applyAlignment="1">
      <alignment horizontal="center" vertical="top"/>
    </xf>
    <xf numFmtId="3" fontId="4" fillId="4" borderId="62" xfId="0" applyNumberFormat="1" applyFont="1" applyFill="1" applyBorder="1" applyAlignment="1">
      <alignment horizontal="left" vertical="top" wrapText="1"/>
    </xf>
    <xf numFmtId="3" fontId="4" fillId="4" borderId="32" xfId="0" applyNumberFormat="1" applyFont="1" applyFill="1" applyBorder="1" applyAlignment="1">
      <alignment horizontal="center" vertical="top"/>
    </xf>
    <xf numFmtId="3" fontId="4" fillId="4" borderId="31" xfId="0" applyNumberFormat="1" applyFont="1" applyFill="1" applyBorder="1" applyAlignment="1">
      <alignment horizontal="center" vertical="top"/>
    </xf>
    <xf numFmtId="164" fontId="18" fillId="0" borderId="26" xfId="0" applyNumberFormat="1" applyFont="1" applyBorder="1" applyAlignment="1">
      <alignment horizontal="center" vertical="top" wrapText="1"/>
    </xf>
    <xf numFmtId="0" fontId="4" fillId="4" borderId="48" xfId="0" applyFont="1" applyFill="1" applyBorder="1" applyAlignment="1">
      <alignment horizontal="center" vertical="top" wrapText="1"/>
    </xf>
    <xf numFmtId="167" fontId="4" fillId="10" borderId="82" xfId="2" applyNumberFormat="1" applyFont="1" applyFill="1" applyBorder="1" applyAlignment="1">
      <alignment horizontal="center" vertical="top" wrapText="1"/>
    </xf>
    <xf numFmtId="167" fontId="4" fillId="10" borderId="81" xfId="2" applyNumberFormat="1" applyFont="1" applyFill="1" applyBorder="1" applyAlignment="1">
      <alignment horizontal="center" vertical="top" wrapText="1"/>
    </xf>
    <xf numFmtId="167" fontId="4" fillId="10" borderId="83" xfId="2" applyNumberFormat="1" applyFont="1" applyFill="1" applyBorder="1" applyAlignment="1">
      <alignment horizontal="center" vertical="top" wrapText="1"/>
    </xf>
    <xf numFmtId="167" fontId="4" fillId="10" borderId="84" xfId="2" applyNumberFormat="1" applyFont="1" applyFill="1" applyBorder="1" applyAlignment="1">
      <alignment horizontal="center" vertical="top" wrapText="1"/>
    </xf>
    <xf numFmtId="167" fontId="4" fillId="10" borderId="85" xfId="2" applyNumberFormat="1" applyFont="1" applyFill="1" applyBorder="1" applyAlignment="1">
      <alignment horizontal="center" vertical="top" wrapText="1"/>
    </xf>
    <xf numFmtId="167" fontId="4" fillId="10" borderId="86" xfId="2" applyNumberFormat="1" applyFont="1" applyFill="1" applyBorder="1" applyAlignment="1">
      <alignment horizontal="center" vertical="top" wrapText="1"/>
    </xf>
    <xf numFmtId="3" fontId="1" fillId="3" borderId="59" xfId="0" applyNumberFormat="1" applyFont="1" applyFill="1" applyBorder="1" applyAlignment="1">
      <alignment horizontal="left" vertical="top" wrapText="1"/>
    </xf>
    <xf numFmtId="49" fontId="2" fillId="2" borderId="18" xfId="0" applyNumberFormat="1" applyFont="1" applyFill="1" applyBorder="1" applyAlignment="1">
      <alignment horizontal="center" vertical="top"/>
    </xf>
    <xf numFmtId="3" fontId="2" fillId="0" borderId="13" xfId="0" applyNumberFormat="1" applyFont="1" applyFill="1" applyBorder="1" applyAlignment="1">
      <alignment horizontal="center" vertical="top" textRotation="90" wrapText="1"/>
    </xf>
    <xf numFmtId="3" fontId="2" fillId="0" borderId="19" xfId="0" applyNumberFormat="1" applyFont="1" applyFill="1" applyBorder="1" applyAlignment="1">
      <alignment horizontal="center" vertical="top" textRotation="90" wrapText="1"/>
    </xf>
    <xf numFmtId="3" fontId="1" fillId="4" borderId="61" xfId="0" applyNumberFormat="1" applyFont="1" applyFill="1" applyBorder="1" applyAlignment="1">
      <alignment horizontal="left" vertical="top" wrapText="1"/>
    </xf>
    <xf numFmtId="3" fontId="1" fillId="4" borderId="62" xfId="0" applyNumberFormat="1" applyFont="1" applyFill="1" applyBorder="1" applyAlignment="1">
      <alignment horizontal="left" vertical="top" wrapText="1"/>
    </xf>
    <xf numFmtId="3" fontId="1" fillId="4" borderId="42" xfId="0" applyNumberFormat="1" applyFont="1" applyFill="1" applyBorder="1" applyAlignment="1">
      <alignment horizontal="left" vertical="top" wrapText="1"/>
    </xf>
    <xf numFmtId="3" fontId="2" fillId="0" borderId="32" xfId="0" applyNumberFormat="1" applyFont="1" applyBorder="1" applyAlignment="1">
      <alignment horizontal="center" vertical="top"/>
    </xf>
    <xf numFmtId="49" fontId="2" fillId="3" borderId="64" xfId="0" applyNumberFormat="1" applyFont="1" applyFill="1" applyBorder="1" applyAlignment="1">
      <alignment horizontal="center" vertical="top"/>
    </xf>
    <xf numFmtId="49" fontId="2" fillId="3" borderId="68" xfId="0" applyNumberFormat="1" applyFont="1" applyFill="1" applyBorder="1" applyAlignment="1">
      <alignment horizontal="center" vertical="top"/>
    </xf>
    <xf numFmtId="3" fontId="2" fillId="0" borderId="67" xfId="0" applyNumberFormat="1" applyFont="1" applyFill="1" applyBorder="1" applyAlignment="1">
      <alignment horizontal="center" vertical="top" textRotation="90" wrapText="1"/>
    </xf>
    <xf numFmtId="49" fontId="2" fillId="3" borderId="32" xfId="0" applyNumberFormat="1" applyFont="1" applyFill="1" applyBorder="1" applyAlignment="1">
      <alignment horizontal="center" vertical="top"/>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3" fontId="4" fillId="4" borderId="17" xfId="0" applyNumberFormat="1" applyFont="1" applyFill="1" applyBorder="1" applyAlignment="1">
      <alignment horizontal="center" vertical="top"/>
    </xf>
    <xf numFmtId="3" fontId="5" fillId="4" borderId="42" xfId="0" applyNumberFormat="1" applyFont="1" applyFill="1" applyBorder="1" applyAlignment="1">
      <alignment horizontal="left" vertical="top" wrapText="1"/>
    </xf>
    <xf numFmtId="3" fontId="4" fillId="4" borderId="62" xfId="0" applyNumberFormat="1" applyFont="1" applyFill="1" applyBorder="1" applyAlignment="1">
      <alignment horizontal="left" vertical="top" wrapText="1"/>
    </xf>
    <xf numFmtId="164" fontId="4" fillId="4" borderId="0" xfId="0" applyNumberFormat="1" applyFont="1" applyFill="1" applyBorder="1" applyAlignment="1">
      <alignment horizontal="center" vertical="top"/>
    </xf>
    <xf numFmtId="4" fontId="4" fillId="4" borderId="7" xfId="0" applyNumberFormat="1" applyFont="1" applyFill="1" applyBorder="1" applyAlignment="1">
      <alignment horizontal="center" vertical="top"/>
    </xf>
    <xf numFmtId="3" fontId="1" fillId="4" borderId="17" xfId="0" applyNumberFormat="1" applyFont="1" applyFill="1" applyBorder="1" applyAlignment="1">
      <alignment horizontal="left" vertical="top" wrapText="1"/>
    </xf>
    <xf numFmtId="3" fontId="2" fillId="0" borderId="18" xfId="0" applyNumberFormat="1" applyFont="1" applyFill="1" applyBorder="1" applyAlignment="1">
      <alignment horizontal="center" vertical="top" textRotation="90" wrapText="1"/>
    </xf>
    <xf numFmtId="3" fontId="14" fillId="4" borderId="62" xfId="0" applyNumberFormat="1" applyFont="1" applyFill="1" applyBorder="1" applyAlignment="1">
      <alignment horizontal="center" vertical="top"/>
    </xf>
    <xf numFmtId="3" fontId="14" fillId="4" borderId="61" xfId="0" applyNumberFormat="1" applyFont="1" applyFill="1" applyBorder="1" applyAlignment="1">
      <alignment horizontal="center" vertical="top"/>
    </xf>
    <xf numFmtId="3" fontId="14" fillId="4" borderId="51" xfId="0" applyNumberFormat="1" applyFont="1" applyFill="1" applyBorder="1" applyAlignment="1">
      <alignment horizontal="center" vertical="top" wrapText="1"/>
    </xf>
    <xf numFmtId="3" fontId="14" fillId="4" borderId="52" xfId="0" applyNumberFormat="1" applyFont="1" applyFill="1" applyBorder="1" applyAlignment="1">
      <alignment horizontal="center" vertical="top" wrapText="1"/>
    </xf>
    <xf numFmtId="3" fontId="14" fillId="4" borderId="61" xfId="0" applyNumberFormat="1" applyFont="1" applyFill="1" applyBorder="1" applyAlignment="1">
      <alignment horizontal="center" vertical="top" wrapText="1"/>
    </xf>
    <xf numFmtId="3" fontId="14" fillId="4" borderId="33" xfId="0" applyNumberFormat="1" applyFont="1" applyFill="1" applyBorder="1" applyAlignment="1">
      <alignment horizontal="center" vertical="top" wrapText="1"/>
    </xf>
    <xf numFmtId="3" fontId="14" fillId="4" borderId="39" xfId="0" applyNumberFormat="1" applyFont="1" applyFill="1" applyBorder="1" applyAlignment="1">
      <alignment horizontal="center" vertical="top" wrapText="1"/>
    </xf>
    <xf numFmtId="164" fontId="14" fillId="4" borderId="13" xfId="0" applyNumberFormat="1" applyFont="1" applyFill="1" applyBorder="1" applyAlignment="1">
      <alignment horizontal="center" vertical="top" wrapText="1"/>
    </xf>
    <xf numFmtId="164" fontId="14" fillId="4" borderId="3" xfId="0" applyNumberFormat="1" applyFont="1" applyFill="1" applyBorder="1" applyAlignment="1">
      <alignment horizontal="center" vertical="top" wrapText="1"/>
    </xf>
    <xf numFmtId="164" fontId="25" fillId="4" borderId="18" xfId="0" applyNumberFormat="1" applyFont="1" applyFill="1" applyBorder="1" applyAlignment="1">
      <alignment horizontal="center" vertical="center"/>
    </xf>
    <xf numFmtId="164" fontId="25" fillId="4" borderId="7" xfId="0" applyNumberFormat="1" applyFont="1" applyFill="1" applyBorder="1" applyAlignment="1">
      <alignment horizontal="center" vertical="center"/>
    </xf>
    <xf numFmtId="164" fontId="10" fillId="4" borderId="31" xfId="0" applyNumberFormat="1" applyFont="1" applyFill="1" applyBorder="1" applyAlignment="1">
      <alignment horizontal="center" vertical="top"/>
    </xf>
    <xf numFmtId="164" fontId="18" fillId="0" borderId="66" xfId="0" applyNumberFormat="1" applyFont="1" applyFill="1" applyBorder="1" applyAlignment="1">
      <alignment horizontal="center" vertical="top" wrapText="1"/>
    </xf>
    <xf numFmtId="164" fontId="18" fillId="0" borderId="34" xfId="0" applyNumberFormat="1" applyFont="1" applyFill="1" applyBorder="1" applyAlignment="1">
      <alignment horizontal="center" vertical="top" wrapText="1"/>
    </xf>
    <xf numFmtId="164" fontId="18" fillId="4" borderId="66" xfId="0" applyNumberFormat="1" applyFont="1" applyFill="1" applyBorder="1" applyAlignment="1">
      <alignment horizontal="center" vertical="top" wrapText="1"/>
    </xf>
    <xf numFmtId="164" fontId="18" fillId="0" borderId="42" xfId="0" applyNumberFormat="1" applyFont="1" applyFill="1" applyBorder="1" applyAlignment="1">
      <alignment horizontal="center" vertical="top" wrapText="1"/>
    </xf>
    <xf numFmtId="164" fontId="18" fillId="0" borderId="57" xfId="0" applyNumberFormat="1" applyFont="1" applyFill="1" applyBorder="1" applyAlignment="1">
      <alignment horizontal="center" vertical="top" wrapText="1"/>
    </xf>
    <xf numFmtId="164" fontId="18" fillId="0" borderId="4" xfId="0" applyNumberFormat="1" applyFont="1" applyFill="1" applyBorder="1" applyAlignment="1">
      <alignment horizontal="center" vertical="top" wrapText="1"/>
    </xf>
    <xf numFmtId="164" fontId="18" fillId="0" borderId="45" xfId="0" applyNumberFormat="1" applyFont="1" applyFill="1" applyBorder="1" applyAlignment="1">
      <alignment horizontal="center" vertical="top" wrapText="1"/>
    </xf>
    <xf numFmtId="49" fontId="5" fillId="8" borderId="62" xfId="0" applyNumberFormat="1" applyFont="1" applyFill="1" applyBorder="1" applyAlignment="1">
      <alignment vertical="top"/>
    </xf>
    <xf numFmtId="49" fontId="5" fillId="2" borderId="42" xfId="0" applyNumberFormat="1" applyFont="1" applyFill="1" applyBorder="1" applyAlignment="1">
      <alignment vertical="top"/>
    </xf>
    <xf numFmtId="49" fontId="5" fillId="3" borderId="42" xfId="0" applyNumberFormat="1" applyFont="1" applyFill="1" applyBorder="1" applyAlignment="1">
      <alignment vertical="top"/>
    </xf>
    <xf numFmtId="3" fontId="5" fillId="0" borderId="42" xfId="0" applyNumberFormat="1" applyFont="1" applyFill="1" applyBorder="1" applyAlignment="1">
      <alignment horizontal="center" vertical="top" textRotation="90" wrapText="1"/>
    </xf>
    <xf numFmtId="3" fontId="5" fillId="0" borderId="53" xfId="0" applyNumberFormat="1" applyFont="1" applyBorder="1" applyAlignment="1">
      <alignment vertical="top"/>
    </xf>
    <xf numFmtId="164" fontId="5" fillId="4" borderId="57" xfId="0" applyNumberFormat="1" applyFont="1" applyFill="1" applyBorder="1" applyAlignment="1">
      <alignment horizontal="center" vertical="top"/>
    </xf>
    <xf numFmtId="164" fontId="5" fillId="4" borderId="5" xfId="0" applyNumberFormat="1" applyFont="1" applyFill="1" applyBorder="1" applyAlignment="1">
      <alignment horizontal="center" vertical="top"/>
    </xf>
    <xf numFmtId="164" fontId="5" fillId="4" borderId="15" xfId="0" applyNumberFormat="1" applyFont="1" applyFill="1" applyBorder="1" applyAlignment="1">
      <alignment horizontal="center" vertical="top"/>
    </xf>
    <xf numFmtId="49" fontId="2" fillId="8" borderId="41" xfId="0" applyNumberFormat="1" applyFont="1" applyFill="1" applyBorder="1" applyAlignment="1">
      <alignment horizontal="center" vertical="top"/>
    </xf>
    <xf numFmtId="49" fontId="2" fillId="2" borderId="42" xfId="0" applyNumberFormat="1" applyFont="1" applyFill="1" applyBorder="1" applyAlignment="1">
      <alignment horizontal="center" vertical="top"/>
    </xf>
    <xf numFmtId="49" fontId="1" fillId="0" borderId="63" xfId="0" applyNumberFormat="1" applyFont="1" applyBorder="1" applyAlignment="1">
      <alignment vertical="top"/>
    </xf>
    <xf numFmtId="3" fontId="5" fillId="4" borderId="42" xfId="0" applyNumberFormat="1" applyFont="1" applyFill="1" applyBorder="1" applyAlignment="1">
      <alignment horizontal="center" vertical="top"/>
    </xf>
    <xf numFmtId="3" fontId="5" fillId="4" borderId="53" xfId="0" applyNumberFormat="1" applyFont="1" applyFill="1" applyBorder="1" applyAlignment="1">
      <alignment horizontal="center" vertical="top"/>
    </xf>
    <xf numFmtId="164" fontId="4" fillId="4" borderId="5" xfId="0" applyNumberFormat="1" applyFont="1" applyFill="1" applyBorder="1" applyAlignment="1">
      <alignment horizontal="center" vertical="top"/>
    </xf>
    <xf numFmtId="49" fontId="2" fillId="3" borderId="53" xfId="0" applyNumberFormat="1" applyFont="1" applyFill="1" applyBorder="1" applyAlignment="1">
      <alignment vertical="top"/>
    </xf>
    <xf numFmtId="3" fontId="2" fillId="4" borderId="42" xfId="0" applyNumberFormat="1" applyFont="1" applyFill="1" applyBorder="1" applyAlignment="1">
      <alignment horizontal="center" vertical="top" textRotation="90" wrapText="1"/>
    </xf>
    <xf numFmtId="3" fontId="1" fillId="4" borderId="5" xfId="0" applyNumberFormat="1" applyFont="1" applyFill="1" applyBorder="1" applyAlignment="1">
      <alignment horizontal="center" vertical="top"/>
    </xf>
    <xf numFmtId="3" fontId="18" fillId="4" borderId="59" xfId="0" applyNumberFormat="1" applyFont="1" applyFill="1" applyBorder="1" applyAlignment="1">
      <alignment horizontal="left" vertical="top" wrapText="1"/>
    </xf>
    <xf numFmtId="164" fontId="18" fillId="4" borderId="66" xfId="0" applyNumberFormat="1" applyFont="1" applyFill="1" applyBorder="1" applyAlignment="1">
      <alignment horizontal="center" vertical="top"/>
    </xf>
    <xf numFmtId="164" fontId="18" fillId="4" borderId="26" xfId="0" applyNumberFormat="1" applyFont="1" applyFill="1" applyBorder="1" applyAlignment="1">
      <alignment horizontal="center" vertical="top"/>
    </xf>
    <xf numFmtId="3" fontId="1" fillId="0" borderId="2" xfId="0" applyNumberFormat="1" applyFont="1" applyBorder="1" applyAlignment="1">
      <alignment vertical="top" wrapText="1"/>
    </xf>
    <xf numFmtId="3" fontId="11" fillId="0" borderId="0" xfId="0" applyNumberFormat="1" applyFont="1" applyAlignment="1">
      <alignment horizontal="right" vertical="top" wrapText="1"/>
    </xf>
    <xf numFmtId="3" fontId="8" fillId="0" borderId="0" xfId="0" applyNumberFormat="1" applyFont="1" applyAlignment="1">
      <alignment horizontal="center" vertical="top"/>
    </xf>
    <xf numFmtId="3" fontId="11" fillId="0" borderId="0" xfId="0" applyNumberFormat="1" applyFont="1" applyBorder="1" applyAlignment="1">
      <alignment horizontal="center" vertical="top" wrapText="1"/>
    </xf>
    <xf numFmtId="3" fontId="8" fillId="0" borderId="0" xfId="0" applyNumberFormat="1" applyFont="1" applyBorder="1" applyAlignment="1">
      <alignment horizontal="center" vertical="top" wrapText="1"/>
    </xf>
    <xf numFmtId="3" fontId="4" fillId="0" borderId="43" xfId="0" applyNumberFormat="1" applyFont="1" applyBorder="1" applyAlignment="1">
      <alignment horizontal="right" wrapText="1"/>
    </xf>
    <xf numFmtId="11" fontId="1" fillId="0" borderId="35" xfId="0" applyNumberFormat="1" applyFont="1" applyBorder="1" applyAlignment="1">
      <alignment horizontal="center" vertical="center" textRotation="90" wrapText="1"/>
    </xf>
    <xf numFmtId="11" fontId="1" fillId="0" borderId="36" xfId="0" applyNumberFormat="1" applyFont="1" applyBorder="1" applyAlignment="1">
      <alignment horizontal="center" vertical="center" textRotation="90" wrapText="1"/>
    </xf>
    <xf numFmtId="11" fontId="1" fillId="0" borderId="37" xfId="0" applyNumberFormat="1" applyFont="1" applyBorder="1" applyAlignment="1">
      <alignment horizontal="center" vertical="center" textRotation="90" wrapText="1"/>
    </xf>
    <xf numFmtId="11" fontId="1" fillId="0" borderId="29" xfId="0" applyNumberFormat="1" applyFont="1" applyBorder="1" applyAlignment="1">
      <alignment horizontal="center" vertical="center" textRotation="90" wrapText="1"/>
    </xf>
    <xf numFmtId="11" fontId="1" fillId="0" borderId="66" xfId="0" applyNumberFormat="1" applyFont="1" applyBorder="1" applyAlignment="1">
      <alignment horizontal="center" vertical="center" textRotation="90" wrapText="1"/>
    </xf>
    <xf numFmtId="11" fontId="1" fillId="0" borderId="59" xfId="0" applyNumberFormat="1" applyFont="1" applyBorder="1" applyAlignment="1">
      <alignment horizontal="center" vertical="center" textRotation="90" wrapText="1"/>
    </xf>
    <xf numFmtId="49" fontId="1" fillId="0" borderId="29" xfId="0" applyNumberFormat="1" applyFont="1" applyBorder="1" applyAlignment="1">
      <alignment horizontal="center" vertical="center" textRotation="90" wrapText="1"/>
    </xf>
    <xf numFmtId="49" fontId="1" fillId="0" borderId="66" xfId="0" applyNumberFormat="1" applyFont="1" applyBorder="1" applyAlignment="1">
      <alignment horizontal="center" vertical="center" textRotation="90" wrapText="1"/>
    </xf>
    <xf numFmtId="49" fontId="1" fillId="0" borderId="59" xfId="0" applyNumberFormat="1" applyFont="1" applyBorder="1" applyAlignment="1">
      <alignment horizontal="center" vertical="center" textRotation="90" wrapText="1"/>
    </xf>
    <xf numFmtId="3" fontId="1" fillId="0" borderId="29" xfId="0" applyNumberFormat="1" applyFont="1" applyBorder="1" applyAlignment="1">
      <alignment horizontal="center" vertical="center" wrapText="1"/>
    </xf>
    <xf numFmtId="3" fontId="1" fillId="0" borderId="66" xfId="0" applyNumberFormat="1" applyFont="1" applyBorder="1" applyAlignment="1">
      <alignment horizontal="center" vertical="center" wrapText="1"/>
    </xf>
    <xf numFmtId="3" fontId="1" fillId="0" borderId="59" xfId="0" applyNumberFormat="1" applyFont="1" applyBorder="1" applyAlignment="1">
      <alignment horizontal="center" vertical="center" wrapText="1"/>
    </xf>
    <xf numFmtId="3" fontId="1" fillId="0" borderId="71" xfId="0" applyNumberFormat="1" applyFont="1" applyBorder="1" applyAlignment="1">
      <alignment horizontal="center" vertical="center" textRotation="90" wrapText="1"/>
    </xf>
    <xf numFmtId="3" fontId="1" fillId="0" borderId="51" xfId="0" applyNumberFormat="1" applyFont="1" applyBorder="1" applyAlignment="1">
      <alignment horizontal="center" vertical="center" textRotation="90" wrapText="1"/>
    </xf>
    <xf numFmtId="3" fontId="1" fillId="0" borderId="33" xfId="0" applyNumberFormat="1" applyFont="1" applyBorder="1" applyAlignment="1">
      <alignment horizontal="center" vertical="center" textRotation="90" wrapText="1"/>
    </xf>
    <xf numFmtId="3" fontId="1" fillId="0" borderId="10"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1" fillId="0" borderId="49" xfId="0" applyNumberFormat="1" applyFont="1" applyBorder="1" applyAlignment="1">
      <alignment horizontal="center" vertical="center" wrapText="1"/>
    </xf>
    <xf numFmtId="3" fontId="1" fillId="0" borderId="37" xfId="0" applyNumberFormat="1" applyFont="1" applyBorder="1" applyAlignment="1">
      <alignment horizontal="center" vertical="center" wrapText="1"/>
    </xf>
    <xf numFmtId="3" fontId="1" fillId="0" borderId="20" xfId="0" applyNumberFormat="1" applyFont="1" applyBorder="1" applyAlignment="1">
      <alignment horizontal="center" vertical="center" wrapText="1"/>
    </xf>
    <xf numFmtId="3" fontId="1" fillId="0" borderId="51" xfId="0" applyNumberFormat="1" applyFont="1" applyBorder="1" applyAlignment="1">
      <alignment horizontal="center" vertical="top"/>
    </xf>
    <xf numFmtId="3" fontId="1" fillId="0" borderId="34" xfId="0" applyNumberFormat="1" applyFont="1" applyBorder="1" applyAlignment="1">
      <alignment horizontal="center" vertical="top"/>
    </xf>
    <xf numFmtId="3" fontId="2" fillId="6" borderId="12" xfId="0" applyNumberFormat="1" applyFont="1" applyFill="1" applyBorder="1" applyAlignment="1">
      <alignment horizontal="left" vertical="top" wrapText="1"/>
    </xf>
    <xf numFmtId="3" fontId="2" fillId="6" borderId="54" xfId="0" applyNumberFormat="1" applyFont="1" applyFill="1" applyBorder="1" applyAlignment="1">
      <alignment horizontal="left" vertical="top" wrapText="1"/>
    </xf>
    <xf numFmtId="3" fontId="2" fillId="6" borderId="72" xfId="0" applyNumberFormat="1" applyFont="1" applyFill="1" applyBorder="1" applyAlignment="1">
      <alignment horizontal="left" vertical="top" wrapText="1"/>
    </xf>
    <xf numFmtId="3" fontId="6" fillId="7" borderId="12" xfId="0" applyNumberFormat="1" applyFont="1" applyFill="1" applyBorder="1" applyAlignment="1">
      <alignment horizontal="left" vertical="top" wrapText="1"/>
    </xf>
    <xf numFmtId="3" fontId="6" fillId="7" borderId="54" xfId="0" applyNumberFormat="1" applyFont="1" applyFill="1" applyBorder="1" applyAlignment="1">
      <alignment horizontal="left" vertical="top" wrapText="1"/>
    </xf>
    <xf numFmtId="3" fontId="6" fillId="7" borderId="72" xfId="0" applyNumberFormat="1" applyFont="1" applyFill="1" applyBorder="1" applyAlignment="1">
      <alignment horizontal="left" vertical="top" wrapText="1"/>
    </xf>
    <xf numFmtId="3" fontId="5" fillId="8" borderId="12" xfId="0" applyNumberFormat="1" applyFont="1" applyFill="1" applyBorder="1" applyAlignment="1">
      <alignment horizontal="left" vertical="top"/>
    </xf>
    <xf numFmtId="3" fontId="5" fillId="8" borderId="54" xfId="0" applyNumberFormat="1" applyFont="1" applyFill="1" applyBorder="1" applyAlignment="1">
      <alignment horizontal="left" vertical="top"/>
    </xf>
    <xf numFmtId="3" fontId="5" fillId="8" borderId="72" xfId="0" applyNumberFormat="1" applyFont="1" applyFill="1" applyBorder="1" applyAlignment="1">
      <alignment horizontal="left" vertical="top"/>
    </xf>
    <xf numFmtId="164" fontId="4" fillId="0" borderId="13" xfId="0" applyNumberFormat="1" applyFont="1" applyBorder="1" applyAlignment="1">
      <alignment horizontal="center" vertical="center" textRotation="90" wrapText="1"/>
    </xf>
    <xf numFmtId="164" fontId="4" fillId="0" borderId="18" xfId="0" applyNumberFormat="1" applyFont="1" applyBorder="1" applyAlignment="1">
      <alignment horizontal="center" vertical="center" textRotation="90" wrapText="1"/>
    </xf>
    <xf numFmtId="164" fontId="4" fillId="0" borderId="19" xfId="0" applyNumberFormat="1" applyFont="1" applyBorder="1" applyAlignment="1">
      <alignment horizontal="center" vertical="center" textRotation="90" wrapText="1"/>
    </xf>
    <xf numFmtId="164" fontId="4" fillId="0" borderId="38" xfId="0" applyNumberFormat="1" applyFont="1" applyBorder="1" applyAlignment="1">
      <alignment horizontal="center" vertical="center" textRotation="90" wrapText="1"/>
    </xf>
    <xf numFmtId="164" fontId="4" fillId="0" borderId="31" xfId="0" applyNumberFormat="1" applyFont="1" applyBorder="1" applyAlignment="1">
      <alignment horizontal="center" vertical="center" textRotation="90" wrapText="1"/>
    </xf>
    <xf numFmtId="164" fontId="4" fillId="0" borderId="21" xfId="0" applyNumberFormat="1" applyFont="1" applyBorder="1" applyAlignment="1">
      <alignment horizontal="center" vertical="center" textRotation="90" wrapText="1"/>
    </xf>
    <xf numFmtId="164" fontId="4" fillId="0" borderId="3" xfId="0" applyNumberFormat="1" applyFont="1" applyBorder="1" applyAlignment="1">
      <alignment horizontal="center" vertical="center" textRotation="90" wrapText="1"/>
    </xf>
    <xf numFmtId="164" fontId="4" fillId="0" borderId="0" xfId="0" applyNumberFormat="1" applyFont="1" applyBorder="1" applyAlignment="1">
      <alignment horizontal="center" vertical="center" textRotation="90" wrapText="1"/>
    </xf>
    <xf numFmtId="164" fontId="4" fillId="0" borderId="43" xfId="0" applyNumberFormat="1" applyFont="1" applyBorder="1" applyAlignment="1">
      <alignment horizontal="center" vertical="center" textRotation="90" wrapText="1"/>
    </xf>
    <xf numFmtId="164" fontId="4" fillId="0" borderId="24" xfId="0" applyNumberFormat="1" applyFont="1" applyBorder="1" applyAlignment="1">
      <alignment horizontal="center" vertical="center" textRotation="90" wrapText="1"/>
    </xf>
    <xf numFmtId="164" fontId="4" fillId="0" borderId="7" xfId="0" applyNumberFormat="1" applyFont="1" applyBorder="1" applyAlignment="1">
      <alignment horizontal="center" vertical="center" textRotation="90" wrapText="1"/>
    </xf>
    <xf numFmtId="164" fontId="4" fillId="0" borderId="69" xfId="0" applyNumberFormat="1" applyFont="1" applyBorder="1" applyAlignment="1">
      <alignment horizontal="center" vertical="center" textRotation="90" wrapText="1"/>
    </xf>
    <xf numFmtId="3" fontId="1" fillId="0" borderId="74" xfId="0" applyNumberFormat="1" applyFont="1" applyBorder="1" applyAlignment="1">
      <alignment horizontal="center" vertical="center" wrapText="1"/>
    </xf>
    <xf numFmtId="3" fontId="1" fillId="0" borderId="58" xfId="0" applyNumberFormat="1" applyFont="1" applyBorder="1" applyAlignment="1">
      <alignment horizontal="center" vertical="center" wrapText="1"/>
    </xf>
    <xf numFmtId="3" fontId="1" fillId="0" borderId="9" xfId="0" applyNumberFormat="1" applyFont="1" applyBorder="1" applyAlignment="1">
      <alignment horizontal="center" vertical="center" textRotation="90" wrapText="1"/>
    </xf>
    <xf numFmtId="3" fontId="1" fillId="0" borderId="2" xfId="0" applyNumberFormat="1" applyFont="1" applyBorder="1" applyAlignment="1">
      <alignment horizontal="center" vertical="center" textRotation="90" wrapText="1"/>
    </xf>
    <xf numFmtId="3" fontId="1" fillId="0" borderId="55" xfId="0" applyNumberFormat="1" applyFont="1" applyBorder="1" applyAlignment="1">
      <alignment horizontal="center" vertical="center" textRotation="90" wrapText="1"/>
    </xf>
    <xf numFmtId="3" fontId="5" fillId="2" borderId="16" xfId="0" applyNumberFormat="1" applyFont="1" applyFill="1" applyBorder="1" applyAlignment="1">
      <alignment horizontal="left" vertical="top" wrapText="1"/>
    </xf>
    <xf numFmtId="3" fontId="5" fillId="2" borderId="3" xfId="0" applyNumberFormat="1" applyFont="1" applyFill="1" applyBorder="1" applyAlignment="1">
      <alignment horizontal="left" vertical="top" wrapText="1"/>
    </xf>
    <xf numFmtId="3" fontId="5" fillId="2" borderId="54" xfId="0" applyNumberFormat="1" applyFont="1" applyFill="1" applyBorder="1" applyAlignment="1">
      <alignment horizontal="left" vertical="top" wrapText="1"/>
    </xf>
    <xf numFmtId="3" fontId="5" fillId="2" borderId="72" xfId="0" applyNumberFormat="1" applyFont="1" applyFill="1" applyBorder="1" applyAlignment="1">
      <alignment horizontal="left" vertical="top" wrapText="1"/>
    </xf>
    <xf numFmtId="49" fontId="5" fillId="3" borderId="64" xfId="0" applyNumberFormat="1" applyFont="1" applyFill="1" applyBorder="1" applyAlignment="1">
      <alignment horizontal="center" vertical="top"/>
    </xf>
    <xf numFmtId="49" fontId="5" fillId="3" borderId="32" xfId="0" applyNumberFormat="1" applyFont="1" applyFill="1" applyBorder="1" applyAlignment="1">
      <alignment horizontal="center" vertical="top"/>
    </xf>
    <xf numFmtId="3" fontId="6" fillId="0" borderId="29" xfId="0" applyNumberFormat="1" applyFont="1" applyFill="1" applyBorder="1" applyAlignment="1">
      <alignment horizontal="left" vertical="top" wrapText="1"/>
    </xf>
    <xf numFmtId="3" fontId="6" fillId="0" borderId="59" xfId="0" applyNumberFormat="1" applyFont="1" applyFill="1" applyBorder="1" applyAlignment="1">
      <alignment horizontal="left" vertical="top" wrapText="1"/>
    </xf>
    <xf numFmtId="3" fontId="5" fillId="0" borderId="80" xfId="0" applyNumberFormat="1" applyFont="1" applyFill="1" applyBorder="1" applyAlignment="1">
      <alignment horizontal="center" vertical="top" wrapText="1"/>
    </xf>
    <xf numFmtId="3" fontId="5" fillId="0" borderId="70" xfId="0" applyNumberFormat="1" applyFont="1" applyFill="1" applyBorder="1" applyAlignment="1">
      <alignment horizontal="center" vertical="top" wrapText="1"/>
    </xf>
    <xf numFmtId="3" fontId="5" fillId="0" borderId="71" xfId="0" applyNumberFormat="1" applyFont="1" applyBorder="1" applyAlignment="1">
      <alignment horizontal="center" vertical="top"/>
    </xf>
    <xf numFmtId="3" fontId="5" fillId="0" borderId="33" xfId="0" applyNumberFormat="1" applyFont="1" applyBorder="1" applyAlignment="1">
      <alignment horizontal="center" vertical="top"/>
    </xf>
    <xf numFmtId="3" fontId="4" fillId="0" borderId="10" xfId="0" applyNumberFormat="1" applyFont="1" applyBorder="1" applyAlignment="1">
      <alignment horizontal="left" vertical="top" wrapText="1"/>
    </xf>
    <xf numFmtId="3" fontId="4" fillId="0" borderId="8" xfId="0" applyNumberFormat="1" applyFont="1" applyBorder="1" applyAlignment="1">
      <alignment horizontal="left" vertical="top" wrapText="1"/>
    </xf>
    <xf numFmtId="3" fontId="4" fillId="0" borderId="5" xfId="0" applyNumberFormat="1" applyFont="1" applyBorder="1" applyAlignment="1">
      <alignment horizontal="left" vertical="top" wrapText="1"/>
    </xf>
    <xf numFmtId="3" fontId="4" fillId="0" borderId="59" xfId="0" applyNumberFormat="1" applyFont="1" applyFill="1" applyBorder="1" applyAlignment="1">
      <alignment horizontal="left" vertical="top" wrapText="1"/>
    </xf>
    <xf numFmtId="3" fontId="4" fillId="0" borderId="18" xfId="0" applyNumberFormat="1" applyFont="1" applyFill="1" applyBorder="1" applyAlignment="1">
      <alignment horizontal="left" vertical="top" wrapText="1"/>
    </xf>
    <xf numFmtId="3" fontId="4" fillId="0" borderId="6" xfId="0" applyNumberFormat="1" applyFont="1" applyBorder="1" applyAlignment="1">
      <alignment horizontal="left" vertical="top" wrapText="1"/>
    </xf>
    <xf numFmtId="3" fontId="4" fillId="0" borderId="42" xfId="0" applyNumberFormat="1" applyFont="1" applyFill="1" applyBorder="1" applyAlignment="1">
      <alignment horizontal="left" vertical="top" wrapText="1"/>
    </xf>
    <xf numFmtId="3" fontId="4" fillId="4" borderId="62" xfId="0" applyNumberFormat="1" applyFont="1" applyFill="1" applyBorder="1" applyAlignment="1">
      <alignment horizontal="left" vertical="top" wrapText="1"/>
    </xf>
    <xf numFmtId="3" fontId="4" fillId="4" borderId="65" xfId="0" applyNumberFormat="1" applyFont="1" applyFill="1" applyBorder="1" applyAlignment="1">
      <alignment horizontal="left" vertical="top" wrapText="1"/>
    </xf>
    <xf numFmtId="3" fontId="4" fillId="0" borderId="19" xfId="0" applyNumberFormat="1" applyFont="1" applyFill="1" applyBorder="1" applyAlignment="1">
      <alignment horizontal="left" vertical="top" wrapText="1"/>
    </xf>
    <xf numFmtId="49" fontId="5" fillId="8" borderId="40" xfId="0" applyNumberFormat="1" applyFont="1" applyFill="1" applyBorder="1" applyAlignment="1">
      <alignment horizontal="center" vertical="top"/>
    </xf>
    <xf numFmtId="49" fontId="5" fillId="3" borderId="0" xfId="0" applyNumberFormat="1" applyFont="1" applyFill="1" applyBorder="1" applyAlignment="1">
      <alignment horizontal="center" vertical="top"/>
    </xf>
    <xf numFmtId="3" fontId="4" fillId="0" borderId="29" xfId="0" applyNumberFormat="1" applyFont="1" applyFill="1" applyBorder="1" applyAlignment="1">
      <alignment horizontal="left" vertical="top" wrapText="1"/>
    </xf>
    <xf numFmtId="3" fontId="4" fillId="0" borderId="66" xfId="0" applyNumberFormat="1" applyFont="1" applyFill="1" applyBorder="1" applyAlignment="1">
      <alignment horizontal="left" vertical="top" wrapText="1"/>
    </xf>
    <xf numFmtId="3" fontId="4" fillId="0" borderId="4" xfId="0" applyNumberFormat="1" applyFont="1" applyFill="1" applyBorder="1" applyAlignment="1">
      <alignment horizontal="left" vertical="top" wrapText="1"/>
    </xf>
    <xf numFmtId="3" fontId="5" fillId="0" borderId="63" xfId="0" applyNumberFormat="1" applyFont="1" applyFill="1" applyBorder="1" applyAlignment="1">
      <alignment horizontal="center" vertical="top" wrapText="1"/>
    </xf>
    <xf numFmtId="3" fontId="5" fillId="0" borderId="77" xfId="0" applyNumberFormat="1" applyFont="1" applyFill="1" applyBorder="1" applyAlignment="1">
      <alignment horizontal="center" vertical="top" wrapText="1"/>
    </xf>
    <xf numFmtId="3" fontId="5" fillId="0" borderId="53" xfId="0" applyNumberFormat="1" applyFont="1" applyBorder="1" applyAlignment="1">
      <alignment horizontal="center" vertical="top"/>
    </xf>
    <xf numFmtId="3" fontId="5" fillId="0" borderId="51" xfId="0" applyNumberFormat="1" applyFont="1" applyBorder="1" applyAlignment="1">
      <alignment horizontal="center" vertical="top"/>
    </xf>
    <xf numFmtId="3" fontId="4" fillId="4" borderId="74" xfId="0" applyNumberFormat="1" applyFont="1" applyFill="1" applyBorder="1" applyAlignment="1">
      <alignment horizontal="left" vertical="top" wrapText="1"/>
    </xf>
    <xf numFmtId="3" fontId="5" fillId="0" borderId="67" xfId="0" applyNumberFormat="1" applyFont="1" applyFill="1" applyBorder="1" applyAlignment="1">
      <alignment horizontal="center" vertical="top" textRotation="180" wrapText="1"/>
    </xf>
    <xf numFmtId="3" fontId="5" fillId="0" borderId="32" xfId="0" applyNumberFormat="1" applyFont="1" applyBorder="1" applyAlignment="1">
      <alignment horizontal="center" vertical="top"/>
    </xf>
    <xf numFmtId="3" fontId="4" fillId="4" borderId="59" xfId="0" applyNumberFormat="1" applyFont="1" applyFill="1" applyBorder="1" applyAlignment="1">
      <alignment horizontal="left" vertical="top" wrapText="1"/>
    </xf>
    <xf numFmtId="3" fontId="4" fillId="4" borderId="42" xfId="0" applyNumberFormat="1" applyFont="1" applyFill="1" applyBorder="1" applyAlignment="1">
      <alignment horizontal="left" vertical="top" wrapText="1"/>
    </xf>
    <xf numFmtId="49" fontId="5" fillId="2" borderId="18" xfId="0" applyNumberFormat="1" applyFont="1" applyFill="1" applyBorder="1" applyAlignment="1">
      <alignment horizontal="center" vertical="top"/>
    </xf>
    <xf numFmtId="3" fontId="5" fillId="0" borderId="59" xfId="0" applyNumberFormat="1" applyFont="1" applyFill="1" applyBorder="1" applyAlignment="1">
      <alignment horizontal="left" vertical="top" wrapText="1"/>
    </xf>
    <xf numFmtId="3" fontId="5" fillId="0" borderId="18" xfId="0" applyNumberFormat="1" applyFont="1" applyFill="1" applyBorder="1" applyAlignment="1">
      <alignment horizontal="left" vertical="top" wrapText="1"/>
    </xf>
    <xf numFmtId="3" fontId="5" fillId="0" borderId="67" xfId="0" applyNumberFormat="1" applyFont="1" applyFill="1" applyBorder="1" applyAlignment="1">
      <alignment horizontal="center" vertical="top" textRotation="90" wrapText="1"/>
    </xf>
    <xf numFmtId="3" fontId="4" fillId="4" borderId="0" xfId="0" applyNumberFormat="1" applyFont="1" applyFill="1" applyBorder="1" applyAlignment="1">
      <alignment horizontal="center" vertical="top" wrapText="1"/>
    </xf>
    <xf numFmtId="3" fontId="4" fillId="4" borderId="61" xfId="0" applyNumberFormat="1" applyFont="1" applyFill="1" applyBorder="1" applyAlignment="1">
      <alignment horizontal="left" vertical="top" wrapText="1"/>
    </xf>
    <xf numFmtId="3" fontId="4" fillId="4" borderId="17" xfId="0" applyNumberFormat="1" applyFont="1" applyFill="1" applyBorder="1" applyAlignment="1">
      <alignment horizontal="left" vertical="top" wrapText="1"/>
    </xf>
    <xf numFmtId="3" fontId="4" fillId="9" borderId="6" xfId="0" applyNumberFormat="1" applyFont="1" applyFill="1" applyBorder="1" applyAlignment="1">
      <alignment horizontal="left" vertical="top" wrapText="1"/>
    </xf>
    <xf numFmtId="3" fontId="4" fillId="9" borderId="5" xfId="0" applyNumberFormat="1" applyFont="1" applyFill="1" applyBorder="1" applyAlignment="1">
      <alignment horizontal="left" vertical="top" wrapText="1"/>
    </xf>
    <xf numFmtId="4" fontId="4" fillId="4" borderId="27" xfId="0" applyNumberFormat="1" applyFont="1" applyFill="1" applyBorder="1" applyAlignment="1">
      <alignment horizontal="center" vertical="top"/>
    </xf>
    <xf numFmtId="4" fontId="4" fillId="4" borderId="57" xfId="0" applyNumberFormat="1" applyFont="1" applyFill="1" applyBorder="1" applyAlignment="1">
      <alignment horizontal="center" vertical="top"/>
    </xf>
    <xf numFmtId="4" fontId="4" fillId="4" borderId="59" xfId="0" applyNumberFormat="1" applyFont="1" applyFill="1" applyBorder="1" applyAlignment="1">
      <alignment horizontal="center" vertical="top"/>
    </xf>
    <xf numFmtId="4" fontId="4" fillId="4" borderId="42" xfId="0" applyNumberFormat="1" applyFont="1" applyFill="1" applyBorder="1" applyAlignment="1">
      <alignment horizontal="center" vertical="top"/>
    </xf>
    <xf numFmtId="3" fontId="4" fillId="4" borderId="39" xfId="0" applyNumberFormat="1" applyFont="1" applyFill="1" applyBorder="1" applyAlignment="1">
      <alignment horizontal="center" vertical="top"/>
    </xf>
    <xf numFmtId="3" fontId="4" fillId="4" borderId="31" xfId="0" applyNumberFormat="1" applyFont="1" applyFill="1" applyBorder="1" applyAlignment="1">
      <alignment horizontal="center" vertical="top"/>
    </xf>
    <xf numFmtId="3" fontId="4" fillId="4" borderId="60" xfId="0" applyNumberFormat="1" applyFont="1" applyFill="1" applyBorder="1" applyAlignment="1">
      <alignment horizontal="center" vertical="top"/>
    </xf>
    <xf numFmtId="3" fontId="25" fillId="0" borderId="17" xfId="0" applyNumberFormat="1" applyFont="1" applyFill="1" applyBorder="1" applyAlignment="1">
      <alignment horizontal="center" vertical="top" wrapText="1"/>
    </xf>
    <xf numFmtId="3" fontId="4" fillId="4" borderId="13" xfId="0" applyNumberFormat="1" applyFont="1" applyFill="1" applyBorder="1" applyAlignment="1">
      <alignment horizontal="left" vertical="top" wrapText="1"/>
    </xf>
    <xf numFmtId="3" fontId="5" fillId="0" borderId="78" xfId="0" applyNumberFormat="1" applyFont="1" applyFill="1" applyBorder="1" applyAlignment="1">
      <alignment horizontal="center" vertical="center" textRotation="90" wrapText="1"/>
    </xf>
    <xf numFmtId="3" fontId="5" fillId="0" borderId="63" xfId="0" applyNumberFormat="1" applyFont="1" applyFill="1" applyBorder="1" applyAlignment="1">
      <alignment horizontal="center" vertical="center" textRotation="90" wrapText="1"/>
    </xf>
    <xf numFmtId="3" fontId="18" fillId="4" borderId="59" xfId="0" applyNumberFormat="1" applyFont="1" applyFill="1" applyBorder="1" applyAlignment="1">
      <alignment horizontal="left" vertical="top" wrapText="1"/>
    </xf>
    <xf numFmtId="3" fontId="18" fillId="4" borderId="18" xfId="0" applyNumberFormat="1" applyFont="1" applyFill="1" applyBorder="1" applyAlignment="1">
      <alignment horizontal="left" vertical="top" wrapText="1"/>
    </xf>
    <xf numFmtId="3" fontId="5" fillId="4" borderId="59" xfId="0" applyNumberFormat="1" applyFont="1" applyFill="1" applyBorder="1" applyAlignment="1">
      <alignment horizontal="left" vertical="top" wrapText="1"/>
    </xf>
    <xf numFmtId="3" fontId="5" fillId="4" borderId="18" xfId="0" applyNumberFormat="1" applyFont="1" applyFill="1" applyBorder="1" applyAlignment="1">
      <alignment horizontal="left" vertical="top" wrapText="1"/>
    </xf>
    <xf numFmtId="3" fontId="18" fillId="4" borderId="42" xfId="0" applyNumberFormat="1" applyFont="1" applyFill="1" applyBorder="1" applyAlignment="1">
      <alignment horizontal="left" vertical="top" wrapText="1"/>
    </xf>
    <xf numFmtId="3" fontId="25" fillId="0" borderId="61" xfId="0" applyNumberFormat="1" applyFont="1" applyFill="1" applyBorder="1" applyAlignment="1">
      <alignment horizontal="center" vertical="top" wrapText="1"/>
    </xf>
    <xf numFmtId="3" fontId="25" fillId="0" borderId="62" xfId="0" applyNumberFormat="1" applyFont="1" applyFill="1" applyBorder="1" applyAlignment="1">
      <alignment horizontal="center" vertical="top" wrapText="1"/>
    </xf>
    <xf numFmtId="3" fontId="4" fillId="4" borderId="61" xfId="0" applyNumberFormat="1" applyFont="1" applyFill="1" applyBorder="1" applyAlignment="1">
      <alignment horizontal="center" vertical="top"/>
    </xf>
    <xf numFmtId="3" fontId="4" fillId="4" borderId="17" xfId="0" applyNumberFormat="1" applyFont="1" applyFill="1" applyBorder="1" applyAlignment="1">
      <alignment horizontal="center" vertical="top"/>
    </xf>
    <xf numFmtId="3" fontId="4" fillId="4" borderId="33" xfId="0" applyNumberFormat="1" applyFont="1" applyFill="1" applyBorder="1" applyAlignment="1">
      <alignment horizontal="center" vertical="top"/>
    </xf>
    <xf numFmtId="3" fontId="4" fillId="4" borderId="32" xfId="0" applyNumberFormat="1" applyFont="1" applyFill="1" applyBorder="1" applyAlignment="1">
      <alignment horizontal="center" vertical="top"/>
    </xf>
    <xf numFmtId="3" fontId="5" fillId="4" borderId="42" xfId="0" applyNumberFormat="1" applyFont="1" applyFill="1" applyBorder="1" applyAlignment="1">
      <alignment horizontal="left" vertical="top" wrapText="1"/>
    </xf>
    <xf numFmtId="3" fontId="5" fillId="4" borderId="66" xfId="0" applyNumberFormat="1" applyFont="1" applyFill="1" applyBorder="1" applyAlignment="1">
      <alignment horizontal="left" vertical="top" wrapText="1"/>
    </xf>
    <xf numFmtId="3" fontId="4" fillId="0" borderId="42" xfId="0" applyNumberFormat="1" applyFont="1" applyFill="1" applyBorder="1" applyAlignment="1">
      <alignment horizontal="center" vertical="top" wrapText="1"/>
    </xf>
    <xf numFmtId="3" fontId="4" fillId="0" borderId="18" xfId="0" applyNumberFormat="1" applyFont="1" applyFill="1" applyBorder="1" applyAlignment="1">
      <alignment horizontal="center" vertical="top" wrapText="1"/>
    </xf>
    <xf numFmtId="3" fontId="5" fillId="0" borderId="60" xfId="0" applyNumberFormat="1" applyFont="1" applyFill="1" applyBorder="1" applyAlignment="1">
      <alignment horizontal="center" vertical="top"/>
    </xf>
    <xf numFmtId="3" fontId="5" fillId="0" borderId="31" xfId="0" applyNumberFormat="1" applyFont="1" applyFill="1" applyBorder="1" applyAlignment="1">
      <alignment horizontal="center" vertical="top"/>
    </xf>
    <xf numFmtId="3" fontId="4" fillId="4" borderId="18" xfId="0" applyNumberFormat="1" applyFont="1" applyFill="1" applyBorder="1" applyAlignment="1">
      <alignment horizontal="left" vertical="top" wrapText="1"/>
    </xf>
    <xf numFmtId="164" fontId="25" fillId="4" borderId="61" xfId="0" applyNumberFormat="1" applyFont="1" applyFill="1" applyBorder="1" applyAlignment="1">
      <alignment horizontal="center" vertical="top"/>
    </xf>
    <xf numFmtId="164" fontId="25" fillId="4" borderId="62" xfId="0" applyNumberFormat="1" applyFont="1" applyFill="1" applyBorder="1" applyAlignment="1">
      <alignment horizontal="center" vertical="top"/>
    </xf>
    <xf numFmtId="164" fontId="25" fillId="9" borderId="59" xfId="0" applyNumberFormat="1" applyFont="1" applyFill="1" applyBorder="1" applyAlignment="1">
      <alignment horizontal="center" vertical="top"/>
    </xf>
    <xf numFmtId="164" fontId="25" fillId="9" borderId="42" xfId="0" applyNumberFormat="1" applyFont="1" applyFill="1" applyBorder="1" applyAlignment="1">
      <alignment horizontal="center" vertical="top"/>
    </xf>
    <xf numFmtId="4" fontId="4" fillId="4" borderId="61" xfId="0" applyNumberFormat="1" applyFont="1" applyFill="1" applyBorder="1" applyAlignment="1">
      <alignment horizontal="center" vertical="top"/>
    </xf>
    <xf numFmtId="4" fontId="4" fillId="4" borderId="62" xfId="0" applyNumberFormat="1" applyFont="1" applyFill="1" applyBorder="1" applyAlignment="1">
      <alignment horizontal="center" vertical="top"/>
    </xf>
    <xf numFmtId="3" fontId="4" fillId="4" borderId="19" xfId="0" applyNumberFormat="1" applyFont="1" applyFill="1" applyBorder="1" applyAlignment="1">
      <alignment horizontal="left" vertical="top" wrapText="1"/>
    </xf>
    <xf numFmtId="3" fontId="1" fillId="4" borderId="6" xfId="0" applyNumberFormat="1" applyFont="1" applyFill="1" applyBorder="1" applyAlignment="1">
      <alignment horizontal="left" vertical="top" wrapText="1"/>
    </xf>
    <xf numFmtId="3" fontId="1" fillId="4" borderId="49" xfId="0" applyNumberFormat="1" applyFont="1" applyFill="1" applyBorder="1" applyAlignment="1">
      <alignment horizontal="left" vertical="top" wrapText="1"/>
    </xf>
    <xf numFmtId="3" fontId="13" fillId="5" borderId="45" xfId="0" applyNumberFormat="1" applyFont="1" applyFill="1" applyBorder="1" applyAlignment="1">
      <alignment horizontal="right" vertical="top" wrapText="1"/>
    </xf>
    <xf numFmtId="3" fontId="13" fillId="5" borderId="43" xfId="0" applyNumberFormat="1" applyFont="1" applyFill="1" applyBorder="1" applyAlignment="1">
      <alignment horizontal="right" vertical="top" wrapText="1"/>
    </xf>
    <xf numFmtId="3" fontId="1" fillId="4" borderId="59" xfId="0" applyNumberFormat="1" applyFont="1" applyFill="1" applyBorder="1" applyAlignment="1">
      <alignment horizontal="left" vertical="top" wrapText="1"/>
    </xf>
    <xf numFmtId="3" fontId="1" fillId="4" borderId="42" xfId="0" applyNumberFormat="1" applyFont="1" applyFill="1" applyBorder="1" applyAlignment="1">
      <alignment horizontal="left" vertical="top" wrapText="1"/>
    </xf>
    <xf numFmtId="3" fontId="2" fillId="0" borderId="67" xfId="0" applyNumberFormat="1" applyFont="1" applyFill="1" applyBorder="1" applyAlignment="1">
      <alignment horizontal="center" vertical="top" textRotation="90" wrapText="1"/>
    </xf>
    <xf numFmtId="3" fontId="2" fillId="0" borderId="53" xfId="0" applyNumberFormat="1" applyFont="1" applyBorder="1" applyAlignment="1">
      <alignment horizontal="center" vertical="top"/>
    </xf>
    <xf numFmtId="3" fontId="2" fillId="0" borderId="32" xfId="0" applyNumberFormat="1" applyFont="1" applyBorder="1" applyAlignment="1">
      <alignment horizontal="center" vertical="top"/>
    </xf>
    <xf numFmtId="164" fontId="1" fillId="4" borderId="18" xfId="0" applyNumberFormat="1" applyFont="1" applyFill="1" applyBorder="1" applyAlignment="1">
      <alignment horizontal="center" vertical="top"/>
    </xf>
    <xf numFmtId="3" fontId="1" fillId="4" borderId="10" xfId="0" applyNumberFormat="1" applyFont="1" applyFill="1" applyBorder="1" applyAlignment="1">
      <alignment horizontal="left" vertical="top" wrapText="1"/>
    </xf>
    <xf numFmtId="49" fontId="5" fillId="8" borderId="22" xfId="0" applyNumberFormat="1" applyFont="1" applyFill="1" applyBorder="1" applyAlignment="1">
      <alignment horizontal="center" vertical="top"/>
    </xf>
    <xf numFmtId="49" fontId="5" fillId="8" borderId="20" xfId="0" applyNumberFormat="1" applyFont="1" applyFill="1" applyBorder="1" applyAlignment="1">
      <alignment horizontal="center" vertical="top"/>
    </xf>
    <xf numFmtId="49" fontId="2" fillId="3" borderId="64" xfId="0" applyNumberFormat="1" applyFont="1" applyFill="1" applyBorder="1" applyAlignment="1">
      <alignment horizontal="center" vertical="top"/>
    </xf>
    <xf numFmtId="49" fontId="2" fillId="3" borderId="32" xfId="0" applyNumberFormat="1" applyFont="1" applyFill="1" applyBorder="1" applyAlignment="1">
      <alignment horizontal="center" vertical="top"/>
    </xf>
    <xf numFmtId="49" fontId="2" fillId="3" borderId="68" xfId="0" applyNumberFormat="1" applyFont="1" applyFill="1" applyBorder="1" applyAlignment="1">
      <alignment horizontal="center" vertical="top"/>
    </xf>
    <xf numFmtId="3" fontId="1" fillId="4" borderId="13" xfId="0" applyNumberFormat="1" applyFont="1" applyFill="1" applyBorder="1" applyAlignment="1">
      <alignment horizontal="left" vertical="top" wrapText="1"/>
    </xf>
    <xf numFmtId="3" fontId="1" fillId="4" borderId="18" xfId="0" applyNumberFormat="1" applyFont="1" applyFill="1" applyBorder="1" applyAlignment="1">
      <alignment horizontal="left" vertical="top" wrapText="1"/>
    </xf>
    <xf numFmtId="3" fontId="1" fillId="4" borderId="19" xfId="0" applyNumberFormat="1" applyFont="1" applyFill="1" applyBorder="1" applyAlignment="1">
      <alignment horizontal="left" vertical="top" wrapText="1"/>
    </xf>
    <xf numFmtId="3" fontId="2" fillId="0" borderId="78" xfId="0" applyNumberFormat="1" applyFont="1" applyFill="1" applyBorder="1" applyAlignment="1">
      <alignment horizontal="center" vertical="top" textRotation="90" wrapText="1"/>
    </xf>
    <xf numFmtId="3" fontId="2" fillId="0" borderId="75" xfId="0" applyNumberFormat="1" applyFont="1" applyFill="1" applyBorder="1" applyAlignment="1">
      <alignment horizontal="center" vertical="top" textRotation="90" wrapText="1"/>
    </xf>
    <xf numFmtId="3" fontId="2" fillId="0" borderId="64" xfId="0" applyNumberFormat="1" applyFont="1" applyFill="1" applyBorder="1" applyAlignment="1">
      <alignment horizontal="center" vertical="top"/>
    </xf>
    <xf numFmtId="3" fontId="2" fillId="0" borderId="32" xfId="0" applyNumberFormat="1" applyFont="1" applyFill="1" applyBorder="1" applyAlignment="1">
      <alignment horizontal="center" vertical="top"/>
    </xf>
    <xf numFmtId="3" fontId="2" fillId="0" borderId="68" xfId="0" applyNumberFormat="1" applyFont="1" applyFill="1" applyBorder="1" applyAlignment="1">
      <alignment horizontal="center" vertical="top"/>
    </xf>
    <xf numFmtId="3" fontId="1" fillId="4" borderId="61" xfId="0" applyNumberFormat="1" applyFont="1" applyFill="1" applyBorder="1" applyAlignment="1">
      <alignment horizontal="left" vertical="top" wrapText="1"/>
    </xf>
    <xf numFmtId="3" fontId="1" fillId="4" borderId="56" xfId="0" applyNumberFormat="1" applyFont="1" applyFill="1" applyBorder="1" applyAlignment="1">
      <alignment horizontal="left" vertical="top" wrapText="1"/>
    </xf>
    <xf numFmtId="3" fontId="1" fillId="4" borderId="62" xfId="0" applyNumberFormat="1" applyFont="1" applyFill="1" applyBorder="1" applyAlignment="1">
      <alignment horizontal="left" vertical="top" wrapText="1"/>
    </xf>
    <xf numFmtId="3" fontId="1" fillId="4" borderId="8" xfId="0" applyNumberFormat="1" applyFont="1" applyFill="1" applyBorder="1" applyAlignment="1">
      <alignment horizontal="left" vertical="top" wrapText="1"/>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3" fontId="1" fillId="4" borderId="16" xfId="0" applyNumberFormat="1" applyFont="1" applyFill="1" applyBorder="1" applyAlignment="1">
      <alignment horizontal="left" vertical="top" wrapText="1"/>
    </xf>
    <xf numFmtId="3" fontId="14" fillId="4" borderId="13" xfId="0" applyNumberFormat="1" applyFont="1" applyFill="1" applyBorder="1" applyAlignment="1">
      <alignment horizontal="left" vertical="top" wrapText="1"/>
    </xf>
    <xf numFmtId="3" fontId="14" fillId="4" borderId="19" xfId="0" applyNumberFormat="1" applyFont="1" applyFill="1" applyBorder="1" applyAlignment="1">
      <alignment horizontal="left" vertical="top" wrapText="1"/>
    </xf>
    <xf numFmtId="3" fontId="2" fillId="4" borderId="64" xfId="0" applyNumberFormat="1" applyFont="1" applyFill="1" applyBorder="1" applyAlignment="1">
      <alignment horizontal="center" vertical="top"/>
    </xf>
    <xf numFmtId="3" fontId="2" fillId="4" borderId="68" xfId="0" applyNumberFormat="1" applyFont="1" applyFill="1" applyBorder="1" applyAlignment="1">
      <alignment horizontal="center" vertical="top"/>
    </xf>
    <xf numFmtId="3" fontId="2" fillId="4" borderId="13" xfId="0" applyNumberFormat="1" applyFont="1" applyFill="1" applyBorder="1" applyAlignment="1">
      <alignment horizontal="left" vertical="top" wrapText="1"/>
    </xf>
    <xf numFmtId="3" fontId="2" fillId="4" borderId="18" xfId="0" applyNumberFormat="1" applyFont="1" applyFill="1" applyBorder="1" applyAlignment="1">
      <alignment horizontal="left" vertical="top" wrapText="1"/>
    </xf>
    <xf numFmtId="3" fontId="1" fillId="0" borderId="10" xfId="0" applyNumberFormat="1" applyFont="1" applyBorder="1" applyAlignment="1">
      <alignment horizontal="left" vertical="top" wrapText="1"/>
    </xf>
    <xf numFmtId="3" fontId="1" fillId="0" borderId="8" xfId="0" applyNumberFormat="1" applyFont="1" applyBorder="1" applyAlignment="1">
      <alignment horizontal="left" vertical="top" wrapText="1"/>
    </xf>
    <xf numFmtId="3" fontId="1" fillId="4" borderId="5" xfId="0" applyNumberFormat="1" applyFont="1" applyFill="1" applyBorder="1" applyAlignment="1">
      <alignment horizontal="left" vertical="top" wrapText="1"/>
    </xf>
    <xf numFmtId="3" fontId="20" fillId="4" borderId="18" xfId="0" applyNumberFormat="1" applyFont="1" applyFill="1" applyBorder="1" applyAlignment="1">
      <alignment horizontal="left" vertical="top" wrapText="1"/>
    </xf>
    <xf numFmtId="3" fontId="20" fillId="4" borderId="42" xfId="0" applyNumberFormat="1" applyFont="1" applyFill="1" applyBorder="1" applyAlignment="1">
      <alignment horizontal="left" vertical="top" wrapText="1"/>
    </xf>
    <xf numFmtId="3" fontId="2" fillId="2" borderId="54" xfId="0" applyNumberFormat="1" applyFont="1" applyFill="1" applyBorder="1" applyAlignment="1">
      <alignment horizontal="right" vertical="top"/>
    </xf>
    <xf numFmtId="3" fontId="2" fillId="2" borderId="43" xfId="0" applyNumberFormat="1" applyFont="1" applyFill="1" applyBorder="1" applyAlignment="1">
      <alignment horizontal="right" vertical="top"/>
    </xf>
    <xf numFmtId="3" fontId="2" fillId="2" borderId="54" xfId="0" applyNumberFormat="1" applyFont="1" applyFill="1" applyBorder="1" applyAlignment="1">
      <alignment horizontal="center" vertical="top"/>
    </xf>
    <xf numFmtId="3" fontId="2" fillId="2" borderId="72" xfId="0" applyNumberFormat="1" applyFont="1" applyFill="1" applyBorder="1" applyAlignment="1">
      <alignment horizontal="center" vertical="top"/>
    </xf>
    <xf numFmtId="3" fontId="2" fillId="8" borderId="14" xfId="0" applyNumberFormat="1" applyFont="1" applyFill="1" applyBorder="1" applyAlignment="1">
      <alignment horizontal="right" vertical="top"/>
    </xf>
    <xf numFmtId="3" fontId="2" fillId="8" borderId="54" xfId="0" applyNumberFormat="1" applyFont="1" applyFill="1" applyBorder="1" applyAlignment="1">
      <alignment horizontal="right" vertical="top"/>
    </xf>
    <xf numFmtId="3" fontId="2" fillId="8" borderId="12" xfId="0" applyNumberFormat="1" applyFont="1" applyFill="1" applyBorder="1" applyAlignment="1">
      <alignment horizontal="center" vertical="top"/>
    </xf>
    <xf numFmtId="3" fontId="2" fillId="8" borderId="54" xfId="0" applyNumberFormat="1" applyFont="1" applyFill="1" applyBorder="1" applyAlignment="1">
      <alignment horizontal="center" vertical="top"/>
    </xf>
    <xf numFmtId="3" fontId="2" fillId="8" borderId="72" xfId="0" applyNumberFormat="1" applyFont="1" applyFill="1" applyBorder="1" applyAlignment="1">
      <alignment horizontal="center" vertical="top"/>
    </xf>
    <xf numFmtId="3" fontId="2" fillId="8" borderId="14" xfId="0" applyNumberFormat="1" applyFont="1" applyFill="1" applyBorder="1" applyAlignment="1">
      <alignment horizontal="left" vertical="top" wrapText="1"/>
    </xf>
    <xf numFmtId="3" fontId="2" fillId="8" borderId="54" xfId="0" applyNumberFormat="1" applyFont="1" applyFill="1" applyBorder="1" applyAlignment="1">
      <alignment horizontal="left" vertical="top" wrapText="1"/>
    </xf>
    <xf numFmtId="3" fontId="2" fillId="8" borderId="72" xfId="0" applyNumberFormat="1" applyFont="1" applyFill="1" applyBorder="1" applyAlignment="1">
      <alignment horizontal="left" vertical="top" wrapText="1"/>
    </xf>
    <xf numFmtId="3" fontId="2" fillId="2" borderId="12" xfId="0" applyNumberFormat="1" applyFont="1" applyFill="1" applyBorder="1" applyAlignment="1">
      <alignment horizontal="left" vertical="top" wrapText="1"/>
    </xf>
    <xf numFmtId="3" fontId="2" fillId="2" borderId="54" xfId="0" applyNumberFormat="1" applyFont="1" applyFill="1" applyBorder="1" applyAlignment="1">
      <alignment horizontal="left" vertical="top" wrapText="1"/>
    </xf>
    <xf numFmtId="3" fontId="2" fillId="2" borderId="72" xfId="0" applyNumberFormat="1" applyFont="1" applyFill="1" applyBorder="1" applyAlignment="1">
      <alignment horizontal="left" vertical="top" wrapText="1"/>
    </xf>
    <xf numFmtId="3" fontId="4" fillId="0" borderId="6" xfId="0" applyNumberFormat="1" applyFont="1" applyFill="1" applyBorder="1" applyAlignment="1">
      <alignment horizontal="left" vertical="top" wrapText="1"/>
    </xf>
    <xf numFmtId="3" fontId="4" fillId="0" borderId="5" xfId="0" applyNumberFormat="1" applyFont="1" applyFill="1" applyBorder="1" applyAlignment="1">
      <alignment horizontal="left" vertical="top" wrapText="1"/>
    </xf>
    <xf numFmtId="3" fontId="5" fillId="4" borderId="19" xfId="0" applyNumberFormat="1" applyFont="1" applyFill="1" applyBorder="1" applyAlignment="1">
      <alignment horizontal="left" vertical="top" wrapText="1"/>
    </xf>
    <xf numFmtId="3" fontId="2" fillId="4" borderId="59" xfId="0" applyNumberFormat="1" applyFont="1" applyFill="1" applyBorder="1" applyAlignment="1">
      <alignment horizontal="left" vertical="top" wrapText="1"/>
    </xf>
    <xf numFmtId="49" fontId="4" fillId="4" borderId="6" xfId="0" applyNumberFormat="1" applyFont="1" applyFill="1" applyBorder="1" applyAlignment="1">
      <alignment horizontal="left" vertical="top" wrapText="1"/>
    </xf>
    <xf numFmtId="49" fontId="4" fillId="4" borderId="5" xfId="0" applyNumberFormat="1" applyFont="1" applyFill="1" applyBorder="1" applyAlignment="1">
      <alignment horizontal="left" vertical="top" wrapText="1"/>
    </xf>
    <xf numFmtId="0" fontId="1" fillId="4" borderId="6" xfId="0" applyFont="1" applyFill="1" applyBorder="1" applyAlignment="1">
      <alignment horizontal="left" vertical="top" wrapText="1"/>
    </xf>
    <xf numFmtId="0" fontId="1" fillId="4" borderId="5" xfId="0" applyFont="1" applyFill="1" applyBorder="1" applyAlignment="1">
      <alignment horizontal="left" vertical="top" wrapText="1"/>
    </xf>
    <xf numFmtId="3" fontId="1" fillId="9" borderId="6" xfId="0" applyNumberFormat="1" applyFont="1" applyFill="1" applyBorder="1" applyAlignment="1">
      <alignment horizontal="left" vertical="top" wrapText="1"/>
    </xf>
    <xf numFmtId="3" fontId="1" fillId="9" borderId="8" xfId="0" applyNumberFormat="1" applyFont="1" applyFill="1" applyBorder="1" applyAlignment="1">
      <alignment horizontal="left" vertical="top" wrapText="1"/>
    </xf>
    <xf numFmtId="3" fontId="2" fillId="0" borderId="18" xfId="0" applyNumberFormat="1" applyFont="1" applyBorder="1" applyAlignment="1">
      <alignment horizontal="center" vertical="top"/>
    </xf>
    <xf numFmtId="3" fontId="4" fillId="4" borderId="6" xfId="0" applyNumberFormat="1" applyFont="1" applyFill="1" applyBorder="1" applyAlignment="1">
      <alignment horizontal="left" vertical="top" wrapText="1"/>
    </xf>
    <xf numFmtId="3" fontId="4" fillId="4" borderId="8" xfId="0" applyNumberFormat="1" applyFont="1" applyFill="1" applyBorder="1" applyAlignment="1">
      <alignment horizontal="left" vertical="top" wrapText="1"/>
    </xf>
    <xf numFmtId="3" fontId="4" fillId="4" borderId="5" xfId="0" applyNumberFormat="1" applyFont="1" applyFill="1" applyBorder="1" applyAlignment="1">
      <alignment horizontal="left" vertical="top" wrapText="1"/>
    </xf>
    <xf numFmtId="3" fontId="2" fillId="5" borderId="46" xfId="0" applyNumberFormat="1" applyFont="1" applyFill="1" applyBorder="1" applyAlignment="1">
      <alignment horizontal="right" vertical="top" wrapText="1"/>
    </xf>
    <xf numFmtId="3" fontId="2" fillId="5" borderId="45" xfId="0" applyNumberFormat="1" applyFont="1" applyFill="1" applyBorder="1" applyAlignment="1">
      <alignment horizontal="right" vertical="top" wrapText="1"/>
    </xf>
    <xf numFmtId="3" fontId="2" fillId="5" borderId="50" xfId="0" applyNumberFormat="1" applyFont="1" applyFill="1" applyBorder="1" applyAlignment="1">
      <alignment horizontal="right" vertical="top" wrapText="1"/>
    </xf>
    <xf numFmtId="3" fontId="1" fillId="0" borderId="0" xfId="0" applyNumberFormat="1" applyFont="1" applyFill="1" applyBorder="1" applyAlignment="1">
      <alignment horizontal="center" vertical="top" wrapText="1"/>
    </xf>
    <xf numFmtId="3" fontId="1" fillId="0" borderId="5" xfId="0" applyNumberFormat="1" applyFont="1" applyBorder="1" applyAlignment="1">
      <alignment horizontal="left" vertical="top" wrapText="1"/>
    </xf>
    <xf numFmtId="0" fontId="4" fillId="4" borderId="6" xfId="0" applyFont="1" applyFill="1" applyBorder="1" applyAlignment="1">
      <alignment horizontal="left" vertical="top" wrapText="1"/>
    </xf>
    <xf numFmtId="0" fontId="4" fillId="4" borderId="49" xfId="0" applyFont="1" applyFill="1" applyBorder="1" applyAlignment="1">
      <alignment horizontal="left" vertical="top" wrapText="1"/>
    </xf>
    <xf numFmtId="3" fontId="5" fillId="5" borderId="46" xfId="0" applyNumberFormat="1" applyFont="1" applyFill="1" applyBorder="1" applyAlignment="1">
      <alignment horizontal="right" vertical="top" wrapText="1"/>
    </xf>
    <xf numFmtId="3" fontId="5" fillId="5" borderId="45" xfId="0" applyNumberFormat="1" applyFont="1" applyFill="1" applyBorder="1" applyAlignment="1">
      <alignment horizontal="right" vertical="top" wrapText="1"/>
    </xf>
    <xf numFmtId="3" fontId="5" fillId="5" borderId="50" xfId="0" applyNumberFormat="1" applyFont="1" applyFill="1" applyBorder="1" applyAlignment="1">
      <alignment horizontal="right" vertical="top" wrapText="1"/>
    </xf>
    <xf numFmtId="3" fontId="5" fillId="4" borderId="13" xfId="0" applyNumberFormat="1" applyFont="1" applyFill="1" applyBorder="1" applyAlignment="1">
      <alignment horizontal="left" vertical="top" wrapText="1"/>
    </xf>
    <xf numFmtId="3" fontId="2" fillId="2" borderId="14" xfId="0" applyNumberFormat="1" applyFont="1" applyFill="1" applyBorder="1" applyAlignment="1">
      <alignment horizontal="left" vertical="top"/>
    </xf>
    <xf numFmtId="3" fontId="2" fillId="2" borderId="54" xfId="0" applyNumberFormat="1" applyFont="1" applyFill="1" applyBorder="1" applyAlignment="1">
      <alignment horizontal="left" vertical="top"/>
    </xf>
    <xf numFmtId="3" fontId="2" fillId="2" borderId="72" xfId="0" applyNumberFormat="1" applyFont="1" applyFill="1" applyBorder="1" applyAlignment="1">
      <alignment horizontal="left" vertical="top"/>
    </xf>
    <xf numFmtId="3" fontId="2" fillId="0" borderId="13" xfId="0" applyNumberFormat="1" applyFont="1" applyFill="1" applyBorder="1" applyAlignment="1">
      <alignment horizontal="center" vertical="top" textRotation="90" wrapText="1"/>
    </xf>
    <xf numFmtId="3" fontId="2" fillId="0" borderId="19" xfId="0" applyNumberFormat="1" applyFont="1" applyFill="1" applyBorder="1" applyAlignment="1">
      <alignment horizontal="center" vertical="top" textRotation="90" wrapText="1"/>
    </xf>
    <xf numFmtId="3" fontId="14" fillId="4" borderId="10" xfId="0" applyNumberFormat="1" applyFont="1" applyFill="1" applyBorder="1" applyAlignment="1">
      <alignment horizontal="left" vertical="top" wrapText="1"/>
    </xf>
    <xf numFmtId="3" fontId="14" fillId="4" borderId="8" xfId="0" applyNumberFormat="1" applyFont="1" applyFill="1" applyBorder="1" applyAlignment="1">
      <alignment horizontal="left" vertical="top" wrapText="1"/>
    </xf>
    <xf numFmtId="3" fontId="14" fillId="4" borderId="5" xfId="0" applyNumberFormat="1" applyFont="1" applyFill="1" applyBorder="1" applyAlignment="1">
      <alignment horizontal="left" vertical="top" wrapText="1"/>
    </xf>
    <xf numFmtId="3" fontId="18" fillId="4" borderId="19" xfId="0" applyNumberFormat="1" applyFont="1" applyFill="1" applyBorder="1" applyAlignment="1">
      <alignment horizontal="left" vertical="top" wrapText="1"/>
    </xf>
    <xf numFmtId="3" fontId="2" fillId="2" borderId="14" xfId="0" applyNumberFormat="1" applyFont="1" applyFill="1" applyBorder="1" applyAlignment="1">
      <alignment horizontal="right" vertical="top"/>
    </xf>
    <xf numFmtId="3" fontId="2" fillId="2" borderId="12" xfId="0" applyNumberFormat="1" applyFont="1" applyFill="1" applyBorder="1" applyAlignment="1">
      <alignment horizontal="center" vertical="top"/>
    </xf>
    <xf numFmtId="3" fontId="2" fillId="5" borderId="69" xfId="0" applyNumberFormat="1" applyFont="1" applyFill="1" applyBorder="1" applyAlignment="1">
      <alignment horizontal="right" vertical="top" wrapText="1"/>
    </xf>
    <xf numFmtId="3" fontId="2" fillId="0" borderId="59" xfId="0" applyNumberFormat="1" applyFont="1" applyFill="1" applyBorder="1" applyAlignment="1">
      <alignment horizontal="center" vertical="center" textRotation="90" wrapText="1"/>
    </xf>
    <xf numFmtId="3" fontId="2" fillId="0" borderId="42" xfId="0" applyNumberFormat="1" applyFont="1" applyFill="1" applyBorder="1" applyAlignment="1">
      <alignment horizontal="center" vertical="center" textRotation="90" wrapText="1"/>
    </xf>
    <xf numFmtId="3" fontId="2" fillId="2" borderId="68" xfId="0" applyNumberFormat="1" applyFont="1" applyFill="1" applyBorder="1" applyAlignment="1">
      <alignment horizontal="right" vertical="top"/>
    </xf>
    <xf numFmtId="3" fontId="2" fillId="3" borderId="13" xfId="0" applyNumberFormat="1" applyFont="1" applyFill="1" applyBorder="1" applyAlignment="1">
      <alignment horizontal="left" vertical="top" wrapText="1"/>
    </xf>
    <xf numFmtId="3" fontId="2" fillId="3" borderId="18" xfId="0" applyNumberFormat="1" applyFont="1" applyFill="1" applyBorder="1" applyAlignment="1">
      <alignment horizontal="left" vertical="top" wrapText="1"/>
    </xf>
    <xf numFmtId="3" fontId="2" fillId="3" borderId="42" xfId="0" applyNumberFormat="1" applyFont="1" applyFill="1" applyBorder="1" applyAlignment="1">
      <alignment horizontal="left" vertical="top" wrapText="1"/>
    </xf>
    <xf numFmtId="49" fontId="2" fillId="2" borderId="18" xfId="0" applyNumberFormat="1" applyFont="1" applyFill="1" applyBorder="1" applyAlignment="1">
      <alignment horizontal="center" vertical="top"/>
    </xf>
    <xf numFmtId="0" fontId="14" fillId="4" borderId="59" xfId="0" applyFont="1" applyFill="1" applyBorder="1" applyAlignment="1">
      <alignment horizontal="left" vertical="top" wrapText="1"/>
    </xf>
    <xf numFmtId="0" fontId="14" fillId="4" borderId="42" xfId="0" applyFont="1" applyFill="1" applyBorder="1" applyAlignment="1">
      <alignment horizontal="left" vertical="top" wrapText="1"/>
    </xf>
    <xf numFmtId="49" fontId="2" fillId="8" borderId="16" xfId="0" applyNumberFormat="1" applyFont="1" applyFill="1" applyBorder="1" applyAlignment="1">
      <alignment horizontal="center" vertical="top"/>
    </xf>
    <xf numFmtId="49" fontId="2" fillId="8" borderId="56" xfId="0" applyNumberFormat="1" applyFont="1" applyFill="1" applyBorder="1" applyAlignment="1">
      <alignment horizontal="center" vertical="top"/>
    </xf>
    <xf numFmtId="49" fontId="2" fillId="2" borderId="29" xfId="0" applyNumberFormat="1" applyFont="1" applyFill="1" applyBorder="1" applyAlignment="1">
      <alignment horizontal="center" vertical="top"/>
    </xf>
    <xf numFmtId="49" fontId="2" fillId="2" borderId="4" xfId="0" applyNumberFormat="1" applyFont="1" applyFill="1" applyBorder="1" applyAlignment="1">
      <alignment horizontal="center" vertical="top"/>
    </xf>
    <xf numFmtId="3" fontId="2" fillId="0" borderId="3" xfId="0" applyNumberFormat="1" applyFont="1" applyFill="1" applyBorder="1" applyAlignment="1">
      <alignment horizontal="center" vertical="top"/>
    </xf>
    <xf numFmtId="3" fontId="2" fillId="0" borderId="43" xfId="0" applyNumberFormat="1" applyFont="1" applyFill="1" applyBorder="1" applyAlignment="1">
      <alignment horizontal="center" vertical="top"/>
    </xf>
    <xf numFmtId="3" fontId="1" fillId="0" borderId="6" xfId="0" applyNumberFormat="1" applyFont="1" applyBorder="1" applyAlignment="1">
      <alignment horizontal="left" vertical="top" wrapText="1"/>
    </xf>
    <xf numFmtId="0" fontId="14" fillId="4" borderId="18" xfId="0" applyFont="1" applyFill="1" applyBorder="1" applyAlignment="1">
      <alignment horizontal="left" vertical="top" wrapText="1"/>
    </xf>
    <xf numFmtId="0" fontId="14" fillId="4" borderId="19" xfId="0" applyFont="1" applyFill="1" applyBorder="1" applyAlignment="1">
      <alignment horizontal="left" vertical="top" wrapText="1"/>
    </xf>
    <xf numFmtId="3" fontId="1" fillId="0" borderId="49" xfId="0" applyNumberFormat="1" applyFont="1" applyBorder="1" applyAlignment="1">
      <alignment horizontal="left" vertical="top" wrapText="1"/>
    </xf>
    <xf numFmtId="0" fontId="1" fillId="4" borderId="17" xfId="0" applyFont="1" applyFill="1" applyBorder="1" applyAlignment="1">
      <alignment horizontal="left" vertical="top" wrapText="1"/>
    </xf>
    <xf numFmtId="0" fontId="1" fillId="4" borderId="56" xfId="0" applyFont="1" applyFill="1" applyBorder="1" applyAlignment="1">
      <alignment horizontal="left" vertical="top" wrapText="1"/>
    </xf>
    <xf numFmtId="3" fontId="14" fillId="4" borderId="18" xfId="0" applyNumberFormat="1" applyFont="1" applyFill="1" applyBorder="1" applyAlignment="1">
      <alignment horizontal="left" vertical="top" wrapText="1"/>
    </xf>
    <xf numFmtId="3" fontId="4" fillId="4" borderId="10" xfId="0" applyNumberFormat="1" applyFont="1" applyFill="1" applyBorder="1" applyAlignment="1">
      <alignment horizontal="left" vertical="top" wrapText="1"/>
    </xf>
    <xf numFmtId="3" fontId="4" fillId="4" borderId="49" xfId="0" applyNumberFormat="1" applyFont="1" applyFill="1" applyBorder="1" applyAlignment="1">
      <alignment horizontal="left" vertical="top" wrapText="1"/>
    </xf>
    <xf numFmtId="3" fontId="2" fillId="0" borderId="12" xfId="0" applyNumberFormat="1" applyFont="1" applyBorder="1" applyAlignment="1">
      <alignment horizontal="center" vertical="center" wrapText="1"/>
    </xf>
    <xf numFmtId="3" fontId="2" fillId="0" borderId="54" xfId="0" applyNumberFormat="1" applyFont="1" applyBorder="1" applyAlignment="1">
      <alignment horizontal="center" vertical="center" wrapText="1"/>
    </xf>
    <xf numFmtId="3" fontId="2" fillId="7" borderId="74" xfId="0" applyNumberFormat="1" applyFont="1" applyFill="1" applyBorder="1" applyAlignment="1">
      <alignment horizontal="right" vertical="top" wrapText="1"/>
    </xf>
    <xf numFmtId="3" fontId="2" fillId="7" borderId="58" xfId="0" applyNumberFormat="1" applyFont="1" applyFill="1" applyBorder="1" applyAlignment="1">
      <alignment horizontal="right" vertical="top" wrapText="1"/>
    </xf>
    <xf numFmtId="3" fontId="1" fillId="0" borderId="36" xfId="0" applyNumberFormat="1" applyFont="1" applyBorder="1" applyAlignment="1">
      <alignment horizontal="left" vertical="top" wrapText="1"/>
    </xf>
    <xf numFmtId="3" fontId="1" fillId="0" borderId="66" xfId="0" applyNumberFormat="1" applyFont="1" applyBorder="1" applyAlignment="1">
      <alignment horizontal="left" vertical="top" wrapText="1"/>
    </xf>
    <xf numFmtId="3" fontId="1" fillId="0" borderId="51" xfId="0" applyNumberFormat="1" applyFont="1" applyBorder="1" applyAlignment="1">
      <alignment horizontal="left" vertical="top" wrapText="1"/>
    </xf>
    <xf numFmtId="3" fontId="1" fillId="0" borderId="65" xfId="0" applyNumberFormat="1" applyFont="1" applyBorder="1" applyAlignment="1">
      <alignment horizontal="left" vertical="top" wrapText="1"/>
    </xf>
    <xf numFmtId="3" fontId="1" fillId="0" borderId="34" xfId="0" applyNumberFormat="1" applyFont="1" applyBorder="1" applyAlignment="1">
      <alignment horizontal="left" vertical="top" wrapText="1"/>
    </xf>
    <xf numFmtId="3" fontId="1" fillId="0" borderId="26" xfId="0" applyNumberFormat="1" applyFont="1" applyBorder="1" applyAlignment="1">
      <alignment horizontal="left" vertical="top" wrapText="1"/>
    </xf>
    <xf numFmtId="3" fontId="2" fillId="7" borderId="54" xfId="0" applyNumberFormat="1" applyFont="1" applyFill="1" applyBorder="1" applyAlignment="1">
      <alignment horizontal="right" vertical="top"/>
    </xf>
    <xf numFmtId="3" fontId="2" fillId="7" borderId="56" xfId="0" applyNumberFormat="1" applyFont="1" applyFill="1" applyBorder="1" applyAlignment="1">
      <alignment horizontal="center" vertical="top"/>
    </xf>
    <xf numFmtId="3" fontId="2" fillId="7" borderId="43" xfId="0" applyNumberFormat="1" applyFont="1" applyFill="1" applyBorder="1" applyAlignment="1">
      <alignment horizontal="center" vertical="top"/>
    </xf>
    <xf numFmtId="3" fontId="2" fillId="7" borderId="69" xfId="0" applyNumberFormat="1" applyFont="1" applyFill="1" applyBorder="1" applyAlignment="1">
      <alignment horizontal="center" vertical="top"/>
    </xf>
    <xf numFmtId="3" fontId="4" fillId="3" borderId="0" xfId="0" applyNumberFormat="1" applyFont="1" applyFill="1" applyBorder="1" applyAlignment="1">
      <alignment horizontal="left" vertical="top" wrapText="1"/>
    </xf>
    <xf numFmtId="3" fontId="4" fillId="0" borderId="0" xfId="0" applyNumberFormat="1" applyFont="1" applyAlignment="1">
      <alignment vertical="top"/>
    </xf>
    <xf numFmtId="3" fontId="2" fillId="0" borderId="43" xfId="0" applyNumberFormat="1" applyFont="1" applyFill="1" applyBorder="1" applyAlignment="1">
      <alignment horizontal="center" wrapText="1"/>
    </xf>
    <xf numFmtId="3" fontId="4" fillId="0" borderId="65" xfId="0" applyNumberFormat="1" applyFont="1" applyBorder="1" applyAlignment="1">
      <alignment horizontal="left" vertical="top"/>
    </xf>
    <xf numFmtId="3" fontId="4" fillId="0" borderId="34" xfId="0" applyNumberFormat="1" applyFont="1" applyBorder="1" applyAlignment="1">
      <alignment horizontal="left" vertical="top"/>
    </xf>
    <xf numFmtId="3" fontId="4" fillId="0" borderId="26" xfId="0" applyNumberFormat="1" applyFont="1" applyBorder="1" applyAlignment="1">
      <alignment horizontal="left" vertical="top"/>
    </xf>
    <xf numFmtId="3" fontId="1" fillId="3" borderId="47" xfId="0" applyNumberFormat="1" applyFont="1" applyFill="1" applyBorder="1" applyAlignment="1">
      <alignment horizontal="left" vertical="top" wrapText="1"/>
    </xf>
    <xf numFmtId="3" fontId="1" fillId="3" borderId="45" xfId="0" applyNumberFormat="1" applyFont="1" applyFill="1" applyBorder="1" applyAlignment="1">
      <alignment horizontal="left" vertical="top" wrapText="1"/>
    </xf>
    <xf numFmtId="3" fontId="2" fillId="5" borderId="12" xfId="0" applyNumberFormat="1" applyFont="1" applyFill="1" applyBorder="1" applyAlignment="1">
      <alignment horizontal="right" vertical="top" wrapText="1"/>
    </xf>
    <xf numFmtId="3" fontId="2" fillId="5" borderId="54" xfId="0" applyNumberFormat="1" applyFont="1" applyFill="1" applyBorder="1" applyAlignment="1">
      <alignment horizontal="right" vertical="top" wrapText="1"/>
    </xf>
    <xf numFmtId="3" fontId="1" fillId="0" borderId="0" xfId="0" applyNumberFormat="1" applyFont="1" applyBorder="1" applyAlignment="1">
      <alignment horizontal="center" vertical="top"/>
    </xf>
    <xf numFmtId="3" fontId="1" fillId="0" borderId="61" xfId="0" applyNumberFormat="1" applyFont="1" applyBorder="1" applyAlignment="1">
      <alignment horizontal="left" vertical="top" wrapText="1"/>
    </xf>
    <xf numFmtId="3" fontId="1" fillId="0" borderId="27" xfId="0" applyNumberFormat="1" applyFont="1" applyBorder="1" applyAlignment="1">
      <alignment horizontal="left" vertical="top" wrapText="1"/>
    </xf>
    <xf numFmtId="3" fontId="1" fillId="0" borderId="28" xfId="0" applyNumberFormat="1" applyFont="1" applyBorder="1" applyAlignment="1">
      <alignment horizontal="left" vertical="top" wrapText="1"/>
    </xf>
    <xf numFmtId="3" fontId="1" fillId="0" borderId="47" xfId="0" applyNumberFormat="1" applyFont="1" applyBorder="1" applyAlignment="1">
      <alignment horizontal="left" vertical="top" wrapText="1"/>
    </xf>
    <xf numFmtId="3" fontId="1" fillId="0" borderId="45" xfId="0" applyNumberFormat="1" applyFont="1" applyBorder="1" applyAlignment="1">
      <alignment horizontal="left" vertical="top" wrapText="1"/>
    </xf>
    <xf numFmtId="3" fontId="1" fillId="0" borderId="50" xfId="0" applyNumberFormat="1" applyFont="1" applyBorder="1" applyAlignment="1">
      <alignment horizontal="left" vertical="top" wrapText="1"/>
    </xf>
    <xf numFmtId="3" fontId="2" fillId="7" borderId="12" xfId="0" applyNumberFormat="1" applyFont="1" applyFill="1" applyBorder="1" applyAlignment="1">
      <alignment horizontal="right" vertical="top" wrapText="1"/>
    </xf>
    <xf numFmtId="3" fontId="2" fillId="7" borderId="54" xfId="0" applyNumberFormat="1" applyFont="1" applyFill="1" applyBorder="1" applyAlignment="1">
      <alignment horizontal="right" vertical="top" wrapText="1"/>
    </xf>
    <xf numFmtId="3" fontId="1" fillId="3" borderId="37" xfId="0" applyNumberFormat="1" applyFont="1" applyFill="1" applyBorder="1" applyAlignment="1">
      <alignment horizontal="left" vertical="top" wrapText="1"/>
    </xf>
    <xf numFmtId="3" fontId="1" fillId="3" borderId="59" xfId="0" applyNumberFormat="1" applyFont="1" applyFill="1" applyBorder="1" applyAlignment="1">
      <alignment horizontal="left" vertical="top" wrapText="1"/>
    </xf>
    <xf numFmtId="3" fontId="1" fillId="3" borderId="33" xfId="0" applyNumberFormat="1" applyFont="1" applyFill="1" applyBorder="1" applyAlignment="1">
      <alignment horizontal="left" vertical="top" wrapText="1"/>
    </xf>
    <xf numFmtId="3" fontId="1" fillId="0" borderId="0" xfId="0" applyNumberFormat="1" applyFont="1" applyAlignment="1">
      <alignment horizontal="left" vertical="top" wrapText="1"/>
    </xf>
    <xf numFmtId="0" fontId="1" fillId="4" borderId="18"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19" xfId="0" applyFont="1" applyFill="1" applyBorder="1" applyAlignment="1">
      <alignment horizontal="left" vertical="top" wrapText="1"/>
    </xf>
    <xf numFmtId="3" fontId="2" fillId="0" borderId="18" xfId="0" applyNumberFormat="1" applyFont="1" applyFill="1" applyBorder="1" applyAlignment="1">
      <alignment horizontal="center" vertical="top" textRotation="90" wrapText="1"/>
    </xf>
    <xf numFmtId="0" fontId="1" fillId="4" borderId="59" xfId="0" applyFont="1" applyFill="1" applyBorder="1" applyAlignment="1">
      <alignment horizontal="left" vertical="top" wrapText="1"/>
    </xf>
    <xf numFmtId="3" fontId="2" fillId="0" borderId="18" xfId="0" applyNumberFormat="1" applyFont="1" applyFill="1" applyBorder="1" applyAlignment="1">
      <alignment horizontal="center" vertical="center" textRotation="90" wrapText="1"/>
    </xf>
    <xf numFmtId="3" fontId="2" fillId="0" borderId="31" xfId="0" applyNumberFormat="1" applyFont="1" applyBorder="1" applyAlignment="1">
      <alignment horizontal="center" vertical="top"/>
    </xf>
    <xf numFmtId="3" fontId="2" fillId="4" borderId="42" xfId="0" applyNumberFormat="1" applyFont="1" applyFill="1" applyBorder="1" applyAlignment="1">
      <alignment horizontal="left" vertical="top" wrapText="1"/>
    </xf>
    <xf numFmtId="3" fontId="1" fillId="4" borderId="17" xfId="0" applyNumberFormat="1" applyFont="1" applyFill="1" applyBorder="1" applyAlignment="1">
      <alignment horizontal="left" vertical="top" wrapText="1"/>
    </xf>
    <xf numFmtId="164" fontId="1" fillId="4" borderId="17" xfId="0" applyNumberFormat="1" applyFont="1" applyFill="1" applyBorder="1" applyAlignment="1">
      <alignment horizontal="center" vertical="top"/>
    </xf>
    <xf numFmtId="3" fontId="13" fillId="5" borderId="69" xfId="0" applyNumberFormat="1" applyFont="1" applyFill="1" applyBorder="1" applyAlignment="1">
      <alignment horizontal="right" vertical="top" wrapText="1"/>
    </xf>
    <xf numFmtId="4" fontId="4" fillId="4" borderId="8" xfId="0" applyNumberFormat="1" applyFont="1" applyFill="1" applyBorder="1" applyAlignment="1">
      <alignment horizontal="center" vertical="top"/>
    </xf>
    <xf numFmtId="4" fontId="4" fillId="4" borderId="7" xfId="0" applyNumberFormat="1" applyFont="1" applyFill="1" applyBorder="1" applyAlignment="1">
      <alignment horizontal="center" vertical="top"/>
    </xf>
    <xf numFmtId="3" fontId="4" fillId="0" borderId="8" xfId="0" applyNumberFormat="1" applyFont="1" applyFill="1" applyBorder="1" applyAlignment="1">
      <alignment horizontal="center" vertical="top" wrapText="1"/>
    </xf>
    <xf numFmtId="164" fontId="4" fillId="4" borderId="0" xfId="0" applyNumberFormat="1" applyFont="1" applyFill="1" applyBorder="1" applyAlignment="1">
      <alignment horizontal="center" vertical="top"/>
    </xf>
    <xf numFmtId="3" fontId="1" fillId="0" borderId="73" xfId="0" applyNumberFormat="1" applyFont="1" applyBorder="1" applyAlignment="1">
      <alignment horizontal="center" vertical="center" wrapText="1"/>
    </xf>
    <xf numFmtId="3" fontId="1" fillId="0" borderId="26" xfId="0" applyNumberFormat="1" applyFont="1" applyBorder="1" applyAlignment="1">
      <alignment horizontal="center" vertical="top"/>
    </xf>
    <xf numFmtId="164" fontId="25" fillId="4" borderId="18" xfId="0" applyNumberFormat="1" applyFont="1" applyFill="1" applyBorder="1" applyAlignment="1">
      <alignment horizontal="center" vertical="top"/>
    </xf>
    <xf numFmtId="3" fontId="14" fillId="4" borderId="42" xfId="0" applyNumberFormat="1" applyFont="1" applyFill="1" applyBorder="1" applyAlignment="1">
      <alignment horizontal="left" vertical="top" wrapText="1"/>
    </xf>
    <xf numFmtId="3" fontId="25" fillId="4" borderId="17" xfId="0" applyNumberFormat="1" applyFont="1" applyFill="1" applyBorder="1" applyAlignment="1">
      <alignment horizontal="center" vertical="top" wrapText="1"/>
    </xf>
    <xf numFmtId="164" fontId="25" fillId="4" borderId="17" xfId="0" applyNumberFormat="1" applyFont="1" applyFill="1" applyBorder="1" applyAlignment="1">
      <alignment horizontal="center" vertical="top"/>
    </xf>
    <xf numFmtId="4" fontId="4" fillId="4" borderId="17" xfId="0" applyNumberFormat="1" applyFont="1" applyFill="1" applyBorder="1" applyAlignment="1">
      <alignment horizontal="center" vertical="top"/>
    </xf>
    <xf numFmtId="4" fontId="4" fillId="4" borderId="18" xfId="0" applyNumberFormat="1" applyFont="1" applyFill="1" applyBorder="1" applyAlignment="1">
      <alignment horizontal="center" vertical="top"/>
    </xf>
    <xf numFmtId="4" fontId="4" fillId="4" borderId="0" xfId="0" applyNumberFormat="1" applyFont="1" applyFill="1" applyBorder="1" applyAlignment="1">
      <alignment horizontal="center" vertical="top"/>
    </xf>
    <xf numFmtId="3" fontId="18" fillId="4" borderId="6" xfId="0" applyNumberFormat="1" applyFont="1" applyFill="1" applyBorder="1" applyAlignment="1">
      <alignment horizontal="left" vertical="top" wrapText="1"/>
    </xf>
    <xf numFmtId="3" fontId="18" fillId="4" borderId="8" xfId="0" applyNumberFormat="1" applyFont="1" applyFill="1" applyBorder="1" applyAlignment="1">
      <alignment horizontal="left" vertical="top" wrapText="1"/>
    </xf>
  </cellXfs>
  <cellStyles count="3">
    <cellStyle name="Excel Built-in Normal" xfId="2"/>
    <cellStyle name="Įprastas" xfId="0" builtinId="0"/>
    <cellStyle name="Įprastas 2" xfId="1"/>
  </cellStyles>
  <dxfs count="0"/>
  <tableStyles count="0" defaultTableStyle="TableStyleMedium2" defaultPivotStyle="PivotStyleLight16"/>
  <colors>
    <mruColors>
      <color rgb="FFFFFF99"/>
      <color rgb="FFCCFF99"/>
      <color rgb="FFCCFF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75"/>
  <sheetViews>
    <sheetView topLeftCell="A220" workbookViewId="0">
      <selection activeCell="M227" sqref="M227"/>
    </sheetView>
  </sheetViews>
  <sheetFormatPr defaultRowHeight="12.75" x14ac:dyDescent="0.2"/>
  <cols>
    <col min="1" max="3" width="2.42578125" style="63" customWidth="1"/>
    <col min="4" max="4" width="32.5703125" style="41" customWidth="1"/>
    <col min="5" max="6" width="3" style="47" customWidth="1"/>
    <col min="7" max="7" width="9.7109375" style="96" customWidth="1"/>
    <col min="8" max="16" width="8.85546875" style="129" customWidth="1"/>
    <col min="17" max="17" width="23.5703125" style="41" customWidth="1"/>
    <col min="18" max="18" width="7" style="47" customWidth="1"/>
    <col min="19" max="20" width="6.42578125" style="1096" customWidth="1"/>
    <col min="21" max="21" width="23.5703125" style="1096" customWidth="1"/>
    <col min="22" max="22" width="11.140625" style="40" customWidth="1"/>
    <col min="23" max="16384" width="9.140625" style="40"/>
  </cols>
  <sheetData>
    <row r="1" spans="1:23" ht="28.5" customHeight="1" x14ac:dyDescent="0.2">
      <c r="Q1" s="1310" t="s">
        <v>109</v>
      </c>
      <c r="R1" s="1310"/>
      <c r="S1" s="1310"/>
      <c r="T1" s="1310"/>
      <c r="U1" s="1310"/>
    </row>
    <row r="2" spans="1:23" s="142" customFormat="1" ht="15.75" x14ac:dyDescent="0.2">
      <c r="A2" s="1311" t="s">
        <v>236</v>
      </c>
      <c r="B2" s="1311"/>
      <c r="C2" s="1311"/>
      <c r="D2" s="1311"/>
      <c r="E2" s="1311"/>
      <c r="F2" s="1311"/>
      <c r="G2" s="1311"/>
      <c r="H2" s="1311"/>
      <c r="I2" s="1311"/>
      <c r="J2" s="1311"/>
      <c r="K2" s="1311"/>
      <c r="L2" s="1311"/>
      <c r="M2" s="1311"/>
      <c r="N2" s="1311"/>
      <c r="O2" s="1311"/>
      <c r="P2" s="1311"/>
      <c r="Q2" s="1311"/>
      <c r="R2" s="1311"/>
      <c r="S2" s="1311"/>
      <c r="T2" s="1311"/>
      <c r="U2" s="1311"/>
    </row>
    <row r="3" spans="1:23" s="142" customFormat="1" ht="15.75" x14ac:dyDescent="0.2">
      <c r="A3" s="1312" t="s">
        <v>30</v>
      </c>
      <c r="B3" s="1312"/>
      <c r="C3" s="1312"/>
      <c r="D3" s="1312"/>
      <c r="E3" s="1312"/>
      <c r="F3" s="1312"/>
      <c r="G3" s="1312"/>
      <c r="H3" s="1312"/>
      <c r="I3" s="1312"/>
      <c r="J3" s="1312"/>
      <c r="K3" s="1312"/>
      <c r="L3" s="1312"/>
      <c r="M3" s="1312"/>
      <c r="N3" s="1312"/>
      <c r="O3" s="1312"/>
      <c r="P3" s="1312"/>
      <c r="Q3" s="1312"/>
      <c r="R3" s="1312"/>
      <c r="S3" s="1312"/>
      <c r="T3" s="1312"/>
      <c r="U3" s="1312"/>
    </row>
    <row r="4" spans="1:23" s="142" customFormat="1" ht="15.75" x14ac:dyDescent="0.2">
      <c r="A4" s="1313" t="s">
        <v>55</v>
      </c>
      <c r="B4" s="1313"/>
      <c r="C4" s="1313"/>
      <c r="D4" s="1313"/>
      <c r="E4" s="1313"/>
      <c r="F4" s="1313"/>
      <c r="G4" s="1313"/>
      <c r="H4" s="1313"/>
      <c r="I4" s="1313"/>
      <c r="J4" s="1313"/>
      <c r="K4" s="1313"/>
      <c r="L4" s="1313"/>
      <c r="M4" s="1313"/>
      <c r="N4" s="1313"/>
      <c r="O4" s="1313"/>
      <c r="P4" s="1313"/>
      <c r="Q4" s="1313"/>
      <c r="R4" s="1313"/>
      <c r="S4" s="1313"/>
      <c r="T4" s="1313"/>
      <c r="U4" s="1313"/>
    </row>
    <row r="5" spans="1:23" ht="20.25" customHeight="1" thickBot="1" x14ac:dyDescent="0.25">
      <c r="A5" s="95"/>
      <c r="B5" s="95"/>
      <c r="C5" s="1314" t="s">
        <v>76</v>
      </c>
      <c r="D5" s="1314"/>
      <c r="E5" s="1314"/>
      <c r="F5" s="1314"/>
      <c r="G5" s="1314"/>
      <c r="H5" s="1314"/>
      <c r="I5" s="1314"/>
      <c r="J5" s="1314"/>
      <c r="K5" s="1314"/>
      <c r="L5" s="1314"/>
      <c r="M5" s="1314"/>
      <c r="N5" s="1314"/>
      <c r="O5" s="1314"/>
      <c r="P5" s="1314"/>
      <c r="Q5" s="1314"/>
      <c r="R5" s="1314"/>
      <c r="S5" s="1314"/>
      <c r="T5" s="1314"/>
      <c r="U5" s="1314"/>
    </row>
    <row r="6" spans="1:23" ht="24" customHeight="1" x14ac:dyDescent="0.2">
      <c r="A6" s="1315" t="s">
        <v>8</v>
      </c>
      <c r="B6" s="1318" t="s">
        <v>9</v>
      </c>
      <c r="C6" s="1321" t="s">
        <v>10</v>
      </c>
      <c r="D6" s="1324" t="s">
        <v>123</v>
      </c>
      <c r="E6" s="1327" t="s">
        <v>11</v>
      </c>
      <c r="F6" s="1360" t="s">
        <v>12</v>
      </c>
      <c r="G6" s="1355" t="s">
        <v>13</v>
      </c>
      <c r="H6" s="1352" t="s">
        <v>124</v>
      </c>
      <c r="I6" s="1346" t="s">
        <v>258</v>
      </c>
      <c r="J6" s="1349" t="s">
        <v>110</v>
      </c>
      <c r="K6" s="1352" t="s">
        <v>79</v>
      </c>
      <c r="L6" s="1346" t="s">
        <v>263</v>
      </c>
      <c r="M6" s="1349" t="s">
        <v>110</v>
      </c>
      <c r="N6" s="1352" t="s">
        <v>125</v>
      </c>
      <c r="O6" s="1346" t="s">
        <v>264</v>
      </c>
      <c r="P6" s="1355" t="s">
        <v>110</v>
      </c>
      <c r="Q6" s="1358" t="s">
        <v>126</v>
      </c>
      <c r="R6" s="1359"/>
      <c r="S6" s="1359"/>
      <c r="T6" s="1359"/>
      <c r="U6" s="1330" t="s">
        <v>262</v>
      </c>
    </row>
    <row r="7" spans="1:23" ht="15.75" customHeight="1" x14ac:dyDescent="0.2">
      <c r="A7" s="1316"/>
      <c r="B7" s="1319"/>
      <c r="C7" s="1322"/>
      <c r="D7" s="1325"/>
      <c r="E7" s="1328"/>
      <c r="F7" s="1361"/>
      <c r="G7" s="1356"/>
      <c r="H7" s="1353"/>
      <c r="I7" s="1347"/>
      <c r="J7" s="1350"/>
      <c r="K7" s="1353"/>
      <c r="L7" s="1347"/>
      <c r="M7" s="1350"/>
      <c r="N7" s="1353"/>
      <c r="O7" s="1347"/>
      <c r="P7" s="1356"/>
      <c r="Q7" s="1333" t="s">
        <v>23</v>
      </c>
      <c r="R7" s="1335" t="s">
        <v>59</v>
      </c>
      <c r="S7" s="1336"/>
      <c r="T7" s="1336"/>
      <c r="U7" s="1331"/>
    </row>
    <row r="8" spans="1:23" ht="91.5" customHeight="1" thickBot="1" x14ac:dyDescent="0.25">
      <c r="A8" s="1317"/>
      <c r="B8" s="1320"/>
      <c r="C8" s="1323"/>
      <c r="D8" s="1326"/>
      <c r="E8" s="1329"/>
      <c r="F8" s="1362"/>
      <c r="G8" s="1357"/>
      <c r="H8" s="1354"/>
      <c r="I8" s="1348"/>
      <c r="J8" s="1351"/>
      <c r="K8" s="1354"/>
      <c r="L8" s="1348"/>
      <c r="M8" s="1351"/>
      <c r="N8" s="1354"/>
      <c r="O8" s="1348"/>
      <c r="P8" s="1357"/>
      <c r="Q8" s="1334"/>
      <c r="R8" s="418" t="s">
        <v>60</v>
      </c>
      <c r="S8" s="418" t="s">
        <v>82</v>
      </c>
      <c r="T8" s="418" t="s">
        <v>122</v>
      </c>
      <c r="U8" s="1332"/>
    </row>
    <row r="9" spans="1:23" ht="13.5" thickBot="1" x14ac:dyDescent="0.25">
      <c r="A9" s="1337" t="s">
        <v>67</v>
      </c>
      <c r="B9" s="1338"/>
      <c r="C9" s="1338"/>
      <c r="D9" s="1338"/>
      <c r="E9" s="1338"/>
      <c r="F9" s="1338"/>
      <c r="G9" s="1338"/>
      <c r="H9" s="1338"/>
      <c r="I9" s="1338"/>
      <c r="J9" s="1338"/>
      <c r="K9" s="1338"/>
      <c r="L9" s="1338"/>
      <c r="M9" s="1338"/>
      <c r="N9" s="1338"/>
      <c r="O9" s="1338"/>
      <c r="P9" s="1338"/>
      <c r="Q9" s="1338"/>
      <c r="R9" s="1338"/>
      <c r="S9" s="1338"/>
      <c r="T9" s="1338"/>
      <c r="U9" s="1339"/>
    </row>
    <row r="10" spans="1:23" s="54" customFormat="1" ht="12.75" customHeight="1" thickBot="1" x14ac:dyDescent="0.25">
      <c r="A10" s="1340" t="s">
        <v>31</v>
      </c>
      <c r="B10" s="1341"/>
      <c r="C10" s="1341"/>
      <c r="D10" s="1341"/>
      <c r="E10" s="1341"/>
      <c r="F10" s="1341"/>
      <c r="G10" s="1341"/>
      <c r="H10" s="1341"/>
      <c r="I10" s="1341"/>
      <c r="J10" s="1341"/>
      <c r="K10" s="1341"/>
      <c r="L10" s="1341"/>
      <c r="M10" s="1341"/>
      <c r="N10" s="1341"/>
      <c r="O10" s="1341"/>
      <c r="P10" s="1341"/>
      <c r="Q10" s="1341"/>
      <c r="R10" s="1341"/>
      <c r="S10" s="1341"/>
      <c r="T10" s="1341"/>
      <c r="U10" s="1342"/>
      <c r="V10" s="257"/>
    </row>
    <row r="11" spans="1:23" s="54" customFormat="1" ht="13.5" thickBot="1" x14ac:dyDescent="0.25">
      <c r="A11" s="657" t="s">
        <v>14</v>
      </c>
      <c r="B11" s="1343" t="s">
        <v>36</v>
      </c>
      <c r="C11" s="1344"/>
      <c r="D11" s="1344"/>
      <c r="E11" s="1344"/>
      <c r="F11" s="1344"/>
      <c r="G11" s="1344"/>
      <c r="H11" s="1344"/>
      <c r="I11" s="1344"/>
      <c r="J11" s="1344"/>
      <c r="K11" s="1344"/>
      <c r="L11" s="1344"/>
      <c r="M11" s="1344"/>
      <c r="N11" s="1344"/>
      <c r="O11" s="1344"/>
      <c r="P11" s="1344"/>
      <c r="Q11" s="1344"/>
      <c r="R11" s="1344"/>
      <c r="S11" s="1344"/>
      <c r="T11" s="1344"/>
      <c r="U11" s="1345"/>
    </row>
    <row r="12" spans="1:23" s="54" customFormat="1" ht="13.5" thickBot="1" x14ac:dyDescent="0.25">
      <c r="A12" s="661" t="s">
        <v>14</v>
      </c>
      <c r="B12" s="7" t="s">
        <v>14</v>
      </c>
      <c r="C12" s="1363" t="s">
        <v>72</v>
      </c>
      <c r="D12" s="1364"/>
      <c r="E12" s="1364"/>
      <c r="F12" s="1364"/>
      <c r="G12" s="1365"/>
      <c r="H12" s="1365"/>
      <c r="I12" s="1365"/>
      <c r="J12" s="1365"/>
      <c r="K12" s="1365"/>
      <c r="L12" s="1365"/>
      <c r="M12" s="1365"/>
      <c r="N12" s="1365"/>
      <c r="O12" s="1365"/>
      <c r="P12" s="1365"/>
      <c r="Q12" s="1365"/>
      <c r="R12" s="1365"/>
      <c r="S12" s="1365"/>
      <c r="T12" s="1365"/>
      <c r="U12" s="1366"/>
    </row>
    <row r="13" spans="1:23" s="54" customFormat="1" ht="12.75" customHeight="1" x14ac:dyDescent="0.2">
      <c r="A13" s="662" t="s">
        <v>14</v>
      </c>
      <c r="B13" s="3" t="s">
        <v>14</v>
      </c>
      <c r="C13" s="1367" t="s">
        <v>14</v>
      </c>
      <c r="D13" s="1369" t="s">
        <v>45</v>
      </c>
      <c r="E13" s="1371" t="s">
        <v>241</v>
      </c>
      <c r="F13" s="1373">
        <v>2</v>
      </c>
      <c r="G13" s="968" t="s">
        <v>15</v>
      </c>
      <c r="H13" s="765">
        <f>29261.8+9</f>
        <v>29270.799999999999</v>
      </c>
      <c r="I13" s="1003">
        <f>29261.8+9+55+1.3-19.7+36.2+4.4+1.7</f>
        <v>29349.7</v>
      </c>
      <c r="J13" s="1004">
        <f>+I13-H13</f>
        <v>78.900000000001455</v>
      </c>
      <c r="K13" s="765">
        <v>29317.599999999999</v>
      </c>
      <c r="L13" s="756">
        <v>29317.599999999999</v>
      </c>
      <c r="M13" s="757">
        <f>+L13-K13</f>
        <v>0</v>
      </c>
      <c r="N13" s="761">
        <v>29311.5</v>
      </c>
      <c r="O13" s="756">
        <v>29311.5</v>
      </c>
      <c r="P13" s="757">
        <f>+O13-N13</f>
        <v>0</v>
      </c>
      <c r="Q13" s="521"/>
      <c r="R13" s="554"/>
      <c r="S13" s="230"/>
      <c r="T13" s="441"/>
      <c r="U13" s="1375" t="s">
        <v>298</v>
      </c>
    </row>
    <row r="14" spans="1:23" s="54" customFormat="1" x14ac:dyDescent="0.2">
      <c r="A14" s="663"/>
      <c r="B14" s="5"/>
      <c r="C14" s="1368"/>
      <c r="D14" s="1370"/>
      <c r="E14" s="1372"/>
      <c r="F14" s="1374"/>
      <c r="G14" s="82" t="s">
        <v>18</v>
      </c>
      <c r="H14" s="766">
        <v>36475.699999999997</v>
      </c>
      <c r="I14" s="439">
        <v>36475.699999999997</v>
      </c>
      <c r="J14" s="720"/>
      <c r="K14" s="766">
        <v>35492</v>
      </c>
      <c r="L14" s="439">
        <v>35492</v>
      </c>
      <c r="M14" s="720">
        <f>+L14-K14</f>
        <v>0</v>
      </c>
      <c r="N14" s="762">
        <v>35492</v>
      </c>
      <c r="O14" s="439">
        <v>35492</v>
      </c>
      <c r="P14" s="720">
        <f>+O14-N14</f>
        <v>0</v>
      </c>
      <c r="Q14" s="1100"/>
      <c r="R14" s="242"/>
      <c r="S14" s="231"/>
      <c r="T14" s="434"/>
      <c r="U14" s="1376"/>
    </row>
    <row r="15" spans="1:23" s="54" customFormat="1" x14ac:dyDescent="0.2">
      <c r="A15" s="663"/>
      <c r="B15" s="5"/>
      <c r="C15" s="1035"/>
      <c r="D15" s="834"/>
      <c r="E15" s="515"/>
      <c r="F15" s="1042"/>
      <c r="G15" s="82" t="s">
        <v>18</v>
      </c>
      <c r="H15" s="766">
        <v>132.1</v>
      </c>
      <c r="I15" s="439">
        <v>132.1</v>
      </c>
      <c r="J15" s="720"/>
      <c r="K15" s="713"/>
      <c r="L15" s="439"/>
      <c r="M15" s="720"/>
      <c r="N15" s="612"/>
      <c r="O15" s="439"/>
      <c r="P15" s="720"/>
      <c r="Q15" s="1100"/>
      <c r="R15" s="242"/>
      <c r="S15" s="231"/>
      <c r="T15" s="434"/>
      <c r="U15" s="1376"/>
    </row>
    <row r="16" spans="1:23" s="54" customFormat="1" ht="14.25" customHeight="1" x14ac:dyDescent="0.2">
      <c r="A16" s="663"/>
      <c r="B16" s="1046"/>
      <c r="C16" s="13"/>
      <c r="D16" s="65"/>
      <c r="E16" s="515"/>
      <c r="F16" s="1042"/>
      <c r="G16" s="969" t="s">
        <v>44</v>
      </c>
      <c r="H16" s="766">
        <v>5503.7</v>
      </c>
      <c r="I16" s="439">
        <v>5503.7</v>
      </c>
      <c r="J16" s="720"/>
      <c r="K16" s="713">
        <v>5509</v>
      </c>
      <c r="L16" s="439">
        <v>5509</v>
      </c>
      <c r="M16" s="720"/>
      <c r="N16" s="612">
        <v>5509</v>
      </c>
      <c r="O16" s="439">
        <v>5509</v>
      </c>
      <c r="P16" s="720"/>
      <c r="Q16" s="258"/>
      <c r="R16" s="81"/>
      <c r="S16" s="79"/>
      <c r="T16" s="298"/>
      <c r="U16" s="1376"/>
      <c r="V16" s="348"/>
      <c r="W16" s="257"/>
    </row>
    <row r="17" spans="1:28" s="54" customFormat="1" ht="14.25" customHeight="1" x14ac:dyDescent="0.2">
      <c r="A17" s="663"/>
      <c r="B17" s="1046"/>
      <c r="C17" s="13"/>
      <c r="D17" s="65"/>
      <c r="E17" s="515"/>
      <c r="F17" s="1042"/>
      <c r="G17" s="975" t="s">
        <v>66</v>
      </c>
      <c r="H17" s="766">
        <v>593.70000000000005</v>
      </c>
      <c r="I17" s="439">
        <v>593.70000000000005</v>
      </c>
      <c r="J17" s="720"/>
      <c r="K17" s="713"/>
      <c r="L17" s="439"/>
      <c r="M17" s="720"/>
      <c r="N17" s="612"/>
      <c r="O17" s="439"/>
      <c r="P17" s="720"/>
      <c r="Q17" s="258"/>
      <c r="R17" s="81"/>
      <c r="S17" s="79"/>
      <c r="T17" s="298"/>
      <c r="U17" s="1376"/>
      <c r="V17" s="1112" t="s">
        <v>301</v>
      </c>
      <c r="W17" s="1112"/>
      <c r="X17" s="1113"/>
      <c r="Y17" s="1113"/>
      <c r="Z17" s="1113"/>
      <c r="AA17" s="1113"/>
      <c r="AB17" s="1113"/>
    </row>
    <row r="18" spans="1:28" s="54" customFormat="1" ht="15" customHeight="1" x14ac:dyDescent="0.2">
      <c r="A18" s="663"/>
      <c r="B18" s="5"/>
      <c r="C18" s="13"/>
      <c r="D18" s="65"/>
      <c r="E18" s="515"/>
      <c r="F18" s="1042"/>
      <c r="G18" s="970" t="s">
        <v>227</v>
      </c>
      <c r="H18" s="766">
        <v>43.3</v>
      </c>
      <c r="I18" s="439">
        <v>43.3</v>
      </c>
      <c r="J18" s="720"/>
      <c r="K18" s="713">
        <v>7.7</v>
      </c>
      <c r="L18" s="439">
        <v>7.7</v>
      </c>
      <c r="M18" s="720"/>
      <c r="N18" s="612"/>
      <c r="O18" s="439"/>
      <c r="P18" s="720"/>
      <c r="Q18" s="258"/>
      <c r="R18" s="81"/>
      <c r="S18" s="79"/>
      <c r="T18" s="298"/>
      <c r="U18" s="1376"/>
      <c r="V18" s="1109" t="s">
        <v>312</v>
      </c>
      <c r="W18" s="1110"/>
      <c r="X18" s="1111"/>
      <c r="Y18" s="1111"/>
      <c r="Z18" s="1111"/>
      <c r="AA18" s="1111"/>
      <c r="AB18" s="1111"/>
    </row>
    <row r="19" spans="1:28" s="54" customFormat="1" ht="15.75" customHeight="1" x14ac:dyDescent="0.2">
      <c r="A19" s="663"/>
      <c r="B19" s="5"/>
      <c r="C19" s="13"/>
      <c r="D19" s="65"/>
      <c r="E19" s="499"/>
      <c r="F19" s="751"/>
      <c r="G19" s="970" t="s">
        <v>3</v>
      </c>
      <c r="H19" s="411">
        <v>3.8</v>
      </c>
      <c r="I19" s="357">
        <v>3.8</v>
      </c>
      <c r="J19" s="406"/>
      <c r="K19" s="254">
        <v>0.7</v>
      </c>
      <c r="L19" s="357">
        <v>0.7</v>
      </c>
      <c r="M19" s="406"/>
      <c r="N19" s="414"/>
      <c r="O19" s="357"/>
      <c r="P19" s="406"/>
      <c r="Q19" s="258"/>
      <c r="R19" s="81"/>
      <c r="S19" s="79"/>
      <c r="T19" s="298"/>
      <c r="U19" s="1376"/>
      <c r="V19" s="1109"/>
      <c r="W19" s="1110"/>
      <c r="X19" s="1111"/>
      <c r="Y19" s="1111"/>
      <c r="Z19" s="1111"/>
      <c r="AA19" s="1111"/>
      <c r="AB19" s="1111"/>
    </row>
    <row r="20" spans="1:28" s="54" customFormat="1" ht="15" customHeight="1" x14ac:dyDescent="0.2">
      <c r="A20" s="663"/>
      <c r="B20" s="5"/>
      <c r="C20" s="13"/>
      <c r="D20" s="1378" t="s">
        <v>237</v>
      </c>
      <c r="E20" s="515"/>
      <c r="F20" s="1042"/>
      <c r="G20" s="81"/>
      <c r="H20" s="972"/>
      <c r="I20" s="79"/>
      <c r="J20" s="298"/>
      <c r="K20" s="81"/>
      <c r="L20" s="79"/>
      <c r="M20" s="298"/>
      <c r="O20" s="79"/>
      <c r="P20" s="298"/>
      <c r="Q20" s="1380" t="s">
        <v>270</v>
      </c>
      <c r="R20" s="841">
        <v>19</v>
      </c>
      <c r="S20" s="838"/>
      <c r="T20" s="839"/>
      <c r="U20" s="1376"/>
      <c r="V20" s="348"/>
      <c r="W20" s="257"/>
    </row>
    <row r="21" spans="1:28" s="54" customFormat="1" ht="15" customHeight="1" x14ac:dyDescent="0.2">
      <c r="A21" s="663"/>
      <c r="B21" s="5"/>
      <c r="C21" s="13"/>
      <c r="D21" s="1379"/>
      <c r="E21" s="515"/>
      <c r="F21" s="1042"/>
      <c r="G21" s="81"/>
      <c r="H21" s="972"/>
      <c r="I21" s="1114"/>
      <c r="J21" s="1115"/>
      <c r="K21" s="81"/>
      <c r="L21" s="79"/>
      <c r="M21" s="298"/>
      <c r="O21" s="79"/>
      <c r="P21" s="298"/>
      <c r="Q21" s="1377"/>
      <c r="R21" s="835"/>
      <c r="S21" s="836"/>
      <c r="T21" s="837"/>
      <c r="U21" s="1376"/>
      <c r="V21" s="348"/>
      <c r="W21" s="257"/>
    </row>
    <row r="22" spans="1:28" s="54" customFormat="1" ht="14.25" customHeight="1" x14ac:dyDescent="0.2">
      <c r="A22" s="663"/>
      <c r="B22" s="1046"/>
      <c r="C22" s="13"/>
      <c r="D22" s="1378" t="s">
        <v>166</v>
      </c>
      <c r="E22" s="515"/>
      <c r="F22" s="1042"/>
      <c r="G22" s="1034" t="s">
        <v>95</v>
      </c>
      <c r="H22" s="788"/>
      <c r="I22" s="1116">
        <v>1.7</v>
      </c>
      <c r="J22" s="1117">
        <f>+I22-H22</f>
        <v>1.7</v>
      </c>
      <c r="K22" s="974"/>
      <c r="L22" s="927"/>
      <c r="M22" s="105"/>
      <c r="N22" s="1058"/>
      <c r="O22" s="927"/>
      <c r="P22" s="105"/>
      <c r="Q22" s="1382" t="s">
        <v>132</v>
      </c>
      <c r="R22" s="261">
        <v>48</v>
      </c>
      <c r="S22" s="519">
        <v>48</v>
      </c>
      <c r="T22" s="325">
        <v>48</v>
      </c>
      <c r="U22" s="1376"/>
      <c r="V22" s="348"/>
      <c r="W22" s="257"/>
    </row>
    <row r="23" spans="1:28" s="54" customFormat="1" ht="15" customHeight="1" x14ac:dyDescent="0.2">
      <c r="A23" s="663"/>
      <c r="B23" s="5"/>
      <c r="C23" s="13"/>
      <c r="D23" s="1379"/>
      <c r="E23" s="515"/>
      <c r="F23" s="1042"/>
      <c r="G23" s="242"/>
      <c r="H23" s="974"/>
      <c r="I23" s="1118"/>
      <c r="J23" s="1119"/>
      <c r="K23" s="974"/>
      <c r="L23" s="927"/>
      <c r="M23" s="105"/>
      <c r="N23" s="1058"/>
      <c r="O23" s="927"/>
      <c r="P23" s="105"/>
      <c r="Q23" s="1383"/>
      <c r="R23" s="553"/>
      <c r="S23" s="507"/>
      <c r="T23" s="522"/>
      <c r="U23" s="1376"/>
      <c r="V23" s="348"/>
    </row>
    <row r="24" spans="1:28" s="54" customFormat="1" ht="17.25" customHeight="1" x14ac:dyDescent="0.2">
      <c r="A24" s="663"/>
      <c r="B24" s="5"/>
      <c r="C24" s="13"/>
      <c r="D24" s="1381"/>
      <c r="E24" s="515"/>
      <c r="F24" s="1042"/>
      <c r="G24" s="1048"/>
      <c r="H24" s="974"/>
      <c r="I24" s="1118"/>
      <c r="J24" s="1119"/>
      <c r="K24" s="974"/>
      <c r="L24" s="927"/>
      <c r="M24" s="105"/>
      <c r="N24" s="1058"/>
      <c r="O24" s="927"/>
      <c r="P24" s="105"/>
      <c r="Q24" s="517" t="s">
        <v>133</v>
      </c>
      <c r="R24" s="562">
        <v>8051</v>
      </c>
      <c r="S24" s="44">
        <v>8100</v>
      </c>
      <c r="T24" s="1051">
        <v>8100</v>
      </c>
      <c r="U24" s="1376"/>
      <c r="V24" s="349"/>
    </row>
    <row r="25" spans="1:28" s="54" customFormat="1" ht="15.75" customHeight="1" x14ac:dyDescent="0.2">
      <c r="A25" s="663"/>
      <c r="B25" s="5"/>
      <c r="C25" s="13"/>
      <c r="D25" s="1379" t="s">
        <v>167</v>
      </c>
      <c r="E25" s="515"/>
      <c r="F25" s="1042"/>
      <c r="G25" s="242"/>
      <c r="H25" s="974"/>
      <c r="I25" s="1118"/>
      <c r="J25" s="1119"/>
      <c r="K25" s="974"/>
      <c r="L25" s="927"/>
      <c r="M25" s="105"/>
      <c r="N25" s="1058"/>
      <c r="O25" s="927"/>
      <c r="P25" s="105"/>
      <c r="Q25" s="1383" t="s">
        <v>132</v>
      </c>
      <c r="R25" s="560">
        <v>7</v>
      </c>
      <c r="S25" s="200">
        <v>7</v>
      </c>
      <c r="T25" s="61">
        <v>7</v>
      </c>
      <c r="U25" s="1376"/>
    </row>
    <row r="26" spans="1:28" s="54" customFormat="1" ht="14.25" customHeight="1" x14ac:dyDescent="0.2">
      <c r="A26" s="663"/>
      <c r="B26" s="1046"/>
      <c r="C26" s="13"/>
      <c r="D26" s="1379"/>
      <c r="E26" s="515"/>
      <c r="F26" s="1042"/>
      <c r="G26" s="242"/>
      <c r="H26" s="974"/>
      <c r="I26" s="1118"/>
      <c r="J26" s="1119"/>
      <c r="K26" s="289"/>
      <c r="L26" s="290"/>
      <c r="M26" s="225"/>
      <c r="N26" s="260"/>
      <c r="O26" s="290"/>
      <c r="P26" s="225"/>
      <c r="Q26" s="1383"/>
      <c r="R26" s="556"/>
      <c r="S26" s="202"/>
      <c r="T26" s="183"/>
      <c r="U26" s="1376"/>
    </row>
    <row r="27" spans="1:28" s="54" customFormat="1" ht="15" customHeight="1" thickBot="1" x14ac:dyDescent="0.25">
      <c r="A27" s="663"/>
      <c r="B27" s="5"/>
      <c r="C27" s="13"/>
      <c r="D27" s="1384"/>
      <c r="E27" s="515"/>
      <c r="F27" s="1042"/>
      <c r="G27" s="242"/>
      <c r="H27" s="974"/>
      <c r="I27" s="1118"/>
      <c r="J27" s="1119"/>
      <c r="K27" s="974"/>
      <c r="L27" s="927"/>
      <c r="M27" s="105"/>
      <c r="N27" s="1058"/>
      <c r="O27" s="927"/>
      <c r="P27" s="105"/>
      <c r="Q27" s="552" t="s">
        <v>133</v>
      </c>
      <c r="R27" s="555">
        <v>301</v>
      </c>
      <c r="S27" s="442">
        <v>301</v>
      </c>
      <c r="T27" s="531">
        <v>301</v>
      </c>
      <c r="U27" s="1376"/>
    </row>
    <row r="28" spans="1:28" s="54" customFormat="1" ht="12.75" customHeight="1" x14ac:dyDescent="0.2">
      <c r="A28" s="1385"/>
      <c r="B28" s="5"/>
      <c r="C28" s="1386"/>
      <c r="D28" s="1387" t="s">
        <v>74</v>
      </c>
      <c r="E28" s="1390"/>
      <c r="F28" s="1392"/>
      <c r="G28" s="1048"/>
      <c r="H28" s="974"/>
      <c r="I28" s="1118"/>
      <c r="J28" s="1119"/>
      <c r="K28" s="974"/>
      <c r="L28" s="927"/>
      <c r="M28" s="105"/>
      <c r="N28" s="1058"/>
      <c r="O28" s="927"/>
      <c r="P28" s="105"/>
      <c r="Q28" s="1394" t="s">
        <v>132</v>
      </c>
      <c r="R28" s="528">
        <v>4</v>
      </c>
      <c r="S28" s="638">
        <v>4</v>
      </c>
      <c r="T28" s="639">
        <v>4</v>
      </c>
      <c r="U28" s="1376"/>
    </row>
    <row r="29" spans="1:28" s="54" customFormat="1" ht="15.75" customHeight="1" x14ac:dyDescent="0.2">
      <c r="A29" s="1385"/>
      <c r="B29" s="5"/>
      <c r="C29" s="1386"/>
      <c r="D29" s="1388"/>
      <c r="E29" s="1391"/>
      <c r="F29" s="1393"/>
      <c r="G29" s="1048"/>
      <c r="H29" s="974"/>
      <c r="I29" s="1118"/>
      <c r="J29" s="1119"/>
      <c r="K29" s="974"/>
      <c r="L29" s="927"/>
      <c r="M29" s="105"/>
      <c r="N29" s="1058"/>
      <c r="O29" s="927"/>
      <c r="P29" s="105"/>
      <c r="Q29" s="1383"/>
      <c r="R29" s="1048"/>
      <c r="S29" s="1050"/>
      <c r="T29" s="1052"/>
      <c r="U29" s="1376"/>
    </row>
    <row r="30" spans="1:28" s="54" customFormat="1" ht="15.75" customHeight="1" x14ac:dyDescent="0.2">
      <c r="A30" s="1385"/>
      <c r="B30" s="5"/>
      <c r="C30" s="1368"/>
      <c r="D30" s="1388"/>
      <c r="E30" s="1391"/>
      <c r="F30" s="1393"/>
      <c r="G30" s="1048"/>
      <c r="H30" s="974"/>
      <c r="I30" s="1118"/>
      <c r="J30" s="1119"/>
      <c r="K30" s="974"/>
      <c r="L30" s="927"/>
      <c r="M30" s="105"/>
      <c r="N30" s="1058"/>
      <c r="O30" s="927"/>
      <c r="P30" s="105"/>
      <c r="Q30" s="551" t="s">
        <v>133</v>
      </c>
      <c r="R30" s="557">
        <v>1319</v>
      </c>
      <c r="S30" s="28">
        <v>1320</v>
      </c>
      <c r="T30" s="29">
        <v>1320</v>
      </c>
      <c r="U30" s="1376"/>
    </row>
    <row r="31" spans="1:28" s="54" customFormat="1" ht="15.75" customHeight="1" thickBot="1" x14ac:dyDescent="0.25">
      <c r="A31" s="1385"/>
      <c r="B31" s="5"/>
      <c r="C31" s="1368"/>
      <c r="D31" s="1389"/>
      <c r="E31" s="1372"/>
      <c r="F31" s="1374"/>
      <c r="G31" s="1048"/>
      <c r="H31" s="974"/>
      <c r="I31" s="1118"/>
      <c r="J31" s="1119"/>
      <c r="K31" s="974"/>
      <c r="L31" s="927"/>
      <c r="M31" s="105"/>
      <c r="N31" s="1058"/>
      <c r="O31" s="927"/>
      <c r="P31" s="105"/>
      <c r="Q31" s="640" t="s">
        <v>176</v>
      </c>
      <c r="R31" s="641">
        <v>925</v>
      </c>
      <c r="S31" s="642">
        <v>925</v>
      </c>
      <c r="T31" s="531">
        <v>925</v>
      </c>
      <c r="U31" s="1376"/>
    </row>
    <row r="32" spans="1:28" s="54" customFormat="1" ht="30" customHeight="1" x14ac:dyDescent="0.2">
      <c r="A32" s="664"/>
      <c r="B32" s="5"/>
      <c r="C32" s="1035"/>
      <c r="D32" s="1036" t="s">
        <v>177</v>
      </c>
      <c r="E32" s="515"/>
      <c r="F32" s="1042"/>
      <c r="G32" s="1048"/>
      <c r="H32" s="500"/>
      <c r="I32" s="1118"/>
      <c r="J32" s="1119"/>
      <c r="K32" s="974"/>
      <c r="L32" s="927"/>
      <c r="M32" s="105"/>
      <c r="N32" s="1058"/>
      <c r="O32" s="927"/>
      <c r="P32" s="105"/>
      <c r="Q32" s="840" t="s">
        <v>270</v>
      </c>
      <c r="R32" s="1048">
        <v>26</v>
      </c>
      <c r="S32" s="1050"/>
      <c r="T32" s="1052"/>
      <c r="U32" s="1376"/>
    </row>
    <row r="33" spans="1:25" s="54" customFormat="1" ht="15.75" customHeight="1" x14ac:dyDescent="0.2">
      <c r="A33" s="664"/>
      <c r="B33" s="1046"/>
      <c r="C33" s="1035"/>
      <c r="D33" s="1378" t="s">
        <v>168</v>
      </c>
      <c r="E33" s="515"/>
      <c r="F33" s="685"/>
      <c r="G33" s="602" t="s">
        <v>95</v>
      </c>
      <c r="H33" s="976"/>
      <c r="I33" s="1120">
        <v>55</v>
      </c>
      <c r="J33" s="1121">
        <f>+I33-H33</f>
        <v>55</v>
      </c>
      <c r="K33" s="974"/>
      <c r="L33" s="927"/>
      <c r="M33" s="105"/>
      <c r="N33" s="1058"/>
      <c r="O33" s="927"/>
      <c r="P33" s="105"/>
      <c r="Q33" s="551" t="s">
        <v>132</v>
      </c>
      <c r="R33" s="558">
        <v>32</v>
      </c>
      <c r="S33" s="156">
        <v>32</v>
      </c>
      <c r="T33" s="150">
        <v>32</v>
      </c>
      <c r="U33" s="1376"/>
    </row>
    <row r="34" spans="1:25" s="54" customFormat="1" ht="28.5" customHeight="1" x14ac:dyDescent="0.2">
      <c r="A34" s="664"/>
      <c r="B34" s="1046"/>
      <c r="C34" s="1035"/>
      <c r="D34" s="1379"/>
      <c r="E34" s="515"/>
      <c r="F34" s="685"/>
      <c r="G34" s="1048"/>
      <c r="H34" s="500"/>
      <c r="I34" s="1118"/>
      <c r="J34" s="1119"/>
      <c r="K34" s="974"/>
      <c r="L34" s="927"/>
      <c r="M34" s="105"/>
      <c r="N34" s="1058"/>
      <c r="O34" s="927"/>
      <c r="P34" s="105"/>
      <c r="Q34" s="517" t="s">
        <v>134</v>
      </c>
      <c r="R34" s="224">
        <v>17438</v>
      </c>
      <c r="S34" s="162">
        <v>17450</v>
      </c>
      <c r="T34" s="61">
        <v>17450</v>
      </c>
      <c r="U34" s="1376"/>
    </row>
    <row r="35" spans="1:25" s="54" customFormat="1" ht="21.75" customHeight="1" x14ac:dyDescent="0.2">
      <c r="A35" s="664"/>
      <c r="B35" s="1046"/>
      <c r="C35" s="1035"/>
      <c r="D35" s="1378" t="s">
        <v>169</v>
      </c>
      <c r="E35" s="515"/>
      <c r="F35" s="685"/>
      <c r="G35" s="1048"/>
      <c r="H35" s="500"/>
      <c r="I35" s="1118"/>
      <c r="J35" s="1119"/>
      <c r="K35" s="974"/>
      <c r="L35" s="927"/>
      <c r="M35" s="105"/>
      <c r="N35" s="1058"/>
      <c r="O35" s="927"/>
      <c r="P35" s="105"/>
      <c r="Q35" s="551" t="s">
        <v>132</v>
      </c>
      <c r="R35" s="558">
        <v>5</v>
      </c>
      <c r="S35" s="156">
        <v>5</v>
      </c>
      <c r="T35" s="150">
        <v>5</v>
      </c>
      <c r="U35" s="1376"/>
    </row>
    <row r="36" spans="1:25" s="54" customFormat="1" ht="21.75" customHeight="1" thickBot="1" x14ac:dyDescent="0.25">
      <c r="A36" s="664"/>
      <c r="B36" s="1046"/>
      <c r="C36" s="1035"/>
      <c r="D36" s="1379"/>
      <c r="E36" s="515"/>
      <c r="F36" s="685"/>
      <c r="G36" s="1048"/>
      <c r="H36" s="500"/>
      <c r="I36" s="1118"/>
      <c r="J36" s="1119"/>
      <c r="K36" s="974"/>
      <c r="L36" s="927"/>
      <c r="M36" s="105"/>
      <c r="N36" s="1058"/>
      <c r="O36" s="927"/>
      <c r="P36" s="105"/>
      <c r="Q36" s="552" t="s">
        <v>133</v>
      </c>
      <c r="R36" s="559">
        <v>989</v>
      </c>
      <c r="S36" s="445">
        <v>990</v>
      </c>
      <c r="T36" s="153">
        <v>990</v>
      </c>
      <c r="U36" s="1376"/>
    </row>
    <row r="37" spans="1:25" s="54" customFormat="1" ht="21.75" customHeight="1" x14ac:dyDescent="0.2">
      <c r="A37" s="664"/>
      <c r="B37" s="1046"/>
      <c r="C37" s="1035"/>
      <c r="D37" s="1397" t="s">
        <v>275</v>
      </c>
      <c r="E37" s="163"/>
      <c r="F37" s="343"/>
      <c r="G37" s="847"/>
      <c r="H37" s="505"/>
      <c r="I37" s="1122"/>
      <c r="J37" s="1123"/>
      <c r="K37" s="391"/>
      <c r="L37" s="844"/>
      <c r="M37" s="152"/>
      <c r="N37" s="185"/>
      <c r="O37" s="844"/>
      <c r="P37" s="152"/>
      <c r="Q37" s="510" t="s">
        <v>132</v>
      </c>
      <c r="R37" s="528">
        <v>31</v>
      </c>
      <c r="S37" s="446">
        <v>31</v>
      </c>
      <c r="T37" s="447">
        <v>31</v>
      </c>
      <c r="U37" s="1376"/>
    </row>
    <row r="38" spans="1:25" s="173" customFormat="1" ht="27.75" customHeight="1" x14ac:dyDescent="0.2">
      <c r="A38" s="663"/>
      <c r="B38" s="1046"/>
      <c r="C38" s="1041"/>
      <c r="D38" s="1398"/>
      <c r="E38" s="504"/>
      <c r="F38" s="1062"/>
      <c r="G38" s="846"/>
      <c r="H38" s="977"/>
      <c r="I38" s="1124"/>
      <c r="J38" s="1125"/>
      <c r="K38" s="373"/>
      <c r="L38" s="503"/>
      <c r="M38" s="288"/>
      <c r="N38" s="336"/>
      <c r="O38" s="503"/>
      <c r="P38" s="288"/>
      <c r="Q38" s="1045" t="s">
        <v>276</v>
      </c>
      <c r="R38" s="560">
        <v>2050</v>
      </c>
      <c r="S38" s="60">
        <v>2050</v>
      </c>
      <c r="T38" s="61">
        <v>2050</v>
      </c>
      <c r="U38" s="1377"/>
    </row>
    <row r="39" spans="1:25" s="54" customFormat="1" ht="18" customHeight="1" x14ac:dyDescent="0.2">
      <c r="A39" s="664"/>
      <c r="B39" s="1046"/>
      <c r="C39" s="1035"/>
      <c r="D39" s="1378" t="s">
        <v>135</v>
      </c>
      <c r="E39" s="515"/>
      <c r="F39" s="685"/>
      <c r="G39" s="1048"/>
      <c r="H39" s="500"/>
      <c r="I39" s="1118"/>
      <c r="J39" s="1119"/>
      <c r="K39" s="974"/>
      <c r="L39" s="927"/>
      <c r="M39" s="105"/>
      <c r="N39" s="1058"/>
      <c r="O39" s="927"/>
      <c r="P39" s="105"/>
      <c r="Q39" s="1044" t="s">
        <v>134</v>
      </c>
      <c r="R39" s="561" t="s">
        <v>136</v>
      </c>
      <c r="S39" s="508"/>
      <c r="T39" s="523"/>
      <c r="U39" s="523"/>
      <c r="V39" s="257"/>
    </row>
    <row r="40" spans="1:25" s="54" customFormat="1" ht="13.5" customHeight="1" x14ac:dyDescent="0.2">
      <c r="A40" s="664"/>
      <c r="B40" s="1046"/>
      <c r="C40" s="832"/>
      <c r="D40" s="1381"/>
      <c r="E40" s="499"/>
      <c r="F40" s="685"/>
      <c r="G40" s="1048"/>
      <c r="H40" s="500"/>
      <c r="I40" s="1118"/>
      <c r="J40" s="1119"/>
      <c r="K40" s="289"/>
      <c r="L40" s="290"/>
      <c r="M40" s="225"/>
      <c r="N40" s="260"/>
      <c r="O40" s="290"/>
      <c r="P40" s="225"/>
      <c r="Q40" s="509"/>
      <c r="R40" s="537"/>
      <c r="S40" s="164"/>
      <c r="T40" s="183"/>
      <c r="U40" s="183"/>
    </row>
    <row r="41" spans="1:25" s="54" customFormat="1" ht="16.5" customHeight="1" x14ac:dyDescent="0.2">
      <c r="A41" s="1385"/>
      <c r="B41" s="1399"/>
      <c r="C41" s="1368"/>
      <c r="D41" s="1379" t="s">
        <v>165</v>
      </c>
      <c r="E41" s="1395"/>
      <c r="F41" s="1396"/>
      <c r="G41" s="242"/>
      <c r="H41" s="974"/>
      <c r="I41" s="1118"/>
      <c r="J41" s="1119"/>
      <c r="K41" s="974"/>
      <c r="L41" s="927"/>
      <c r="M41" s="105"/>
      <c r="N41" s="1058"/>
      <c r="O41" s="927"/>
      <c r="P41" s="105"/>
      <c r="Q41" s="509" t="s">
        <v>132</v>
      </c>
      <c r="R41" s="261">
        <v>6</v>
      </c>
      <c r="S41" s="159">
        <v>6</v>
      </c>
      <c r="T41" s="199">
        <v>6</v>
      </c>
      <c r="U41" s="199"/>
    </row>
    <row r="42" spans="1:25" s="54" customFormat="1" ht="15.75" customHeight="1" x14ac:dyDescent="0.2">
      <c r="A42" s="1385"/>
      <c r="B42" s="1399"/>
      <c r="C42" s="1368"/>
      <c r="D42" s="1379"/>
      <c r="E42" s="1395"/>
      <c r="F42" s="1396"/>
      <c r="G42" s="969"/>
      <c r="H42" s="974"/>
      <c r="I42" s="1118"/>
      <c r="J42" s="1119"/>
      <c r="K42" s="974"/>
      <c r="L42" s="927"/>
      <c r="M42" s="105"/>
      <c r="N42" s="1058"/>
      <c r="O42" s="927"/>
      <c r="P42" s="105"/>
      <c r="Q42" s="551" t="s">
        <v>133</v>
      </c>
      <c r="R42" s="557">
        <v>5430</v>
      </c>
      <c r="S42" s="28">
        <v>5430</v>
      </c>
      <c r="T42" s="29">
        <v>5430</v>
      </c>
      <c r="U42" s="29"/>
      <c r="W42" s="1403"/>
      <c r="X42" s="1403"/>
      <c r="Y42" s="1403"/>
    </row>
    <row r="43" spans="1:25" s="54" customFormat="1" ht="15.75" customHeight="1" x14ac:dyDescent="0.2">
      <c r="A43" s="1385"/>
      <c r="B43" s="1399"/>
      <c r="C43" s="1368"/>
      <c r="D43" s="1379"/>
      <c r="E43" s="1395"/>
      <c r="F43" s="1396"/>
      <c r="G43" s="969"/>
      <c r="H43" s="974"/>
      <c r="I43" s="1118"/>
      <c r="J43" s="1119"/>
      <c r="K43" s="974"/>
      <c r="L43" s="927"/>
      <c r="M43" s="105"/>
      <c r="N43" s="1058"/>
      <c r="O43" s="927"/>
      <c r="P43" s="105"/>
      <c r="Q43" s="1404" t="s">
        <v>225</v>
      </c>
      <c r="R43" s="1047">
        <v>90</v>
      </c>
      <c r="S43" s="1049">
        <v>90</v>
      </c>
      <c r="T43" s="61">
        <v>90</v>
      </c>
      <c r="U43" s="1051"/>
      <c r="W43" s="1403"/>
      <c r="X43" s="1403"/>
      <c r="Y43" s="1403"/>
    </row>
    <row r="44" spans="1:25" s="54" customFormat="1" ht="15.75" customHeight="1" x14ac:dyDescent="0.2">
      <c r="A44" s="1385"/>
      <c r="B44" s="1399"/>
      <c r="C44" s="1368"/>
      <c r="D44" s="1381"/>
      <c r="E44" s="1395"/>
      <c r="F44" s="1396"/>
      <c r="G44" s="969"/>
      <c r="H44" s="974"/>
      <c r="I44" s="1118"/>
      <c r="J44" s="1119"/>
      <c r="K44" s="974"/>
      <c r="L44" s="927"/>
      <c r="M44" s="105"/>
      <c r="N44" s="1058"/>
      <c r="O44" s="927"/>
      <c r="P44" s="105"/>
      <c r="Q44" s="1405"/>
      <c r="R44" s="1048"/>
      <c r="S44" s="1050"/>
      <c r="T44" s="1052"/>
      <c r="U44" s="1052"/>
      <c r="W44" s="1043"/>
      <c r="X44" s="1043"/>
      <c r="Y44" s="1043"/>
    </row>
    <row r="45" spans="1:25" s="54" customFormat="1" ht="12.75" customHeight="1" x14ac:dyDescent="0.2">
      <c r="A45" s="1385"/>
      <c r="B45" s="1399"/>
      <c r="C45" s="1368"/>
      <c r="D45" s="1400" t="s">
        <v>51</v>
      </c>
      <c r="E45" s="1402"/>
      <c r="F45" s="1396"/>
      <c r="G45" s="242"/>
      <c r="H45" s="974"/>
      <c r="I45" s="1118"/>
      <c r="J45" s="1119"/>
      <c r="K45" s="974"/>
      <c r="L45" s="927"/>
      <c r="M45" s="105"/>
      <c r="N45" s="1058"/>
      <c r="O45" s="927"/>
      <c r="P45" s="105"/>
      <c r="Q45" s="1404" t="s">
        <v>137</v>
      </c>
      <c r="R45" s="1426">
        <v>5450</v>
      </c>
      <c r="S45" s="1428">
        <v>5450</v>
      </c>
      <c r="T45" s="1412">
        <v>5450</v>
      </c>
      <c r="U45" s="1051"/>
    </row>
    <row r="46" spans="1:25" s="54" customFormat="1" x14ac:dyDescent="0.2">
      <c r="A46" s="1385"/>
      <c r="B46" s="1399"/>
      <c r="C46" s="1368"/>
      <c r="D46" s="1401"/>
      <c r="E46" s="1402"/>
      <c r="F46" s="1396"/>
      <c r="G46" s="969"/>
      <c r="H46" s="974"/>
      <c r="I46" s="1118"/>
      <c r="J46" s="1119"/>
      <c r="K46" s="974"/>
      <c r="L46" s="927"/>
      <c r="M46" s="105"/>
      <c r="N46" s="1058"/>
      <c r="O46" s="927"/>
      <c r="P46" s="105"/>
      <c r="Q46" s="1405"/>
      <c r="R46" s="1427"/>
      <c r="S46" s="1429"/>
      <c r="T46" s="1413"/>
      <c r="U46" s="1052"/>
    </row>
    <row r="47" spans="1:25" s="54" customFormat="1" x14ac:dyDescent="0.2">
      <c r="A47" s="1385"/>
      <c r="B47" s="1399"/>
      <c r="C47" s="1368"/>
      <c r="D47" s="1401"/>
      <c r="E47" s="1402"/>
      <c r="F47" s="1396"/>
      <c r="G47" s="969"/>
      <c r="H47" s="974"/>
      <c r="I47" s="1118"/>
      <c r="J47" s="1119"/>
      <c r="K47" s="974"/>
      <c r="L47" s="927"/>
      <c r="M47" s="105"/>
      <c r="N47" s="1058"/>
      <c r="O47" s="927"/>
      <c r="P47" s="105"/>
      <c r="Q47" s="1405"/>
      <c r="R47" s="1427"/>
      <c r="S47" s="1429"/>
      <c r="T47" s="1414"/>
      <c r="U47" s="1052"/>
    </row>
    <row r="48" spans="1:25" s="54" customFormat="1" ht="14.25" customHeight="1" x14ac:dyDescent="0.2">
      <c r="A48" s="1040"/>
      <c r="B48" s="1046"/>
      <c r="C48" s="1035"/>
      <c r="D48" s="1421" t="s">
        <v>138</v>
      </c>
      <c r="E48" s="1054"/>
      <c r="F48" s="1042"/>
      <c r="G48" s="969"/>
      <c r="H48" s="974"/>
      <c r="I48" s="1118"/>
      <c r="J48" s="1119"/>
      <c r="K48" s="974"/>
      <c r="L48" s="927"/>
      <c r="M48" s="105"/>
      <c r="N48" s="1058"/>
      <c r="O48" s="927"/>
      <c r="P48" s="105"/>
      <c r="Q48" s="1044" t="s">
        <v>87</v>
      </c>
      <c r="R48" s="562">
        <v>85</v>
      </c>
      <c r="S48" s="32">
        <v>100</v>
      </c>
      <c r="T48" s="1051"/>
      <c r="U48" s="1051"/>
    </row>
    <row r="49" spans="1:21" s="54" customFormat="1" ht="14.25" customHeight="1" x14ac:dyDescent="0.2">
      <c r="A49" s="1040"/>
      <c r="B49" s="1046"/>
      <c r="C49" s="1035"/>
      <c r="D49" s="1422"/>
      <c r="E49" s="1054"/>
      <c r="F49" s="1042"/>
      <c r="G49" s="969"/>
      <c r="H49" s="974"/>
      <c r="I49" s="1118"/>
      <c r="J49" s="1119"/>
      <c r="K49" s="974"/>
      <c r="L49" s="927"/>
      <c r="M49" s="105"/>
      <c r="N49" s="1058"/>
      <c r="O49" s="927"/>
      <c r="P49" s="105"/>
      <c r="Q49" s="1045"/>
      <c r="R49" s="563"/>
      <c r="S49" s="20"/>
      <c r="T49" s="1052"/>
      <c r="U49" s="1052"/>
    </row>
    <row r="50" spans="1:21" s="54" customFormat="1" ht="14.25" customHeight="1" x14ac:dyDescent="0.2">
      <c r="A50" s="1040"/>
      <c r="B50" s="1046"/>
      <c r="C50" s="1035"/>
      <c r="D50" s="1430"/>
      <c r="E50" s="1054"/>
      <c r="F50" s="1042"/>
      <c r="G50" s="969"/>
      <c r="H50" s="974"/>
      <c r="I50" s="1118"/>
      <c r="J50" s="1119"/>
      <c r="K50" s="974"/>
      <c r="L50" s="927"/>
      <c r="M50" s="105"/>
      <c r="N50" s="1058"/>
      <c r="O50" s="927"/>
      <c r="P50" s="105"/>
      <c r="Q50" s="1045"/>
      <c r="R50" s="563"/>
      <c r="S50" s="20"/>
      <c r="T50" s="1052"/>
      <c r="U50" s="1052"/>
    </row>
    <row r="51" spans="1:21" s="54" customFormat="1" ht="12.75" customHeight="1" x14ac:dyDescent="0.2">
      <c r="A51" s="665"/>
      <c r="B51" s="5"/>
      <c r="C51" s="13"/>
      <c r="D51" s="1431" t="s">
        <v>178</v>
      </c>
      <c r="E51" s="1432"/>
      <c r="F51" s="1434"/>
      <c r="G51" s="242"/>
      <c r="H51" s="973"/>
      <c r="I51" s="1126"/>
      <c r="J51" s="1127"/>
      <c r="K51" s="974"/>
      <c r="L51" s="927"/>
      <c r="M51" s="105"/>
      <c r="N51" s="1058"/>
      <c r="O51" s="927"/>
      <c r="P51" s="105"/>
      <c r="Q51" s="1404" t="s">
        <v>137</v>
      </c>
      <c r="R51" s="560">
        <v>152</v>
      </c>
      <c r="S51" s="60">
        <v>160</v>
      </c>
      <c r="T51" s="61">
        <v>160</v>
      </c>
      <c r="U51" s="61"/>
    </row>
    <row r="52" spans="1:21" s="54" customFormat="1" ht="14.25" customHeight="1" x14ac:dyDescent="0.2">
      <c r="A52" s="665"/>
      <c r="B52" s="5"/>
      <c r="C52" s="13"/>
      <c r="D52" s="1430"/>
      <c r="E52" s="1433"/>
      <c r="F52" s="1435"/>
      <c r="G52" s="969"/>
      <c r="H52" s="1075"/>
      <c r="I52" s="1128"/>
      <c r="J52" s="1129"/>
      <c r="K52" s="974"/>
      <c r="L52" s="927"/>
      <c r="M52" s="105"/>
      <c r="N52" s="1058"/>
      <c r="O52" s="927"/>
      <c r="P52" s="105"/>
      <c r="Q52" s="1405"/>
      <c r="R52" s="564"/>
      <c r="S52" s="361"/>
      <c r="T52" s="362"/>
      <c r="U52" s="362"/>
    </row>
    <row r="53" spans="1:21" s="54" customFormat="1" ht="17.25" customHeight="1" x14ac:dyDescent="0.2">
      <c r="A53" s="665"/>
      <c r="B53" s="5"/>
      <c r="C53" s="13"/>
      <c r="D53" s="1421" t="s">
        <v>179</v>
      </c>
      <c r="E53" s="1402"/>
      <c r="F53" s="1396"/>
      <c r="G53" s="242"/>
      <c r="H53" s="1075"/>
      <c r="I53" s="1128"/>
      <c r="J53" s="1129"/>
      <c r="K53" s="974"/>
      <c r="L53" s="927"/>
      <c r="M53" s="105"/>
      <c r="N53" s="1058"/>
      <c r="O53" s="927"/>
      <c r="P53" s="105"/>
      <c r="Q53" s="551" t="s">
        <v>139</v>
      </c>
      <c r="R53" s="558">
        <v>695</v>
      </c>
      <c r="S53" s="156">
        <v>695</v>
      </c>
      <c r="T53" s="150">
        <v>695</v>
      </c>
      <c r="U53" s="150"/>
    </row>
    <row r="54" spans="1:21" ht="30.75" customHeight="1" x14ac:dyDescent="0.2">
      <c r="A54" s="665"/>
      <c r="B54" s="5"/>
      <c r="C54" s="13"/>
      <c r="D54" s="1422"/>
      <c r="E54" s="1402"/>
      <c r="F54" s="1396"/>
      <c r="G54" s="242"/>
      <c r="H54" s="1075"/>
      <c r="I54" s="1128"/>
      <c r="J54" s="1129"/>
      <c r="K54" s="974"/>
      <c r="L54" s="927"/>
      <c r="M54" s="105"/>
      <c r="N54" s="1058"/>
      <c r="O54" s="927"/>
      <c r="P54" s="105"/>
      <c r="Q54" s="1044" t="s">
        <v>140</v>
      </c>
      <c r="R54" s="560">
        <v>15000</v>
      </c>
      <c r="S54" s="60">
        <v>15000</v>
      </c>
      <c r="T54" s="61">
        <v>15000</v>
      </c>
      <c r="U54" s="61"/>
    </row>
    <row r="55" spans="1:21" ht="21" customHeight="1" x14ac:dyDescent="0.2">
      <c r="A55" s="665"/>
      <c r="B55" s="5"/>
      <c r="C55" s="13"/>
      <c r="D55" s="1397" t="s">
        <v>141</v>
      </c>
      <c r="E55" s="1054"/>
      <c r="F55" s="264"/>
      <c r="G55" s="971"/>
      <c r="H55" s="1075"/>
      <c r="I55" s="1128"/>
      <c r="J55" s="1129"/>
      <c r="K55" s="974"/>
      <c r="L55" s="927"/>
      <c r="M55" s="105"/>
      <c r="N55" s="1058"/>
      <c r="O55" s="927"/>
      <c r="P55" s="105"/>
      <c r="Q55" s="551" t="s">
        <v>142</v>
      </c>
      <c r="R55" s="558">
        <v>168</v>
      </c>
      <c r="S55" s="156">
        <v>168</v>
      </c>
      <c r="T55" s="150">
        <v>168</v>
      </c>
      <c r="U55" s="150"/>
    </row>
    <row r="56" spans="1:21" ht="21" customHeight="1" x14ac:dyDescent="0.2">
      <c r="A56" s="665"/>
      <c r="B56" s="5"/>
      <c r="C56" s="12"/>
      <c r="D56" s="1398"/>
      <c r="E56" s="831"/>
      <c r="F56" s="264"/>
      <c r="G56" s="971"/>
      <c r="H56" s="1075"/>
      <c r="I56" s="1128"/>
      <c r="J56" s="1129"/>
      <c r="K56" s="974"/>
      <c r="L56" s="927"/>
      <c r="M56" s="105"/>
      <c r="N56" s="1058"/>
      <c r="O56" s="927"/>
      <c r="P56" s="105"/>
      <c r="Q56" s="509" t="s">
        <v>143</v>
      </c>
      <c r="R56" s="537">
        <v>16</v>
      </c>
      <c r="S56" s="164">
        <v>16</v>
      </c>
      <c r="T56" s="183">
        <v>16</v>
      </c>
      <c r="U56" s="183"/>
    </row>
    <row r="57" spans="1:21" ht="42" customHeight="1" x14ac:dyDescent="0.2">
      <c r="A57" s="663"/>
      <c r="B57" s="5"/>
      <c r="C57" s="13"/>
      <c r="D57" s="1053" t="s">
        <v>242</v>
      </c>
      <c r="E57" s="1054"/>
      <c r="F57" s="264"/>
      <c r="G57" s="971"/>
      <c r="H57" s="289"/>
      <c r="I57" s="1130"/>
      <c r="J57" s="1131"/>
      <c r="K57" s="289"/>
      <c r="L57" s="290"/>
      <c r="M57" s="225"/>
      <c r="N57" s="260"/>
      <c r="O57" s="290"/>
      <c r="P57" s="225"/>
      <c r="Q57" s="1038"/>
      <c r="R57" s="537"/>
      <c r="S57" s="164"/>
      <c r="T57" s="183"/>
      <c r="U57" s="183"/>
    </row>
    <row r="58" spans="1:21" ht="54" customHeight="1" x14ac:dyDescent="0.2">
      <c r="A58" s="663"/>
      <c r="B58" s="5"/>
      <c r="C58" s="13"/>
      <c r="D58" s="1419" t="s">
        <v>144</v>
      </c>
      <c r="E58" s="1054"/>
      <c r="F58" s="264"/>
      <c r="G58" s="1424" t="s">
        <v>95</v>
      </c>
      <c r="H58" s="1437"/>
      <c r="I58" s="1439">
        <v>1.3</v>
      </c>
      <c r="J58" s="1132">
        <f>+I58-H58</f>
        <v>1.3</v>
      </c>
      <c r="K58" s="1441"/>
      <c r="L58" s="1410"/>
      <c r="M58" s="1017"/>
      <c r="N58" s="1408"/>
      <c r="O58" s="1410"/>
      <c r="P58" s="1017"/>
      <c r="Q58" s="551" t="s">
        <v>132</v>
      </c>
      <c r="R58" s="558">
        <v>1</v>
      </c>
      <c r="S58" s="156">
        <v>1</v>
      </c>
      <c r="T58" s="150">
        <v>1</v>
      </c>
      <c r="U58" s="1406" t="s">
        <v>299</v>
      </c>
    </row>
    <row r="59" spans="1:21" ht="78.75" customHeight="1" x14ac:dyDescent="0.2">
      <c r="A59" s="663"/>
      <c r="B59" s="5"/>
      <c r="C59" s="13"/>
      <c r="D59" s="1423"/>
      <c r="E59" s="1054"/>
      <c r="F59" s="264"/>
      <c r="G59" s="1425"/>
      <c r="H59" s="1438"/>
      <c r="I59" s="1440"/>
      <c r="J59" s="1133"/>
      <c r="K59" s="1442"/>
      <c r="L59" s="1411"/>
      <c r="M59" s="1015"/>
      <c r="N59" s="1409"/>
      <c r="O59" s="1411"/>
      <c r="P59" s="1015"/>
      <c r="Q59" s="1039" t="s">
        <v>134</v>
      </c>
      <c r="R59" s="1005" t="s">
        <v>287</v>
      </c>
      <c r="S59" s="1107">
        <v>25</v>
      </c>
      <c r="T59" s="1108">
        <v>25</v>
      </c>
      <c r="U59" s="1407"/>
    </row>
    <row r="60" spans="1:21" ht="170.25" customHeight="1" x14ac:dyDescent="0.2">
      <c r="A60" s="663"/>
      <c r="B60" s="5"/>
      <c r="C60" s="13"/>
      <c r="D60" s="1104" t="s">
        <v>145</v>
      </c>
      <c r="E60" s="831"/>
      <c r="F60" s="263"/>
      <c r="G60" s="1415" t="s">
        <v>95</v>
      </c>
      <c r="H60" s="1008">
        <v>35</v>
      </c>
      <c r="I60" s="1116">
        <v>15.3</v>
      </c>
      <c r="J60" s="1117">
        <f>+I60-H60</f>
        <v>-19.7</v>
      </c>
      <c r="K60" s="974"/>
      <c r="L60" s="927"/>
      <c r="M60" s="105"/>
      <c r="N60" s="1058"/>
      <c r="O60" s="927"/>
      <c r="P60" s="105"/>
      <c r="Q60" s="1044" t="s">
        <v>132</v>
      </c>
      <c r="R60" s="224">
        <v>2</v>
      </c>
      <c r="S60" s="162"/>
      <c r="T60" s="61"/>
      <c r="U60" s="1007" t="s">
        <v>300</v>
      </c>
    </row>
    <row r="61" spans="1:21" ht="44.25" customHeight="1" thickBot="1" x14ac:dyDescent="0.25">
      <c r="A61" s="663"/>
      <c r="B61" s="5"/>
      <c r="C61" s="13"/>
      <c r="D61" s="614" t="s">
        <v>180</v>
      </c>
      <c r="E61" s="515"/>
      <c r="F61" s="264"/>
      <c r="G61" s="1415"/>
      <c r="H61" s="974"/>
      <c r="I61" s="1118"/>
      <c r="J61" s="1119"/>
      <c r="K61" s="974"/>
      <c r="L61" s="927"/>
      <c r="M61" s="105"/>
      <c r="N61" s="1058"/>
      <c r="O61" s="927"/>
      <c r="P61" s="105"/>
      <c r="Q61" s="1044" t="s">
        <v>134</v>
      </c>
      <c r="R61" s="224"/>
      <c r="S61" s="162">
        <v>120</v>
      </c>
      <c r="T61" s="61">
        <v>170</v>
      </c>
      <c r="U61" s="61"/>
    </row>
    <row r="62" spans="1:21" ht="18" customHeight="1" x14ac:dyDescent="0.2">
      <c r="A62" s="666"/>
      <c r="B62" s="92"/>
      <c r="C62" s="9"/>
      <c r="D62" s="1416" t="s">
        <v>69</v>
      </c>
      <c r="E62" s="1417" t="s">
        <v>46</v>
      </c>
      <c r="F62" s="1042"/>
      <c r="G62" s="242"/>
      <c r="H62" s="974"/>
      <c r="I62" s="1118"/>
      <c r="J62" s="1119"/>
      <c r="K62" s="974"/>
      <c r="L62" s="927"/>
      <c r="M62" s="105"/>
      <c r="N62" s="1058"/>
      <c r="O62" s="927"/>
      <c r="P62" s="105"/>
      <c r="Q62" s="510" t="s">
        <v>132</v>
      </c>
      <c r="R62" s="565">
        <v>4</v>
      </c>
      <c r="S62" s="448">
        <v>4</v>
      </c>
      <c r="T62" s="447">
        <v>4</v>
      </c>
      <c r="U62" s="447"/>
    </row>
    <row r="63" spans="1:21" ht="18" customHeight="1" x14ac:dyDescent="0.2">
      <c r="A63" s="666"/>
      <c r="B63" s="92"/>
      <c r="C63" s="9"/>
      <c r="D63" s="1398"/>
      <c r="E63" s="1418"/>
      <c r="F63" s="1042"/>
      <c r="G63" s="242"/>
      <c r="H63" s="974"/>
      <c r="I63" s="1118"/>
      <c r="J63" s="1119"/>
      <c r="K63" s="974"/>
      <c r="L63" s="927"/>
      <c r="M63" s="105"/>
      <c r="N63" s="1058"/>
      <c r="O63" s="927"/>
      <c r="P63" s="105"/>
      <c r="Q63" s="1038" t="s">
        <v>134</v>
      </c>
      <c r="R63" s="537">
        <v>57</v>
      </c>
      <c r="S63" s="164">
        <v>60</v>
      </c>
      <c r="T63" s="183">
        <v>60</v>
      </c>
      <c r="U63" s="183"/>
    </row>
    <row r="64" spans="1:21" ht="18" customHeight="1" x14ac:dyDescent="0.2">
      <c r="A64" s="667"/>
      <c r="B64" s="1094"/>
      <c r="C64" s="1064"/>
      <c r="D64" s="1419" t="s">
        <v>88</v>
      </c>
      <c r="E64" s="608"/>
      <c r="F64" s="857"/>
      <c r="G64" s="1010" t="s">
        <v>95</v>
      </c>
      <c r="H64" s="1008">
        <v>537.6</v>
      </c>
      <c r="I64" s="1116">
        <f>537.6+36.2</f>
        <v>573.80000000000007</v>
      </c>
      <c r="J64" s="1134">
        <f>+I64-H64</f>
        <v>36.200000000000045</v>
      </c>
      <c r="K64" s="1075"/>
      <c r="L64" s="1098"/>
      <c r="M64" s="107"/>
      <c r="N64" s="101"/>
      <c r="O64" s="1098"/>
      <c r="P64" s="107"/>
      <c r="Q64" s="444" t="s">
        <v>132</v>
      </c>
      <c r="R64" s="462">
        <v>90</v>
      </c>
      <c r="S64" s="262">
        <v>90</v>
      </c>
      <c r="T64" s="29">
        <v>90</v>
      </c>
      <c r="U64" s="29"/>
    </row>
    <row r="65" spans="1:26" ht="29.25" customHeight="1" x14ac:dyDescent="0.2">
      <c r="A65" s="667"/>
      <c r="B65" s="1094"/>
      <c r="C65" s="1064"/>
      <c r="D65" s="1420"/>
      <c r="E65" s="609"/>
      <c r="F65" s="857"/>
      <c r="G65" s="22"/>
      <c r="H65" s="1075"/>
      <c r="I65" s="1128"/>
      <c r="J65" s="1129"/>
      <c r="K65" s="1075"/>
      <c r="L65" s="1098"/>
      <c r="M65" s="107"/>
      <c r="N65" s="101"/>
      <c r="O65" s="1098"/>
      <c r="P65" s="107"/>
      <c r="Q65" s="155" t="s">
        <v>226</v>
      </c>
      <c r="R65" s="389"/>
      <c r="S65" s="139">
        <v>2010</v>
      </c>
      <c r="T65" s="1103"/>
      <c r="U65" s="1103"/>
    </row>
    <row r="66" spans="1:26" ht="92.25" customHeight="1" x14ac:dyDescent="0.2">
      <c r="A66" s="667"/>
      <c r="B66" s="1094"/>
      <c r="C66" s="1064"/>
      <c r="D66" s="1037"/>
      <c r="E66" s="609"/>
      <c r="F66" s="857"/>
      <c r="G66" s="22"/>
      <c r="H66" s="1075"/>
      <c r="I66" s="1128"/>
      <c r="J66" s="1129"/>
      <c r="K66" s="1075"/>
      <c r="L66" s="1098"/>
      <c r="M66" s="107"/>
      <c r="N66" s="1058"/>
      <c r="O66" s="927"/>
      <c r="P66" s="105"/>
      <c r="Q66" s="444" t="s">
        <v>181</v>
      </c>
      <c r="R66" s="1011" t="s">
        <v>288</v>
      </c>
      <c r="S66" s="428">
        <v>448</v>
      </c>
      <c r="T66" s="429">
        <v>448</v>
      </c>
      <c r="U66" s="1013" t="s">
        <v>290</v>
      </c>
    </row>
    <row r="67" spans="1:26" ht="149.25" customHeight="1" x14ac:dyDescent="0.2">
      <c r="A67" s="667"/>
      <c r="B67" s="1094"/>
      <c r="C67" s="1064"/>
      <c r="D67" s="1056"/>
      <c r="E67" s="1061"/>
      <c r="F67" s="1062"/>
      <c r="G67" s="1010" t="s">
        <v>95</v>
      </c>
      <c r="H67" s="1008">
        <v>58.7</v>
      </c>
      <c r="I67" s="1116">
        <f>58.7+4.4</f>
        <v>63.1</v>
      </c>
      <c r="J67" s="1134">
        <f>+I67-H67</f>
        <v>4.3999999999999986</v>
      </c>
      <c r="K67" s="1075"/>
      <c r="L67" s="1098"/>
      <c r="M67" s="107"/>
      <c r="N67" s="1058"/>
      <c r="O67" s="927"/>
      <c r="P67" s="105"/>
      <c r="Q67" s="155" t="s">
        <v>146</v>
      </c>
      <c r="R67" s="1012" t="s">
        <v>289</v>
      </c>
      <c r="S67" s="148">
        <v>9</v>
      </c>
      <c r="T67" s="137"/>
      <c r="U67" s="1014" t="s">
        <v>291</v>
      </c>
    </row>
    <row r="68" spans="1:26" ht="16.5" customHeight="1" x14ac:dyDescent="0.2">
      <c r="A68" s="667"/>
      <c r="B68" s="1094"/>
      <c r="C68" s="1064"/>
      <c r="D68" s="467" t="s">
        <v>58</v>
      </c>
      <c r="E68" s="1061"/>
      <c r="F68" s="1062"/>
      <c r="G68" s="244"/>
      <c r="H68" s="1075"/>
      <c r="I68" s="1128"/>
      <c r="J68" s="1129"/>
      <c r="K68" s="1075"/>
      <c r="L68" s="1098"/>
      <c r="M68" s="107"/>
      <c r="N68" s="101"/>
      <c r="O68" s="1098"/>
      <c r="P68" s="107"/>
      <c r="Q68" s="1076" t="s">
        <v>147</v>
      </c>
      <c r="R68" s="37">
        <v>17</v>
      </c>
      <c r="S68" s="691">
        <v>17</v>
      </c>
      <c r="T68" s="693">
        <v>17</v>
      </c>
      <c r="U68" s="693"/>
    </row>
    <row r="69" spans="1:26" ht="16.5" customHeight="1" x14ac:dyDescent="0.2">
      <c r="A69" s="667"/>
      <c r="B69" s="1094"/>
      <c r="C69" s="71"/>
      <c r="D69" s="467" t="s">
        <v>121</v>
      </c>
      <c r="E69" s="89"/>
      <c r="F69" s="1071"/>
      <c r="G69" s="244"/>
      <c r="H69" s="1075"/>
      <c r="I69" s="1128"/>
      <c r="J69" s="1129"/>
      <c r="K69" s="1075"/>
      <c r="L69" s="1098"/>
      <c r="M69" s="107"/>
      <c r="N69" s="101"/>
      <c r="O69" s="1098"/>
      <c r="P69" s="107"/>
      <c r="Q69" s="444" t="s">
        <v>133</v>
      </c>
      <c r="R69" s="462">
        <v>1168</v>
      </c>
      <c r="S69" s="262">
        <v>1168</v>
      </c>
      <c r="T69" s="43">
        <v>1168</v>
      </c>
      <c r="U69" s="29"/>
    </row>
    <row r="70" spans="1:26" ht="21" customHeight="1" x14ac:dyDescent="0.2">
      <c r="A70" s="667"/>
      <c r="B70" s="1094"/>
      <c r="C70" s="9"/>
      <c r="D70" s="1436" t="s">
        <v>182</v>
      </c>
      <c r="E70" s="271"/>
      <c r="F70" s="1071"/>
      <c r="G70" s="244"/>
      <c r="H70" s="1075"/>
      <c r="I70" s="1128"/>
      <c r="J70" s="1129"/>
      <c r="K70" s="1075"/>
      <c r="L70" s="1098"/>
      <c r="M70" s="107"/>
      <c r="N70" s="101"/>
      <c r="O70" s="1098"/>
      <c r="P70" s="107"/>
      <c r="Q70" s="155" t="s">
        <v>132</v>
      </c>
      <c r="R70" s="733">
        <v>1</v>
      </c>
      <c r="S70" s="734">
        <v>1</v>
      </c>
      <c r="T70" s="735">
        <v>1</v>
      </c>
      <c r="U70" s="647"/>
    </row>
    <row r="71" spans="1:26" s="54" customFormat="1" ht="21" customHeight="1" x14ac:dyDescent="0.2">
      <c r="A71" s="667"/>
      <c r="B71" s="1094"/>
      <c r="C71" s="9"/>
      <c r="D71" s="1398"/>
      <c r="E71" s="271"/>
      <c r="F71" s="1071"/>
      <c r="G71" s="244"/>
      <c r="H71" s="1075"/>
      <c r="I71" s="1128"/>
      <c r="J71" s="1129"/>
      <c r="K71" s="1075"/>
      <c r="L71" s="1098"/>
      <c r="M71" s="107"/>
      <c r="N71" s="101"/>
      <c r="O71" s="1098"/>
      <c r="P71" s="107"/>
      <c r="Q71" s="444" t="s">
        <v>133</v>
      </c>
      <c r="R71" s="567">
        <v>26</v>
      </c>
      <c r="S71" s="450">
        <v>26</v>
      </c>
      <c r="T71" s="525">
        <v>26</v>
      </c>
      <c r="U71" s="709"/>
      <c r="W71" s="349"/>
    </row>
    <row r="72" spans="1:26" ht="30" customHeight="1" x14ac:dyDescent="0.2">
      <c r="A72" s="668"/>
      <c r="B72" s="1094"/>
      <c r="C72" s="1064"/>
      <c r="D72" s="363" t="s">
        <v>148</v>
      </c>
      <c r="E72" s="1061"/>
      <c r="F72" s="1062"/>
      <c r="G72" s="944"/>
      <c r="H72" s="750"/>
      <c r="I72" s="1135"/>
      <c r="J72" s="1136"/>
      <c r="K72" s="750"/>
      <c r="L72" s="746"/>
      <c r="M72" s="141"/>
      <c r="N72" s="144"/>
      <c r="O72" s="746"/>
      <c r="P72" s="141"/>
      <c r="Q72" s="146" t="s">
        <v>132</v>
      </c>
      <c r="R72" s="1048">
        <v>92</v>
      </c>
      <c r="S72" s="1050">
        <v>92</v>
      </c>
      <c r="T72" s="1052">
        <v>92</v>
      </c>
      <c r="U72" s="1052"/>
    </row>
    <row r="73" spans="1:26" s="54" customFormat="1" ht="16.5" customHeight="1" x14ac:dyDescent="0.2">
      <c r="A73" s="663"/>
      <c r="B73" s="5"/>
      <c r="C73" s="607"/>
      <c r="D73" s="1397" t="s">
        <v>117</v>
      </c>
      <c r="E73" s="610"/>
      <c r="F73" s="463">
        <v>1</v>
      </c>
      <c r="G73" s="462" t="s">
        <v>15</v>
      </c>
      <c r="H73" s="377">
        <v>9</v>
      </c>
      <c r="I73" s="781">
        <v>9</v>
      </c>
      <c r="J73" s="334"/>
      <c r="K73" s="377"/>
      <c r="L73" s="781"/>
      <c r="M73" s="334"/>
      <c r="N73" s="201"/>
      <c r="O73" s="781"/>
      <c r="P73" s="334"/>
      <c r="Q73" s="1444" t="s">
        <v>235</v>
      </c>
      <c r="R73" s="562">
        <v>34</v>
      </c>
      <c r="S73" s="32"/>
      <c r="T73" s="615"/>
      <c r="U73" s="615"/>
    </row>
    <row r="74" spans="1:26" ht="16.5" customHeight="1" thickBot="1" x14ac:dyDescent="0.25">
      <c r="A74" s="669"/>
      <c r="B74" s="15"/>
      <c r="C74" s="8"/>
      <c r="D74" s="1443"/>
      <c r="E74" s="1446" t="s">
        <v>54</v>
      </c>
      <c r="F74" s="1446"/>
      <c r="G74" s="1447"/>
      <c r="H74" s="542">
        <f>SUM(H13:H73)-H37-H38-H33-H58-H60-H64-H67-H22</f>
        <v>72032.100000000006</v>
      </c>
      <c r="I74" s="292">
        <f t="shared" ref="I74:J74" si="0">SUM(I13:I73)-I37-I38-I33-I58-I60-I64-I67-I22</f>
        <v>72111</v>
      </c>
      <c r="J74" s="712">
        <f t="shared" si="0"/>
        <v>78.900000000001469</v>
      </c>
      <c r="K74" s="542">
        <f t="shared" ref="K74:P74" si="1">SUM(K13:K73)-K37-K38</f>
        <v>70327</v>
      </c>
      <c r="L74" s="292">
        <f t="shared" si="1"/>
        <v>70327</v>
      </c>
      <c r="M74" s="712">
        <f t="shared" si="1"/>
        <v>0</v>
      </c>
      <c r="N74" s="542">
        <f t="shared" si="1"/>
        <v>70312.5</v>
      </c>
      <c r="O74" s="292">
        <f t="shared" si="1"/>
        <v>70312.5</v>
      </c>
      <c r="P74" s="712">
        <f t="shared" si="1"/>
        <v>0</v>
      </c>
      <c r="Q74" s="1445"/>
      <c r="R74" s="568"/>
      <c r="S74" s="192"/>
      <c r="T74" s="193"/>
      <c r="U74" s="193"/>
    </row>
    <row r="75" spans="1:26" ht="32.25" customHeight="1" x14ac:dyDescent="0.2">
      <c r="A75" s="670" t="s">
        <v>14</v>
      </c>
      <c r="B75" s="1077" t="s">
        <v>14</v>
      </c>
      <c r="C75" s="1063" t="s">
        <v>17</v>
      </c>
      <c r="D75" s="1084" t="s">
        <v>89</v>
      </c>
      <c r="E75" s="1068"/>
      <c r="F75" s="49">
        <v>2</v>
      </c>
      <c r="G75" s="33"/>
      <c r="H75" s="165"/>
      <c r="I75" s="293"/>
      <c r="J75" s="165"/>
      <c r="K75" s="99"/>
      <c r="L75" s="293"/>
      <c r="M75" s="108"/>
      <c r="N75" s="165"/>
      <c r="O75" s="293"/>
      <c r="P75" s="108"/>
      <c r="Q75" s="388"/>
      <c r="R75" s="245"/>
      <c r="S75" s="474"/>
      <c r="T75" s="475"/>
      <c r="U75" s="475"/>
    </row>
    <row r="76" spans="1:26" ht="40.5" customHeight="1" x14ac:dyDescent="0.2">
      <c r="A76" s="667"/>
      <c r="B76" s="1094"/>
      <c r="C76" s="1064"/>
      <c r="D76" s="229" t="s">
        <v>90</v>
      </c>
      <c r="E76" s="1061"/>
      <c r="F76" s="1062"/>
      <c r="G76" s="189" t="s">
        <v>18</v>
      </c>
      <c r="H76" s="782">
        <v>207.3</v>
      </c>
      <c r="I76" s="782">
        <v>207.3</v>
      </c>
      <c r="J76" s="335"/>
      <c r="K76" s="643">
        <v>207.3</v>
      </c>
      <c r="L76" s="782">
        <v>207.3</v>
      </c>
      <c r="M76" s="133">
        <f>+L76-K76</f>
        <v>0</v>
      </c>
      <c r="N76" s="744">
        <v>207.3</v>
      </c>
      <c r="O76" s="782">
        <v>207.3</v>
      </c>
      <c r="P76" s="133">
        <f>+O76-N76</f>
        <v>0</v>
      </c>
      <c r="Q76" s="444" t="s">
        <v>133</v>
      </c>
      <c r="R76" s="569">
        <v>2570</v>
      </c>
      <c r="S76" s="469">
        <v>2570</v>
      </c>
      <c r="T76" s="470">
        <v>2570</v>
      </c>
      <c r="U76" s="470"/>
      <c r="Z76" s="40" t="s">
        <v>81</v>
      </c>
    </row>
    <row r="77" spans="1:26" s="54" customFormat="1" ht="16.5" customHeight="1" x14ac:dyDescent="0.2">
      <c r="A77" s="668"/>
      <c r="B77" s="1094"/>
      <c r="C77" s="1064"/>
      <c r="D77" s="1448" t="s">
        <v>150</v>
      </c>
      <c r="E77" s="1061"/>
      <c r="F77" s="1071"/>
      <c r="G77" s="697" t="s">
        <v>15</v>
      </c>
      <c r="H77" s="844">
        <v>232.6</v>
      </c>
      <c r="I77" s="844">
        <v>232.6</v>
      </c>
      <c r="J77" s="185"/>
      <c r="K77" s="767">
        <v>178</v>
      </c>
      <c r="L77" s="714">
        <v>178</v>
      </c>
      <c r="M77" s="616"/>
      <c r="N77" s="763">
        <v>122</v>
      </c>
      <c r="O77" s="714">
        <v>122</v>
      </c>
      <c r="P77" s="616"/>
      <c r="Q77" s="146" t="s">
        <v>139</v>
      </c>
      <c r="R77" s="22">
        <v>190</v>
      </c>
      <c r="S77" s="690">
        <v>190</v>
      </c>
      <c r="T77" s="692">
        <v>190</v>
      </c>
      <c r="U77" s="692"/>
      <c r="V77" s="348"/>
      <c r="W77" s="348"/>
      <c r="X77" s="348"/>
    </row>
    <row r="78" spans="1:26" s="54" customFormat="1" ht="43.5" customHeight="1" x14ac:dyDescent="0.2">
      <c r="A78" s="667"/>
      <c r="B78" s="1094"/>
      <c r="C78" s="1064"/>
      <c r="D78" s="1449"/>
      <c r="E78" s="1061"/>
      <c r="F78" s="1071"/>
      <c r="G78" s="696"/>
      <c r="H78" s="1098"/>
      <c r="I78" s="1098"/>
      <c r="J78" s="101"/>
      <c r="K78" s="845"/>
      <c r="L78" s="1098"/>
      <c r="M78" s="107"/>
      <c r="N78" s="476"/>
      <c r="O78" s="1098"/>
      <c r="P78" s="107"/>
      <c r="Q78" s="444" t="s">
        <v>183</v>
      </c>
      <c r="R78" s="72">
        <v>30</v>
      </c>
      <c r="S78" s="161"/>
      <c r="T78" s="43"/>
      <c r="U78" s="43"/>
      <c r="V78" s="348"/>
      <c r="W78" s="257"/>
      <c r="X78" s="257"/>
    </row>
    <row r="79" spans="1:26" s="54" customFormat="1" ht="29.25" customHeight="1" x14ac:dyDescent="0.2">
      <c r="A79" s="667"/>
      <c r="B79" s="1094"/>
      <c r="C79" s="1064"/>
      <c r="D79" s="1060" t="s">
        <v>151</v>
      </c>
      <c r="E79" s="1061"/>
      <c r="F79" s="1071"/>
      <c r="G79" s="858"/>
      <c r="H79" s="1098"/>
      <c r="I79" s="1098"/>
      <c r="J79" s="101"/>
      <c r="K79" s="845"/>
      <c r="L79" s="1098"/>
      <c r="M79" s="107"/>
      <c r="N79" s="476"/>
      <c r="O79" s="1098"/>
      <c r="P79" s="107"/>
      <c r="Q79" s="147" t="s">
        <v>184</v>
      </c>
      <c r="R79" s="246">
        <v>2000</v>
      </c>
      <c r="S79" s="161"/>
      <c r="T79" s="43"/>
      <c r="U79" s="43"/>
      <c r="V79" s="349"/>
    </row>
    <row r="80" spans="1:26" s="54" customFormat="1" ht="18" customHeight="1" x14ac:dyDescent="0.2">
      <c r="A80" s="667"/>
      <c r="B80" s="1094"/>
      <c r="C80" s="1064"/>
      <c r="D80" s="1449" t="s">
        <v>57</v>
      </c>
      <c r="E80" s="1450"/>
      <c r="F80" s="1451"/>
      <c r="G80" s="19"/>
      <c r="H80" s="1453"/>
      <c r="I80" s="1453"/>
      <c r="J80" s="101"/>
      <c r="K80" s="845"/>
      <c r="L80" s="1098"/>
      <c r="M80" s="107"/>
      <c r="N80" s="476"/>
      <c r="O80" s="1098"/>
      <c r="P80" s="107"/>
      <c r="Q80" s="444" t="s">
        <v>185</v>
      </c>
      <c r="R80" s="544">
        <v>40</v>
      </c>
      <c r="S80" s="428">
        <v>40</v>
      </c>
      <c r="T80" s="429">
        <v>40</v>
      </c>
      <c r="U80" s="429"/>
      <c r="V80" s="349"/>
    </row>
    <row r="81" spans="1:22" s="54" customFormat="1" ht="15.75" customHeight="1" x14ac:dyDescent="0.2">
      <c r="A81" s="667"/>
      <c r="B81" s="1094"/>
      <c r="C81" s="1064"/>
      <c r="D81" s="1449"/>
      <c r="E81" s="1450"/>
      <c r="F81" s="1452"/>
      <c r="G81" s="19"/>
      <c r="H81" s="1453"/>
      <c r="I81" s="1453"/>
      <c r="J81" s="101"/>
      <c r="K81" s="845"/>
      <c r="L81" s="1098"/>
      <c r="M81" s="107"/>
      <c r="N81" s="476"/>
      <c r="O81" s="1098"/>
      <c r="P81" s="107"/>
      <c r="Q81" s="155" t="s">
        <v>184</v>
      </c>
      <c r="R81" s="544">
        <v>3000</v>
      </c>
      <c r="S81" s="428">
        <v>3000</v>
      </c>
      <c r="T81" s="429">
        <v>3000</v>
      </c>
      <c r="U81" s="429"/>
      <c r="V81" s="349"/>
    </row>
    <row r="82" spans="1:22" s="54" customFormat="1" ht="31.5" customHeight="1" x14ac:dyDescent="0.2">
      <c r="A82" s="664"/>
      <c r="B82" s="1094"/>
      <c r="C82" s="1064"/>
      <c r="D82" s="195" t="s">
        <v>152</v>
      </c>
      <c r="E82" s="1061"/>
      <c r="F82" s="1071"/>
      <c r="G82" s="696"/>
      <c r="H82" s="1098"/>
      <c r="I82" s="1098"/>
      <c r="J82" s="101"/>
      <c r="K82" s="845"/>
      <c r="L82" s="1098"/>
      <c r="M82" s="107"/>
      <c r="N82" s="476"/>
      <c r="O82" s="1098"/>
      <c r="P82" s="107"/>
      <c r="Q82" s="147" t="s">
        <v>184</v>
      </c>
      <c r="R82" s="246">
        <v>4500</v>
      </c>
      <c r="S82" s="190">
        <v>4500</v>
      </c>
      <c r="T82" s="83">
        <v>4500</v>
      </c>
      <c r="U82" s="83"/>
      <c r="V82" s="349"/>
    </row>
    <row r="83" spans="1:22" ht="41.25" customHeight="1" x14ac:dyDescent="0.2">
      <c r="A83" s="664"/>
      <c r="B83" s="1094"/>
      <c r="C83" s="1064"/>
      <c r="D83" s="77" t="s">
        <v>97</v>
      </c>
      <c r="E83" s="1061"/>
      <c r="F83" s="1071"/>
      <c r="G83" s="228"/>
      <c r="H83" s="746"/>
      <c r="I83" s="746"/>
      <c r="J83" s="144"/>
      <c r="K83" s="749"/>
      <c r="L83" s="746"/>
      <c r="M83" s="141"/>
      <c r="N83" s="745"/>
      <c r="O83" s="746"/>
      <c r="P83" s="141"/>
      <c r="Q83" s="444" t="s">
        <v>185</v>
      </c>
      <c r="R83" s="544">
        <v>20</v>
      </c>
      <c r="S83" s="428">
        <v>20</v>
      </c>
      <c r="T83" s="429"/>
      <c r="U83" s="429"/>
      <c r="V83" s="84"/>
    </row>
    <row r="84" spans="1:22" ht="15.75" customHeight="1" x14ac:dyDescent="0.2">
      <c r="A84" s="664"/>
      <c r="B84" s="1094"/>
      <c r="C84" s="1064"/>
      <c r="D84" s="1448" t="s">
        <v>77</v>
      </c>
      <c r="E84" s="1061"/>
      <c r="F84" s="1071"/>
      <c r="G84" s="697" t="s">
        <v>114</v>
      </c>
      <c r="H84" s="782">
        <v>653.20000000000005</v>
      </c>
      <c r="I84" s="782">
        <v>653.20000000000005</v>
      </c>
      <c r="J84" s="335"/>
      <c r="K84" s="643">
        <v>654.20000000000005</v>
      </c>
      <c r="L84" s="782">
        <v>654.20000000000005</v>
      </c>
      <c r="M84" s="133">
        <f>+L84-K84</f>
        <v>0</v>
      </c>
      <c r="N84" s="744">
        <v>654.20000000000005</v>
      </c>
      <c r="O84" s="782">
        <v>654.20000000000005</v>
      </c>
      <c r="P84" s="133">
        <f>+O84-N84</f>
        <v>0</v>
      </c>
      <c r="Q84" s="1468" t="s">
        <v>185</v>
      </c>
      <c r="R84" s="246">
        <v>100</v>
      </c>
      <c r="S84" s="190">
        <v>100</v>
      </c>
      <c r="T84" s="83">
        <v>100</v>
      </c>
      <c r="U84" s="1444"/>
      <c r="V84" s="84"/>
    </row>
    <row r="85" spans="1:22" ht="15.75" customHeight="1" x14ac:dyDescent="0.2">
      <c r="A85" s="664"/>
      <c r="B85" s="1094"/>
      <c r="C85" s="1064"/>
      <c r="D85" s="1461"/>
      <c r="E85" s="1061"/>
      <c r="F85" s="1071"/>
      <c r="G85" s="228"/>
      <c r="H85" s="746"/>
      <c r="I85" s="746"/>
      <c r="J85" s="144"/>
      <c r="K85" s="749"/>
      <c r="L85" s="746"/>
      <c r="M85" s="141"/>
      <c r="N85" s="745"/>
      <c r="O85" s="746"/>
      <c r="P85" s="141"/>
      <c r="Q85" s="1470"/>
      <c r="R85" s="248"/>
      <c r="S85" s="148"/>
      <c r="T85" s="137"/>
      <c r="U85" s="1471"/>
      <c r="V85" s="84"/>
    </row>
    <row r="86" spans="1:22" ht="15.75" customHeight="1" thickBot="1" x14ac:dyDescent="0.25">
      <c r="A86" s="671"/>
      <c r="B86" s="1078"/>
      <c r="C86" s="1065"/>
      <c r="D86" s="1462"/>
      <c r="E86" s="1069"/>
      <c r="F86" s="1072"/>
      <c r="G86" s="34" t="s">
        <v>16</v>
      </c>
      <c r="H86" s="113">
        <f>SUM(H75:H84)</f>
        <v>1093.0999999999999</v>
      </c>
      <c r="I86" s="295">
        <f>SUM(I75:I85)</f>
        <v>1093.0999999999999</v>
      </c>
      <c r="J86" s="332">
        <f t="shared" ref="J86:P86" si="2">SUM(J75:J85)</f>
        <v>0</v>
      </c>
      <c r="K86" s="395">
        <f>SUM(K75:K85)</f>
        <v>1039.5</v>
      </c>
      <c r="L86" s="295">
        <f>SUM(L75:L85)</f>
        <v>1039.5</v>
      </c>
      <c r="M86" s="358">
        <f t="shared" si="2"/>
        <v>0</v>
      </c>
      <c r="N86" s="731">
        <f>SUM(N75:N85)</f>
        <v>983.5</v>
      </c>
      <c r="O86" s="295">
        <f t="shared" si="2"/>
        <v>983.5</v>
      </c>
      <c r="P86" s="295">
        <f t="shared" si="2"/>
        <v>0</v>
      </c>
      <c r="Q86" s="526" t="s">
        <v>133</v>
      </c>
      <c r="R86" s="570">
        <v>5000</v>
      </c>
      <c r="S86" s="196">
        <v>5000</v>
      </c>
      <c r="T86" s="197">
        <v>5000</v>
      </c>
      <c r="U86" s="1445"/>
    </row>
    <row r="87" spans="1:22" ht="29.25" customHeight="1" x14ac:dyDescent="0.2">
      <c r="A87" s="670" t="s">
        <v>14</v>
      </c>
      <c r="B87" s="1077" t="s">
        <v>14</v>
      </c>
      <c r="C87" s="1063" t="s">
        <v>19</v>
      </c>
      <c r="D87" s="1066" t="s">
        <v>68</v>
      </c>
      <c r="E87" s="1061"/>
      <c r="F87" s="857">
        <v>1</v>
      </c>
      <c r="G87" s="31" t="s">
        <v>15</v>
      </c>
      <c r="H87" s="101">
        <v>3.9</v>
      </c>
      <c r="I87" s="1098">
        <v>3.9</v>
      </c>
      <c r="J87" s="101"/>
      <c r="K87" s="1075">
        <v>3.9</v>
      </c>
      <c r="L87" s="1098">
        <v>3.9</v>
      </c>
      <c r="M87" s="107"/>
      <c r="N87" s="101">
        <v>3.9</v>
      </c>
      <c r="O87" s="1098">
        <v>3.9</v>
      </c>
      <c r="P87" s="107"/>
      <c r="Q87" s="388" t="s">
        <v>153</v>
      </c>
      <c r="R87" s="245">
        <v>10</v>
      </c>
      <c r="S87" s="474">
        <v>10</v>
      </c>
      <c r="T87" s="475">
        <v>10</v>
      </c>
      <c r="U87" s="475"/>
    </row>
    <row r="88" spans="1:22" ht="18" customHeight="1" thickBot="1" x14ac:dyDescent="0.25">
      <c r="A88" s="1093"/>
      <c r="B88" s="15"/>
      <c r="C88" s="1065"/>
      <c r="D88" s="527"/>
      <c r="E88" s="1069"/>
      <c r="F88" s="1080"/>
      <c r="G88" s="34" t="s">
        <v>16</v>
      </c>
      <c r="H88" s="113">
        <f t="shared" ref="H88:L88" si="3">H87</f>
        <v>3.9</v>
      </c>
      <c r="I88" s="295">
        <f t="shared" si="3"/>
        <v>3.9</v>
      </c>
      <c r="J88" s="113"/>
      <c r="K88" s="112">
        <f t="shared" si="3"/>
        <v>3.9</v>
      </c>
      <c r="L88" s="295">
        <f t="shared" si="3"/>
        <v>3.9</v>
      </c>
      <c r="M88" s="120"/>
      <c r="N88" s="113">
        <f t="shared" ref="N88:O88" si="4">N87</f>
        <v>3.9</v>
      </c>
      <c r="O88" s="295">
        <f t="shared" si="4"/>
        <v>3.9</v>
      </c>
      <c r="P88" s="120"/>
      <c r="Q88" s="147" t="s">
        <v>134</v>
      </c>
      <c r="R88" s="73">
        <v>860</v>
      </c>
      <c r="S88" s="158">
        <v>860</v>
      </c>
      <c r="T88" s="275">
        <v>860</v>
      </c>
      <c r="U88" s="275"/>
    </row>
    <row r="89" spans="1:22" ht="18" customHeight="1" x14ac:dyDescent="0.2">
      <c r="A89" s="661" t="s">
        <v>14</v>
      </c>
      <c r="B89" s="1472" t="s">
        <v>14</v>
      </c>
      <c r="C89" s="1457" t="s">
        <v>21</v>
      </c>
      <c r="D89" s="1460" t="s">
        <v>164</v>
      </c>
      <c r="E89" s="1463"/>
      <c r="F89" s="1465">
        <v>2</v>
      </c>
      <c r="G89" s="695" t="s">
        <v>15</v>
      </c>
      <c r="H89" s="101">
        <v>17.8</v>
      </c>
      <c r="I89" s="1098">
        <v>17.8</v>
      </c>
      <c r="J89" s="101"/>
      <c r="K89" s="1075">
        <v>17.8</v>
      </c>
      <c r="L89" s="1098">
        <v>17.8</v>
      </c>
      <c r="M89" s="107"/>
      <c r="N89" s="101">
        <v>17.8</v>
      </c>
      <c r="O89" s="1098">
        <v>17.8</v>
      </c>
      <c r="P89" s="107"/>
      <c r="Q89" s="1474" t="s">
        <v>186</v>
      </c>
      <c r="R89" s="738">
        <v>39</v>
      </c>
      <c r="S89" s="739">
        <v>39</v>
      </c>
      <c r="T89" s="740">
        <v>39</v>
      </c>
      <c r="U89" s="740"/>
    </row>
    <row r="90" spans="1:22" ht="16.5" customHeight="1" thickBot="1" x14ac:dyDescent="0.25">
      <c r="A90" s="671"/>
      <c r="B90" s="1473"/>
      <c r="C90" s="1459"/>
      <c r="D90" s="1462"/>
      <c r="E90" s="1464"/>
      <c r="F90" s="1467"/>
      <c r="G90" s="34" t="s">
        <v>16</v>
      </c>
      <c r="H90" s="113">
        <f t="shared" ref="H90:K90" si="5">SUM(H89)</f>
        <v>17.8</v>
      </c>
      <c r="I90" s="295">
        <f t="shared" ref="I90" si="6">SUM(I89)</f>
        <v>17.8</v>
      </c>
      <c r="J90" s="113"/>
      <c r="K90" s="112">
        <f t="shared" si="5"/>
        <v>17.8</v>
      </c>
      <c r="L90" s="295">
        <f t="shared" ref="L90" si="7">SUM(L89)</f>
        <v>17.8</v>
      </c>
      <c r="M90" s="120"/>
      <c r="N90" s="113">
        <f t="shared" ref="N90:O90" si="8">SUM(N89)</f>
        <v>17.8</v>
      </c>
      <c r="O90" s="295">
        <f t="shared" si="8"/>
        <v>17.8</v>
      </c>
      <c r="P90" s="120"/>
      <c r="Q90" s="1469"/>
      <c r="R90" s="571"/>
      <c r="S90" s="461"/>
      <c r="T90" s="207"/>
      <c r="U90" s="207"/>
    </row>
    <row r="91" spans="1:22" ht="18" customHeight="1" x14ac:dyDescent="0.2">
      <c r="A91" s="1455" t="s">
        <v>14</v>
      </c>
      <c r="B91" s="1077" t="s">
        <v>14</v>
      </c>
      <c r="C91" s="1457" t="s">
        <v>22</v>
      </c>
      <c r="D91" s="1460" t="s">
        <v>154</v>
      </c>
      <c r="E91" s="1463" t="s">
        <v>48</v>
      </c>
      <c r="F91" s="1465">
        <v>2</v>
      </c>
      <c r="G91" s="695" t="s">
        <v>15</v>
      </c>
      <c r="H91" s="97">
        <v>26.2</v>
      </c>
      <c r="I91" s="302">
        <v>26.2</v>
      </c>
      <c r="J91" s="97"/>
      <c r="K91" s="174">
        <v>26.2</v>
      </c>
      <c r="L91" s="302">
        <v>26.2</v>
      </c>
      <c r="M91" s="119"/>
      <c r="N91" s="97">
        <v>26.2</v>
      </c>
      <c r="O91" s="302">
        <v>26.2</v>
      </c>
      <c r="P91" s="119"/>
      <c r="Q91" s="282" t="s">
        <v>132</v>
      </c>
      <c r="R91" s="572">
        <v>68</v>
      </c>
      <c r="S91" s="473">
        <v>68</v>
      </c>
      <c r="T91" s="338">
        <v>68</v>
      </c>
      <c r="U91" s="338"/>
    </row>
    <row r="92" spans="1:22" ht="39" customHeight="1" x14ac:dyDescent="0.2">
      <c r="A92" s="1385"/>
      <c r="B92" s="1094"/>
      <c r="C92" s="1458"/>
      <c r="D92" s="1461"/>
      <c r="E92" s="1450"/>
      <c r="F92" s="1466"/>
      <c r="G92" s="93" t="s">
        <v>111</v>
      </c>
      <c r="H92" s="376">
        <v>107.4</v>
      </c>
      <c r="I92" s="303">
        <v>107.4</v>
      </c>
      <c r="J92" s="376"/>
      <c r="K92" s="175"/>
      <c r="L92" s="303"/>
      <c r="M92" s="104"/>
      <c r="N92" s="376"/>
      <c r="O92" s="303"/>
      <c r="P92" s="104"/>
      <c r="Q92" s="1468" t="s">
        <v>100</v>
      </c>
      <c r="R92" s="22">
        <v>7560</v>
      </c>
      <c r="S92" s="690">
        <v>7560</v>
      </c>
      <c r="T92" s="692">
        <v>7560</v>
      </c>
      <c r="U92" s="692"/>
    </row>
    <row r="93" spans="1:22" ht="13.5" thickBot="1" x14ac:dyDescent="0.25">
      <c r="A93" s="1456"/>
      <c r="B93" s="1078"/>
      <c r="C93" s="1459"/>
      <c r="D93" s="1462"/>
      <c r="E93" s="1464"/>
      <c r="F93" s="1467"/>
      <c r="G93" s="34" t="s">
        <v>16</v>
      </c>
      <c r="H93" s="113">
        <f t="shared" ref="H93:L93" si="9">SUM(H91:H92)</f>
        <v>133.6</v>
      </c>
      <c r="I93" s="295">
        <f t="shared" si="9"/>
        <v>133.6</v>
      </c>
      <c r="J93" s="113"/>
      <c r="K93" s="112">
        <f t="shared" si="9"/>
        <v>26.2</v>
      </c>
      <c r="L93" s="295">
        <f t="shared" si="9"/>
        <v>26.2</v>
      </c>
      <c r="M93" s="120"/>
      <c r="N93" s="113">
        <f t="shared" ref="N93:O93" si="10">SUM(N91:N92)</f>
        <v>26.2</v>
      </c>
      <c r="O93" s="295">
        <f t="shared" si="10"/>
        <v>26.2</v>
      </c>
      <c r="P93" s="120"/>
      <c r="Q93" s="1469"/>
      <c r="R93" s="573"/>
      <c r="S93" s="368"/>
      <c r="T93" s="178"/>
      <c r="U93" s="178"/>
    </row>
    <row r="94" spans="1:22" ht="28.5" customHeight="1" x14ac:dyDescent="0.2">
      <c r="A94" s="1455" t="s">
        <v>14</v>
      </c>
      <c r="B94" s="1077" t="s">
        <v>14</v>
      </c>
      <c r="C94" s="1457" t="s">
        <v>107</v>
      </c>
      <c r="D94" s="1475" t="s">
        <v>187</v>
      </c>
      <c r="E94" s="1463"/>
      <c r="F94" s="1477">
        <v>1</v>
      </c>
      <c r="G94" s="696" t="s">
        <v>15</v>
      </c>
      <c r="H94" s="101">
        <v>35</v>
      </c>
      <c r="I94" s="1018">
        <v>26.7</v>
      </c>
      <c r="J94" s="1019">
        <f>+I94-H94</f>
        <v>-8.3000000000000007</v>
      </c>
      <c r="K94" s="1075">
        <v>5</v>
      </c>
      <c r="L94" s="1098">
        <v>5</v>
      </c>
      <c r="M94" s="107"/>
      <c r="N94" s="101">
        <v>5</v>
      </c>
      <c r="O94" s="1098">
        <v>5</v>
      </c>
      <c r="P94" s="107"/>
      <c r="Q94" s="155" t="s">
        <v>188</v>
      </c>
      <c r="R94" s="37">
        <v>1</v>
      </c>
      <c r="S94" s="691"/>
      <c r="T94" s="693"/>
      <c r="U94" s="1454" t="s">
        <v>302</v>
      </c>
    </row>
    <row r="95" spans="1:22" ht="28.5" customHeight="1" thickBot="1" x14ac:dyDescent="0.25">
      <c r="A95" s="1456"/>
      <c r="B95" s="1078"/>
      <c r="C95" s="1459"/>
      <c r="D95" s="1476"/>
      <c r="E95" s="1464"/>
      <c r="F95" s="1478"/>
      <c r="G95" s="34" t="s">
        <v>16</v>
      </c>
      <c r="H95" s="113">
        <f>H94</f>
        <v>35</v>
      </c>
      <c r="I95" s="295">
        <f>I94</f>
        <v>26.7</v>
      </c>
      <c r="J95" s="295">
        <f>J94</f>
        <v>-8.3000000000000007</v>
      </c>
      <c r="K95" s="112">
        <f>+K94</f>
        <v>5</v>
      </c>
      <c r="L95" s="295">
        <f>+L94</f>
        <v>5</v>
      </c>
      <c r="M95" s="120"/>
      <c r="N95" s="113">
        <f>+N94</f>
        <v>5</v>
      </c>
      <c r="O95" s="295">
        <f>+O94</f>
        <v>5</v>
      </c>
      <c r="P95" s="120"/>
      <c r="Q95" s="206" t="s">
        <v>189</v>
      </c>
      <c r="R95" s="573">
        <v>1</v>
      </c>
      <c r="S95" s="368">
        <v>1</v>
      </c>
      <c r="T95" s="178">
        <v>1</v>
      </c>
      <c r="U95" s="1445"/>
    </row>
    <row r="96" spans="1:22" ht="18.75" customHeight="1" x14ac:dyDescent="0.2">
      <c r="A96" s="1455" t="s">
        <v>14</v>
      </c>
      <c r="B96" s="1077" t="s">
        <v>14</v>
      </c>
      <c r="C96" s="1457" t="s">
        <v>108</v>
      </c>
      <c r="D96" s="1460" t="s">
        <v>173</v>
      </c>
      <c r="E96" s="1463"/>
      <c r="F96" s="1465">
        <v>2</v>
      </c>
      <c r="G96" s="695" t="s">
        <v>15</v>
      </c>
      <c r="H96" s="101">
        <v>16</v>
      </c>
      <c r="I96" s="1098">
        <v>16</v>
      </c>
      <c r="J96" s="101"/>
      <c r="K96" s="118">
        <v>16</v>
      </c>
      <c r="L96" s="291">
        <v>16</v>
      </c>
      <c r="M96" s="103"/>
      <c r="N96" s="121">
        <v>16</v>
      </c>
      <c r="O96" s="291">
        <v>16</v>
      </c>
      <c r="P96" s="103"/>
      <c r="Q96" s="1474" t="s">
        <v>132</v>
      </c>
      <c r="R96" s="245">
        <v>89</v>
      </c>
      <c r="S96" s="474">
        <v>89</v>
      </c>
      <c r="T96" s="475">
        <v>89</v>
      </c>
      <c r="U96" s="475"/>
    </row>
    <row r="97" spans="1:23" ht="16.5" customHeight="1" thickBot="1" x14ac:dyDescent="0.25">
      <c r="A97" s="1456"/>
      <c r="B97" s="1078"/>
      <c r="C97" s="1459"/>
      <c r="D97" s="1462"/>
      <c r="E97" s="1464"/>
      <c r="F97" s="1467"/>
      <c r="G97" s="34" t="s">
        <v>16</v>
      </c>
      <c r="H97" s="113">
        <f>H96</f>
        <v>16</v>
      </c>
      <c r="I97" s="295">
        <f>I96</f>
        <v>16</v>
      </c>
      <c r="J97" s="113"/>
      <c r="K97" s="112">
        <f>SUM(K96)</f>
        <v>16</v>
      </c>
      <c r="L97" s="295">
        <f>SUM(L96)</f>
        <v>16</v>
      </c>
      <c r="M97" s="120"/>
      <c r="N97" s="113">
        <f>SUM(N96)</f>
        <v>16</v>
      </c>
      <c r="O97" s="295">
        <f>SUM(O96)</f>
        <v>16</v>
      </c>
      <c r="P97" s="120"/>
      <c r="Q97" s="1469"/>
      <c r="R97" s="573"/>
      <c r="S97" s="368"/>
      <c r="T97" s="178"/>
      <c r="U97" s="178"/>
    </row>
    <row r="98" spans="1:23" ht="13.5" thickBot="1" x14ac:dyDescent="0.25">
      <c r="A98" s="658" t="s">
        <v>14</v>
      </c>
      <c r="B98" s="2" t="s">
        <v>14</v>
      </c>
      <c r="C98" s="1486" t="s">
        <v>20</v>
      </c>
      <c r="D98" s="1486"/>
      <c r="E98" s="1486"/>
      <c r="F98" s="1486"/>
      <c r="G98" s="1487"/>
      <c r="H98" s="122">
        <f>H93+H90+H88+H86+H74+H95+H97</f>
        <v>73331.5</v>
      </c>
      <c r="I98" s="297">
        <f>I93+I90+I88+I86+I74+I95+I97</f>
        <v>73402.099999999991</v>
      </c>
      <c r="J98" s="759">
        <f>J93+J90+J88+J86+J74+J95+J97</f>
        <v>70.600000000001472</v>
      </c>
      <c r="K98" s="122">
        <f t="shared" ref="K98" si="11">K93+K90+K88+K86+K74+K95+K97</f>
        <v>71435.399999999994</v>
      </c>
      <c r="L98" s="297">
        <f>L93+L90+L88+L86+L74+L95+L97</f>
        <v>71435.399999999994</v>
      </c>
      <c r="M98" s="360">
        <f t="shared" ref="M98:P98" si="12">M93+M90+M88+M86+M74+M95+M97</f>
        <v>0</v>
      </c>
      <c r="N98" s="370">
        <f t="shared" si="12"/>
        <v>71364.899999999994</v>
      </c>
      <c r="O98" s="297">
        <f t="shared" si="12"/>
        <v>71364.899999999994</v>
      </c>
      <c r="P98" s="297">
        <f t="shared" si="12"/>
        <v>0</v>
      </c>
      <c r="Q98" s="1088"/>
      <c r="R98" s="1488"/>
      <c r="S98" s="1488"/>
      <c r="T98" s="1488"/>
      <c r="U98" s="1489"/>
    </row>
    <row r="99" spans="1:23" ht="15.75" customHeight="1" thickBot="1" x14ac:dyDescent="0.25">
      <c r="A99" s="658" t="s">
        <v>14</v>
      </c>
      <c r="B99" s="1490" t="s">
        <v>6</v>
      </c>
      <c r="C99" s="1491"/>
      <c r="D99" s="1491"/>
      <c r="E99" s="1491"/>
      <c r="F99" s="1491"/>
      <c r="G99" s="1491"/>
      <c r="H99" s="660">
        <f t="shared" ref="H99:P99" si="13">H98</f>
        <v>73331.5</v>
      </c>
      <c r="I99" s="699">
        <f t="shared" si="13"/>
        <v>73402.099999999991</v>
      </c>
      <c r="J99" s="760">
        <f t="shared" si="13"/>
        <v>70.600000000001472</v>
      </c>
      <c r="K99" s="660">
        <f t="shared" si="13"/>
        <v>71435.399999999994</v>
      </c>
      <c r="L99" s="699">
        <f t="shared" si="13"/>
        <v>71435.399999999994</v>
      </c>
      <c r="M99" s="768">
        <f t="shared" si="13"/>
        <v>0</v>
      </c>
      <c r="N99" s="764">
        <f t="shared" si="13"/>
        <v>71364.899999999994</v>
      </c>
      <c r="O99" s="699">
        <f t="shared" si="13"/>
        <v>71364.899999999994</v>
      </c>
      <c r="P99" s="699">
        <f t="shared" si="13"/>
        <v>0</v>
      </c>
      <c r="Q99" s="1492"/>
      <c r="R99" s="1493"/>
      <c r="S99" s="1493"/>
      <c r="T99" s="1493"/>
      <c r="U99" s="1494"/>
    </row>
    <row r="100" spans="1:23" ht="15.75" customHeight="1" thickBot="1" x14ac:dyDescent="0.25">
      <c r="A100" s="1092" t="s">
        <v>17</v>
      </c>
      <c r="B100" s="1495" t="s">
        <v>37</v>
      </c>
      <c r="C100" s="1496"/>
      <c r="D100" s="1496"/>
      <c r="E100" s="1496"/>
      <c r="F100" s="1496"/>
      <c r="G100" s="1496"/>
      <c r="H100" s="1496"/>
      <c r="I100" s="1496"/>
      <c r="J100" s="1496"/>
      <c r="K100" s="1496"/>
      <c r="L100" s="1496"/>
      <c r="M100" s="1496"/>
      <c r="N100" s="1496"/>
      <c r="O100" s="1496"/>
      <c r="P100" s="1496"/>
      <c r="Q100" s="1496"/>
      <c r="R100" s="1496"/>
      <c r="S100" s="1496"/>
      <c r="T100" s="1496"/>
      <c r="U100" s="1497"/>
    </row>
    <row r="101" spans="1:23" ht="15.75" customHeight="1" thickBot="1" x14ac:dyDescent="0.25">
      <c r="A101" s="672" t="s">
        <v>17</v>
      </c>
      <c r="B101" s="4" t="s">
        <v>14</v>
      </c>
      <c r="C101" s="1498" t="s">
        <v>33</v>
      </c>
      <c r="D101" s="1499"/>
      <c r="E101" s="1499"/>
      <c r="F101" s="1499"/>
      <c r="G101" s="1499"/>
      <c r="H101" s="1499"/>
      <c r="I101" s="1499"/>
      <c r="J101" s="1499"/>
      <c r="K101" s="1499"/>
      <c r="L101" s="1499"/>
      <c r="M101" s="1499"/>
      <c r="N101" s="1499"/>
      <c r="O101" s="1499"/>
      <c r="P101" s="1499"/>
      <c r="Q101" s="1499"/>
      <c r="R101" s="1499"/>
      <c r="S101" s="1499"/>
      <c r="T101" s="1499"/>
      <c r="U101" s="1500"/>
    </row>
    <row r="102" spans="1:23" ht="15" customHeight="1" x14ac:dyDescent="0.2">
      <c r="A102" s="670" t="s">
        <v>17</v>
      </c>
      <c r="B102" s="1077" t="s">
        <v>14</v>
      </c>
      <c r="C102" s="747" t="s">
        <v>14</v>
      </c>
      <c r="D102" s="1479" t="s">
        <v>190</v>
      </c>
      <c r="E102" s="327" t="s">
        <v>2</v>
      </c>
      <c r="F102" s="1062">
        <v>5</v>
      </c>
      <c r="G102" s="815" t="s">
        <v>15</v>
      </c>
      <c r="H102" s="400">
        <f>948.2+18.8</f>
        <v>967</v>
      </c>
      <c r="I102" s="1020">
        <f>948.2+18.8-619</f>
        <v>348</v>
      </c>
      <c r="J102" s="1021">
        <f>+I102-H102</f>
        <v>-619</v>
      </c>
      <c r="K102" s="403">
        <f>5474.7+595.5-2900</f>
        <v>3170.2</v>
      </c>
      <c r="L102" s="403">
        <f>5474.7+595.5-2900</f>
        <v>3170.2</v>
      </c>
      <c r="M102" s="393"/>
      <c r="N102" s="293">
        <v>3668.3</v>
      </c>
      <c r="O102" s="1020">
        <f>3668.3+619</f>
        <v>4287.3</v>
      </c>
      <c r="P102" s="1021">
        <f>+O102-N102</f>
        <v>619</v>
      </c>
      <c r="Q102" s="245"/>
      <c r="R102" s="849"/>
      <c r="S102" s="474"/>
      <c r="T102" s="475"/>
      <c r="U102" s="1481"/>
      <c r="V102" s="128"/>
      <c r="W102" s="128"/>
    </row>
    <row r="103" spans="1:23" ht="15" customHeight="1" x14ac:dyDescent="0.2">
      <c r="A103" s="668"/>
      <c r="B103" s="1094"/>
      <c r="C103" s="856"/>
      <c r="D103" s="1480"/>
      <c r="E103" s="327"/>
      <c r="F103" s="1062"/>
      <c r="G103" s="549" t="s">
        <v>114</v>
      </c>
      <c r="H103" s="422">
        <v>425.5</v>
      </c>
      <c r="I103" s="781">
        <v>425.5</v>
      </c>
      <c r="J103" s="334"/>
      <c r="K103" s="781">
        <v>524.9</v>
      </c>
      <c r="L103" s="781">
        <v>524.9</v>
      </c>
      <c r="M103" s="334"/>
      <c r="N103" s="781">
        <v>77.400000000000006</v>
      </c>
      <c r="O103" s="781">
        <v>77.400000000000006</v>
      </c>
      <c r="P103" s="334"/>
      <c r="Q103" s="22"/>
      <c r="R103" s="585"/>
      <c r="S103" s="690"/>
      <c r="T103" s="692"/>
      <c r="U103" s="1482"/>
      <c r="V103" s="128"/>
      <c r="W103" s="128"/>
    </row>
    <row r="104" spans="1:23" ht="15" customHeight="1" x14ac:dyDescent="0.2">
      <c r="A104" s="668"/>
      <c r="B104" s="1094"/>
      <c r="C104" s="856"/>
      <c r="D104" s="1480"/>
      <c r="E104" s="326"/>
      <c r="F104" s="327"/>
      <c r="G104" s="549" t="s">
        <v>111</v>
      </c>
      <c r="H104" s="339">
        <f>193.4-18.8</f>
        <v>174.6</v>
      </c>
      <c r="I104" s="1024">
        <f>193.4-18.8-28.6-43.5</f>
        <v>102.5</v>
      </c>
      <c r="J104" s="1025">
        <f>+I104-H104</f>
        <v>-72.099999999999994</v>
      </c>
      <c r="K104" s="303">
        <f>SUMIF(G110:G133,"sb(l)'",K110:K133)</f>
        <v>0</v>
      </c>
      <c r="L104" s="303">
        <f>SUMIF(H110:H133,"sb(l)'",L110:L133)</f>
        <v>0</v>
      </c>
      <c r="M104" s="104"/>
      <c r="N104" s="303">
        <f>SUMIF(D110:D133,"sb(l)'",N110:N133)</f>
        <v>0</v>
      </c>
      <c r="O104" s="1024">
        <v>43.5</v>
      </c>
      <c r="P104" s="1025">
        <f>+O104-N104</f>
        <v>43.5</v>
      </c>
      <c r="Q104" s="22"/>
      <c r="R104" s="585"/>
      <c r="S104" s="690"/>
      <c r="T104" s="692"/>
      <c r="U104" s="1482"/>
      <c r="V104" s="128"/>
    </row>
    <row r="105" spans="1:23" ht="15" customHeight="1" x14ac:dyDescent="0.2">
      <c r="A105" s="668"/>
      <c r="B105" s="1094"/>
      <c r="C105" s="1064"/>
      <c r="D105" s="1085"/>
      <c r="E105" s="326"/>
      <c r="F105" s="327"/>
      <c r="G105" s="549" t="s">
        <v>4</v>
      </c>
      <c r="H105" s="394">
        <v>297.5</v>
      </c>
      <c r="I105" s="291">
        <v>297.5</v>
      </c>
      <c r="J105" s="103"/>
      <c r="K105" s="291">
        <v>0</v>
      </c>
      <c r="L105" s="291">
        <v>0</v>
      </c>
      <c r="M105" s="103"/>
      <c r="N105" s="291">
        <v>403.9</v>
      </c>
      <c r="O105" s="291">
        <v>403.9</v>
      </c>
      <c r="P105" s="103"/>
      <c r="Q105" s="22"/>
      <c r="R105" s="585"/>
      <c r="S105" s="690"/>
      <c r="T105" s="692"/>
      <c r="U105" s="1482"/>
      <c r="V105" s="128"/>
    </row>
    <row r="106" spans="1:23" ht="15" customHeight="1" x14ac:dyDescent="0.2">
      <c r="A106" s="668"/>
      <c r="B106" s="1094"/>
      <c r="C106" s="1064"/>
      <c r="D106" s="1085"/>
      <c r="E106" s="326"/>
      <c r="F106" s="327"/>
      <c r="G106" s="549" t="s">
        <v>18</v>
      </c>
      <c r="H106" s="303">
        <v>165.6</v>
      </c>
      <c r="I106" s="303">
        <v>165.6</v>
      </c>
      <c r="J106" s="104"/>
      <c r="K106" s="303">
        <f>263.9-217.5</f>
        <v>46.399999999999977</v>
      </c>
      <c r="L106" s="303">
        <f>263.9-217.5</f>
        <v>46.399999999999977</v>
      </c>
      <c r="M106" s="978"/>
      <c r="N106" s="303">
        <f>1515.2-1290.9</f>
        <v>224.29999999999995</v>
      </c>
      <c r="O106" s="303">
        <f>1515.2-1290.9</f>
        <v>224.29999999999995</v>
      </c>
      <c r="P106" s="104"/>
      <c r="Q106" s="22"/>
      <c r="R106" s="585"/>
      <c r="S106" s="690"/>
      <c r="T106" s="692"/>
      <c r="U106" s="1482"/>
      <c r="V106" s="128"/>
    </row>
    <row r="107" spans="1:23" ht="15" customHeight="1" x14ac:dyDescent="0.2">
      <c r="A107" s="668"/>
      <c r="B107" s="1094"/>
      <c r="C107" s="1064"/>
      <c r="D107" s="1085"/>
      <c r="E107" s="326"/>
      <c r="F107" s="327"/>
      <c r="G107" s="330" t="s">
        <v>271</v>
      </c>
      <c r="H107" s="294"/>
      <c r="I107" s="294"/>
      <c r="J107" s="106"/>
      <c r="K107" s="303">
        <v>2900</v>
      </c>
      <c r="L107" s="303">
        <v>2900</v>
      </c>
      <c r="M107" s="104"/>
      <c r="N107" s="294"/>
      <c r="O107" s="294"/>
      <c r="P107" s="106"/>
      <c r="Q107" s="22"/>
      <c r="R107" s="585"/>
      <c r="S107" s="690"/>
      <c r="T107" s="692"/>
      <c r="U107" s="1482"/>
      <c r="V107" s="128"/>
    </row>
    <row r="108" spans="1:23" ht="15" customHeight="1" x14ac:dyDescent="0.2">
      <c r="A108" s="668"/>
      <c r="B108" s="1094"/>
      <c r="C108" s="1064"/>
      <c r="D108" s="1085"/>
      <c r="E108" s="326"/>
      <c r="F108" s="327"/>
      <c r="G108" s="330" t="s">
        <v>3</v>
      </c>
      <c r="H108" s="294">
        <v>81.099999999999994</v>
      </c>
      <c r="I108" s="294">
        <v>81.099999999999994</v>
      </c>
      <c r="J108" s="979"/>
      <c r="K108" s="291">
        <v>446</v>
      </c>
      <c r="L108" s="291">
        <v>446</v>
      </c>
      <c r="M108" s="103"/>
      <c r="N108" s="294">
        <f>35.7+829.3</f>
        <v>865</v>
      </c>
      <c r="O108" s="294">
        <f>35.7+829.3</f>
        <v>865</v>
      </c>
      <c r="P108" s="106"/>
      <c r="Q108" s="22"/>
      <c r="R108" s="585"/>
      <c r="S108" s="690"/>
      <c r="T108" s="692"/>
      <c r="U108" s="1482"/>
      <c r="V108" s="128"/>
    </row>
    <row r="109" spans="1:23" ht="53.25" customHeight="1" x14ac:dyDescent="0.2">
      <c r="A109" s="668"/>
      <c r="B109" s="1094"/>
      <c r="C109" s="1064"/>
      <c r="D109" s="1082" t="s">
        <v>192</v>
      </c>
      <c r="E109" s="326"/>
      <c r="F109" s="327"/>
      <c r="G109" s="798"/>
      <c r="H109" s="799"/>
      <c r="I109" s="799"/>
      <c r="J109" s="800"/>
      <c r="K109" s="799"/>
      <c r="L109" s="799"/>
      <c r="M109" s="800"/>
      <c r="N109" s="799"/>
      <c r="O109" s="799"/>
      <c r="P109" s="800"/>
      <c r="Q109" s="1073" t="s">
        <v>56</v>
      </c>
      <c r="R109" s="582"/>
      <c r="S109" s="190">
        <v>1</v>
      </c>
      <c r="T109" s="83"/>
      <c r="U109" s="1087"/>
    </row>
    <row r="110" spans="1:23" ht="27.75" customHeight="1" x14ac:dyDescent="0.2">
      <c r="A110" s="668"/>
      <c r="B110" s="1094"/>
      <c r="C110" s="1064"/>
      <c r="D110" s="1397" t="s">
        <v>229</v>
      </c>
      <c r="E110" s="326"/>
      <c r="F110" s="327"/>
      <c r="G110" s="798"/>
      <c r="H110" s="799"/>
      <c r="I110" s="799"/>
      <c r="J110" s="800"/>
      <c r="K110" s="799"/>
      <c r="L110" s="799"/>
      <c r="M110" s="800"/>
      <c r="N110" s="799"/>
      <c r="O110" s="799"/>
      <c r="P110" s="800"/>
      <c r="Q110" s="205" t="s">
        <v>116</v>
      </c>
      <c r="R110" s="544">
        <v>3</v>
      </c>
      <c r="S110" s="428">
        <v>2</v>
      </c>
      <c r="T110" s="429">
        <v>2</v>
      </c>
      <c r="U110" s="83"/>
    </row>
    <row r="111" spans="1:23" ht="27.75" customHeight="1" x14ac:dyDescent="0.2">
      <c r="A111" s="668"/>
      <c r="B111" s="1094"/>
      <c r="C111" s="1064"/>
      <c r="D111" s="1461"/>
      <c r="E111" s="1081"/>
      <c r="F111" s="1062"/>
      <c r="G111" s="785"/>
      <c r="H111" s="786"/>
      <c r="I111" s="786"/>
      <c r="J111" s="789"/>
      <c r="K111" s="476"/>
      <c r="L111" s="476"/>
      <c r="M111" s="789"/>
      <c r="N111" s="1098"/>
      <c r="O111" s="1098"/>
      <c r="P111" s="789"/>
      <c r="Q111" s="1073" t="s">
        <v>193</v>
      </c>
      <c r="R111" s="246">
        <v>3</v>
      </c>
      <c r="S111" s="190">
        <v>2</v>
      </c>
      <c r="T111" s="83">
        <v>2</v>
      </c>
      <c r="U111" s="858"/>
    </row>
    <row r="112" spans="1:23" ht="27" customHeight="1" x14ac:dyDescent="0.2">
      <c r="A112" s="668"/>
      <c r="B112" s="1094"/>
      <c r="C112" s="1064"/>
      <c r="D112" s="1449"/>
      <c r="E112" s="1081"/>
      <c r="F112" s="1062"/>
      <c r="G112" s="818"/>
      <c r="H112" s="786"/>
      <c r="I112" s="786"/>
      <c r="J112" s="789"/>
      <c r="K112" s="476"/>
      <c r="L112" s="476"/>
      <c r="M112" s="789"/>
      <c r="N112" s="1098"/>
      <c r="O112" s="1098"/>
      <c r="P112" s="789"/>
      <c r="Q112" s="1076"/>
      <c r="R112" s="248"/>
      <c r="S112" s="148"/>
      <c r="T112" s="137"/>
      <c r="U112" s="137"/>
    </row>
    <row r="113" spans="1:23" ht="36.75" customHeight="1" x14ac:dyDescent="0.2">
      <c r="A113" s="668"/>
      <c r="B113" s="1094"/>
      <c r="C113" s="1064"/>
      <c r="D113" s="1397" t="s">
        <v>278</v>
      </c>
      <c r="E113" s="478"/>
      <c r="F113" s="857"/>
      <c r="G113" s="817"/>
      <c r="H113" s="386"/>
      <c r="I113" s="386"/>
      <c r="J113" s="802"/>
      <c r="K113" s="386"/>
      <c r="L113" s="386"/>
      <c r="M113" s="802"/>
      <c r="N113" s="386"/>
      <c r="O113" s="386"/>
      <c r="P113" s="802"/>
      <c r="Q113" s="147" t="s">
        <v>194</v>
      </c>
      <c r="R113" s="601"/>
      <c r="S113" s="158">
        <v>1</v>
      </c>
      <c r="T113" s="43"/>
      <c r="U113" s="1444"/>
    </row>
    <row r="114" spans="1:23" ht="36.75" customHeight="1" x14ac:dyDescent="0.2">
      <c r="A114" s="668"/>
      <c r="B114" s="1094"/>
      <c r="C114" s="1064"/>
      <c r="D114" s="1436"/>
      <c r="E114" s="478"/>
      <c r="F114" s="857"/>
      <c r="G114" s="817"/>
      <c r="H114" s="386"/>
      <c r="I114" s="386"/>
      <c r="J114" s="802"/>
      <c r="K114" s="386"/>
      <c r="L114" s="386"/>
      <c r="M114" s="802"/>
      <c r="N114" s="386"/>
      <c r="O114" s="386"/>
      <c r="P114" s="802"/>
      <c r="Q114" s="1073" t="s">
        <v>83</v>
      </c>
      <c r="R114" s="73"/>
      <c r="S114" s="17">
        <v>30</v>
      </c>
      <c r="T114" s="275">
        <v>100</v>
      </c>
      <c r="U114" s="1471"/>
    </row>
    <row r="115" spans="1:23" ht="32.25" customHeight="1" x14ac:dyDescent="0.2">
      <c r="A115" s="668"/>
      <c r="B115" s="1094"/>
      <c r="C115" s="1064"/>
      <c r="D115" s="1436"/>
      <c r="E115" s="478"/>
      <c r="F115" s="857"/>
      <c r="G115" s="818"/>
      <c r="H115" s="808"/>
      <c r="I115" s="808"/>
      <c r="J115" s="809"/>
      <c r="K115" s="808"/>
      <c r="L115" s="808"/>
      <c r="M115" s="809"/>
      <c r="N115" s="808"/>
      <c r="O115" s="808"/>
      <c r="P115" s="980"/>
      <c r="Q115" s="1076"/>
      <c r="R115" s="37"/>
      <c r="S115" s="848"/>
      <c r="T115" s="981"/>
      <c r="U115" s="1483"/>
    </row>
    <row r="116" spans="1:23" ht="30" customHeight="1" x14ac:dyDescent="0.2">
      <c r="A116" s="668"/>
      <c r="B116" s="1094"/>
      <c r="C116" s="1064"/>
      <c r="D116" s="1082" t="s">
        <v>191</v>
      </c>
      <c r="E116" s="1081"/>
      <c r="F116" s="1062"/>
      <c r="G116" s="790"/>
      <c r="H116" s="786"/>
      <c r="I116" s="786"/>
      <c r="J116" s="789"/>
      <c r="K116" s="786"/>
      <c r="L116" s="786"/>
      <c r="M116" s="789"/>
      <c r="N116" s="786"/>
      <c r="O116" s="786"/>
      <c r="P116" s="789"/>
      <c r="Q116" s="1073"/>
      <c r="R116" s="584"/>
      <c r="S116" s="424"/>
      <c r="T116" s="425"/>
      <c r="U116" s="425"/>
    </row>
    <row r="117" spans="1:23" ht="35.25" customHeight="1" x14ac:dyDescent="0.2">
      <c r="A117" s="668"/>
      <c r="B117" s="1094"/>
      <c r="C117" s="1064"/>
      <c r="D117" s="1484" t="s">
        <v>174</v>
      </c>
      <c r="E117" s="1081"/>
      <c r="F117" s="1062"/>
      <c r="G117" s="791"/>
      <c r="H117" s="786"/>
      <c r="I117" s="786"/>
      <c r="J117" s="789"/>
      <c r="K117" s="786"/>
      <c r="L117" s="786"/>
      <c r="M117" s="789"/>
      <c r="N117" s="786"/>
      <c r="O117" s="786"/>
      <c r="P117" s="789"/>
      <c r="Q117" s="1083" t="s">
        <v>83</v>
      </c>
      <c r="R117" s="585">
        <v>100</v>
      </c>
      <c r="S117" s="140"/>
      <c r="T117" s="86"/>
      <c r="U117" s="86"/>
    </row>
    <row r="118" spans="1:23" ht="35.25" customHeight="1" x14ac:dyDescent="0.2">
      <c r="A118" s="667"/>
      <c r="B118" s="1094"/>
      <c r="C118" s="856"/>
      <c r="D118" s="1485"/>
      <c r="E118" s="1081"/>
      <c r="F118" s="1062"/>
      <c r="G118" s="791"/>
      <c r="H118" s="786"/>
      <c r="I118" s="786"/>
      <c r="J118" s="789"/>
      <c r="K118" s="786"/>
      <c r="L118" s="786"/>
      <c r="M118" s="789"/>
      <c r="N118" s="786"/>
      <c r="O118" s="786"/>
      <c r="P118" s="789"/>
      <c r="Q118" s="205" t="s">
        <v>129</v>
      </c>
      <c r="R118" s="583">
        <v>100</v>
      </c>
      <c r="S118" s="1102"/>
      <c r="T118" s="88"/>
      <c r="U118" s="88"/>
    </row>
    <row r="119" spans="1:23" ht="28.5" customHeight="1" x14ac:dyDescent="0.2">
      <c r="A119" s="667"/>
      <c r="B119" s="1094"/>
      <c r="C119" s="1064"/>
      <c r="D119" s="1397" t="s">
        <v>279</v>
      </c>
      <c r="E119" s="478"/>
      <c r="F119" s="857"/>
      <c r="G119" s="819"/>
      <c r="H119" s="811"/>
      <c r="I119" s="811"/>
      <c r="J119" s="810"/>
      <c r="K119" s="811"/>
      <c r="L119" s="811"/>
      <c r="M119" s="810"/>
      <c r="N119" s="386"/>
      <c r="O119" s="386"/>
      <c r="P119" s="810"/>
      <c r="Q119" s="520" t="s">
        <v>56</v>
      </c>
      <c r="R119" s="586"/>
      <c r="S119" s="690">
        <v>1</v>
      </c>
      <c r="T119" s="692"/>
      <c r="U119" s="1444"/>
    </row>
    <row r="120" spans="1:23" ht="20.25" customHeight="1" x14ac:dyDescent="0.2">
      <c r="A120" s="667"/>
      <c r="B120" s="1094"/>
      <c r="C120" s="856"/>
      <c r="D120" s="1436"/>
      <c r="E120" s="478"/>
      <c r="F120" s="857"/>
      <c r="G120" s="819"/>
      <c r="H120" s="811"/>
      <c r="I120" s="811"/>
      <c r="J120" s="810"/>
      <c r="K120" s="811"/>
      <c r="L120" s="811"/>
      <c r="M120" s="810"/>
      <c r="N120" s="811"/>
      <c r="O120" s="811"/>
      <c r="P120" s="809"/>
      <c r="Q120" s="1507" t="s">
        <v>104</v>
      </c>
      <c r="R120" s="479"/>
      <c r="S120" s="158">
        <v>10</v>
      </c>
      <c r="T120" s="275">
        <v>100</v>
      </c>
      <c r="U120" s="1471"/>
    </row>
    <row r="121" spans="1:23" ht="20.25" customHeight="1" x14ac:dyDescent="0.2">
      <c r="A121" s="667"/>
      <c r="B121" s="1094"/>
      <c r="C121" s="1064"/>
      <c r="D121" s="1436"/>
      <c r="E121" s="478"/>
      <c r="F121" s="857"/>
      <c r="G121" s="822"/>
      <c r="H121" s="386"/>
      <c r="I121" s="386"/>
      <c r="J121" s="802"/>
      <c r="K121" s="807"/>
      <c r="L121" s="807"/>
      <c r="M121" s="810"/>
      <c r="N121" s="386"/>
      <c r="O121" s="386"/>
      <c r="P121" s="809"/>
      <c r="Q121" s="1508"/>
      <c r="R121" s="530"/>
      <c r="S121" s="848"/>
      <c r="T121" s="981"/>
      <c r="U121" s="1483"/>
    </row>
    <row r="122" spans="1:23" ht="39.75" customHeight="1" x14ac:dyDescent="0.2">
      <c r="A122" s="667"/>
      <c r="B122" s="1094"/>
      <c r="C122" s="1064"/>
      <c r="D122" s="1026" t="s">
        <v>294</v>
      </c>
      <c r="E122" s="947"/>
      <c r="F122" s="948"/>
      <c r="G122" s="822" t="s">
        <v>95</v>
      </c>
      <c r="H122" s="386">
        <v>619</v>
      </c>
      <c r="I122" s="1023">
        <v>0</v>
      </c>
      <c r="J122" s="1016">
        <f>+I122-H122</f>
        <v>-619</v>
      </c>
      <c r="K122" s="813">
        <v>5790.3</v>
      </c>
      <c r="L122" s="813">
        <v>5790.3</v>
      </c>
      <c r="M122" s="802"/>
      <c r="N122" s="812">
        <v>4585.1000000000004</v>
      </c>
      <c r="O122" s="1027">
        <f>4585.1+619</f>
        <v>5204.1000000000004</v>
      </c>
      <c r="P122" s="1016">
        <f>+O122-N122</f>
        <v>619</v>
      </c>
      <c r="Q122" s="949" t="s">
        <v>162</v>
      </c>
      <c r="R122" s="950">
        <v>1</v>
      </c>
      <c r="S122" s="690"/>
      <c r="T122" s="692"/>
      <c r="U122" s="1509" t="s">
        <v>297</v>
      </c>
      <c r="V122" s="1137" t="s">
        <v>303</v>
      </c>
      <c r="W122" s="1137"/>
    </row>
    <row r="123" spans="1:23" ht="39.75" customHeight="1" x14ac:dyDescent="0.2">
      <c r="A123" s="667"/>
      <c r="B123" s="1094"/>
      <c r="C123" s="1064"/>
      <c r="D123" s="737"/>
      <c r="E123" s="941"/>
      <c r="F123" s="942"/>
      <c r="G123" s="819" t="s">
        <v>111</v>
      </c>
      <c r="H123" s="811">
        <v>81</v>
      </c>
      <c r="I123" s="1027">
        <v>37.5</v>
      </c>
      <c r="J123" s="1030">
        <f>+I123-H123</f>
        <v>-43.5</v>
      </c>
      <c r="K123" s="807"/>
      <c r="L123" s="807"/>
      <c r="M123" s="802"/>
      <c r="N123" s="386"/>
      <c r="O123" s="1023">
        <v>43.5</v>
      </c>
      <c r="P123" s="1016">
        <f>+O123-N123</f>
        <v>43.5</v>
      </c>
      <c r="Q123" s="575" t="s">
        <v>63</v>
      </c>
      <c r="R123" s="1028" t="s">
        <v>295</v>
      </c>
      <c r="S123" s="1029" t="s">
        <v>296</v>
      </c>
      <c r="T123" s="43">
        <v>100</v>
      </c>
      <c r="U123" s="1510"/>
    </row>
    <row r="124" spans="1:23" ht="40.5" customHeight="1" x14ac:dyDescent="0.2">
      <c r="A124" s="667"/>
      <c r="B124" s="1094"/>
      <c r="C124" s="1064"/>
      <c r="D124" s="1436" t="s">
        <v>280</v>
      </c>
      <c r="E124" s="478"/>
      <c r="F124" s="857"/>
      <c r="G124" s="791"/>
      <c r="H124" s="786"/>
      <c r="I124" s="786"/>
      <c r="J124" s="789"/>
      <c r="K124" s="386"/>
      <c r="L124" s="386"/>
      <c r="M124" s="802"/>
      <c r="N124" s="386"/>
      <c r="O124" s="386"/>
      <c r="P124" s="802"/>
      <c r="Q124" s="575" t="s">
        <v>267</v>
      </c>
      <c r="R124" s="775">
        <v>1</v>
      </c>
      <c r="S124" s="161"/>
      <c r="T124" s="43"/>
      <c r="U124" s="1444"/>
    </row>
    <row r="125" spans="1:23" ht="40.5" customHeight="1" x14ac:dyDescent="0.2">
      <c r="A125" s="667"/>
      <c r="B125" s="1094"/>
      <c r="C125" s="9"/>
      <c r="D125" s="1436"/>
      <c r="E125" s="1511"/>
      <c r="F125" s="1452"/>
      <c r="G125" s="792"/>
      <c r="H125" s="786"/>
      <c r="I125" s="786"/>
      <c r="J125" s="789"/>
      <c r="K125" s="786"/>
      <c r="L125" s="786"/>
      <c r="M125" s="789"/>
      <c r="N125" s="786"/>
      <c r="O125" s="786"/>
      <c r="P125" s="789"/>
      <c r="Q125" s="551" t="s">
        <v>56</v>
      </c>
      <c r="R125" s="321"/>
      <c r="S125" s="157">
        <v>1</v>
      </c>
      <c r="T125" s="150"/>
      <c r="U125" s="1471"/>
    </row>
    <row r="126" spans="1:23" ht="38.25" customHeight="1" x14ac:dyDescent="0.2">
      <c r="A126" s="667"/>
      <c r="B126" s="1094"/>
      <c r="C126" s="516"/>
      <c r="D126" s="1398"/>
      <c r="E126" s="1511"/>
      <c r="F126" s="1452"/>
      <c r="G126" s="365"/>
      <c r="H126" s="808"/>
      <c r="I126" s="808"/>
      <c r="J126" s="809"/>
      <c r="K126" s="808"/>
      <c r="L126" s="808"/>
      <c r="M126" s="809"/>
      <c r="N126" s="808"/>
      <c r="O126" s="808"/>
      <c r="P126" s="809"/>
      <c r="Q126" s="517" t="s">
        <v>130</v>
      </c>
      <c r="R126" s="560"/>
      <c r="S126" s="200"/>
      <c r="T126" s="61">
        <v>80</v>
      </c>
      <c r="U126" s="1483"/>
    </row>
    <row r="127" spans="1:23" ht="20.25" customHeight="1" x14ac:dyDescent="0.2">
      <c r="A127" s="668"/>
      <c r="B127" s="1094"/>
      <c r="C127" s="71"/>
      <c r="D127" s="1419" t="s">
        <v>293</v>
      </c>
      <c r="E127" s="138"/>
      <c r="F127" s="1042"/>
      <c r="G127" s="792" t="s">
        <v>118</v>
      </c>
      <c r="H127" s="786">
        <v>93.6</v>
      </c>
      <c r="I127" s="1009">
        <f>93.6-28.6</f>
        <v>65</v>
      </c>
      <c r="J127" s="1006">
        <f>+I127-H127</f>
        <v>-28.599999999999994</v>
      </c>
      <c r="K127" s="786"/>
      <c r="L127" s="786"/>
      <c r="M127" s="789"/>
      <c r="N127" s="786"/>
      <c r="O127" s="786"/>
      <c r="P127" s="789"/>
      <c r="Q127" s="517" t="s">
        <v>75</v>
      </c>
      <c r="R127" s="27">
        <v>1</v>
      </c>
      <c r="S127" s="181"/>
      <c r="T127" s="59"/>
      <c r="U127" s="1501" t="s">
        <v>304</v>
      </c>
    </row>
    <row r="128" spans="1:23" ht="42.75" customHeight="1" x14ac:dyDescent="0.2">
      <c r="A128" s="668"/>
      <c r="B128" s="1094"/>
      <c r="C128" s="71"/>
      <c r="D128" s="1420"/>
      <c r="E128" s="138"/>
      <c r="F128" s="1042"/>
      <c r="G128" s="792"/>
      <c r="H128" s="786"/>
      <c r="I128" s="786"/>
      <c r="J128" s="789"/>
      <c r="K128" s="786"/>
      <c r="L128" s="786"/>
      <c r="M128" s="789"/>
      <c r="N128" s="793"/>
      <c r="O128" s="793"/>
      <c r="P128" s="794"/>
      <c r="Q128" s="509"/>
      <c r="R128" s="490"/>
      <c r="S128" s="240"/>
      <c r="T128" s="241"/>
      <c r="U128" s="1502"/>
    </row>
    <row r="129" spans="1:24" s="84" customFormat="1" ht="30.75" customHeight="1" x14ac:dyDescent="0.2">
      <c r="A129" s="668"/>
      <c r="B129" s="1094"/>
      <c r="C129" s="513"/>
      <c r="D129" s="1421" t="s">
        <v>244</v>
      </c>
      <c r="E129" s="392"/>
      <c r="F129" s="343"/>
      <c r="G129" s="791"/>
      <c r="H129" s="795"/>
      <c r="I129" s="795"/>
      <c r="J129" s="804"/>
      <c r="K129" s="796"/>
      <c r="L129" s="796"/>
      <c r="M129" s="797"/>
      <c r="N129" s="796"/>
      <c r="O129" s="796"/>
      <c r="P129" s="797"/>
      <c r="Q129" s="1099" t="s">
        <v>62</v>
      </c>
      <c r="R129" s="635">
        <v>1</v>
      </c>
      <c r="S129" s="1050"/>
      <c r="T129" s="1052"/>
      <c r="U129" s="1052"/>
      <c r="V129" s="348"/>
    </row>
    <row r="130" spans="1:24" s="84" customFormat="1" ht="17.25" customHeight="1" thickBot="1" x14ac:dyDescent="0.25">
      <c r="A130" s="668"/>
      <c r="B130" s="1094"/>
      <c r="C130" s="513"/>
      <c r="D130" s="1503"/>
      <c r="E130" s="392"/>
      <c r="F130" s="343"/>
      <c r="G130" s="820"/>
      <c r="H130" s="805"/>
      <c r="I130" s="805"/>
      <c r="J130" s="806"/>
      <c r="K130" s="796"/>
      <c r="L130" s="796"/>
      <c r="M130" s="797"/>
      <c r="N130" s="796"/>
      <c r="O130" s="796"/>
      <c r="P130" s="797"/>
      <c r="Q130" s="1044" t="s">
        <v>130</v>
      </c>
      <c r="R130" s="590">
        <v>100</v>
      </c>
      <c r="S130" s="1049"/>
      <c r="T130" s="1051"/>
      <c r="U130" s="1051"/>
      <c r="V130" s="348"/>
    </row>
    <row r="131" spans="1:24" ht="36.75" customHeight="1" x14ac:dyDescent="0.2">
      <c r="A131" s="667"/>
      <c r="B131" s="1094"/>
      <c r="C131" s="9"/>
      <c r="D131" s="1416" t="s">
        <v>239</v>
      </c>
      <c r="E131" s="489" t="s">
        <v>2</v>
      </c>
      <c r="F131" s="265">
        <v>6</v>
      </c>
      <c r="G131" s="367" t="s">
        <v>15</v>
      </c>
      <c r="H131" s="403">
        <f>2193.5</f>
        <v>2193.5</v>
      </c>
      <c r="I131" s="771">
        <f>2193.5-50</f>
        <v>2143.5</v>
      </c>
      <c r="J131" s="1033">
        <f>+I131-H131</f>
        <v>-50</v>
      </c>
      <c r="K131" s="359">
        <v>2530.4</v>
      </c>
      <c r="L131" s="403">
        <v>2530.4</v>
      </c>
      <c r="M131" s="393"/>
      <c r="N131" s="952">
        <v>1972.9</v>
      </c>
      <c r="O131" s="403">
        <v>1972.9</v>
      </c>
      <c r="P131" s="393"/>
      <c r="Q131" s="578" t="s">
        <v>238</v>
      </c>
      <c r="R131" s="247">
        <v>7</v>
      </c>
      <c r="S131" s="618">
        <v>5</v>
      </c>
      <c r="T131" s="184">
        <v>5</v>
      </c>
      <c r="U131" s="184"/>
      <c r="V131" s="128"/>
      <c r="W131" s="128"/>
      <c r="X131" s="128"/>
    </row>
    <row r="132" spans="1:24" ht="44.25" customHeight="1" x14ac:dyDescent="0.2">
      <c r="A132" s="667"/>
      <c r="B132" s="1094"/>
      <c r="C132" s="9"/>
      <c r="D132" s="1398"/>
      <c r="E132" s="138"/>
      <c r="F132" s="1042"/>
      <c r="G132" s="982" t="s">
        <v>18</v>
      </c>
      <c r="H132" s="844">
        <v>50</v>
      </c>
      <c r="I132" s="844">
        <v>50</v>
      </c>
      <c r="J132" s="185"/>
      <c r="K132" s="843"/>
      <c r="L132" s="844"/>
      <c r="M132" s="152"/>
      <c r="N132" s="953"/>
      <c r="O132" s="844"/>
      <c r="P132" s="152"/>
      <c r="Q132" s="517" t="s">
        <v>217</v>
      </c>
      <c r="R132" s="27">
        <v>2</v>
      </c>
      <c r="S132" s="90">
        <v>2</v>
      </c>
      <c r="T132" s="62">
        <v>3</v>
      </c>
      <c r="U132" s="62"/>
      <c r="V132" s="128"/>
      <c r="W132" s="128"/>
      <c r="X132" s="128"/>
    </row>
    <row r="133" spans="1:24" ht="30.75" customHeight="1" x14ac:dyDescent="0.2">
      <c r="A133" s="668"/>
      <c r="B133" s="1094"/>
      <c r="C133" s="64"/>
      <c r="D133" s="1504" t="s">
        <v>232</v>
      </c>
      <c r="E133" s="478"/>
      <c r="F133" s="857"/>
      <c r="G133" s="858"/>
      <c r="H133" s="1098"/>
      <c r="I133" s="1098"/>
      <c r="J133" s="101"/>
      <c r="K133" s="845"/>
      <c r="L133" s="1098"/>
      <c r="M133" s="107"/>
      <c r="N133" s="476"/>
      <c r="O133" s="1098"/>
      <c r="P133" s="107"/>
      <c r="Q133" s="481" t="s">
        <v>104</v>
      </c>
      <c r="R133" s="587" t="s">
        <v>84</v>
      </c>
      <c r="S133" s="482" t="s">
        <v>78</v>
      </c>
      <c r="T133" s="417"/>
      <c r="U133" s="710"/>
    </row>
    <row r="134" spans="1:24" ht="35.25" customHeight="1" x14ac:dyDescent="0.2">
      <c r="A134" s="668"/>
      <c r="B134" s="1094"/>
      <c r="C134" s="64"/>
      <c r="D134" s="1480"/>
      <c r="E134" s="478"/>
      <c r="F134" s="857"/>
      <c r="G134" s="858"/>
      <c r="H134" s="1098"/>
      <c r="I134" s="1098"/>
      <c r="J134" s="101"/>
      <c r="K134" s="845"/>
      <c r="L134" s="1098"/>
      <c r="M134" s="107"/>
      <c r="N134" s="476"/>
      <c r="O134" s="1098"/>
      <c r="P134" s="107"/>
      <c r="Q134" s="323" t="s">
        <v>113</v>
      </c>
      <c r="R134" s="588" t="s">
        <v>78</v>
      </c>
      <c r="S134" s="483"/>
      <c r="T134" s="324"/>
      <c r="U134" s="711"/>
    </row>
    <row r="135" spans="1:24" ht="40.5" customHeight="1" x14ac:dyDescent="0.2">
      <c r="A135" s="668"/>
      <c r="B135" s="1094"/>
      <c r="C135" s="64"/>
      <c r="D135" s="1397" t="s">
        <v>196</v>
      </c>
      <c r="E135" s="488"/>
      <c r="F135" s="343"/>
      <c r="G135" s="1031" t="s">
        <v>95</v>
      </c>
      <c r="H135" s="1009"/>
      <c r="I135" s="1009"/>
      <c r="J135" s="1032">
        <v>-50</v>
      </c>
      <c r="K135" s="500"/>
      <c r="L135" s="927"/>
      <c r="M135" s="105"/>
      <c r="N135" s="954"/>
      <c r="O135" s="927"/>
      <c r="P135" s="105"/>
      <c r="Q135" s="576" t="s">
        <v>120</v>
      </c>
      <c r="R135" s="589" t="s">
        <v>78</v>
      </c>
      <c r="S135" s="484"/>
      <c r="T135" s="485"/>
      <c r="U135" s="1505" t="s">
        <v>305</v>
      </c>
      <c r="V135" s="349"/>
    </row>
    <row r="136" spans="1:24" ht="51.75" customHeight="1" x14ac:dyDescent="0.2">
      <c r="A136" s="668"/>
      <c r="B136" s="1094"/>
      <c r="C136" s="364"/>
      <c r="D136" s="1398"/>
      <c r="E136" s="488"/>
      <c r="F136" s="343"/>
      <c r="G136" s="743"/>
      <c r="H136" s="927"/>
      <c r="I136" s="927"/>
      <c r="J136" s="1058"/>
      <c r="K136" s="500"/>
      <c r="L136" s="927"/>
      <c r="M136" s="105"/>
      <c r="N136" s="954"/>
      <c r="O136" s="927"/>
      <c r="P136" s="105"/>
      <c r="Q136" s="577"/>
      <c r="R136" s="648"/>
      <c r="S136" s="486"/>
      <c r="T136" s="487"/>
      <c r="U136" s="1506"/>
      <c r="V136" s="349"/>
    </row>
    <row r="137" spans="1:24" ht="31.5" customHeight="1" x14ac:dyDescent="0.2">
      <c r="A137" s="668"/>
      <c r="B137" s="1094"/>
      <c r="C137" s="1035"/>
      <c r="D137" s="1422" t="s">
        <v>197</v>
      </c>
      <c r="E137" s="392"/>
      <c r="F137" s="343"/>
      <c r="G137" s="743"/>
      <c r="H137" s="304"/>
      <c r="I137" s="304"/>
      <c r="J137" s="694"/>
      <c r="K137" s="769"/>
      <c r="L137" s="304"/>
      <c r="M137" s="634"/>
      <c r="N137" s="955"/>
      <c r="O137" s="304"/>
      <c r="P137" s="634"/>
      <c r="Q137" s="644" t="s">
        <v>162</v>
      </c>
      <c r="R137" s="645">
        <v>1</v>
      </c>
      <c r="S137" s="646"/>
      <c r="T137" s="647"/>
      <c r="U137" s="647"/>
      <c r="V137" s="54"/>
    </row>
    <row r="138" spans="1:24" ht="16.5" customHeight="1" x14ac:dyDescent="0.2">
      <c r="A138" s="668"/>
      <c r="B138" s="1094"/>
      <c r="C138" s="1035"/>
      <c r="D138" s="1422"/>
      <c r="E138" s="392"/>
      <c r="F138" s="343"/>
      <c r="G138" s="748"/>
      <c r="H138" s="539"/>
      <c r="I138" s="539"/>
      <c r="J138" s="700"/>
      <c r="K138" s="645"/>
      <c r="L138" s="436"/>
      <c r="M138" s="721"/>
      <c r="N138" s="956"/>
      <c r="O138" s="436"/>
      <c r="P138" s="721"/>
      <c r="Q138" s="1520" t="s">
        <v>163</v>
      </c>
      <c r="R138" s="590">
        <v>20</v>
      </c>
      <c r="S138" s="636">
        <v>60</v>
      </c>
      <c r="T138" s="637">
        <v>100</v>
      </c>
      <c r="U138" s="637"/>
      <c r="V138" s="54"/>
    </row>
    <row r="139" spans="1:24" ht="16.5" customHeight="1" thickBot="1" x14ac:dyDescent="0.25">
      <c r="A139" s="673"/>
      <c r="B139" s="1078"/>
      <c r="C139" s="278"/>
      <c r="D139" s="633"/>
      <c r="E139" s="1522" t="s">
        <v>54</v>
      </c>
      <c r="F139" s="1523"/>
      <c r="G139" s="1524"/>
      <c r="H139" s="387">
        <f>+H131+H108+H106+H105+H104+H103+H102+H132</f>
        <v>4354.7999999999993</v>
      </c>
      <c r="I139" s="387">
        <f>+I131+I108+I106+I105+I104+I103+I102+I132</f>
        <v>3613.7</v>
      </c>
      <c r="J139" s="437">
        <f>+J131+J108+J106+J105+J104+J103+J102+J132</f>
        <v>-741.1</v>
      </c>
      <c r="K139" s="397">
        <f>+K131+K108+K106+K105+K104+K103+K102+K132+K107</f>
        <v>9617.9</v>
      </c>
      <c r="L139" s="387">
        <f>+L131+L108+L106+L105+L104+L103+L102+L132+L107</f>
        <v>9617.9</v>
      </c>
      <c r="M139" s="961">
        <f>+M131+M108+M106+M105+M104+M103+M102+M132+M107</f>
        <v>0</v>
      </c>
      <c r="N139" s="957">
        <f>+N131+N108+N106+N105+N104+N103+N102+N132</f>
        <v>7211.8</v>
      </c>
      <c r="O139" s="387">
        <f>+O131+O108+O106+O105+O104+O103+O102+O132</f>
        <v>7874.3</v>
      </c>
      <c r="P139" s="387">
        <f>+P131+P108+P106+P105+P104+P103+P102+P132</f>
        <v>662.5</v>
      </c>
      <c r="Q139" s="1521"/>
      <c r="R139" s="591"/>
      <c r="S139" s="416"/>
      <c r="T139" s="187"/>
      <c r="U139" s="187"/>
    </row>
    <row r="140" spans="1:24" ht="14.25" customHeight="1" x14ac:dyDescent="0.2">
      <c r="A140" s="670" t="s">
        <v>17</v>
      </c>
      <c r="B140" s="1077" t="s">
        <v>14</v>
      </c>
      <c r="C140" s="753" t="s">
        <v>17</v>
      </c>
      <c r="D140" s="1525" t="s">
        <v>198</v>
      </c>
      <c r="E140" s="465" t="s">
        <v>2</v>
      </c>
      <c r="F140" s="58">
        <v>5</v>
      </c>
      <c r="G140" s="94" t="s">
        <v>15</v>
      </c>
      <c r="H140" s="350">
        <v>60.4</v>
      </c>
      <c r="I140" s="350">
        <v>60.4</v>
      </c>
      <c r="J140" s="145"/>
      <c r="K140" s="398">
        <v>588.29999999999995</v>
      </c>
      <c r="L140" s="350">
        <v>588.29999999999995</v>
      </c>
      <c r="M140" s="962"/>
      <c r="N140" s="983">
        <f>1085.8+171.1</f>
        <v>1256.8999999999999</v>
      </c>
      <c r="O140" s="350">
        <f>1085.8+171.1</f>
        <v>1256.8999999999999</v>
      </c>
      <c r="P140" s="962"/>
      <c r="Q140" s="528"/>
      <c r="R140" s="243"/>
      <c r="S140" s="167"/>
      <c r="T140" s="686"/>
      <c r="U140" s="686"/>
      <c r="V140" s="128"/>
      <c r="W140" s="128"/>
      <c r="X140" s="128"/>
    </row>
    <row r="141" spans="1:24" ht="14.25" customHeight="1" x14ac:dyDescent="0.2">
      <c r="A141" s="668"/>
      <c r="B141" s="1094"/>
      <c r="C141" s="1035"/>
      <c r="D141" s="1422"/>
      <c r="E141" s="499"/>
      <c r="F141" s="48"/>
      <c r="G141" s="1057" t="s">
        <v>111</v>
      </c>
      <c r="H141" s="351">
        <f>32-5.7</f>
        <v>26.3</v>
      </c>
      <c r="I141" s="351">
        <f>32-5.7</f>
        <v>26.3</v>
      </c>
      <c r="J141" s="320"/>
      <c r="K141" s="399"/>
      <c r="L141" s="351"/>
      <c r="M141" s="319"/>
      <c r="N141" s="958"/>
      <c r="O141" s="351"/>
      <c r="P141" s="319"/>
      <c r="Q141" s="1048"/>
      <c r="R141" s="244"/>
      <c r="S141" s="140"/>
      <c r="T141" s="86"/>
      <c r="U141" s="86"/>
    </row>
    <row r="142" spans="1:24" ht="14.25" customHeight="1" x14ac:dyDescent="0.2">
      <c r="A142" s="668"/>
      <c r="B142" s="1094"/>
      <c r="C142" s="1035"/>
      <c r="D142" s="1422"/>
      <c r="E142" s="499"/>
      <c r="F142" s="48"/>
      <c r="G142" s="337" t="s">
        <v>3</v>
      </c>
      <c r="H142" s="825"/>
      <c r="I142" s="825"/>
      <c r="J142" s="984"/>
      <c r="K142" s="826">
        <v>35.700000000000003</v>
      </c>
      <c r="L142" s="825">
        <v>35.700000000000003</v>
      </c>
      <c r="M142" s="827"/>
      <c r="N142" s="985">
        <v>35.700000000000003</v>
      </c>
      <c r="O142" s="825">
        <v>35.700000000000003</v>
      </c>
      <c r="P142" s="827"/>
      <c r="Q142" s="1048"/>
      <c r="R142" s="244"/>
      <c r="S142" s="140"/>
      <c r="T142" s="86"/>
      <c r="U142" s="86"/>
    </row>
    <row r="143" spans="1:24" ht="14.25" customHeight="1" x14ac:dyDescent="0.2">
      <c r="A143" s="668"/>
      <c r="B143" s="1094"/>
      <c r="C143" s="1035"/>
      <c r="D143" s="1422"/>
      <c r="E143" s="499"/>
      <c r="F143" s="48"/>
      <c r="G143" s="778" t="s">
        <v>4</v>
      </c>
      <c r="H143" s="828"/>
      <c r="I143" s="828"/>
      <c r="J143" s="986"/>
      <c r="K143" s="779"/>
      <c r="L143" s="828"/>
      <c r="M143" s="987"/>
      <c r="N143" s="988">
        <v>403.9</v>
      </c>
      <c r="O143" s="828">
        <v>403.9</v>
      </c>
      <c r="P143" s="827"/>
      <c r="Q143" s="1048"/>
      <c r="R143" s="244"/>
      <c r="S143" s="140"/>
      <c r="T143" s="86"/>
      <c r="U143" s="86"/>
    </row>
    <row r="144" spans="1:24" ht="14.25" customHeight="1" x14ac:dyDescent="0.2">
      <c r="A144" s="668"/>
      <c r="B144" s="1094"/>
      <c r="C144" s="1035"/>
      <c r="D144" s="1422"/>
      <c r="E144" s="499"/>
      <c r="F144" s="1042"/>
      <c r="G144" s="697" t="s">
        <v>52</v>
      </c>
      <c r="H144" s="782">
        <v>125</v>
      </c>
      <c r="I144" s="782">
        <v>125</v>
      </c>
      <c r="J144" s="335"/>
      <c r="K144" s="643">
        <v>1300</v>
      </c>
      <c r="L144" s="782">
        <v>1300</v>
      </c>
      <c r="M144" s="133"/>
      <c r="N144" s="744">
        <v>1000</v>
      </c>
      <c r="O144" s="782">
        <v>1000</v>
      </c>
      <c r="P144" s="133"/>
      <c r="Q144" s="1048"/>
      <c r="R144" s="244"/>
      <c r="S144" s="140"/>
      <c r="T144" s="86"/>
      <c r="U144" s="86"/>
    </row>
    <row r="145" spans="1:26" ht="45.75" customHeight="1" x14ac:dyDescent="0.2">
      <c r="A145" s="668"/>
      <c r="B145" s="1094"/>
      <c r="C145" s="1035"/>
      <c r="D145" s="1397" t="s">
        <v>245</v>
      </c>
      <c r="E145" s="392"/>
      <c r="F145" s="343"/>
      <c r="G145" s="817"/>
      <c r="H145" s="386"/>
      <c r="I145" s="386"/>
      <c r="J145" s="801"/>
      <c r="K145" s="505"/>
      <c r="L145" s="386"/>
      <c r="M145" s="802"/>
      <c r="N145" s="807"/>
      <c r="O145" s="386"/>
      <c r="P145" s="802"/>
      <c r="Q145" s="1044" t="s">
        <v>56</v>
      </c>
      <c r="R145" s="1047">
        <v>1</v>
      </c>
      <c r="S145" s="1049"/>
      <c r="T145" s="1051"/>
      <c r="U145" s="1512"/>
    </row>
    <row r="146" spans="1:26" ht="45.75" customHeight="1" x14ac:dyDescent="0.2">
      <c r="A146" s="668"/>
      <c r="B146" s="1094"/>
      <c r="C146" s="1035"/>
      <c r="D146" s="1436"/>
      <c r="E146" s="392"/>
      <c r="F146" s="343"/>
      <c r="G146" s="816"/>
      <c r="H146" s="811"/>
      <c r="I146" s="811"/>
      <c r="J146" s="814"/>
      <c r="K146" s="977"/>
      <c r="L146" s="811"/>
      <c r="M146" s="810"/>
      <c r="N146" s="813"/>
      <c r="O146" s="811"/>
      <c r="P146" s="810"/>
      <c r="Q146" s="1045"/>
      <c r="R146" s="1048"/>
      <c r="S146" s="1050"/>
      <c r="T146" s="1052"/>
      <c r="U146" s="1513"/>
    </row>
    <row r="147" spans="1:26" ht="57.75" customHeight="1" x14ac:dyDescent="0.2">
      <c r="A147" s="668"/>
      <c r="B147" s="1094"/>
      <c r="C147" s="1035"/>
      <c r="D147" s="1436"/>
      <c r="E147" s="392"/>
      <c r="F147" s="343"/>
      <c r="G147" s="784"/>
      <c r="H147" s="786"/>
      <c r="I147" s="786"/>
      <c r="J147" s="787"/>
      <c r="K147" s="788"/>
      <c r="L147" s="786"/>
      <c r="M147" s="789"/>
      <c r="N147" s="803"/>
      <c r="O147" s="786"/>
      <c r="P147" s="789"/>
      <c r="Q147" s="1045"/>
      <c r="R147" s="1048"/>
      <c r="S147" s="1050"/>
      <c r="T147" s="1052"/>
      <c r="U147" s="1513"/>
    </row>
    <row r="148" spans="1:26" ht="45.75" customHeight="1" x14ac:dyDescent="0.2">
      <c r="A148" s="668"/>
      <c r="B148" s="1094"/>
      <c r="C148" s="1035"/>
      <c r="D148" s="1398"/>
      <c r="E148" s="392"/>
      <c r="F148" s="343"/>
      <c r="G148" s="816"/>
      <c r="H148" s="824"/>
      <c r="I148" s="824"/>
      <c r="J148" s="951"/>
      <c r="K148" s="977"/>
      <c r="L148" s="811"/>
      <c r="M148" s="810"/>
      <c r="N148" s="813"/>
      <c r="O148" s="811"/>
      <c r="P148" s="810"/>
      <c r="Q148" s="1038" t="s">
        <v>131</v>
      </c>
      <c r="R148" s="389"/>
      <c r="S148" s="139">
        <v>40</v>
      </c>
      <c r="T148" s="1103">
        <v>100</v>
      </c>
      <c r="U148" s="1513"/>
    </row>
    <row r="149" spans="1:26" ht="26.25" customHeight="1" x14ac:dyDescent="0.2">
      <c r="A149" s="668"/>
      <c r="B149" s="1094"/>
      <c r="C149" s="1064"/>
      <c r="D149" s="614" t="s">
        <v>233</v>
      </c>
      <c r="E149" s="488"/>
      <c r="F149" s="343"/>
      <c r="G149" s="785"/>
      <c r="H149" s="386"/>
      <c r="I149" s="386"/>
      <c r="J149" s="801"/>
      <c r="K149" s="821"/>
      <c r="L149" s="386"/>
      <c r="M149" s="802"/>
      <c r="N149" s="801"/>
      <c r="O149" s="386"/>
      <c r="P149" s="802"/>
      <c r="Q149" s="551" t="s">
        <v>101</v>
      </c>
      <c r="R149" s="462">
        <v>5</v>
      </c>
      <c r="S149" s="262"/>
      <c r="T149" s="29"/>
      <c r="U149" s="1512"/>
      <c r="W149" s="25"/>
      <c r="X149" s="25"/>
      <c r="Y149" s="25"/>
    </row>
    <row r="150" spans="1:26" ht="26.25" customHeight="1" x14ac:dyDescent="0.2">
      <c r="A150" s="668"/>
      <c r="B150" s="1094"/>
      <c r="C150" s="1064"/>
      <c r="D150" s="533"/>
      <c r="E150" s="488"/>
      <c r="F150" s="1050"/>
      <c r="G150" s="817"/>
      <c r="H150" s="386"/>
      <c r="I150" s="386"/>
      <c r="J150" s="801"/>
      <c r="K150" s="821"/>
      <c r="L150" s="386"/>
      <c r="M150" s="802"/>
      <c r="N150" s="801"/>
      <c r="O150" s="386"/>
      <c r="P150" s="802"/>
      <c r="Q150" s="1045" t="s">
        <v>56</v>
      </c>
      <c r="R150" s="1048"/>
      <c r="S150" s="1050">
        <v>3</v>
      </c>
      <c r="T150" s="1052">
        <v>5</v>
      </c>
      <c r="U150" s="1513"/>
      <c r="W150" s="25"/>
      <c r="X150" s="25"/>
      <c r="Y150" s="25"/>
    </row>
    <row r="151" spans="1:26" ht="26.25" customHeight="1" x14ac:dyDescent="0.2">
      <c r="A151" s="667"/>
      <c r="B151" s="1094"/>
      <c r="C151" s="856"/>
      <c r="D151" s="737"/>
      <c r="E151" s="488"/>
      <c r="F151" s="1050"/>
      <c r="G151" s="440"/>
      <c r="H151" s="783"/>
      <c r="I151" s="783"/>
      <c r="J151" s="144"/>
      <c r="K151" s="170"/>
      <c r="L151" s="783"/>
      <c r="M151" s="141"/>
      <c r="N151" s="959"/>
      <c r="O151" s="783"/>
      <c r="P151" s="989"/>
      <c r="Q151" s="1038" t="s">
        <v>65</v>
      </c>
      <c r="R151" s="389"/>
      <c r="S151" s="139"/>
      <c r="T151" s="1103">
        <v>10</v>
      </c>
      <c r="U151" s="1514"/>
      <c r="W151" s="25"/>
      <c r="X151" s="25"/>
      <c r="Y151" s="25"/>
    </row>
    <row r="152" spans="1:26" ht="28.5" customHeight="1" x14ac:dyDescent="0.2">
      <c r="A152" s="668"/>
      <c r="B152" s="1094"/>
      <c r="C152" s="1064"/>
      <c r="D152" s="143" t="s">
        <v>199</v>
      </c>
      <c r="E152" s="1081"/>
      <c r="F152" s="1062"/>
      <c r="G152" s="858"/>
      <c r="H152" s="1098"/>
      <c r="I152" s="1098"/>
      <c r="J152" s="101"/>
      <c r="K152" s="845"/>
      <c r="L152" s="1098"/>
      <c r="M152" s="107"/>
      <c r="N152" s="101"/>
      <c r="O152" s="1098"/>
      <c r="P152" s="107"/>
      <c r="Q152" s="579" t="s">
        <v>62</v>
      </c>
      <c r="R152" s="22"/>
      <c r="S152" s="689">
        <v>1</v>
      </c>
      <c r="T152" s="53"/>
      <c r="U152" s="692"/>
      <c r="V152" s="518"/>
    </row>
    <row r="153" spans="1:26" ht="30" customHeight="1" x14ac:dyDescent="0.2">
      <c r="A153" s="667"/>
      <c r="B153" s="1094"/>
      <c r="C153" s="68"/>
      <c r="D153" s="143"/>
      <c r="E153" s="318"/>
      <c r="F153" s="151"/>
      <c r="G153" s="317"/>
      <c r="H153" s="1098"/>
      <c r="I153" s="1098"/>
      <c r="J153" s="101"/>
      <c r="K153" s="845"/>
      <c r="L153" s="1098"/>
      <c r="M153" s="107"/>
      <c r="N153" s="101"/>
      <c r="O153" s="1098"/>
      <c r="P153" s="107"/>
      <c r="Q153" s="579" t="s">
        <v>83</v>
      </c>
      <c r="R153" s="592"/>
      <c r="S153" s="689">
        <v>30</v>
      </c>
      <c r="T153" s="53">
        <v>100</v>
      </c>
      <c r="U153" s="692"/>
    </row>
    <row r="154" spans="1:26" ht="29.25" customHeight="1" x14ac:dyDescent="0.2">
      <c r="A154" s="667"/>
      <c r="B154" s="1094"/>
      <c r="C154" s="1064"/>
      <c r="D154" s="1055" t="s">
        <v>175</v>
      </c>
      <c r="E154" s="857"/>
      <c r="F154" s="857"/>
      <c r="G154" s="858"/>
      <c r="H154" s="1098"/>
      <c r="I154" s="1098"/>
      <c r="J154" s="101"/>
      <c r="K154" s="845"/>
      <c r="L154" s="1098"/>
      <c r="M154" s="107"/>
      <c r="N154" s="101"/>
      <c r="O154" s="1098"/>
      <c r="P154" s="107"/>
      <c r="Q154" s="1073" t="s">
        <v>62</v>
      </c>
      <c r="R154" s="73">
        <v>1</v>
      </c>
      <c r="S154" s="158"/>
      <c r="T154" s="275"/>
      <c r="U154" s="275"/>
    </row>
    <row r="155" spans="1:26" ht="18.75" customHeight="1" thickBot="1" x14ac:dyDescent="0.25">
      <c r="A155" s="673"/>
      <c r="B155" s="1078"/>
      <c r="C155" s="1065"/>
      <c r="D155" s="1067"/>
      <c r="E155" s="1515" t="s">
        <v>54</v>
      </c>
      <c r="F155" s="1516"/>
      <c r="G155" s="1517"/>
      <c r="H155" s="292">
        <f t="shared" ref="H155" si="14">SUM(H140:H144)</f>
        <v>211.7</v>
      </c>
      <c r="I155" s="292">
        <f t="shared" ref="I155:P155" si="15">SUM(I140:I144)</f>
        <v>211.7</v>
      </c>
      <c r="J155" s="491">
        <f t="shared" si="15"/>
        <v>0</v>
      </c>
      <c r="K155" s="492">
        <f t="shared" si="15"/>
        <v>1924</v>
      </c>
      <c r="L155" s="292">
        <f t="shared" si="15"/>
        <v>1924</v>
      </c>
      <c r="M155" s="495">
        <f t="shared" si="15"/>
        <v>0</v>
      </c>
      <c r="N155" s="960">
        <f t="shared" si="15"/>
        <v>2696.5</v>
      </c>
      <c r="O155" s="292">
        <f t="shared" si="15"/>
        <v>2696.5</v>
      </c>
      <c r="P155" s="495">
        <f t="shared" si="15"/>
        <v>0</v>
      </c>
      <c r="Q155" s="1073" t="s">
        <v>63</v>
      </c>
      <c r="R155" s="595"/>
      <c r="S155" s="347">
        <v>50</v>
      </c>
      <c r="T155" s="511">
        <v>80</v>
      </c>
      <c r="U155" s="511"/>
      <c r="V155" s="128"/>
      <c r="W155" s="128"/>
      <c r="X155" s="128"/>
      <c r="Y155" s="268"/>
      <c r="Z155" s="1518"/>
    </row>
    <row r="156" spans="1:26" ht="15" customHeight="1" x14ac:dyDescent="0.2">
      <c r="A156" s="670" t="s">
        <v>17</v>
      </c>
      <c r="B156" s="1077" t="s">
        <v>14</v>
      </c>
      <c r="C156" s="1063" t="s">
        <v>19</v>
      </c>
      <c r="D156" s="1479" t="s">
        <v>200</v>
      </c>
      <c r="E156" s="66" t="s">
        <v>2</v>
      </c>
      <c r="F156" s="85">
        <v>5</v>
      </c>
      <c r="G156" s="695" t="s">
        <v>15</v>
      </c>
      <c r="H156" s="302"/>
      <c r="I156" s="302"/>
      <c r="J156" s="97"/>
      <c r="K156" s="341">
        <v>645.20000000000005</v>
      </c>
      <c r="L156" s="302">
        <v>645.20000000000005</v>
      </c>
      <c r="M156" s="119"/>
      <c r="N156" s="97">
        <v>444.4</v>
      </c>
      <c r="O156" s="302">
        <v>444.4</v>
      </c>
      <c r="P156" s="119"/>
      <c r="Q156" s="1091"/>
      <c r="R156" s="623"/>
      <c r="S156" s="167"/>
      <c r="T156" s="686"/>
      <c r="U156" s="1481"/>
      <c r="W156" s="268"/>
      <c r="X156" s="268"/>
      <c r="Y156" s="268"/>
      <c r="Z156" s="1518"/>
    </row>
    <row r="157" spans="1:26" ht="15" customHeight="1" x14ac:dyDescent="0.2">
      <c r="A157" s="668"/>
      <c r="B157" s="1094"/>
      <c r="C157" s="856"/>
      <c r="D157" s="1480"/>
      <c r="E157" s="620"/>
      <c r="F157" s="327"/>
      <c r="G157" s="631" t="s">
        <v>111</v>
      </c>
      <c r="H157" s="303">
        <f>30.1+5.7</f>
        <v>35.800000000000004</v>
      </c>
      <c r="I157" s="303">
        <f>30.1+5.7</f>
        <v>35.800000000000004</v>
      </c>
      <c r="J157" s="376"/>
      <c r="K157" s="339"/>
      <c r="L157" s="303"/>
      <c r="M157" s="104"/>
      <c r="N157" s="376"/>
      <c r="O157" s="303"/>
      <c r="P157" s="104"/>
      <c r="Q157" s="1101"/>
      <c r="R157" s="1096"/>
      <c r="S157" s="140"/>
      <c r="T157" s="86"/>
      <c r="U157" s="1482"/>
      <c r="W157" s="353"/>
      <c r="X157" s="1086"/>
      <c r="Y157" s="1086"/>
      <c r="Z157" s="1086"/>
    </row>
    <row r="158" spans="1:26" ht="15" customHeight="1" x14ac:dyDescent="0.2">
      <c r="A158" s="668"/>
      <c r="B158" s="1094"/>
      <c r="C158" s="1064"/>
      <c r="D158" s="1085"/>
      <c r="E158" s="620"/>
      <c r="F158" s="327"/>
      <c r="G158" s="451" t="s">
        <v>114</v>
      </c>
      <c r="H158" s="303">
        <v>31.6</v>
      </c>
      <c r="I158" s="303">
        <v>31.6</v>
      </c>
      <c r="J158" s="435"/>
      <c r="K158" s="339">
        <v>516.29999999999995</v>
      </c>
      <c r="L158" s="303">
        <v>516.29999999999995</v>
      </c>
      <c r="M158" s="104"/>
      <c r="N158" s="376"/>
      <c r="O158" s="303"/>
      <c r="P158" s="104"/>
      <c r="Q158" s="1101"/>
      <c r="R158" s="1096"/>
      <c r="S158" s="140"/>
      <c r="T158" s="86"/>
      <c r="U158" s="1519"/>
      <c r="W158" s="353"/>
      <c r="X158" s="1086"/>
      <c r="Y158" s="1086"/>
      <c r="Z158" s="1086"/>
    </row>
    <row r="159" spans="1:26" ht="15.75" customHeight="1" x14ac:dyDescent="0.2">
      <c r="A159" s="668"/>
      <c r="B159" s="1094"/>
      <c r="C159" s="1064"/>
      <c r="D159" s="1448" t="s">
        <v>201</v>
      </c>
      <c r="E159" s="1511"/>
      <c r="F159" s="1452"/>
      <c r="G159" s="696"/>
      <c r="H159" s="1098"/>
      <c r="I159" s="1098"/>
      <c r="J159" s="101"/>
      <c r="K159" s="1075"/>
      <c r="L159" s="1098"/>
      <c r="M159" s="107"/>
      <c r="N159" s="101"/>
      <c r="O159" s="1098"/>
      <c r="P159" s="107"/>
      <c r="Q159" s="621" t="s">
        <v>64</v>
      </c>
      <c r="R159" s="471">
        <v>1</v>
      </c>
      <c r="S159" s="190"/>
      <c r="T159" s="83"/>
      <c r="U159" s="83"/>
      <c r="W159" s="353"/>
      <c r="X159" s="1086"/>
      <c r="Y159" s="1086"/>
      <c r="Z159" s="1086"/>
    </row>
    <row r="160" spans="1:26" ht="30.75" customHeight="1" x14ac:dyDescent="0.2">
      <c r="A160" s="667"/>
      <c r="B160" s="1094"/>
      <c r="C160" s="68"/>
      <c r="D160" s="1461"/>
      <c r="E160" s="1511"/>
      <c r="F160" s="1452"/>
      <c r="G160" s="858"/>
      <c r="H160" s="1098"/>
      <c r="I160" s="1098"/>
      <c r="J160" s="101"/>
      <c r="K160" s="1075"/>
      <c r="L160" s="1098"/>
      <c r="M160" s="107"/>
      <c r="N160" s="101"/>
      <c r="O160" s="1098"/>
      <c r="P160" s="107"/>
      <c r="Q160" s="621" t="s">
        <v>102</v>
      </c>
      <c r="R160" s="471"/>
      <c r="S160" s="190">
        <v>100</v>
      </c>
      <c r="T160" s="83"/>
      <c r="U160" s="83"/>
      <c r="W160" s="353"/>
      <c r="X160" s="1086"/>
      <c r="Y160" s="1086"/>
      <c r="Z160" s="1086"/>
    </row>
    <row r="161" spans="1:26" ht="15.75" customHeight="1" x14ac:dyDescent="0.2">
      <c r="A161" s="667"/>
      <c r="B161" s="1094"/>
      <c r="C161" s="227"/>
      <c r="D161" s="1449"/>
      <c r="E161" s="1511"/>
      <c r="F161" s="1452"/>
      <c r="G161" s="317"/>
      <c r="H161" s="305"/>
      <c r="I161" s="305"/>
      <c r="J161" s="374"/>
      <c r="K161" s="301"/>
      <c r="L161" s="305"/>
      <c r="M161" s="267"/>
      <c r="N161" s="374"/>
      <c r="O161" s="305"/>
      <c r="P161" s="267"/>
      <c r="Q161" s="622" t="s">
        <v>129</v>
      </c>
      <c r="R161" s="69"/>
      <c r="S161" s="161">
        <v>100</v>
      </c>
      <c r="T161" s="43"/>
      <c r="U161" s="43"/>
      <c r="W161" s="353"/>
      <c r="X161" s="1086"/>
      <c r="Y161" s="1086"/>
      <c r="Z161" s="1086"/>
    </row>
    <row r="162" spans="1:26" ht="60.75" customHeight="1" x14ac:dyDescent="0.2">
      <c r="A162" s="668"/>
      <c r="B162" s="1094"/>
      <c r="C162" s="1064"/>
      <c r="D162" s="1448" t="s">
        <v>202</v>
      </c>
      <c r="E162" s="1511"/>
      <c r="F162" s="1452"/>
      <c r="G162" s="822"/>
      <c r="H162" s="386"/>
      <c r="I162" s="386"/>
      <c r="J162" s="801"/>
      <c r="K162" s="821"/>
      <c r="L162" s="386"/>
      <c r="M162" s="801"/>
      <c r="N162" s="821"/>
      <c r="O162" s="386"/>
      <c r="P162" s="133"/>
      <c r="Q162" s="621" t="s">
        <v>56</v>
      </c>
      <c r="R162" s="624">
        <v>1</v>
      </c>
      <c r="S162" s="190"/>
      <c r="T162" s="83"/>
      <c r="U162" s="1444"/>
      <c r="W162" s="353"/>
      <c r="X162" s="1086"/>
      <c r="Y162" s="1086"/>
      <c r="Z162" s="1086"/>
    </row>
    <row r="163" spans="1:26" ht="29.25" customHeight="1" x14ac:dyDescent="0.2">
      <c r="A163" s="667"/>
      <c r="B163" s="1094"/>
      <c r="C163" s="68"/>
      <c r="D163" s="1461"/>
      <c r="E163" s="1511"/>
      <c r="F163" s="1452"/>
      <c r="G163" s="819"/>
      <c r="H163" s="811"/>
      <c r="I163" s="811"/>
      <c r="J163" s="814"/>
      <c r="K163" s="812"/>
      <c r="L163" s="811"/>
      <c r="M163" s="814"/>
      <c r="N163" s="812"/>
      <c r="O163" s="811"/>
      <c r="P163" s="334"/>
      <c r="Q163" s="1444" t="s">
        <v>103</v>
      </c>
      <c r="R163" s="477"/>
      <c r="S163" s="190">
        <v>50</v>
      </c>
      <c r="T163" s="83">
        <v>100</v>
      </c>
      <c r="U163" s="1471"/>
    </row>
    <row r="164" spans="1:26" ht="17.25" customHeight="1" thickBot="1" x14ac:dyDescent="0.25">
      <c r="A164" s="1093"/>
      <c r="B164" s="1078"/>
      <c r="C164" s="1065"/>
      <c r="D164" s="1462"/>
      <c r="E164" s="1515" t="s">
        <v>54</v>
      </c>
      <c r="F164" s="1516"/>
      <c r="G164" s="1537"/>
      <c r="H164" s="542">
        <f>SUM(H156:H158)</f>
        <v>67.400000000000006</v>
      </c>
      <c r="I164" s="292">
        <f t="shared" ref="I164:O164" si="16">SUM(I156:I158)</f>
        <v>67.400000000000006</v>
      </c>
      <c r="J164" s="712">
        <f t="shared" si="16"/>
        <v>0</v>
      </c>
      <c r="K164" s="542">
        <f t="shared" si="16"/>
        <v>1161.5</v>
      </c>
      <c r="L164" s="292">
        <f>SUM(L156:L158)</f>
        <v>1161.5</v>
      </c>
      <c r="M164" s="712">
        <f t="shared" si="16"/>
        <v>0</v>
      </c>
      <c r="N164" s="542">
        <f t="shared" si="16"/>
        <v>444.4</v>
      </c>
      <c r="O164" s="292">
        <f t="shared" si="16"/>
        <v>444.4</v>
      </c>
      <c r="P164" s="823"/>
      <c r="Q164" s="1445"/>
      <c r="R164" s="514"/>
      <c r="S164" s="368"/>
      <c r="T164" s="178"/>
      <c r="U164" s="1445"/>
      <c r="V164" s="128"/>
      <c r="W164" s="128"/>
      <c r="X164" s="128"/>
      <c r="Y164" s="268"/>
      <c r="Z164" s="1518"/>
    </row>
    <row r="165" spans="1:26" ht="27.75" customHeight="1" x14ac:dyDescent="0.2">
      <c r="A165" s="670" t="s">
        <v>17</v>
      </c>
      <c r="B165" s="1077" t="s">
        <v>14</v>
      </c>
      <c r="C165" s="1063" t="s">
        <v>21</v>
      </c>
      <c r="D165" s="1084" t="s">
        <v>105</v>
      </c>
      <c r="E165" s="369"/>
      <c r="F165" s="369"/>
      <c r="G165" s="367"/>
      <c r="H165" s="174"/>
      <c r="I165" s="302"/>
      <c r="J165" s="97"/>
      <c r="K165" s="174"/>
      <c r="L165" s="302"/>
      <c r="M165" s="119"/>
      <c r="N165" s="97"/>
      <c r="O165" s="302"/>
      <c r="P165" s="119"/>
      <c r="Q165" s="1079"/>
      <c r="R165" s="243"/>
      <c r="S165" s="167"/>
      <c r="T165" s="686"/>
      <c r="U165" s="1531"/>
      <c r="W165" s="268"/>
      <c r="X165" s="268"/>
      <c r="Y165" s="268"/>
      <c r="Z165" s="1518"/>
    </row>
    <row r="166" spans="1:26" ht="54" customHeight="1" x14ac:dyDescent="0.2">
      <c r="A166" s="667"/>
      <c r="B166" s="1094"/>
      <c r="C166" s="71"/>
      <c r="D166" s="1055" t="s">
        <v>286</v>
      </c>
      <c r="E166" s="138"/>
      <c r="F166" s="751">
        <v>2</v>
      </c>
      <c r="G166" s="27" t="s">
        <v>15</v>
      </c>
      <c r="H166" s="391">
        <v>242.7</v>
      </c>
      <c r="I166" s="844">
        <f>242.7</f>
        <v>242.7</v>
      </c>
      <c r="J166" s="842"/>
      <c r="K166" s="391">
        <v>254.1</v>
      </c>
      <c r="L166" s="844">
        <v>254.1</v>
      </c>
      <c r="M166" s="152"/>
      <c r="N166" s="185">
        <v>297.39999999999998</v>
      </c>
      <c r="O166" s="844">
        <v>297.39999999999998</v>
      </c>
      <c r="P166" s="152"/>
      <c r="Q166" s="497" t="s">
        <v>132</v>
      </c>
      <c r="R166" s="583">
        <v>3</v>
      </c>
      <c r="S166" s="158">
        <v>5</v>
      </c>
      <c r="T166" s="59">
        <v>6</v>
      </c>
      <c r="U166" s="1532"/>
    </row>
    <row r="167" spans="1:26" ht="30" customHeight="1" x14ac:dyDescent="0.2">
      <c r="A167" s="667"/>
      <c r="B167" s="1094"/>
      <c r="C167" s="237"/>
      <c r="D167" s="1055" t="s">
        <v>149</v>
      </c>
      <c r="E167" s="506"/>
      <c r="F167" s="857"/>
      <c r="G167" s="236"/>
      <c r="H167" s="1075"/>
      <c r="I167" s="1098"/>
      <c r="J167" s="101"/>
      <c r="K167" s="1075"/>
      <c r="L167" s="1098"/>
      <c r="M167" s="107"/>
      <c r="N167" s="101"/>
      <c r="O167" s="1098"/>
      <c r="P167" s="107"/>
      <c r="Q167" s="205" t="s">
        <v>132</v>
      </c>
      <c r="R167" s="72">
        <v>24</v>
      </c>
      <c r="S167" s="161">
        <v>21</v>
      </c>
      <c r="T167" s="43">
        <v>21</v>
      </c>
      <c r="U167" s="1532"/>
    </row>
    <row r="168" spans="1:26" ht="40.5" customHeight="1" x14ac:dyDescent="0.2">
      <c r="A168" s="668"/>
      <c r="B168" s="1094"/>
      <c r="C168" s="1064"/>
      <c r="D168" s="534" t="s">
        <v>204</v>
      </c>
      <c r="E168" s="366"/>
      <c r="F168" s="366"/>
      <c r="G168" s="1057"/>
      <c r="H168" s="1075"/>
      <c r="I168" s="1098"/>
      <c r="J168" s="101"/>
      <c r="K168" s="1075"/>
      <c r="L168" s="1098"/>
      <c r="M168" s="107"/>
      <c r="N168" s="101"/>
      <c r="O168" s="1098"/>
      <c r="P168" s="107"/>
      <c r="Q168" s="444" t="s">
        <v>248</v>
      </c>
      <c r="R168" s="72"/>
      <c r="S168" s="161">
        <v>262</v>
      </c>
      <c r="T168" s="88"/>
      <c r="U168" s="1532"/>
      <c r="W168" s="268"/>
      <c r="X168" s="268"/>
      <c r="Y168" s="268"/>
      <c r="Z168" s="1086"/>
    </row>
    <row r="169" spans="1:26" ht="31.5" customHeight="1" x14ac:dyDescent="0.2">
      <c r="A169" s="668"/>
      <c r="B169" s="1094"/>
      <c r="C169" s="1064"/>
      <c r="D169" s="467" t="s">
        <v>203</v>
      </c>
      <c r="E169" s="366"/>
      <c r="F169" s="536"/>
      <c r="G169" s="859"/>
      <c r="H169" s="750"/>
      <c r="I169" s="746"/>
      <c r="J169" s="144"/>
      <c r="K169" s="750"/>
      <c r="L169" s="746"/>
      <c r="M169" s="141"/>
      <c r="N169" s="144"/>
      <c r="O169" s="746"/>
      <c r="P169" s="141"/>
      <c r="Q169" s="444" t="s">
        <v>106</v>
      </c>
      <c r="R169" s="82">
        <v>3</v>
      </c>
      <c r="S169" s="1102"/>
      <c r="T169" s="88"/>
      <c r="U169" s="1533"/>
      <c r="W169" s="268"/>
      <c r="X169" s="268"/>
      <c r="Y169" s="268"/>
      <c r="Z169" s="1086"/>
    </row>
    <row r="170" spans="1:26" ht="54" customHeight="1" x14ac:dyDescent="0.2">
      <c r="A170" s="668"/>
      <c r="B170" s="1094"/>
      <c r="C170" s="1064"/>
      <c r="D170" s="1419" t="s">
        <v>246</v>
      </c>
      <c r="E170" s="630" t="s">
        <v>240</v>
      </c>
      <c r="F170" s="535">
        <v>6</v>
      </c>
      <c r="G170" s="337" t="s">
        <v>15</v>
      </c>
      <c r="H170" s="377">
        <v>299.3</v>
      </c>
      <c r="I170" s="997">
        <f>299.3-3.7</f>
        <v>295.60000000000002</v>
      </c>
      <c r="J170" s="998">
        <f>+I170-H170</f>
        <v>-3.6999999999999886</v>
      </c>
      <c r="K170" s="377"/>
      <c r="L170" s="781"/>
      <c r="M170" s="334"/>
      <c r="N170" s="201"/>
      <c r="O170" s="781"/>
      <c r="P170" s="334"/>
      <c r="Q170" s="147" t="s">
        <v>247</v>
      </c>
      <c r="R170" s="594">
        <v>2023</v>
      </c>
      <c r="S170" s="158"/>
      <c r="T170" s="45"/>
      <c r="U170" s="1444" t="s">
        <v>306</v>
      </c>
      <c r="W170" s="268"/>
      <c r="X170" s="268"/>
      <c r="Y170" s="268"/>
      <c r="Z170" s="1086"/>
    </row>
    <row r="171" spans="1:26" ht="17.25" customHeight="1" thickBot="1" x14ac:dyDescent="0.25">
      <c r="A171" s="1093"/>
      <c r="B171" s="1078"/>
      <c r="C171" s="741"/>
      <c r="D171" s="1534"/>
      <c r="E171" s="1515" t="s">
        <v>54</v>
      </c>
      <c r="F171" s="1516"/>
      <c r="G171" s="1517"/>
      <c r="H171" s="112">
        <f>SUM(H166:H170)</f>
        <v>542</v>
      </c>
      <c r="I171" s="295">
        <f>SUM(I166:I170)</f>
        <v>538.29999999999995</v>
      </c>
      <c r="J171" s="295">
        <f>SUM(J166:J170)</f>
        <v>-3.6999999999999886</v>
      </c>
      <c r="K171" s="112">
        <f>SUM(K166:K170)</f>
        <v>254.1</v>
      </c>
      <c r="L171" s="295">
        <f>SUM(L166:L170)</f>
        <v>254.1</v>
      </c>
      <c r="M171" s="120"/>
      <c r="N171" s="113">
        <f>SUM(N166:N170)</f>
        <v>297.39999999999998</v>
      </c>
      <c r="O171" s="295">
        <f>SUM(O166:O170)</f>
        <v>297.39999999999998</v>
      </c>
      <c r="P171" s="120"/>
      <c r="Q171" s="1074"/>
      <c r="R171" s="573"/>
      <c r="S171" s="368"/>
      <c r="T171" s="178"/>
      <c r="U171" s="1445"/>
    </row>
    <row r="172" spans="1:26" ht="15.75" customHeight="1" thickBot="1" x14ac:dyDescent="0.25">
      <c r="A172" s="674" t="s">
        <v>17</v>
      </c>
      <c r="B172" s="6" t="s">
        <v>14</v>
      </c>
      <c r="C172" s="1535" t="s">
        <v>20</v>
      </c>
      <c r="D172" s="1486"/>
      <c r="E172" s="1486"/>
      <c r="F172" s="1486"/>
      <c r="G172" s="1486"/>
      <c r="H172" s="122">
        <f t="shared" ref="H172:P172" si="17">H164+H155+H139+H171</f>
        <v>5175.8999999999996</v>
      </c>
      <c r="I172" s="297">
        <f t="shared" si="17"/>
        <v>4431.0999999999995</v>
      </c>
      <c r="J172" s="759">
        <f t="shared" si="17"/>
        <v>-744.8</v>
      </c>
      <c r="K172" s="122">
        <f t="shared" si="17"/>
        <v>12957.5</v>
      </c>
      <c r="L172" s="297">
        <f t="shared" si="17"/>
        <v>12957.5</v>
      </c>
      <c r="M172" s="360">
        <f t="shared" si="17"/>
        <v>0</v>
      </c>
      <c r="N172" s="370">
        <f t="shared" si="17"/>
        <v>10650.1</v>
      </c>
      <c r="O172" s="297">
        <f t="shared" si="17"/>
        <v>11312.6</v>
      </c>
      <c r="P172" s="370">
        <f t="shared" si="17"/>
        <v>662.5</v>
      </c>
      <c r="Q172" s="1536"/>
      <c r="R172" s="1488"/>
      <c r="S172" s="1488"/>
      <c r="T172" s="1488"/>
      <c r="U172" s="1489"/>
    </row>
    <row r="173" spans="1:26" ht="17.25" customHeight="1" thickBot="1" x14ac:dyDescent="0.25">
      <c r="A173" s="667" t="s">
        <v>17</v>
      </c>
      <c r="B173" s="2" t="s">
        <v>17</v>
      </c>
      <c r="C173" s="1526" t="s">
        <v>73</v>
      </c>
      <c r="D173" s="1527"/>
      <c r="E173" s="1527"/>
      <c r="F173" s="1527"/>
      <c r="G173" s="1527"/>
      <c r="H173" s="1527"/>
      <c r="I173" s="1527"/>
      <c r="J173" s="1527"/>
      <c r="K173" s="1527"/>
      <c r="L173" s="1527"/>
      <c r="M173" s="1527"/>
      <c r="N173" s="1527"/>
      <c r="O173" s="1527"/>
      <c r="P173" s="1527"/>
      <c r="Q173" s="1527"/>
      <c r="R173" s="1527"/>
      <c r="S173" s="1527"/>
      <c r="T173" s="1527"/>
      <c r="U173" s="1528"/>
    </row>
    <row r="174" spans="1:26" ht="15.75" customHeight="1" x14ac:dyDescent="0.2">
      <c r="A174" s="675" t="s">
        <v>17</v>
      </c>
      <c r="B174" s="91" t="s">
        <v>17</v>
      </c>
      <c r="C174" s="747" t="s">
        <v>14</v>
      </c>
      <c r="D174" s="1460" t="s">
        <v>205</v>
      </c>
      <c r="E174" s="1529"/>
      <c r="F174" s="1070">
        <v>2</v>
      </c>
      <c r="G174" s="208" t="s">
        <v>15</v>
      </c>
      <c r="H174" s="209">
        <v>44.1</v>
      </c>
      <c r="I174" s="456">
        <v>44.1</v>
      </c>
      <c r="J174" s="701"/>
      <c r="K174" s="209">
        <v>57.8</v>
      </c>
      <c r="L174" s="456">
        <v>57.8</v>
      </c>
      <c r="M174" s="701"/>
      <c r="N174" s="209"/>
      <c r="O174" s="456"/>
      <c r="P174" s="722"/>
      <c r="Q174" s="388" t="s">
        <v>132</v>
      </c>
      <c r="R174" s="245">
        <v>8</v>
      </c>
      <c r="S174" s="474">
        <v>11</v>
      </c>
      <c r="T174" s="475"/>
      <c r="U174" s="475"/>
    </row>
    <row r="175" spans="1:26" ht="17.25" customHeight="1" thickBot="1" x14ac:dyDescent="0.25">
      <c r="A175" s="676"/>
      <c r="B175" s="15"/>
      <c r="C175" s="1065"/>
      <c r="D175" s="1462"/>
      <c r="E175" s="1530"/>
      <c r="F175" s="1072"/>
      <c r="G175" s="346" t="s">
        <v>16</v>
      </c>
      <c r="H175" s="112">
        <f t="shared" ref="H175:L175" si="18">H174</f>
        <v>44.1</v>
      </c>
      <c r="I175" s="295">
        <f t="shared" si="18"/>
        <v>44.1</v>
      </c>
      <c r="J175" s="113"/>
      <c r="K175" s="112">
        <f t="shared" si="18"/>
        <v>57.8</v>
      </c>
      <c r="L175" s="295">
        <f t="shared" si="18"/>
        <v>57.8</v>
      </c>
      <c r="M175" s="113"/>
      <c r="N175" s="112">
        <f t="shared" ref="N175:O175" si="19">N174</f>
        <v>0</v>
      </c>
      <c r="O175" s="295">
        <f t="shared" si="19"/>
        <v>0</v>
      </c>
      <c r="P175" s="120"/>
      <c r="Q175" s="526" t="s">
        <v>209</v>
      </c>
      <c r="R175" s="595">
        <v>590</v>
      </c>
      <c r="S175" s="347">
        <v>781</v>
      </c>
      <c r="T175" s="511"/>
      <c r="U175" s="511"/>
    </row>
    <row r="176" spans="1:26" ht="18.75" customHeight="1" x14ac:dyDescent="0.2">
      <c r="A176" s="675" t="s">
        <v>17</v>
      </c>
      <c r="B176" s="91" t="s">
        <v>17</v>
      </c>
      <c r="C176" s="747" t="s">
        <v>17</v>
      </c>
      <c r="D176" s="1460" t="s">
        <v>249</v>
      </c>
      <c r="E176" s="1529"/>
      <c r="F176" s="1070">
        <v>2</v>
      </c>
      <c r="G176" s="33" t="s">
        <v>15</v>
      </c>
      <c r="H176" s="176">
        <v>65</v>
      </c>
      <c r="I176" s="308">
        <v>65</v>
      </c>
      <c r="J176" s="166"/>
      <c r="K176" s="176"/>
      <c r="L176" s="308"/>
      <c r="M176" s="166"/>
      <c r="N176" s="176"/>
      <c r="O176" s="308"/>
      <c r="P176" s="498"/>
      <c r="Q176" s="147" t="s">
        <v>210</v>
      </c>
      <c r="R176" s="243">
        <v>1</v>
      </c>
      <c r="S176" s="167"/>
      <c r="T176" s="686"/>
      <c r="U176" s="686"/>
    </row>
    <row r="177" spans="1:22" ht="17.25" customHeight="1" thickBot="1" x14ac:dyDescent="0.25">
      <c r="A177" s="676"/>
      <c r="B177" s="15"/>
      <c r="C177" s="1065"/>
      <c r="D177" s="1462"/>
      <c r="E177" s="1530"/>
      <c r="F177" s="1072"/>
      <c r="G177" s="24" t="s">
        <v>16</v>
      </c>
      <c r="H177" s="112">
        <f t="shared" ref="H177:I177" si="20">H176</f>
        <v>65</v>
      </c>
      <c r="I177" s="295">
        <f t="shared" si="20"/>
        <v>65</v>
      </c>
      <c r="J177" s="113"/>
      <c r="K177" s="112"/>
      <c r="L177" s="295"/>
      <c r="M177" s="113"/>
      <c r="N177" s="112"/>
      <c r="O177" s="295"/>
      <c r="P177" s="120"/>
      <c r="Q177" s="206"/>
      <c r="R177" s="596"/>
      <c r="S177" s="168"/>
      <c r="T177" s="687"/>
      <c r="U177" s="687"/>
    </row>
    <row r="178" spans="1:22" ht="16.5" customHeight="1" x14ac:dyDescent="0.2">
      <c r="A178" s="670" t="s">
        <v>17</v>
      </c>
      <c r="B178" s="1077" t="s">
        <v>17</v>
      </c>
      <c r="C178" s="70" t="s">
        <v>19</v>
      </c>
      <c r="D178" s="222" t="s">
        <v>92</v>
      </c>
      <c r="E178" s="1089"/>
      <c r="F178" s="1070">
        <v>2</v>
      </c>
      <c r="G178" s="33" t="s">
        <v>15</v>
      </c>
      <c r="H178" s="378">
        <v>232.2</v>
      </c>
      <c r="I178" s="379">
        <v>232.2</v>
      </c>
      <c r="J178" s="401"/>
      <c r="K178" s="378">
        <v>174.2</v>
      </c>
      <c r="L178" s="379">
        <v>174.2</v>
      </c>
      <c r="M178" s="401"/>
      <c r="N178" s="378">
        <v>191.3</v>
      </c>
      <c r="O178" s="379">
        <v>191.3</v>
      </c>
      <c r="P178" s="723"/>
      <c r="Q178" s="625"/>
      <c r="R178" s="214"/>
      <c r="S178" s="169"/>
      <c r="T178" s="136"/>
      <c r="U178" s="136"/>
    </row>
    <row r="179" spans="1:22" ht="32.25" customHeight="1" x14ac:dyDescent="0.2">
      <c r="A179" s="668"/>
      <c r="B179" s="1094"/>
      <c r="C179" s="9"/>
      <c r="D179" s="1059" t="s">
        <v>206</v>
      </c>
      <c r="E179" s="466"/>
      <c r="F179" s="857"/>
      <c r="G179" s="21"/>
      <c r="H179" s="1075"/>
      <c r="I179" s="1098"/>
      <c r="J179" s="101"/>
      <c r="K179" s="1075"/>
      <c r="L179" s="1098"/>
      <c r="M179" s="101"/>
      <c r="N179" s="1075"/>
      <c r="O179" s="1098"/>
      <c r="P179" s="107"/>
      <c r="Q179" s="621" t="s">
        <v>161</v>
      </c>
      <c r="R179" s="73">
        <v>362</v>
      </c>
      <c r="S179" s="690"/>
      <c r="T179" s="692"/>
      <c r="U179" s="692"/>
    </row>
    <row r="180" spans="1:22" ht="30.75" customHeight="1" x14ac:dyDescent="0.2">
      <c r="A180" s="668"/>
      <c r="B180" s="1094"/>
      <c r="C180" s="71"/>
      <c r="D180" s="229" t="s">
        <v>207</v>
      </c>
      <c r="E180" s="466"/>
      <c r="F180" s="857"/>
      <c r="G180" s="21"/>
      <c r="H180" s="1075"/>
      <c r="I180" s="1098"/>
      <c r="J180" s="101"/>
      <c r="K180" s="1075"/>
      <c r="L180" s="1098"/>
      <c r="M180" s="101"/>
      <c r="N180" s="1075"/>
      <c r="O180" s="1098"/>
      <c r="P180" s="107"/>
      <c r="Q180" s="622" t="s">
        <v>156</v>
      </c>
      <c r="R180" s="72">
        <v>25</v>
      </c>
      <c r="S180" s="161"/>
      <c r="T180" s="43"/>
      <c r="U180" s="43"/>
      <c r="V180" s="84"/>
    </row>
    <row r="181" spans="1:22" ht="18" customHeight="1" x14ac:dyDescent="0.2">
      <c r="A181" s="668"/>
      <c r="B181" s="1094"/>
      <c r="C181" s="9"/>
      <c r="D181" s="1461" t="s">
        <v>98</v>
      </c>
      <c r="E181" s="466"/>
      <c r="F181" s="857"/>
      <c r="G181" s="236"/>
      <c r="H181" s="210"/>
      <c r="I181" s="306"/>
      <c r="J181" s="375"/>
      <c r="K181" s="210"/>
      <c r="L181" s="306"/>
      <c r="M181" s="375"/>
      <c r="N181" s="210"/>
      <c r="O181" s="306"/>
      <c r="P181" s="375"/>
      <c r="Q181" s="385" t="s">
        <v>132</v>
      </c>
      <c r="R181" s="37">
        <v>20</v>
      </c>
      <c r="S181" s="691">
        <v>26</v>
      </c>
      <c r="T181" s="693">
        <v>5</v>
      </c>
      <c r="U181" s="693"/>
      <c r="V181" s="84"/>
    </row>
    <row r="182" spans="1:22" ht="18" customHeight="1" x14ac:dyDescent="0.2">
      <c r="A182" s="668"/>
      <c r="B182" s="1094"/>
      <c r="C182" s="9"/>
      <c r="D182" s="1449"/>
      <c r="E182" s="466"/>
      <c r="F182" s="857"/>
      <c r="G182" s="236"/>
      <c r="H182" s="210"/>
      <c r="I182" s="306"/>
      <c r="J182" s="375"/>
      <c r="K182" s="210"/>
      <c r="L182" s="306"/>
      <c r="M182" s="375"/>
      <c r="N182" s="210"/>
      <c r="O182" s="306"/>
      <c r="P182" s="204"/>
      <c r="Q182" s="621" t="s">
        <v>70</v>
      </c>
      <c r="R182" s="73">
        <v>20</v>
      </c>
      <c r="S182" s="690">
        <v>32</v>
      </c>
      <c r="T182" s="692">
        <v>5</v>
      </c>
      <c r="U182" s="692"/>
      <c r="V182" s="84"/>
    </row>
    <row r="183" spans="1:22" ht="17.25" customHeight="1" x14ac:dyDescent="0.2">
      <c r="A183" s="668"/>
      <c r="B183" s="1094"/>
      <c r="C183" s="9"/>
      <c r="D183" s="1060" t="s">
        <v>208</v>
      </c>
      <c r="E183" s="466"/>
      <c r="F183" s="857"/>
      <c r="G183" s="236"/>
      <c r="H183" s="1075"/>
      <c r="I183" s="1098"/>
      <c r="J183" s="101"/>
      <c r="K183" s="1075"/>
      <c r="L183" s="1098"/>
      <c r="M183" s="101"/>
      <c r="N183" s="1075"/>
      <c r="O183" s="1098"/>
      <c r="P183" s="107"/>
      <c r="Q183" s="622" t="s">
        <v>155</v>
      </c>
      <c r="R183" s="462">
        <v>39</v>
      </c>
      <c r="S183" s="262"/>
      <c r="T183" s="29"/>
      <c r="U183" s="29"/>
    </row>
    <row r="184" spans="1:22" ht="31.5" customHeight="1" x14ac:dyDescent="0.2">
      <c r="A184" s="668"/>
      <c r="B184" s="1094"/>
      <c r="C184" s="9"/>
      <c r="D184" s="1060" t="s">
        <v>259</v>
      </c>
      <c r="E184" s="466"/>
      <c r="F184" s="857"/>
      <c r="G184" s="236"/>
      <c r="H184" s="1075"/>
      <c r="I184" s="1098"/>
      <c r="J184" s="101"/>
      <c r="K184" s="1075"/>
      <c r="L184" s="1098"/>
      <c r="M184" s="101"/>
      <c r="N184" s="1075"/>
      <c r="O184" s="1098"/>
      <c r="P184" s="107"/>
      <c r="Q184" s="390" t="s">
        <v>211</v>
      </c>
      <c r="R184" s="389">
        <v>5</v>
      </c>
      <c r="S184" s="139"/>
      <c r="T184" s="1103"/>
      <c r="U184" s="1103"/>
    </row>
    <row r="185" spans="1:22" ht="30.75" customHeight="1" x14ac:dyDescent="0.2">
      <c r="A185" s="668"/>
      <c r="B185" s="1094"/>
      <c r="C185" s="9"/>
      <c r="D185" s="195" t="s">
        <v>157</v>
      </c>
      <c r="E185" s="466"/>
      <c r="F185" s="857"/>
      <c r="G185" s="236"/>
      <c r="H185" s="1075"/>
      <c r="I185" s="1098"/>
      <c r="J185" s="101"/>
      <c r="K185" s="1075"/>
      <c r="L185" s="1098"/>
      <c r="M185" s="101"/>
      <c r="N185" s="1075"/>
      <c r="O185" s="1098"/>
      <c r="P185" s="101"/>
      <c r="Q185" s="622" t="s">
        <v>250</v>
      </c>
      <c r="R185" s="72">
        <v>55</v>
      </c>
      <c r="S185" s="161">
        <v>55</v>
      </c>
      <c r="T185" s="43">
        <v>50</v>
      </c>
      <c r="U185" s="43"/>
    </row>
    <row r="186" spans="1:22" ht="30.75" customHeight="1" x14ac:dyDescent="0.2">
      <c r="A186" s="668"/>
      <c r="B186" s="1094"/>
      <c r="C186" s="9"/>
      <c r="D186" s="758"/>
      <c r="E186" s="466"/>
      <c r="F186" s="857"/>
      <c r="G186" s="236"/>
      <c r="H186" s="1075"/>
      <c r="I186" s="1098"/>
      <c r="J186" s="101"/>
      <c r="K186" s="1075"/>
      <c r="L186" s="1098"/>
      <c r="M186" s="101"/>
      <c r="N186" s="1075"/>
      <c r="O186" s="1098"/>
      <c r="P186" s="101"/>
      <c r="Q186" s="622" t="s">
        <v>159</v>
      </c>
      <c r="R186" s="37">
        <v>100</v>
      </c>
      <c r="S186" s="691"/>
      <c r="T186" s="693"/>
      <c r="U186" s="693"/>
    </row>
    <row r="187" spans="1:22" ht="17.25" customHeight="1" x14ac:dyDescent="0.2">
      <c r="A187" s="668"/>
      <c r="B187" s="1094"/>
      <c r="C187" s="9"/>
      <c r="D187" s="494"/>
      <c r="E187" s="466"/>
      <c r="F187" s="857"/>
      <c r="G187" s="236"/>
      <c r="H187" s="1075"/>
      <c r="I187" s="1098"/>
      <c r="J187" s="101"/>
      <c r="K187" s="1075"/>
      <c r="L187" s="1098"/>
      <c r="M187" s="101"/>
      <c r="N187" s="1075"/>
      <c r="O187" s="1098"/>
      <c r="P187" s="107"/>
      <c r="Q187" s="390" t="s">
        <v>143</v>
      </c>
      <c r="R187" s="37">
        <v>13</v>
      </c>
      <c r="S187" s="691">
        <v>11</v>
      </c>
      <c r="T187" s="693">
        <v>10</v>
      </c>
      <c r="U187" s="693"/>
    </row>
    <row r="188" spans="1:22" ht="21" customHeight="1" x14ac:dyDescent="0.2">
      <c r="A188" s="668"/>
      <c r="B188" s="1094"/>
      <c r="C188" s="9"/>
      <c r="D188" s="1448" t="s">
        <v>170</v>
      </c>
      <c r="E188" s="466"/>
      <c r="F188" s="857"/>
      <c r="G188" s="236"/>
      <c r="H188" s="1075"/>
      <c r="I188" s="1098"/>
      <c r="J188" s="101"/>
      <c r="K188" s="1075"/>
      <c r="L188" s="1098"/>
      <c r="M188" s="101"/>
      <c r="N188" s="1075"/>
      <c r="O188" s="1098"/>
      <c r="P188" s="101"/>
      <c r="Q188" s="390" t="s">
        <v>160</v>
      </c>
      <c r="R188" s="389">
        <v>19</v>
      </c>
      <c r="S188" s="690"/>
      <c r="T188" s="692"/>
      <c r="U188" s="692"/>
    </row>
    <row r="189" spans="1:22" ht="21" customHeight="1" x14ac:dyDescent="0.2">
      <c r="A189" s="668"/>
      <c r="B189" s="1094"/>
      <c r="C189" s="9"/>
      <c r="D189" s="1449"/>
      <c r="E189" s="466"/>
      <c r="F189" s="857"/>
      <c r="G189" s="236"/>
      <c r="H189" s="1075"/>
      <c r="I189" s="1098"/>
      <c r="J189" s="101"/>
      <c r="K189" s="1075"/>
      <c r="L189" s="1098"/>
      <c r="M189" s="101"/>
      <c r="N189" s="1075"/>
      <c r="O189" s="1098"/>
      <c r="P189" s="107"/>
      <c r="Q189" s="390" t="s">
        <v>143</v>
      </c>
      <c r="R189" s="389">
        <v>8</v>
      </c>
      <c r="S189" s="161"/>
      <c r="T189" s="43"/>
      <c r="U189" s="43"/>
    </row>
    <row r="190" spans="1:22" ht="26.25" customHeight="1" x14ac:dyDescent="0.2">
      <c r="A190" s="668"/>
      <c r="B190" s="1094"/>
      <c r="C190" s="9"/>
      <c r="D190" s="1448" t="s">
        <v>158</v>
      </c>
      <c r="E190" s="1095"/>
      <c r="F190" s="1071"/>
      <c r="G190" s="36"/>
      <c r="H190" s="750"/>
      <c r="I190" s="746"/>
      <c r="J190" s="144"/>
      <c r="K190" s="750"/>
      <c r="L190" s="746"/>
      <c r="M190" s="144"/>
      <c r="N190" s="750"/>
      <c r="O190" s="746"/>
      <c r="P190" s="144"/>
      <c r="Q190" s="1087" t="s">
        <v>132</v>
      </c>
      <c r="R190" s="562">
        <v>12</v>
      </c>
      <c r="S190" s="690">
        <v>8</v>
      </c>
      <c r="T190" s="692">
        <v>20</v>
      </c>
      <c r="U190" s="692"/>
    </row>
    <row r="191" spans="1:22" ht="17.25" customHeight="1" thickBot="1" x14ac:dyDescent="0.25">
      <c r="A191" s="673"/>
      <c r="B191" s="1078"/>
      <c r="C191" s="8"/>
      <c r="D191" s="1462"/>
      <c r="E191" s="1090"/>
      <c r="F191" s="1072"/>
      <c r="G191" s="34" t="s">
        <v>16</v>
      </c>
      <c r="H191" s="112">
        <f>SUM(H178:H190)</f>
        <v>232.2</v>
      </c>
      <c r="I191" s="295">
        <f>SUM(I178:I190)</f>
        <v>232.2</v>
      </c>
      <c r="J191" s="113"/>
      <c r="K191" s="112">
        <f>SUM(K178:K190)</f>
        <v>174.2</v>
      </c>
      <c r="L191" s="295">
        <f>SUM(L178:L190)</f>
        <v>174.2</v>
      </c>
      <c r="M191" s="113"/>
      <c r="N191" s="112">
        <f>SUM(N178:N190)</f>
        <v>191.3</v>
      </c>
      <c r="O191" s="295">
        <f>SUM(O178:O190)</f>
        <v>191.3</v>
      </c>
      <c r="P191" s="113"/>
      <c r="Q191" s="626"/>
      <c r="R191" s="573"/>
      <c r="S191" s="368"/>
      <c r="T191" s="178"/>
      <c r="U191" s="178"/>
    </row>
    <row r="192" spans="1:22" ht="18" customHeight="1" thickBot="1" x14ac:dyDescent="0.25">
      <c r="A192" s="1093" t="s">
        <v>17</v>
      </c>
      <c r="B192" s="1078" t="s">
        <v>17</v>
      </c>
      <c r="C192" s="1540" t="s">
        <v>20</v>
      </c>
      <c r="D192" s="1487"/>
      <c r="E192" s="1487"/>
      <c r="F192" s="1487"/>
      <c r="G192" s="1487"/>
      <c r="H192" s="307">
        <f>H191+H177+H175</f>
        <v>341.3</v>
      </c>
      <c r="I192" s="309">
        <f>I191+I177+I175</f>
        <v>341.3</v>
      </c>
      <c r="J192" s="371"/>
      <c r="K192" s="122">
        <f>K191+K177+K175</f>
        <v>232</v>
      </c>
      <c r="L192" s="297">
        <f>L191+L177+L175</f>
        <v>232</v>
      </c>
      <c r="M192" s="371"/>
      <c r="N192" s="307">
        <f>N191+N177+N175</f>
        <v>191.3</v>
      </c>
      <c r="O192" s="309">
        <f>O191+O177+O175</f>
        <v>191.3</v>
      </c>
      <c r="P192" s="396"/>
      <c r="Q192" s="1536"/>
      <c r="R192" s="1488"/>
      <c r="S192" s="1488"/>
      <c r="T192" s="1488"/>
      <c r="U192" s="1489"/>
    </row>
    <row r="193" spans="1:24" ht="17.25" customHeight="1" thickBot="1" x14ac:dyDescent="0.25">
      <c r="A193" s="658" t="s">
        <v>17</v>
      </c>
      <c r="B193" s="11" t="s">
        <v>19</v>
      </c>
      <c r="C193" s="1499" t="s">
        <v>34</v>
      </c>
      <c r="D193" s="1499"/>
      <c r="E193" s="1499"/>
      <c r="F193" s="1499"/>
      <c r="G193" s="1499"/>
      <c r="H193" s="1499"/>
      <c r="I193" s="1499"/>
      <c r="J193" s="1499"/>
      <c r="K193" s="1499"/>
      <c r="L193" s="1499"/>
      <c r="M193" s="1499"/>
      <c r="N193" s="1499"/>
      <c r="O193" s="1499"/>
      <c r="P193" s="1499"/>
      <c r="Q193" s="1499"/>
      <c r="R193" s="1499"/>
      <c r="S193" s="1499"/>
      <c r="T193" s="1499"/>
      <c r="U193" s="1500"/>
    </row>
    <row r="194" spans="1:24" ht="15.75" customHeight="1" x14ac:dyDescent="0.2">
      <c r="A194" s="670" t="s">
        <v>17</v>
      </c>
      <c r="B194" s="1077" t="s">
        <v>19</v>
      </c>
      <c r="C194" s="1063" t="s">
        <v>14</v>
      </c>
      <c r="D194" s="1541" t="s">
        <v>35</v>
      </c>
      <c r="E194" s="1089"/>
      <c r="F194" s="49">
        <v>6</v>
      </c>
      <c r="G194" s="35" t="s">
        <v>15</v>
      </c>
      <c r="H194" s="990">
        <f>2241.5+53.6</f>
        <v>2295.1</v>
      </c>
      <c r="I194" s="770">
        <f>2241.5+53.6-41+63.7</f>
        <v>2317.7999999999997</v>
      </c>
      <c r="J194" s="967">
        <f>+I194-H194</f>
        <v>22.699999999999818</v>
      </c>
      <c r="K194" s="380">
        <v>2953.2</v>
      </c>
      <c r="L194" s="354">
        <v>2953.2</v>
      </c>
      <c r="M194" s="172"/>
      <c r="N194" s="380">
        <v>2843.2</v>
      </c>
      <c r="O194" s="354">
        <v>2843.2</v>
      </c>
      <c r="P194" s="172"/>
      <c r="Q194" s="50"/>
      <c r="R194" s="50"/>
      <c r="S194" s="167"/>
      <c r="T194" s="686"/>
      <c r="U194" s="994"/>
    </row>
    <row r="195" spans="1:24" ht="15.75" customHeight="1" x14ac:dyDescent="0.2">
      <c r="A195" s="668"/>
      <c r="B195" s="1094"/>
      <c r="C195" s="1064"/>
      <c r="D195" s="1542"/>
      <c r="E195" s="1095"/>
      <c r="F195" s="1062"/>
      <c r="G195" s="211" t="s">
        <v>111</v>
      </c>
      <c r="H195" s="991">
        <v>35.700000000000003</v>
      </c>
      <c r="I195" s="355">
        <v>35.700000000000003</v>
      </c>
      <c r="J195" s="322"/>
      <c r="K195" s="381"/>
      <c r="L195" s="355"/>
      <c r="M195" s="322"/>
      <c r="N195" s="381"/>
      <c r="O195" s="355"/>
      <c r="P195" s="322"/>
      <c r="Q195" s="74"/>
      <c r="R195" s="74"/>
      <c r="S195" s="140"/>
      <c r="T195" s="86"/>
      <c r="U195" s="776"/>
    </row>
    <row r="196" spans="1:24" s="46" customFormat="1" ht="15.75" customHeight="1" x14ac:dyDescent="0.2">
      <c r="A196" s="668"/>
      <c r="B196" s="1094"/>
      <c r="C196" s="1064"/>
      <c r="D196" s="1543"/>
      <c r="E196" s="1095"/>
      <c r="F196" s="1062"/>
      <c r="G196" s="73" t="s">
        <v>18</v>
      </c>
      <c r="H196" s="340">
        <v>7.4</v>
      </c>
      <c r="I196" s="294">
        <v>7.4</v>
      </c>
      <c r="J196" s="106"/>
      <c r="K196" s="780">
        <v>7.4</v>
      </c>
      <c r="L196" s="782">
        <v>7.4</v>
      </c>
      <c r="M196" s="133"/>
      <c r="N196" s="780">
        <v>7.4</v>
      </c>
      <c r="O196" s="782">
        <f>+I196</f>
        <v>7.4</v>
      </c>
      <c r="P196" s="133"/>
      <c r="Q196" s="74"/>
      <c r="R196" s="74"/>
      <c r="S196" s="140"/>
      <c r="T196" s="86"/>
      <c r="U196" s="776"/>
    </row>
    <row r="197" spans="1:24" ht="93" customHeight="1" x14ac:dyDescent="0.2">
      <c r="A197" s="668"/>
      <c r="B197" s="1094"/>
      <c r="C197" s="856"/>
      <c r="D197" s="1000" t="s">
        <v>269</v>
      </c>
      <c r="E197" s="1095"/>
      <c r="F197" s="1062"/>
      <c r="G197" s="36"/>
      <c r="H197" s="845"/>
      <c r="I197" s="1098"/>
      <c r="J197" s="107"/>
      <c r="K197" s="1075"/>
      <c r="L197" s="1098"/>
      <c r="M197" s="107"/>
      <c r="N197" s="1075"/>
      <c r="O197" s="1098"/>
      <c r="P197" s="107"/>
      <c r="Q197" s="205" t="s">
        <v>212</v>
      </c>
      <c r="R197" s="999" t="s">
        <v>283</v>
      </c>
      <c r="S197" s="161">
        <v>17</v>
      </c>
      <c r="T197" s="43">
        <v>17</v>
      </c>
      <c r="U197" s="1482" t="s">
        <v>307</v>
      </c>
    </row>
    <row r="198" spans="1:24" s="46" customFormat="1" ht="30.75" customHeight="1" x14ac:dyDescent="0.2">
      <c r="A198" s="668"/>
      <c r="B198" s="1094"/>
      <c r="C198" s="856"/>
      <c r="D198" s="736" t="s">
        <v>96</v>
      </c>
      <c r="E198" s="1095"/>
      <c r="F198" s="1062"/>
      <c r="G198" s="36"/>
      <c r="H198" s="118"/>
      <c r="I198" s="291"/>
      <c r="J198" s="103"/>
      <c r="K198" s="1075"/>
      <c r="L198" s="1098"/>
      <c r="M198" s="107"/>
      <c r="N198" s="1075"/>
      <c r="O198" s="1098"/>
      <c r="P198" s="107"/>
      <c r="Q198" s="1076" t="s">
        <v>132</v>
      </c>
      <c r="R198" s="742">
        <v>93</v>
      </c>
      <c r="S198" s="493">
        <v>93</v>
      </c>
      <c r="T198" s="30">
        <v>93</v>
      </c>
      <c r="U198" s="1482"/>
    </row>
    <row r="199" spans="1:24" ht="28.5" customHeight="1" x14ac:dyDescent="0.2">
      <c r="A199" s="668"/>
      <c r="B199" s="1094"/>
      <c r="C199" s="1064"/>
      <c r="D199" s="51" t="s">
        <v>40</v>
      </c>
      <c r="E199" s="1095"/>
      <c r="F199" s="1062"/>
      <c r="G199" s="36"/>
      <c r="H199" s="118"/>
      <c r="I199" s="291"/>
      <c r="J199" s="103"/>
      <c r="K199" s="118"/>
      <c r="L199" s="291"/>
      <c r="M199" s="103"/>
      <c r="N199" s="118"/>
      <c r="O199" s="291"/>
      <c r="P199" s="103"/>
      <c r="Q199" s="1076" t="s">
        <v>213</v>
      </c>
      <c r="R199" s="273">
        <v>30</v>
      </c>
      <c r="S199" s="493">
        <v>30</v>
      </c>
      <c r="T199" s="30">
        <v>30</v>
      </c>
      <c r="U199" s="1482"/>
    </row>
    <row r="200" spans="1:24" ht="29.25" customHeight="1" x14ac:dyDescent="0.2">
      <c r="A200" s="668"/>
      <c r="B200" s="1094"/>
      <c r="C200" s="856"/>
      <c r="D200" s="75" t="s">
        <v>42</v>
      </c>
      <c r="E200" s="1095"/>
      <c r="F200" s="1062"/>
      <c r="G200" s="36"/>
      <c r="H200" s="118"/>
      <c r="I200" s="291"/>
      <c r="J200" s="103"/>
      <c r="K200" s="118"/>
      <c r="L200" s="291"/>
      <c r="M200" s="103"/>
      <c r="N200" s="118"/>
      <c r="O200" s="291"/>
      <c r="P200" s="103"/>
      <c r="Q200" s="205" t="s">
        <v>214</v>
      </c>
      <c r="R200" s="600">
        <v>3</v>
      </c>
      <c r="S200" s="279">
        <f>+R200</f>
        <v>3</v>
      </c>
      <c r="T200" s="212">
        <v>3</v>
      </c>
      <c r="U200" s="1482"/>
    </row>
    <row r="201" spans="1:24" ht="18" customHeight="1" x14ac:dyDescent="0.2">
      <c r="A201" s="668"/>
      <c r="B201" s="1094"/>
      <c r="C201" s="856"/>
      <c r="D201" s="736" t="s">
        <v>39</v>
      </c>
      <c r="E201" s="1095"/>
      <c r="F201" s="1062"/>
      <c r="G201" s="36"/>
      <c r="H201" s="118"/>
      <c r="I201" s="291"/>
      <c r="J201" s="103"/>
      <c r="K201" s="1075"/>
      <c r="L201" s="1098"/>
      <c r="M201" s="107"/>
      <c r="N201" s="1075"/>
      <c r="O201" s="1098"/>
      <c r="P201" s="107"/>
      <c r="Q201" s="1076" t="s">
        <v>43</v>
      </c>
      <c r="R201" s="37">
        <v>33</v>
      </c>
      <c r="S201" s="493">
        <f t="shared" ref="S201:S202" si="21">+R201</f>
        <v>33</v>
      </c>
      <c r="T201" s="30">
        <v>33</v>
      </c>
      <c r="U201" s="1482"/>
      <c r="V201" s="46"/>
      <c r="X201" s="78"/>
    </row>
    <row r="202" spans="1:24" ht="30.75" customHeight="1" x14ac:dyDescent="0.2">
      <c r="A202" s="668"/>
      <c r="B202" s="1094"/>
      <c r="C202" s="1064"/>
      <c r="D202" s="280" t="s">
        <v>128</v>
      </c>
      <c r="E202" s="1095"/>
      <c r="F202" s="1062"/>
      <c r="G202" s="36"/>
      <c r="H202" s="118"/>
      <c r="I202" s="291"/>
      <c r="J202" s="103"/>
      <c r="K202" s="1075"/>
      <c r="L202" s="1098"/>
      <c r="M202" s="107"/>
      <c r="N202" s="1075"/>
      <c r="O202" s="1098"/>
      <c r="P202" s="107"/>
      <c r="Q202" s="1073" t="s">
        <v>215</v>
      </c>
      <c r="R202" s="72">
        <v>7</v>
      </c>
      <c r="S202" s="279">
        <f t="shared" si="21"/>
        <v>7</v>
      </c>
      <c r="T202" s="212">
        <v>7</v>
      </c>
      <c r="U202" s="1482"/>
      <c r="V202" s="46"/>
      <c r="X202" s="78"/>
    </row>
    <row r="203" spans="1:24" ht="14.25" customHeight="1" x14ac:dyDescent="0.2">
      <c r="A203" s="668"/>
      <c r="B203" s="1094"/>
      <c r="C203" s="1064"/>
      <c r="D203" s="1097" t="s">
        <v>41</v>
      </c>
      <c r="E203" s="1095"/>
      <c r="F203" s="1062"/>
      <c r="G203" s="36"/>
      <c r="H203" s="118"/>
      <c r="I203" s="291"/>
      <c r="J203" s="103"/>
      <c r="K203" s="1075"/>
      <c r="L203" s="1098"/>
      <c r="M203" s="107"/>
      <c r="N203" s="1075"/>
      <c r="O203" s="1098"/>
      <c r="P203" s="107"/>
      <c r="Q203" s="1468" t="s">
        <v>216</v>
      </c>
      <c r="R203" s="22">
        <v>101</v>
      </c>
      <c r="S203" s="690">
        <f>+R203</f>
        <v>101</v>
      </c>
      <c r="T203" s="692">
        <v>101</v>
      </c>
      <c r="U203" s="1482"/>
      <c r="V203" s="46"/>
      <c r="X203" s="78"/>
    </row>
    <row r="204" spans="1:24" ht="14.25" customHeight="1" x14ac:dyDescent="0.2">
      <c r="A204" s="668"/>
      <c r="B204" s="1094"/>
      <c r="C204" s="1064"/>
      <c r="D204" s="688"/>
      <c r="E204" s="1095"/>
      <c r="F204" s="1062"/>
      <c r="G204" s="22"/>
      <c r="H204" s="118"/>
      <c r="I204" s="291"/>
      <c r="J204" s="103"/>
      <c r="K204" s="1075"/>
      <c r="L204" s="1098"/>
      <c r="M204" s="107"/>
      <c r="N204" s="1075"/>
      <c r="O204" s="1098"/>
      <c r="P204" s="107"/>
      <c r="Q204" s="1470"/>
      <c r="R204" s="22"/>
      <c r="S204" s="690"/>
      <c r="T204" s="692"/>
      <c r="U204" s="1519"/>
      <c r="V204" s="46"/>
      <c r="X204" s="78"/>
    </row>
    <row r="205" spans="1:24" ht="31.5" customHeight="1" x14ac:dyDescent="0.2">
      <c r="A205" s="668"/>
      <c r="B205" s="1094"/>
      <c r="C205" s="856"/>
      <c r="D205" s="995" t="s">
        <v>50</v>
      </c>
      <c r="E205" s="52"/>
      <c r="F205" s="132"/>
      <c r="G205" s="22"/>
      <c r="H205" s="118"/>
      <c r="I205" s="291"/>
      <c r="J205" s="103"/>
      <c r="K205" s="1075"/>
      <c r="L205" s="1098"/>
      <c r="M205" s="107"/>
      <c r="N205" s="1075"/>
      <c r="O205" s="1098"/>
      <c r="P205" s="107"/>
      <c r="Q205" s="444" t="s">
        <v>132</v>
      </c>
      <c r="R205" s="996" t="s">
        <v>282</v>
      </c>
      <c r="S205" s="161">
        <v>16</v>
      </c>
      <c r="T205" s="43">
        <v>16</v>
      </c>
      <c r="U205" s="1444" t="s">
        <v>308</v>
      </c>
      <c r="V205" s="67"/>
      <c r="X205" s="78"/>
    </row>
    <row r="206" spans="1:24" ht="54.75" customHeight="1" x14ac:dyDescent="0.2">
      <c r="A206" s="668"/>
      <c r="B206" s="1094"/>
      <c r="C206" s="856"/>
      <c r="D206" s="229" t="s">
        <v>251</v>
      </c>
      <c r="E206" s="52"/>
      <c r="F206" s="132"/>
      <c r="G206" s="22"/>
      <c r="H206" s="118"/>
      <c r="I206" s="291"/>
      <c r="J206" s="103"/>
      <c r="K206" s="1075"/>
      <c r="L206" s="1098"/>
      <c r="M206" s="107"/>
      <c r="N206" s="1075"/>
      <c r="O206" s="1098"/>
      <c r="P206" s="107"/>
      <c r="Q206" s="444" t="s">
        <v>132</v>
      </c>
      <c r="R206" s="599">
        <v>1</v>
      </c>
      <c r="S206" s="279">
        <f t="shared" ref="S206:S207" si="22">+R206</f>
        <v>1</v>
      </c>
      <c r="T206" s="212">
        <v>1</v>
      </c>
      <c r="U206" s="1471"/>
      <c r="V206" s="23"/>
      <c r="X206" s="78"/>
    </row>
    <row r="207" spans="1:24" ht="30.75" customHeight="1" x14ac:dyDescent="0.2">
      <c r="A207" s="668"/>
      <c r="B207" s="1094"/>
      <c r="C207" s="856"/>
      <c r="D207" s="1060" t="s">
        <v>61</v>
      </c>
      <c r="E207" s="52"/>
      <c r="F207" s="132"/>
      <c r="G207" s="22"/>
      <c r="H207" s="118"/>
      <c r="I207" s="291"/>
      <c r="J207" s="103"/>
      <c r="K207" s="1075"/>
      <c r="L207" s="1098"/>
      <c r="M207" s="107"/>
      <c r="N207" s="1075"/>
      <c r="O207" s="1098"/>
      <c r="P207" s="107"/>
      <c r="Q207" s="444" t="s">
        <v>132</v>
      </c>
      <c r="R207" s="37">
        <v>7</v>
      </c>
      <c r="S207" s="691">
        <f t="shared" si="22"/>
        <v>7</v>
      </c>
      <c r="T207" s="693">
        <v>7</v>
      </c>
      <c r="U207" s="1471"/>
    </row>
    <row r="208" spans="1:24" ht="24.75" customHeight="1" x14ac:dyDescent="0.2">
      <c r="A208" s="668"/>
      <c r="B208" s="1094"/>
      <c r="C208" s="856"/>
      <c r="D208" s="1060" t="s">
        <v>86</v>
      </c>
      <c r="E208" s="52"/>
      <c r="F208" s="132"/>
      <c r="G208" s="22"/>
      <c r="H208" s="118"/>
      <c r="I208" s="291"/>
      <c r="J208" s="103"/>
      <c r="K208" s="1075"/>
      <c r="L208" s="1098"/>
      <c r="M208" s="107"/>
      <c r="N208" s="1075"/>
      <c r="O208" s="1098"/>
      <c r="P208" s="107"/>
      <c r="Q208" s="444" t="s">
        <v>132</v>
      </c>
      <c r="R208" s="37">
        <v>10</v>
      </c>
      <c r="S208" s="691">
        <v>10</v>
      </c>
      <c r="T208" s="693">
        <v>10</v>
      </c>
      <c r="U208" s="1483"/>
    </row>
    <row r="209" spans="1:34" ht="65.25" customHeight="1" x14ac:dyDescent="0.2">
      <c r="A209" s="668"/>
      <c r="B209" s="1094"/>
      <c r="C209" s="856"/>
      <c r="D209" s="1060" t="s">
        <v>252</v>
      </c>
      <c r="E209" s="628" t="s">
        <v>49</v>
      </c>
      <c r="F209" s="1062"/>
      <c r="G209" s="36"/>
      <c r="H209" s="1075"/>
      <c r="I209" s="1098"/>
      <c r="J209" s="107"/>
      <c r="K209" s="1075"/>
      <c r="L209" s="1098"/>
      <c r="M209" s="107"/>
      <c r="N209" s="1075"/>
      <c r="O209" s="1098"/>
      <c r="P209" s="107"/>
      <c r="Q209" s="444" t="s">
        <v>132</v>
      </c>
      <c r="R209" s="37"/>
      <c r="S209" s="691">
        <v>5</v>
      </c>
      <c r="T209" s="693"/>
      <c r="U209" s="693"/>
    </row>
    <row r="210" spans="1:34" ht="26.25" customHeight="1" x14ac:dyDescent="0.2">
      <c r="A210" s="668"/>
      <c r="B210" s="1094"/>
      <c r="C210" s="1064"/>
      <c r="D210" s="1448" t="s">
        <v>253</v>
      </c>
      <c r="E210" s="1061"/>
      <c r="F210" s="1062"/>
      <c r="G210" s="36"/>
      <c r="H210" s="118"/>
      <c r="I210" s="291"/>
      <c r="J210" s="103"/>
      <c r="K210" s="1075"/>
      <c r="L210" s="1098"/>
      <c r="M210" s="107"/>
      <c r="N210" s="1075"/>
      <c r="O210" s="1098"/>
      <c r="P210" s="107"/>
      <c r="Q210" s="1083" t="s">
        <v>217</v>
      </c>
      <c r="R210" s="22">
        <v>2</v>
      </c>
      <c r="S210" s="690"/>
      <c r="T210" s="692"/>
      <c r="U210" s="692"/>
    </row>
    <row r="211" spans="1:34" ht="15.75" customHeight="1" x14ac:dyDescent="0.2">
      <c r="A211" s="668"/>
      <c r="B211" s="1094"/>
      <c r="C211" s="1064"/>
      <c r="D211" s="1449"/>
      <c r="E211" s="1061"/>
      <c r="F211" s="1062"/>
      <c r="G211" s="36"/>
      <c r="H211" s="118"/>
      <c r="I211" s="291"/>
      <c r="J211" s="103"/>
      <c r="K211" s="1075"/>
      <c r="L211" s="1098"/>
      <c r="M211" s="107"/>
      <c r="N211" s="1075"/>
      <c r="O211" s="1098"/>
      <c r="P211" s="107"/>
      <c r="Q211" s="205" t="s">
        <v>132</v>
      </c>
      <c r="R211" s="72"/>
      <c r="S211" s="161">
        <v>1</v>
      </c>
      <c r="T211" s="43">
        <v>1</v>
      </c>
      <c r="U211" s="43"/>
    </row>
    <row r="212" spans="1:34" ht="27.75" customHeight="1" x14ac:dyDescent="0.2">
      <c r="A212" s="668"/>
      <c r="B212" s="1094"/>
      <c r="C212" s="1064"/>
      <c r="D212" s="1448" t="s">
        <v>254</v>
      </c>
      <c r="E212" s="1538" t="s">
        <v>49</v>
      </c>
      <c r="F212" s="1062"/>
      <c r="G212" s="36"/>
      <c r="H212" s="118"/>
      <c r="I212" s="291"/>
      <c r="J212" s="103"/>
      <c r="K212" s="1075"/>
      <c r="L212" s="1098"/>
      <c r="M212" s="107"/>
      <c r="N212" s="1075"/>
      <c r="O212" s="1098"/>
      <c r="P212" s="107"/>
      <c r="Q212" s="1083" t="s">
        <v>218</v>
      </c>
      <c r="R212" s="72">
        <v>3</v>
      </c>
      <c r="S212" s="161"/>
      <c r="T212" s="43"/>
      <c r="U212" s="43"/>
    </row>
    <row r="213" spans="1:34" ht="27.75" customHeight="1" x14ac:dyDescent="0.2">
      <c r="A213" s="668"/>
      <c r="B213" s="1094"/>
      <c r="C213" s="1064"/>
      <c r="D213" s="1449"/>
      <c r="E213" s="1539"/>
      <c r="F213" s="1062"/>
      <c r="G213" s="36"/>
      <c r="H213" s="118"/>
      <c r="I213" s="291"/>
      <c r="J213" s="103"/>
      <c r="K213" s="1075"/>
      <c r="L213" s="1098"/>
      <c r="M213" s="107"/>
      <c r="N213" s="1075"/>
      <c r="O213" s="1098"/>
      <c r="P213" s="107"/>
      <c r="Q213" s="205" t="s">
        <v>234</v>
      </c>
      <c r="R213" s="73">
        <v>3</v>
      </c>
      <c r="S213" s="158"/>
      <c r="T213" s="275"/>
      <c r="U213" s="275"/>
    </row>
    <row r="214" spans="1:34" ht="18" customHeight="1" x14ac:dyDescent="0.2">
      <c r="A214" s="668"/>
      <c r="B214" s="1094"/>
      <c r="C214" s="1064"/>
      <c r="D214" s="1397" t="s">
        <v>172</v>
      </c>
      <c r="E214" s="496"/>
      <c r="F214" s="857"/>
      <c r="G214" s="236"/>
      <c r="H214" s="1075"/>
      <c r="I214" s="1098"/>
      <c r="J214" s="107"/>
      <c r="K214" s="1075"/>
      <c r="L214" s="1098"/>
      <c r="M214" s="107"/>
      <c r="N214" s="1075"/>
      <c r="O214" s="1098"/>
      <c r="P214" s="107"/>
      <c r="Q214" s="1073" t="s">
        <v>132</v>
      </c>
      <c r="R214" s="208">
        <v>33</v>
      </c>
      <c r="S214" s="992">
        <v>33</v>
      </c>
      <c r="T214" s="45">
        <v>33</v>
      </c>
      <c r="U214" s="1444"/>
    </row>
    <row r="215" spans="1:34" ht="16.5" customHeight="1" thickBot="1" x14ac:dyDescent="0.25">
      <c r="A215" s="668"/>
      <c r="B215" s="1094"/>
      <c r="C215" s="1064"/>
      <c r="D215" s="1443"/>
      <c r="E215" s="1090"/>
      <c r="F215" s="171"/>
      <c r="G215" s="38" t="s">
        <v>16</v>
      </c>
      <c r="H215" s="112">
        <f>SUM(H194:H214)</f>
        <v>2338.1999999999998</v>
      </c>
      <c r="I215" s="295">
        <f>SUM(I194:I214)</f>
        <v>2360.8999999999996</v>
      </c>
      <c r="J215" s="358">
        <f>SUM(J194:J214)</f>
        <v>22.699999999999818</v>
      </c>
      <c r="K215" s="112">
        <f>SUM(K194:K214)</f>
        <v>2960.6</v>
      </c>
      <c r="L215" s="295">
        <f>SUM(L194:L214)</f>
        <v>2960.6</v>
      </c>
      <c r="M215" s="120"/>
      <c r="N215" s="112">
        <f>SUM(N194:N214)</f>
        <v>2850.6</v>
      </c>
      <c r="O215" s="295">
        <f>SUM(O194:O214)</f>
        <v>2850.6</v>
      </c>
      <c r="P215" s="120"/>
      <c r="Q215" s="543"/>
      <c r="R215" s="596"/>
      <c r="S215" s="168"/>
      <c r="T215" s="687"/>
      <c r="U215" s="1445"/>
    </row>
    <row r="216" spans="1:34" ht="27.75" customHeight="1" x14ac:dyDescent="0.2">
      <c r="A216" s="1547" t="s">
        <v>17</v>
      </c>
      <c r="B216" s="1549" t="s">
        <v>19</v>
      </c>
      <c r="C216" s="10" t="s">
        <v>17</v>
      </c>
      <c r="D216" s="1460" t="s">
        <v>38</v>
      </c>
      <c r="E216" s="1529"/>
      <c r="F216" s="1551">
        <v>2</v>
      </c>
      <c r="G216" s="214" t="s">
        <v>15</v>
      </c>
      <c r="H216" s="118">
        <v>31.3</v>
      </c>
      <c r="I216" s="291">
        <v>31.3</v>
      </c>
      <c r="J216" s="121"/>
      <c r="K216" s="118">
        <v>32</v>
      </c>
      <c r="L216" s="291">
        <v>32</v>
      </c>
      <c r="M216" s="103"/>
      <c r="N216" s="118">
        <v>32</v>
      </c>
      <c r="O216" s="291">
        <v>32</v>
      </c>
      <c r="P216" s="103"/>
      <c r="Q216" s="1474" t="s">
        <v>219</v>
      </c>
      <c r="R216" s="243">
        <v>300</v>
      </c>
      <c r="S216" s="167">
        <v>300</v>
      </c>
      <c r="T216" s="686">
        <v>300</v>
      </c>
      <c r="U216" s="686"/>
    </row>
    <row r="217" spans="1:34" ht="15.75" customHeight="1" thickBot="1" x14ac:dyDescent="0.25">
      <c r="A217" s="1548"/>
      <c r="B217" s="1550"/>
      <c r="C217" s="226"/>
      <c r="D217" s="1462"/>
      <c r="E217" s="1530"/>
      <c r="F217" s="1552"/>
      <c r="G217" s="38" t="s">
        <v>16</v>
      </c>
      <c r="H217" s="112">
        <f t="shared" ref="H217:K217" si="23">SUM(H216)</f>
        <v>31.3</v>
      </c>
      <c r="I217" s="295">
        <f t="shared" ref="I217" si="24">SUM(I216)</f>
        <v>31.3</v>
      </c>
      <c r="J217" s="113"/>
      <c r="K217" s="112">
        <f t="shared" si="23"/>
        <v>32</v>
      </c>
      <c r="L217" s="295">
        <f t="shared" ref="L217" si="25">SUM(L216)</f>
        <v>32</v>
      </c>
      <c r="M217" s="120"/>
      <c r="N217" s="112">
        <f t="shared" ref="N217:O217" si="26">SUM(N216)</f>
        <v>32</v>
      </c>
      <c r="O217" s="295">
        <f t="shared" si="26"/>
        <v>32</v>
      </c>
      <c r="P217" s="120"/>
      <c r="Q217" s="1469"/>
      <c r="R217" s="596"/>
      <c r="S217" s="168"/>
      <c r="T217" s="687"/>
      <c r="U217" s="687"/>
    </row>
    <row r="218" spans="1:34" ht="39.75" customHeight="1" x14ac:dyDescent="0.2">
      <c r="A218" s="670" t="s">
        <v>17</v>
      </c>
      <c r="B218" s="1077" t="s">
        <v>19</v>
      </c>
      <c r="C218" s="70" t="s">
        <v>19</v>
      </c>
      <c r="D218" s="1475" t="s">
        <v>171</v>
      </c>
      <c r="E218" s="852" t="s">
        <v>47</v>
      </c>
      <c r="F218" s="431">
        <v>2</v>
      </c>
      <c r="G218" s="35" t="s">
        <v>15</v>
      </c>
      <c r="H218" s="400">
        <v>26</v>
      </c>
      <c r="I218" s="1020">
        <v>0</v>
      </c>
      <c r="J218" s="1021">
        <f>+I218-H218</f>
        <v>-26</v>
      </c>
      <c r="K218" s="174">
        <v>15</v>
      </c>
      <c r="L218" s="302">
        <v>15</v>
      </c>
      <c r="M218" s="119"/>
      <c r="N218" s="174"/>
      <c r="O218" s="302"/>
      <c r="P218" s="119"/>
      <c r="Q218" s="388" t="s">
        <v>220</v>
      </c>
      <c r="R218" s="1022" t="s">
        <v>292</v>
      </c>
      <c r="S218" s="649">
        <v>1</v>
      </c>
      <c r="T218" s="686"/>
      <c r="U218" s="1560" t="s">
        <v>309</v>
      </c>
    </row>
    <row r="219" spans="1:34" ht="66" customHeight="1" x14ac:dyDescent="0.2">
      <c r="A219" s="668"/>
      <c r="B219" s="1094"/>
      <c r="C219" s="71"/>
      <c r="D219" s="1559"/>
      <c r="E219" s="854" t="s">
        <v>240</v>
      </c>
      <c r="F219" s="433"/>
      <c r="G219" s="36"/>
      <c r="H219" s="845"/>
      <c r="I219" s="1098"/>
      <c r="J219" s="107"/>
      <c r="K219" s="118"/>
      <c r="L219" s="291"/>
      <c r="M219" s="103"/>
      <c r="N219" s="118"/>
      <c r="O219" s="291"/>
      <c r="P219" s="103"/>
      <c r="Q219" s="146"/>
      <c r="R219" s="602"/>
      <c r="S219" s="752"/>
      <c r="T219" s="86"/>
      <c r="U219" s="1513"/>
    </row>
    <row r="220" spans="1:34" ht="54" customHeight="1" thickBot="1" x14ac:dyDescent="0.25">
      <c r="A220" s="673"/>
      <c r="B220" s="1078"/>
      <c r="C220" s="226"/>
      <c r="D220" s="1476"/>
      <c r="E220" s="853"/>
      <c r="F220" s="432"/>
      <c r="G220" s="333" t="s">
        <v>16</v>
      </c>
      <c r="H220" s="965">
        <f t="shared" ref="H220:L220" si="27">+H218</f>
        <v>26</v>
      </c>
      <c r="I220" s="458">
        <f t="shared" si="27"/>
        <v>0</v>
      </c>
      <c r="J220" s="966">
        <f t="shared" si="27"/>
        <v>-26</v>
      </c>
      <c r="K220" s="111">
        <f t="shared" si="27"/>
        <v>15</v>
      </c>
      <c r="L220" s="458">
        <f t="shared" si="27"/>
        <v>15</v>
      </c>
      <c r="M220" s="457"/>
      <c r="N220" s="111"/>
      <c r="O220" s="458"/>
      <c r="P220" s="457"/>
      <c r="Q220" s="206"/>
      <c r="R220" s="596"/>
      <c r="S220" s="168"/>
      <c r="T220" s="687"/>
      <c r="U220" s="1561"/>
    </row>
    <row r="221" spans="1:34" ht="15" customHeight="1" x14ac:dyDescent="0.2">
      <c r="A221" s="670" t="s">
        <v>17</v>
      </c>
      <c r="B221" s="1077" t="s">
        <v>19</v>
      </c>
      <c r="C221" s="747" t="s">
        <v>21</v>
      </c>
      <c r="D221" s="1525" t="s">
        <v>99</v>
      </c>
      <c r="E221" s="223"/>
      <c r="F221" s="431">
        <v>6</v>
      </c>
      <c r="G221" s="269" t="s">
        <v>15</v>
      </c>
      <c r="H221" s="359">
        <f>1892.6-30</f>
        <v>1862.6</v>
      </c>
      <c r="I221" s="771">
        <f>1892.6-30-20.9-9-10</f>
        <v>1822.6999999999998</v>
      </c>
      <c r="J221" s="777">
        <f>+I221-H221</f>
        <v>-39.900000000000091</v>
      </c>
      <c r="K221" s="382">
        <v>1885.6</v>
      </c>
      <c r="L221" s="403">
        <v>1885.6</v>
      </c>
      <c r="M221" s="393"/>
      <c r="N221" s="382">
        <v>1888.5</v>
      </c>
      <c r="O221" s="403">
        <v>1888.5</v>
      </c>
      <c r="P221" s="393"/>
      <c r="Q221" s="1079"/>
      <c r="R221" s="243"/>
      <c r="S221" s="167"/>
      <c r="T221" s="686"/>
      <c r="U221" s="994"/>
      <c r="V221" s="356"/>
    </row>
    <row r="222" spans="1:34" ht="15" customHeight="1" x14ac:dyDescent="0.2">
      <c r="A222" s="668"/>
      <c r="B222" s="1094"/>
      <c r="C222" s="856"/>
      <c r="D222" s="1422"/>
      <c r="E222" s="271"/>
      <c r="F222" s="433"/>
      <c r="G222" s="321" t="s">
        <v>111</v>
      </c>
      <c r="H222" s="993">
        <v>318.3</v>
      </c>
      <c r="I222" s="503">
        <v>318.3</v>
      </c>
      <c r="J222" s="288">
        <f>+I222-H222</f>
        <v>0</v>
      </c>
      <c r="K222" s="373"/>
      <c r="L222" s="503"/>
      <c r="M222" s="288"/>
      <c r="N222" s="373"/>
      <c r="O222" s="503"/>
      <c r="P222" s="288"/>
      <c r="Q222" s="1083"/>
      <c r="R222" s="244"/>
      <c r="S222" s="140"/>
      <c r="T222" s="86"/>
      <c r="U222" s="776"/>
      <c r="V222" s="356"/>
    </row>
    <row r="223" spans="1:34" s="14" customFormat="1" ht="22.5" customHeight="1" x14ac:dyDescent="0.2">
      <c r="A223" s="668"/>
      <c r="B223" s="1094"/>
      <c r="C223" s="71"/>
      <c r="D223" s="1055" t="s">
        <v>85</v>
      </c>
      <c r="E223" s="452"/>
      <c r="F223" s="433"/>
      <c r="G223" s="213" t="s">
        <v>3</v>
      </c>
      <c r="H223" s="340">
        <v>324</v>
      </c>
      <c r="I223" s="294">
        <v>324</v>
      </c>
      <c r="J223" s="106">
        <f>+I223-H223</f>
        <v>0</v>
      </c>
      <c r="K223" s="110"/>
      <c r="L223" s="294"/>
      <c r="M223" s="106"/>
      <c r="N223" s="110"/>
      <c r="O223" s="294"/>
      <c r="P223" s="106"/>
      <c r="Q223" s="1073" t="s">
        <v>221</v>
      </c>
      <c r="R223" s="274">
        <v>92</v>
      </c>
      <c r="S223" s="773">
        <v>92</v>
      </c>
      <c r="T223" s="774">
        <v>92</v>
      </c>
      <c r="U223" s="776"/>
      <c r="V223" s="1"/>
      <c r="W223" s="1"/>
      <c r="X223" s="1"/>
      <c r="Y223" s="1"/>
      <c r="Z223" s="1"/>
      <c r="AA223" s="1"/>
      <c r="AB223" s="1"/>
      <c r="AC223" s="1"/>
      <c r="AD223" s="1"/>
      <c r="AE223" s="1"/>
      <c r="AF223" s="1"/>
      <c r="AG223" s="1"/>
      <c r="AH223" s="1"/>
    </row>
    <row r="224" spans="1:34" s="14" customFormat="1" ht="46.5" customHeight="1" x14ac:dyDescent="0.2">
      <c r="A224" s="668"/>
      <c r="B224" s="1544"/>
      <c r="C224" s="215"/>
      <c r="D224" s="1545" t="s">
        <v>93</v>
      </c>
      <c r="E224" s="453"/>
      <c r="F224" s="433"/>
      <c r="G224" s="216"/>
      <c r="H224" s="118"/>
      <c r="I224" s="291"/>
      <c r="J224" s="103"/>
      <c r="K224" s="1075"/>
      <c r="L224" s="1098"/>
      <c r="M224" s="107"/>
      <c r="N224" s="1075"/>
      <c r="O224" s="1098"/>
      <c r="P224" s="107"/>
      <c r="Q224" s="597" t="s">
        <v>222</v>
      </c>
      <c r="R224" s="583">
        <v>59</v>
      </c>
      <c r="S224" s="69">
        <v>79</v>
      </c>
      <c r="T224" s="43">
        <v>99</v>
      </c>
      <c r="U224" s="1482" t="s">
        <v>310</v>
      </c>
      <c r="V224" s="1"/>
      <c r="W224" s="1"/>
      <c r="X224" s="1"/>
      <c r="Y224" s="1"/>
      <c r="Z224" s="1"/>
      <c r="AA224" s="1"/>
      <c r="AB224" s="1"/>
      <c r="AC224" s="1"/>
      <c r="AD224" s="1"/>
      <c r="AE224" s="1"/>
      <c r="AF224" s="1"/>
      <c r="AG224" s="1"/>
      <c r="AH224" s="1"/>
    </row>
    <row r="225" spans="1:34" s="14" customFormat="1" ht="46.5" customHeight="1" x14ac:dyDescent="0.2">
      <c r="A225" s="668"/>
      <c r="B225" s="1544"/>
      <c r="C225" s="219"/>
      <c r="D225" s="1546"/>
      <c r="E225" s="452"/>
      <c r="F225" s="433"/>
      <c r="G225" s="216"/>
      <c r="H225" s="188"/>
      <c r="I225" s="296"/>
      <c r="J225" s="272"/>
      <c r="K225" s="188"/>
      <c r="L225" s="296"/>
      <c r="M225" s="272"/>
      <c r="N225" s="188"/>
      <c r="O225" s="296"/>
      <c r="P225" s="272"/>
      <c r="Q225" s="597" t="s">
        <v>223</v>
      </c>
      <c r="R225" s="603">
        <v>20</v>
      </c>
      <c r="S225" s="415">
        <v>20</v>
      </c>
      <c r="T225" s="281">
        <v>20</v>
      </c>
      <c r="U225" s="1482"/>
      <c r="V225" s="1"/>
      <c r="W225" s="1"/>
      <c r="X225" s="1"/>
      <c r="Y225" s="1"/>
      <c r="Z225" s="1"/>
      <c r="AA225" s="1"/>
      <c r="AB225" s="1"/>
      <c r="AC225" s="1"/>
      <c r="AD225" s="1"/>
      <c r="AE225" s="1"/>
      <c r="AF225" s="1"/>
      <c r="AG225" s="1"/>
      <c r="AH225" s="1"/>
    </row>
    <row r="226" spans="1:34" s="14" customFormat="1" ht="63.75" customHeight="1" x14ac:dyDescent="0.2">
      <c r="A226" s="668"/>
      <c r="B226" s="92"/>
      <c r="C226" s="215"/>
      <c r="D226" s="1105" t="s">
        <v>94</v>
      </c>
      <c r="E226" s="453"/>
      <c r="F226" s="433"/>
      <c r="G226" s="216"/>
      <c r="H226" s="702"/>
      <c r="I226" s="310"/>
      <c r="J226" s="217"/>
      <c r="K226" s="702"/>
      <c r="L226" s="310"/>
      <c r="M226" s="217"/>
      <c r="N226" s="702"/>
      <c r="O226" s="310"/>
      <c r="P226" s="217"/>
      <c r="Q226" s="598" t="s">
        <v>224</v>
      </c>
      <c r="R226" s="1002" t="s">
        <v>285</v>
      </c>
      <c r="S226" s="1001">
        <v>4</v>
      </c>
      <c r="T226" s="692"/>
      <c r="U226" s="1553" t="s">
        <v>311</v>
      </c>
      <c r="V226" s="1"/>
      <c r="W226" s="1"/>
      <c r="X226" s="1"/>
      <c r="Y226" s="1"/>
      <c r="Z226" s="1"/>
      <c r="AA226" s="1"/>
      <c r="AB226" s="1"/>
      <c r="AC226" s="1"/>
      <c r="AD226" s="1"/>
      <c r="AE226" s="1"/>
      <c r="AF226" s="1"/>
      <c r="AG226" s="1"/>
      <c r="AH226" s="1"/>
    </row>
    <row r="227" spans="1:34" ht="120" customHeight="1" x14ac:dyDescent="0.2">
      <c r="A227" s="668"/>
      <c r="B227" s="92"/>
      <c r="C227" s="219"/>
      <c r="D227" s="963"/>
      <c r="E227" s="452"/>
      <c r="F227" s="433"/>
      <c r="G227" s="216"/>
      <c r="H227" s="188"/>
      <c r="I227" s="296"/>
      <c r="J227" s="272"/>
      <c r="K227" s="188"/>
      <c r="L227" s="296"/>
      <c r="M227" s="272"/>
      <c r="N227" s="188"/>
      <c r="O227" s="296"/>
      <c r="P227" s="272"/>
      <c r="Q227" s="597" t="s">
        <v>281</v>
      </c>
      <c r="R227" s="833"/>
      <c r="S227" s="415">
        <v>4</v>
      </c>
      <c r="T227" s="281"/>
      <c r="U227" s="1519"/>
    </row>
    <row r="228" spans="1:34" ht="28.5" customHeight="1" x14ac:dyDescent="0.2">
      <c r="A228" s="668"/>
      <c r="B228" s="1094"/>
      <c r="C228" s="215"/>
      <c r="D228" s="1554" t="s">
        <v>255</v>
      </c>
      <c r="E228" s="453"/>
      <c r="F228" s="433"/>
      <c r="G228" s="216"/>
      <c r="H228" s="702"/>
      <c r="I228" s="310"/>
      <c r="J228" s="217"/>
      <c r="K228" s="702"/>
      <c r="L228" s="310"/>
      <c r="M228" s="217"/>
      <c r="N228" s="702"/>
      <c r="O228" s="310"/>
      <c r="P228" s="217"/>
      <c r="Q228" s="574" t="s">
        <v>56</v>
      </c>
      <c r="R228" s="601">
        <v>1</v>
      </c>
      <c r="S228" s="477"/>
      <c r="T228" s="275"/>
      <c r="U228" s="1482" t="s">
        <v>284</v>
      </c>
    </row>
    <row r="229" spans="1:34" ht="36.75" customHeight="1" x14ac:dyDescent="0.2">
      <c r="A229" s="668"/>
      <c r="B229" s="220"/>
      <c r="C229" s="430"/>
      <c r="D229" s="1554"/>
      <c r="E229" s="453"/>
      <c r="F229" s="433"/>
      <c r="G229" s="216"/>
      <c r="H229" s="703"/>
      <c r="I229" s="706"/>
      <c r="J229" s="715"/>
      <c r="K229" s="703"/>
      <c r="L229" s="706"/>
      <c r="M229" s="715"/>
      <c r="N229" s="703"/>
      <c r="O229" s="706"/>
      <c r="P229" s="715"/>
      <c r="Q229" s="1557"/>
      <c r="R229" s="585"/>
      <c r="S229" s="67"/>
      <c r="T229" s="692"/>
      <c r="U229" s="1482"/>
    </row>
    <row r="230" spans="1:34" ht="14.25" customHeight="1" thickBot="1" x14ac:dyDescent="0.25">
      <c r="A230" s="668"/>
      <c r="B230" s="220"/>
      <c r="C230" s="221"/>
      <c r="D230" s="1555"/>
      <c r="E230" s="454"/>
      <c r="F230" s="432"/>
      <c r="G230" s="16" t="s">
        <v>16</v>
      </c>
      <c r="H230" s="112">
        <f>SUM(H221:H229)</f>
        <v>2504.9</v>
      </c>
      <c r="I230" s="295">
        <f>SUM(I221:I229)</f>
        <v>2465</v>
      </c>
      <c r="J230" s="358">
        <f>SUM(J221:J229)</f>
        <v>-39.900000000000091</v>
      </c>
      <c r="K230" s="112">
        <f>SUM(K221:K229)</f>
        <v>1885.6</v>
      </c>
      <c r="L230" s="295">
        <f>SUM(L221:L229)</f>
        <v>1885.6</v>
      </c>
      <c r="M230" s="120"/>
      <c r="N230" s="112">
        <f>SUM(N221:N229)</f>
        <v>1888.5</v>
      </c>
      <c r="O230" s="295">
        <f>SUM(O221:O229)</f>
        <v>1888.5</v>
      </c>
      <c r="P230" s="120"/>
      <c r="Q230" s="1558"/>
      <c r="R230" s="604"/>
      <c r="S230" s="472"/>
      <c r="T230" s="698"/>
      <c r="U230" s="1556"/>
    </row>
    <row r="231" spans="1:34" s="57" customFormat="1" ht="14.25" customHeight="1" thickBot="1" x14ac:dyDescent="0.25">
      <c r="A231" s="677" t="s">
        <v>17</v>
      </c>
      <c r="B231" s="6" t="s">
        <v>21</v>
      </c>
      <c r="C231" s="1535" t="s">
        <v>20</v>
      </c>
      <c r="D231" s="1486"/>
      <c r="E231" s="1486"/>
      <c r="F231" s="1486"/>
      <c r="G231" s="1486"/>
      <c r="H231" s="122">
        <f t="shared" ref="H231:P231" si="28">H217+H215+H220+H230</f>
        <v>4900.3999999999996</v>
      </c>
      <c r="I231" s="297">
        <f t="shared" si="28"/>
        <v>4857.2</v>
      </c>
      <c r="J231" s="297">
        <f t="shared" si="28"/>
        <v>-43.200000000000273</v>
      </c>
      <c r="K231" s="122">
        <f t="shared" si="28"/>
        <v>4893.2</v>
      </c>
      <c r="L231" s="297">
        <f t="shared" si="28"/>
        <v>4893.2</v>
      </c>
      <c r="M231" s="297">
        <f t="shared" si="28"/>
        <v>0</v>
      </c>
      <c r="N231" s="122">
        <f t="shared" si="28"/>
        <v>4771.1000000000004</v>
      </c>
      <c r="O231" s="297">
        <f t="shared" si="28"/>
        <v>4771.1000000000004</v>
      </c>
      <c r="P231" s="297">
        <f t="shared" si="28"/>
        <v>0</v>
      </c>
      <c r="Q231" s="1536"/>
      <c r="R231" s="1488"/>
      <c r="S231" s="1488"/>
      <c r="T231" s="1488"/>
      <c r="U231" s="1489"/>
    </row>
    <row r="232" spans="1:34" s="41" customFormat="1" ht="14.25" customHeight="1" thickBot="1" x14ac:dyDescent="0.25">
      <c r="A232" s="677" t="s">
        <v>17</v>
      </c>
      <c r="B232" s="1491" t="s">
        <v>6</v>
      </c>
      <c r="C232" s="1491"/>
      <c r="D232" s="1491"/>
      <c r="E232" s="1491"/>
      <c r="F232" s="1491"/>
      <c r="G232" s="1491"/>
      <c r="H232" s="704">
        <f t="shared" ref="H232:P232" si="29">H231+H192+H172</f>
        <v>10417.599999999999</v>
      </c>
      <c r="I232" s="707">
        <f t="shared" si="29"/>
        <v>9629.5999999999985</v>
      </c>
      <c r="J232" s="707">
        <f t="shared" si="29"/>
        <v>-788.00000000000023</v>
      </c>
      <c r="K232" s="704">
        <f t="shared" si="29"/>
        <v>18082.7</v>
      </c>
      <c r="L232" s="707">
        <f t="shared" si="29"/>
        <v>18082.7</v>
      </c>
      <c r="M232" s="707">
        <f t="shared" si="29"/>
        <v>0</v>
      </c>
      <c r="N232" s="704">
        <f t="shared" si="29"/>
        <v>15612.5</v>
      </c>
      <c r="O232" s="707">
        <f t="shared" si="29"/>
        <v>16275</v>
      </c>
      <c r="P232" s="707">
        <f t="shared" si="29"/>
        <v>662.5</v>
      </c>
      <c r="Q232" s="1492"/>
      <c r="R232" s="1493"/>
      <c r="S232" s="1493"/>
      <c r="T232" s="1493"/>
      <c r="U232" s="1494"/>
      <c r="X232" s="40"/>
      <c r="Z232" s="40"/>
    </row>
    <row r="233" spans="1:34" s="41" customFormat="1" ht="14.25" customHeight="1" thickBot="1" x14ac:dyDescent="0.25">
      <c r="A233" s="650" t="s">
        <v>5</v>
      </c>
      <c r="B233" s="1572" t="s">
        <v>7</v>
      </c>
      <c r="C233" s="1572"/>
      <c r="D233" s="1572"/>
      <c r="E233" s="1572"/>
      <c r="F233" s="1572"/>
      <c r="G233" s="1572"/>
      <c r="H233" s="705">
        <f t="shared" ref="H233:P233" si="30">H232+H99</f>
        <v>83749.100000000006</v>
      </c>
      <c r="I233" s="680">
        <f t="shared" si="30"/>
        <v>83031.699999999983</v>
      </c>
      <c r="J233" s="680">
        <f t="shared" si="30"/>
        <v>-717.39999999999873</v>
      </c>
      <c r="K233" s="705">
        <f t="shared" si="30"/>
        <v>89518.099999999991</v>
      </c>
      <c r="L233" s="680">
        <f t="shared" si="30"/>
        <v>89518.099999999991</v>
      </c>
      <c r="M233" s="680">
        <f t="shared" si="30"/>
        <v>0</v>
      </c>
      <c r="N233" s="705">
        <f t="shared" si="30"/>
        <v>86977.4</v>
      </c>
      <c r="O233" s="680">
        <f t="shared" si="30"/>
        <v>87639.9</v>
      </c>
      <c r="P233" s="680">
        <f t="shared" si="30"/>
        <v>662.5</v>
      </c>
      <c r="Q233" s="1573"/>
      <c r="R233" s="1574"/>
      <c r="S233" s="1574"/>
      <c r="T233" s="1574"/>
      <c r="U233" s="1575"/>
    </row>
    <row r="234" spans="1:34" s="1106" customFormat="1" ht="17.25" customHeight="1" x14ac:dyDescent="0.2">
      <c r="A234" s="1576"/>
      <c r="B234" s="1576"/>
      <c r="C234" s="1576"/>
      <c r="D234" s="1576"/>
      <c r="E234" s="1576"/>
      <c r="F234" s="1576"/>
      <c r="G234" s="1576"/>
      <c r="H234" s="1576"/>
      <c r="I234" s="1576"/>
      <c r="J234" s="1576"/>
      <c r="K234" s="1576"/>
      <c r="L234" s="1576"/>
      <c r="M234" s="1576"/>
      <c r="N234" s="1576"/>
      <c r="O234" s="1576"/>
      <c r="P234" s="1576"/>
      <c r="Q234" s="1576"/>
      <c r="R234" s="1576"/>
      <c r="S234" s="1577"/>
      <c r="T234" s="1577"/>
      <c r="U234" s="1577"/>
      <c r="W234" s="54"/>
    </row>
    <row r="235" spans="1:34" s="41" customFormat="1" ht="17.25" customHeight="1" thickBot="1" x14ac:dyDescent="0.25">
      <c r="A235" s="1578" t="s">
        <v>0</v>
      </c>
      <c r="B235" s="1578"/>
      <c r="C235" s="1578"/>
      <c r="D235" s="1578"/>
      <c r="E235" s="1578"/>
      <c r="F235" s="1578"/>
      <c r="G235" s="1578"/>
      <c r="H235" s="1578"/>
      <c r="I235" s="1578"/>
      <c r="J235" s="1578"/>
      <c r="K235" s="1578"/>
      <c r="L235" s="1578"/>
      <c r="M235" s="1578"/>
      <c r="N235" s="1578"/>
      <c r="O235" s="1578"/>
      <c r="P235" s="1578"/>
      <c r="Q235" s="55"/>
      <c r="R235" s="135"/>
      <c r="S235" s="56"/>
      <c r="T235" s="56"/>
      <c r="U235" s="56"/>
    </row>
    <row r="236" spans="1:34" s="41" customFormat="1" ht="70.5" customHeight="1" thickBot="1" x14ac:dyDescent="0.25">
      <c r="A236" s="1562" t="s">
        <v>1</v>
      </c>
      <c r="B236" s="1563"/>
      <c r="C236" s="1563"/>
      <c r="D236" s="1563"/>
      <c r="E236" s="1563"/>
      <c r="F236" s="1563"/>
      <c r="G236" s="1563"/>
      <c r="H236" s="251" t="s">
        <v>257</v>
      </c>
      <c r="I236" s="312" t="s">
        <v>261</v>
      </c>
      <c r="J236" s="754" t="s">
        <v>110</v>
      </c>
      <c r="K236" s="420" t="s">
        <v>80</v>
      </c>
      <c r="L236" s="312" t="s">
        <v>265</v>
      </c>
      <c r="M236" s="754" t="s">
        <v>110</v>
      </c>
      <c r="N236" s="420" t="s">
        <v>127</v>
      </c>
      <c r="O236" s="725" t="s">
        <v>266</v>
      </c>
      <c r="P236" s="755" t="s">
        <v>110</v>
      </c>
      <c r="Q236" s="233"/>
      <c r="R236" s="233"/>
      <c r="S236" s="47"/>
      <c r="T236" s="47"/>
      <c r="U236" s="47"/>
    </row>
    <row r="237" spans="1:34" s="41" customFormat="1" ht="13.5" customHeight="1" x14ac:dyDescent="0.2">
      <c r="A237" s="1564" t="s">
        <v>24</v>
      </c>
      <c r="B237" s="1565"/>
      <c r="C237" s="1565"/>
      <c r="D237" s="1565"/>
      <c r="E237" s="1565"/>
      <c r="F237" s="1565"/>
      <c r="G237" s="1565"/>
      <c r="H237" s="681">
        <f t="shared" ref="H237:P237" si="31">SUM(H238:H245)</f>
        <v>82998.7</v>
      </c>
      <c r="I237" s="682">
        <f t="shared" si="31"/>
        <v>82237.8</v>
      </c>
      <c r="J237" s="682">
        <f>SUM(J238:J245)</f>
        <v>-760.89999999999566</v>
      </c>
      <c r="K237" s="681">
        <f t="shared" si="31"/>
        <v>87735.7</v>
      </c>
      <c r="L237" s="682">
        <f t="shared" si="31"/>
        <v>87735.7</v>
      </c>
      <c r="M237" s="682">
        <f t="shared" si="31"/>
        <v>0</v>
      </c>
      <c r="N237" s="681">
        <f t="shared" si="31"/>
        <v>84268.900000000023</v>
      </c>
      <c r="O237" s="682">
        <f t="shared" si="31"/>
        <v>84974.900000000023</v>
      </c>
      <c r="P237" s="728">
        <f t="shared" si="31"/>
        <v>619</v>
      </c>
      <c r="Q237" s="233"/>
      <c r="R237" s="233"/>
      <c r="S237" s="47"/>
      <c r="T237" s="47"/>
      <c r="U237" s="47"/>
    </row>
    <row r="238" spans="1:34" s="41" customFormat="1" ht="14.25" customHeight="1" x14ac:dyDescent="0.2">
      <c r="A238" s="1566" t="s">
        <v>27</v>
      </c>
      <c r="B238" s="1567"/>
      <c r="C238" s="1567"/>
      <c r="D238" s="1567"/>
      <c r="E238" s="1567"/>
      <c r="F238" s="1567"/>
      <c r="G238" s="1568"/>
      <c r="H238" s="252">
        <f>SUMIF(G13:G229,"sb",H13:H229)</f>
        <v>37930.5</v>
      </c>
      <c r="I238" s="313">
        <f>SUMIF(G13:G229,"sb",I13:I229)</f>
        <v>37285.200000000004</v>
      </c>
      <c r="J238" s="372">
        <f>+I238-H238</f>
        <v>-645.29999999999563</v>
      </c>
      <c r="K238" s="252">
        <f>SUMIF(G13:G229,"sb",K13:K229)</f>
        <v>41870.499999999993</v>
      </c>
      <c r="L238" s="313">
        <f>SUMIF(G13:G229,"sb",L13:L229)</f>
        <v>41870.499999999993</v>
      </c>
      <c r="M238" s="342">
        <f>+L238-K238</f>
        <v>0</v>
      </c>
      <c r="N238" s="252">
        <f>SUMIF(G13:G228,"sb",N13:N228)</f>
        <v>42097.30000000001</v>
      </c>
      <c r="O238" s="313">
        <f>SUMIF(G13:G228,"sb",O13:O228)</f>
        <v>42716.30000000001</v>
      </c>
      <c r="P238" s="342">
        <f>+O238-N238</f>
        <v>619</v>
      </c>
      <c r="Q238" s="427"/>
      <c r="R238" s="232"/>
      <c r="S238" s="47"/>
      <c r="T238" s="47"/>
      <c r="U238" s="47"/>
    </row>
    <row r="239" spans="1:34" s="41" customFormat="1" x14ac:dyDescent="0.2">
      <c r="A239" s="1569" t="s">
        <v>112</v>
      </c>
      <c r="B239" s="1570"/>
      <c r="C239" s="1570"/>
      <c r="D239" s="1570"/>
      <c r="E239" s="1570"/>
      <c r="F239" s="1570"/>
      <c r="G239" s="1571"/>
      <c r="H239" s="512">
        <f>SUMIF(G13:G230,"sb(l)",H13:H230)</f>
        <v>779.1</v>
      </c>
      <c r="I239" s="423">
        <f>SUMIF(G13:G230,"sb(l)",I13:I230)</f>
        <v>663.5</v>
      </c>
      <c r="J239" s="372">
        <f>+I239-H239</f>
        <v>-115.60000000000002</v>
      </c>
      <c r="K239" s="252">
        <f>SUMIF(G13:G230,"sb(l)",K13:K230)</f>
        <v>0</v>
      </c>
      <c r="L239" s="313">
        <f>SUMIF(G13:G230,"sb(l)",L13:L230)</f>
        <v>0</v>
      </c>
      <c r="M239" s="372"/>
      <c r="N239" s="252">
        <f>SUMIF(G20:G230,"sb(l)",N20:N230)</f>
        <v>0</v>
      </c>
      <c r="O239" s="313">
        <f>SUMIF(G20:G230,"sb(l)",O20:O230)</f>
        <v>87</v>
      </c>
      <c r="P239" s="342"/>
      <c r="Q239" s="232"/>
      <c r="R239" s="232"/>
      <c r="S239" s="47"/>
      <c r="T239" s="47"/>
      <c r="U239" s="47"/>
    </row>
    <row r="240" spans="1:34" s="41" customFormat="1" x14ac:dyDescent="0.2">
      <c r="A240" s="1566" t="s">
        <v>32</v>
      </c>
      <c r="B240" s="1567"/>
      <c r="C240" s="1567"/>
      <c r="D240" s="1567"/>
      <c r="E240" s="1567"/>
      <c r="F240" s="1567"/>
      <c r="G240" s="1568"/>
      <c r="H240" s="252">
        <f>SUMIF(G13:G229,"sb(sp)",H13:H229)</f>
        <v>5503.7</v>
      </c>
      <c r="I240" s="313">
        <f>SUMIF(G13:G229,"sb(sp)",I13:I229)</f>
        <v>5503.7</v>
      </c>
      <c r="J240" s="372"/>
      <c r="K240" s="252">
        <f>SUMIF(G13:G228,"sb(sp)",K13:K228)</f>
        <v>5509</v>
      </c>
      <c r="L240" s="313">
        <f>SUMIF(G13:G228,"sb(sp)",L13:L228)</f>
        <v>5509</v>
      </c>
      <c r="M240" s="342"/>
      <c r="N240" s="252">
        <f>SUMIF(G13:G228,"sb(sp)",N13:N228)</f>
        <v>5509</v>
      </c>
      <c r="O240" s="313">
        <f>SUMIF(G13:G228,"sb(sp)",O13:O228)</f>
        <v>5509</v>
      </c>
      <c r="P240" s="342"/>
      <c r="Q240" s="232"/>
      <c r="R240" s="232"/>
      <c r="S240" s="47"/>
      <c r="T240" s="47"/>
      <c r="U240" s="47"/>
    </row>
    <row r="241" spans="1:29" s="41" customFormat="1" ht="13.5" customHeight="1" x14ac:dyDescent="0.2">
      <c r="A241" s="1569" t="s">
        <v>71</v>
      </c>
      <c r="B241" s="1570"/>
      <c r="C241" s="1570"/>
      <c r="D241" s="1570"/>
      <c r="E241" s="1570"/>
      <c r="F241" s="1570"/>
      <c r="G241" s="1571"/>
      <c r="H241" s="252">
        <f>SUMIF(G14:G230,"sb(spl)",H14:H230)</f>
        <v>593.70000000000005</v>
      </c>
      <c r="I241" s="313">
        <f>SUMIF(G13:G230,"sb(spl)",I13:I230)</f>
        <v>593.70000000000005</v>
      </c>
      <c r="J241" s="405">
        <f>+I241-H241</f>
        <v>0</v>
      </c>
      <c r="K241" s="252">
        <f>SUMIF(G14:G229,"sb(spl)",K14:K229)</f>
        <v>0</v>
      </c>
      <c r="L241" s="314"/>
      <c r="M241" s="404"/>
      <c r="N241" s="253"/>
      <c r="O241" s="314"/>
      <c r="P241" s="404"/>
      <c r="Q241" s="232"/>
      <c r="R241" s="232"/>
      <c r="S241" s="47"/>
      <c r="T241" s="47"/>
      <c r="U241" s="47"/>
    </row>
    <row r="242" spans="1:29" s="41" customFormat="1" ht="13.5" customHeight="1" x14ac:dyDescent="0.2">
      <c r="A242" s="1569" t="s">
        <v>273</v>
      </c>
      <c r="B242" s="1570"/>
      <c r="C242" s="1570"/>
      <c r="D242" s="1570"/>
      <c r="E242" s="1570"/>
      <c r="F242" s="1570"/>
      <c r="G242" s="1571"/>
      <c r="H242" s="253"/>
      <c r="I242" s="313"/>
      <c r="J242" s="405"/>
      <c r="K242" s="252">
        <f>SUMIF(G15:G230,"sb(p)",K15:K230)</f>
        <v>2900</v>
      </c>
      <c r="L242" s="313">
        <f>SUMIF(G15:G230,"sb(p)",L15:L230)</f>
        <v>2900</v>
      </c>
      <c r="M242" s="404">
        <f>L242-K242</f>
        <v>0</v>
      </c>
      <c r="N242" s="253"/>
      <c r="O242" s="314"/>
      <c r="P242" s="404"/>
      <c r="Q242" s="232"/>
      <c r="R242" s="232"/>
      <c r="S242" s="47"/>
      <c r="T242" s="47"/>
      <c r="U242" s="47"/>
    </row>
    <row r="243" spans="1:29" s="41" customFormat="1" x14ac:dyDescent="0.2">
      <c r="A243" s="1566" t="s">
        <v>28</v>
      </c>
      <c r="B243" s="1567"/>
      <c r="C243" s="1567"/>
      <c r="D243" s="1567"/>
      <c r="E243" s="1567"/>
      <c r="F243" s="1567"/>
      <c r="G243" s="1568"/>
      <c r="H243" s="253">
        <f>SUMIF(G13:G229,"sb(vb)",H13:H229)</f>
        <v>37038.1</v>
      </c>
      <c r="I243" s="314">
        <f>SUMIF(G13:G229,"sb(vb)",I13:I229)</f>
        <v>37038.1</v>
      </c>
      <c r="J243" s="405">
        <f>+I243-H243</f>
        <v>0</v>
      </c>
      <c r="K243" s="253">
        <f>SUMIF(G13:G228,"sb(vb)",K13:K228)</f>
        <v>35753.100000000006</v>
      </c>
      <c r="L243" s="314">
        <f>SUMIF(G13:G228,"sb(vb)",L13:L228)</f>
        <v>35753.100000000006</v>
      </c>
      <c r="M243" s="404">
        <f>+L243-K243</f>
        <v>0</v>
      </c>
      <c r="N243" s="253">
        <f>SUMIF(G13:G228,"sb(vb)",N13:N228)</f>
        <v>35931.000000000007</v>
      </c>
      <c r="O243" s="314">
        <f>SUMIF(G13:G228,"sb(vb)",O13:O228)</f>
        <v>35931.000000000007</v>
      </c>
      <c r="P243" s="404">
        <f>+O243-N243</f>
        <v>0</v>
      </c>
      <c r="Q243" s="232"/>
      <c r="R243" s="232"/>
      <c r="S243" s="47"/>
      <c r="T243" s="47"/>
      <c r="U243" s="47"/>
    </row>
    <row r="244" spans="1:29" ht="30" customHeight="1" x14ac:dyDescent="0.2">
      <c r="A244" s="1587" t="s">
        <v>228</v>
      </c>
      <c r="B244" s="1588"/>
      <c r="C244" s="1588"/>
      <c r="D244" s="1588"/>
      <c r="E244" s="1588"/>
      <c r="F244" s="1588"/>
      <c r="G244" s="1589"/>
      <c r="H244" s="532">
        <f>SUMIF(G13:G230,"sb(esa)",H13:H230)</f>
        <v>43.3</v>
      </c>
      <c r="I244" s="716">
        <f>SUMIF(G13:G230,"sb(esa)",I13:I230)</f>
        <v>43.3</v>
      </c>
      <c r="J244" s="708"/>
      <c r="K244" s="717">
        <f>SUMIF(G13:G230,"sb(esa)",K13:K230)</f>
        <v>7.7</v>
      </c>
      <c r="L244" s="719">
        <f>SUMIF(G13:G230,"sb(esa)",L13:L230)</f>
        <v>7.7</v>
      </c>
      <c r="M244" s="718"/>
      <c r="N244" s="253">
        <f>SUMIF(G14:G229,"sb(esa)",N14:N229)</f>
        <v>0</v>
      </c>
      <c r="O244" s="314">
        <f>SUMIF(G14:G229,"sb(esa)",O14:O229)</f>
        <v>0</v>
      </c>
      <c r="P244" s="724"/>
      <c r="Q244" s="232"/>
      <c r="R244" s="232"/>
      <c r="S244" s="47"/>
      <c r="T244" s="47"/>
      <c r="U244" s="47"/>
      <c r="V244" s="41"/>
      <c r="W244" s="41"/>
      <c r="X244" s="41"/>
      <c r="Y244" s="41"/>
      <c r="Z244" s="41"/>
      <c r="AA244" s="41"/>
      <c r="AB244" s="41"/>
      <c r="AC244" s="41"/>
    </row>
    <row r="245" spans="1:29" ht="30" customHeight="1" thickBot="1" x14ac:dyDescent="0.25">
      <c r="A245" s="1590" t="s">
        <v>115</v>
      </c>
      <c r="B245" s="1591"/>
      <c r="C245" s="1591"/>
      <c r="D245" s="1591"/>
      <c r="E245" s="1591"/>
      <c r="F245" s="1591"/>
      <c r="G245" s="1592"/>
      <c r="H245" s="412">
        <f>SUMIF(G13:G230,"sb(es)",H13:H230)</f>
        <v>1110.3</v>
      </c>
      <c r="I245" s="315">
        <f>SUMIF(G14:G231,"sb(es)",I14:I231)</f>
        <v>1110.3</v>
      </c>
      <c r="J245" s="311">
        <f>+I245-H245</f>
        <v>0</v>
      </c>
      <c r="K245" s="717">
        <f>SUMIF(G13:G230,"sb(es)",K13:K230)</f>
        <v>1695.3999999999999</v>
      </c>
      <c r="L245" s="719">
        <f>SUMIF(G14:G231,"sb(es)",L14:L231)</f>
        <v>1695.3999999999999</v>
      </c>
      <c r="M245" s="311">
        <f>+L245-K245</f>
        <v>0</v>
      </c>
      <c r="N245" s="253">
        <f>SUMIF(G16:G230,"sb(es)",N16:N230)</f>
        <v>731.6</v>
      </c>
      <c r="O245" s="314">
        <f>SUMIF(G16:G230,"sb(es)",O16:O230)</f>
        <v>731.6</v>
      </c>
      <c r="P245" s="407">
        <f>+O245-N245</f>
        <v>0</v>
      </c>
      <c r="Q245" s="232"/>
      <c r="R245" s="232"/>
      <c r="S245" s="47"/>
      <c r="T245" s="47"/>
      <c r="U245" s="47"/>
      <c r="V245" s="41"/>
      <c r="W245" s="41"/>
      <c r="X245" s="41"/>
      <c r="Y245" s="41"/>
      <c r="Z245" s="41"/>
      <c r="AA245" s="41"/>
      <c r="AB245" s="41"/>
      <c r="AC245" s="41"/>
    </row>
    <row r="246" spans="1:29" ht="13.5" thickBot="1" x14ac:dyDescent="0.25">
      <c r="A246" s="1593" t="s">
        <v>25</v>
      </c>
      <c r="B246" s="1594"/>
      <c r="C246" s="1594"/>
      <c r="D246" s="1594"/>
      <c r="E246" s="1594"/>
      <c r="F246" s="1594"/>
      <c r="G246" s="1594"/>
      <c r="H246" s="683">
        <f>SUM(H247:H249)</f>
        <v>831.4</v>
      </c>
      <c r="I246" s="684">
        <f>SUM(I247:I249)</f>
        <v>831.4</v>
      </c>
      <c r="J246" s="684">
        <f>SUM(J247:J249)</f>
        <v>0</v>
      </c>
      <c r="K246" s="683">
        <f t="shared" ref="K246:N246" si="32">SUM(K247:K249)</f>
        <v>1782.4</v>
      </c>
      <c r="L246" s="684">
        <f t="shared" si="32"/>
        <v>1782.4</v>
      </c>
      <c r="M246" s="684">
        <f t="shared" si="32"/>
        <v>0</v>
      </c>
      <c r="N246" s="683">
        <f t="shared" si="32"/>
        <v>2708.5</v>
      </c>
      <c r="O246" s="684">
        <f>SUM(O247:O249)</f>
        <v>2708.5</v>
      </c>
      <c r="P246" s="729">
        <f>SUM(P247:P249)</f>
        <v>0</v>
      </c>
      <c r="Q246" s="234"/>
      <c r="R246" s="234"/>
      <c r="S246" s="47"/>
      <c r="T246" s="47"/>
      <c r="U246" s="47"/>
      <c r="V246" s="41"/>
      <c r="W246" s="41"/>
      <c r="X246" s="41"/>
      <c r="Y246" s="41"/>
      <c r="Z246" s="41"/>
      <c r="AB246" s="41"/>
      <c r="AC246" s="41"/>
    </row>
    <row r="247" spans="1:29" x14ac:dyDescent="0.2">
      <c r="A247" s="1595" t="s">
        <v>29</v>
      </c>
      <c r="B247" s="1596"/>
      <c r="C247" s="1596"/>
      <c r="D247" s="1596"/>
      <c r="E247" s="1596"/>
      <c r="F247" s="1596"/>
      <c r="G247" s="1597"/>
      <c r="H247" s="254">
        <f>SUMIF(G13:G229,"es",H13:H229)</f>
        <v>297.5</v>
      </c>
      <c r="I247" s="357">
        <f>SUMIF(G13:G229,"es",I13:I229)</f>
        <v>297.5</v>
      </c>
      <c r="J247" s="414">
        <f>+I247-H247</f>
        <v>0</v>
      </c>
      <c r="K247" s="254">
        <f>SUMIF(G20:G228,"es",K20:K228)</f>
        <v>0</v>
      </c>
      <c r="L247" s="357">
        <f>SUMIF(G20:G228,"es",L20:L228)</f>
        <v>0</v>
      </c>
      <c r="M247" s="406">
        <f>+L247-K247</f>
        <v>0</v>
      </c>
      <c r="N247" s="254">
        <f>SUMIF(G20:G228,"es",N20:N228)</f>
        <v>807.8</v>
      </c>
      <c r="O247" s="357">
        <f>SUMIF(G20:G228,"es",O20:O228)</f>
        <v>807.8</v>
      </c>
      <c r="P247" s="406">
        <f>+O247-N247</f>
        <v>0</v>
      </c>
      <c r="Q247" s="235"/>
      <c r="R247" s="235"/>
      <c r="S247" s="47"/>
      <c r="T247" s="47"/>
      <c r="U247" s="47"/>
    </row>
    <row r="248" spans="1:29" ht="15" customHeight="1" x14ac:dyDescent="0.2">
      <c r="A248" s="1579" t="s">
        <v>119</v>
      </c>
      <c r="B248" s="1580"/>
      <c r="C248" s="1580"/>
      <c r="D248" s="1580"/>
      <c r="E248" s="1580"/>
      <c r="F248" s="1580"/>
      <c r="G248" s="1581"/>
      <c r="H248" s="254">
        <f>SUMIF(G13:G229,"lrvb",H13:H229)</f>
        <v>408.9</v>
      </c>
      <c r="I248" s="357">
        <f>SUMIF(G13:G229,"lrvb",I13:I229)</f>
        <v>408.9</v>
      </c>
      <c r="J248" s="414">
        <f>+I248-H248</f>
        <v>0</v>
      </c>
      <c r="K248" s="254">
        <f>SUMIF(G13:G229,"lrvb",K13:K229)</f>
        <v>482.4</v>
      </c>
      <c r="L248" s="357">
        <f>SUMIF(G13:G229,"lrvb",L13:L229)</f>
        <v>482.4</v>
      </c>
      <c r="M248" s="414">
        <f>+L248-K248</f>
        <v>0</v>
      </c>
      <c r="N248" s="254">
        <f>SUMIF(G13:G229,"lrvb",N13:N229)</f>
        <v>900.7</v>
      </c>
      <c r="O248" s="357">
        <f>SUMIF(G13:G229,"lrvb",O13:O229)</f>
        <v>900.7</v>
      </c>
      <c r="P248" s="406">
        <f>+O248-N248</f>
        <v>0</v>
      </c>
      <c r="Q248" s="235"/>
      <c r="R248" s="235"/>
      <c r="S248" s="47"/>
      <c r="T248" s="47"/>
      <c r="U248" s="47"/>
    </row>
    <row r="249" spans="1:29" ht="13.5" thickBot="1" x14ac:dyDescent="0.25">
      <c r="A249" s="1582" t="s">
        <v>53</v>
      </c>
      <c r="B249" s="1583"/>
      <c r="C249" s="1583"/>
      <c r="D249" s="1583"/>
      <c r="E249" s="1583"/>
      <c r="F249" s="1583"/>
      <c r="G249" s="1583"/>
      <c r="H249" s="255">
        <f>SUMIF(G13:G229,"kt",H13:H229)</f>
        <v>125</v>
      </c>
      <c r="I249" s="315">
        <f>SUMIF(G13:G229,"kt",I13:I229)</f>
        <v>125</v>
      </c>
      <c r="J249" s="311"/>
      <c r="K249" s="255">
        <f>SUMIF(G20:G228,"kt",K20:K228)</f>
        <v>1300</v>
      </c>
      <c r="L249" s="315">
        <f>SUMIF(G20:G228,"kt",L20:L228)</f>
        <v>1300</v>
      </c>
      <c r="M249" s="407"/>
      <c r="N249" s="255">
        <f>SUMIF(G20:G228,"kt",N20:N228)</f>
        <v>1000</v>
      </c>
      <c r="O249" s="315">
        <f>SUMIF(G20:G228,"kt",O20:O228)</f>
        <v>1000</v>
      </c>
      <c r="P249" s="407"/>
      <c r="Q249" s="235"/>
      <c r="R249" s="235"/>
      <c r="S249" s="47"/>
      <c r="T249" s="47"/>
      <c r="U249" s="47"/>
    </row>
    <row r="250" spans="1:29" ht="13.5" thickBot="1" x14ac:dyDescent="0.25">
      <c r="A250" s="1584" t="s">
        <v>26</v>
      </c>
      <c r="B250" s="1585"/>
      <c r="C250" s="1585"/>
      <c r="D250" s="1585"/>
      <c r="E250" s="1585"/>
      <c r="F250" s="1585"/>
      <c r="G250" s="1585"/>
      <c r="H250" s="256">
        <f t="shared" ref="H250:P250" si="33">H246+H237</f>
        <v>83830.099999999991</v>
      </c>
      <c r="I250" s="316">
        <f t="shared" si="33"/>
        <v>83069.2</v>
      </c>
      <c r="J250" s="316">
        <f>J246+J237</f>
        <v>-760.89999999999566</v>
      </c>
      <c r="K250" s="256">
        <f t="shared" si="33"/>
        <v>89518.099999999991</v>
      </c>
      <c r="L250" s="316">
        <f t="shared" si="33"/>
        <v>89518.099999999991</v>
      </c>
      <c r="M250" s="316">
        <f t="shared" si="33"/>
        <v>0</v>
      </c>
      <c r="N250" s="256">
        <f t="shared" si="33"/>
        <v>86977.400000000023</v>
      </c>
      <c r="O250" s="316">
        <f t="shared" si="33"/>
        <v>87683.400000000023</v>
      </c>
      <c r="P250" s="408">
        <f t="shared" si="33"/>
        <v>619</v>
      </c>
      <c r="Q250" s="233"/>
      <c r="R250" s="233"/>
    </row>
    <row r="252" spans="1:29" x14ac:dyDescent="0.2">
      <c r="D252" s="40"/>
      <c r="E252" s="1096"/>
      <c r="F252" s="1096"/>
      <c r="G252" s="39"/>
      <c r="H252" s="130"/>
      <c r="I252" s="130"/>
      <c r="J252" s="130"/>
      <c r="K252" s="130"/>
      <c r="L252" s="130"/>
      <c r="M252" s="130"/>
      <c r="N252" s="130"/>
      <c r="O252" s="130"/>
      <c r="P252" s="130"/>
    </row>
    <row r="253" spans="1:29" x14ac:dyDescent="0.2">
      <c r="D253" s="40"/>
      <c r="E253" s="1096"/>
      <c r="F253" s="1586" t="s">
        <v>256</v>
      </c>
      <c r="G253" s="1586"/>
      <c r="H253" s="1586"/>
      <c r="I253" s="1586"/>
      <c r="J253" s="1586"/>
      <c r="K253" s="1586"/>
      <c r="L253" s="1096"/>
      <c r="M253" s="1096"/>
      <c r="N253" s="128"/>
      <c r="O253" s="128"/>
      <c r="P253" s="128"/>
    </row>
    <row r="254" spans="1:29" x14ac:dyDescent="0.2">
      <c r="D254" s="40"/>
      <c r="E254" s="1096"/>
      <c r="F254" s="1096"/>
      <c r="G254" s="39"/>
      <c r="H254" s="128"/>
      <c r="I254" s="128"/>
      <c r="J254" s="128"/>
      <c r="K254" s="128"/>
      <c r="L254" s="128"/>
      <c r="M254" s="128"/>
      <c r="N254" s="128"/>
      <c r="O254" s="128"/>
      <c r="P254" s="128"/>
    </row>
    <row r="255" spans="1:29" x14ac:dyDescent="0.2">
      <c r="D255" s="40"/>
      <c r="E255" s="1096"/>
      <c r="F255" s="1096"/>
      <c r="G255" s="39"/>
      <c r="H255" s="128"/>
      <c r="I255" s="128"/>
      <c r="J255" s="128"/>
      <c r="K255" s="128"/>
      <c r="L255" s="128"/>
      <c r="M255" s="128"/>
      <c r="N255" s="128"/>
      <c r="O255" s="128"/>
      <c r="P255" s="128"/>
    </row>
    <row r="256" spans="1:29" x14ac:dyDescent="0.2">
      <c r="D256" s="40"/>
      <c r="E256" s="1096"/>
      <c r="F256" s="1096"/>
      <c r="G256" s="39"/>
      <c r="H256" s="128"/>
      <c r="I256" s="128"/>
      <c r="J256" s="128"/>
      <c r="K256" s="128"/>
      <c r="L256" s="128"/>
      <c r="M256" s="128"/>
      <c r="N256" s="128"/>
      <c r="O256" s="128"/>
      <c r="P256" s="128"/>
    </row>
    <row r="257" spans="1:21" x14ac:dyDescent="0.2">
      <c r="D257" s="40"/>
      <c r="E257" s="1096"/>
      <c r="F257" s="1096"/>
      <c r="G257" s="39"/>
      <c r="H257" s="128"/>
      <c r="I257" s="128"/>
      <c r="J257" s="128"/>
      <c r="K257" s="128"/>
      <c r="L257" s="128"/>
      <c r="M257" s="128"/>
      <c r="N257" s="128"/>
      <c r="O257" s="128"/>
      <c r="P257" s="128"/>
    </row>
    <row r="258" spans="1:21" x14ac:dyDescent="0.2">
      <c r="D258" s="40"/>
      <c r="E258" s="1096"/>
      <c r="F258" s="1096"/>
      <c r="G258" s="39"/>
      <c r="H258" s="128"/>
      <c r="I258" s="128"/>
      <c r="J258" s="128"/>
      <c r="K258" s="128"/>
      <c r="L258" s="128"/>
      <c r="M258" s="128"/>
      <c r="N258" s="128"/>
      <c r="O258" s="128"/>
      <c r="P258" s="128"/>
    </row>
    <row r="259" spans="1:21" x14ac:dyDescent="0.2">
      <c r="D259" s="40"/>
      <c r="E259" s="1096"/>
      <c r="F259" s="1096"/>
      <c r="G259" s="39"/>
      <c r="H259" s="128"/>
      <c r="I259" s="128"/>
      <c r="J259" s="128"/>
      <c r="K259" s="128"/>
      <c r="L259" s="128"/>
      <c r="M259" s="128"/>
      <c r="N259" s="128"/>
      <c r="O259" s="128"/>
      <c r="P259" s="128"/>
    </row>
    <row r="260" spans="1:21" x14ac:dyDescent="0.2">
      <c r="D260" s="40"/>
      <c r="E260" s="1096"/>
      <c r="F260" s="1096"/>
      <c r="G260" s="39"/>
      <c r="H260" s="128"/>
      <c r="I260" s="128"/>
      <c r="J260" s="128"/>
      <c r="K260" s="128"/>
      <c r="L260" s="128"/>
      <c r="M260" s="128"/>
      <c r="N260" s="128"/>
      <c r="O260" s="128"/>
      <c r="P260" s="128"/>
    </row>
    <row r="261" spans="1:21" x14ac:dyDescent="0.2">
      <c r="D261" s="40"/>
      <c r="E261" s="1096"/>
      <c r="F261" s="1096"/>
      <c r="G261" s="39"/>
      <c r="H261" s="128"/>
      <c r="I261" s="128"/>
      <c r="J261" s="128"/>
      <c r="K261" s="128"/>
      <c r="L261" s="128"/>
      <c r="M261" s="128"/>
      <c r="N261" s="128"/>
      <c r="O261" s="128"/>
      <c r="P261" s="128"/>
      <c r="S261" s="40"/>
      <c r="T261" s="40"/>
      <c r="U261" s="40"/>
    </row>
    <row r="262" spans="1:21" x14ac:dyDescent="0.2">
      <c r="D262" s="40"/>
      <c r="E262" s="1096"/>
      <c r="F262" s="1096"/>
      <c r="G262" s="39"/>
      <c r="H262" s="128"/>
      <c r="I262" s="128"/>
      <c r="J262" s="128"/>
      <c r="K262" s="128"/>
      <c r="L262" s="128"/>
      <c r="M262" s="128"/>
      <c r="N262" s="128"/>
      <c r="O262" s="128"/>
      <c r="P262" s="128"/>
      <c r="S262" s="40"/>
      <c r="T262" s="40"/>
      <c r="U262" s="40"/>
    </row>
    <row r="263" spans="1:21" x14ac:dyDescent="0.2">
      <c r="A263" s="64"/>
      <c r="B263" s="64"/>
      <c r="C263" s="64"/>
      <c r="D263" s="40"/>
      <c r="E263" s="1096"/>
      <c r="F263" s="1096"/>
      <c r="G263" s="39"/>
      <c r="H263" s="128"/>
      <c r="I263" s="128"/>
      <c r="J263" s="128"/>
      <c r="K263" s="128"/>
      <c r="L263" s="128"/>
      <c r="M263" s="128"/>
      <c r="N263" s="128"/>
      <c r="O263" s="128"/>
      <c r="P263" s="128"/>
      <c r="Q263" s="40"/>
      <c r="R263" s="1096"/>
      <c r="S263" s="40"/>
      <c r="T263" s="40"/>
      <c r="U263" s="40"/>
    </row>
    <row r="264" spans="1:21" x14ac:dyDescent="0.2">
      <c r="A264" s="64"/>
      <c r="B264" s="64"/>
      <c r="C264" s="64"/>
      <c r="D264" s="40"/>
      <c r="E264" s="1096"/>
      <c r="F264" s="1096"/>
      <c r="G264" s="39"/>
      <c r="H264" s="128"/>
      <c r="I264" s="128"/>
      <c r="J264" s="128"/>
      <c r="K264" s="128"/>
      <c r="L264" s="128"/>
      <c r="M264" s="128"/>
      <c r="N264" s="128"/>
      <c r="O264" s="128"/>
      <c r="P264" s="128"/>
      <c r="Q264" s="40"/>
      <c r="R264" s="1096"/>
      <c r="S264" s="40"/>
      <c r="T264" s="40"/>
      <c r="U264" s="40"/>
    </row>
    <row r="265" spans="1:21" x14ac:dyDescent="0.2">
      <c r="A265" s="64"/>
      <c r="B265" s="64"/>
      <c r="C265" s="64"/>
      <c r="D265" s="40"/>
      <c r="E265" s="1096"/>
      <c r="F265" s="1096"/>
      <c r="G265" s="39"/>
      <c r="H265" s="128"/>
      <c r="I265" s="128"/>
      <c r="J265" s="128"/>
      <c r="K265" s="128"/>
      <c r="L265" s="128"/>
      <c r="M265" s="128"/>
      <c r="N265" s="128"/>
      <c r="O265" s="128"/>
      <c r="P265" s="128"/>
      <c r="Q265" s="40"/>
      <c r="R265" s="1096"/>
      <c r="S265" s="40"/>
      <c r="T265" s="40"/>
      <c r="U265" s="40"/>
    </row>
    <row r="266" spans="1:21" x14ac:dyDescent="0.2">
      <c r="A266" s="64"/>
      <c r="B266" s="64"/>
      <c r="C266" s="64"/>
      <c r="D266" s="40"/>
      <c r="E266" s="1096"/>
      <c r="F266" s="1096"/>
      <c r="G266" s="39"/>
      <c r="H266" s="128"/>
      <c r="I266" s="128"/>
      <c r="J266" s="128"/>
      <c r="K266" s="128"/>
      <c r="L266" s="128"/>
      <c r="M266" s="128"/>
      <c r="N266" s="128"/>
      <c r="O266" s="128"/>
      <c r="P266" s="128"/>
      <c r="Q266" s="40"/>
      <c r="R266" s="1096"/>
      <c r="S266" s="40"/>
      <c r="T266" s="40"/>
      <c r="U266" s="40"/>
    </row>
    <row r="267" spans="1:21" x14ac:dyDescent="0.2">
      <c r="A267" s="64"/>
      <c r="B267" s="64"/>
      <c r="C267" s="64"/>
      <c r="D267" s="40"/>
      <c r="E267" s="1096"/>
      <c r="F267" s="1096"/>
      <c r="G267" s="39"/>
      <c r="H267" s="128"/>
      <c r="I267" s="128"/>
      <c r="J267" s="128"/>
      <c r="K267" s="128"/>
      <c r="L267" s="128"/>
      <c r="M267" s="128"/>
      <c r="N267" s="128"/>
      <c r="O267" s="128"/>
      <c r="P267" s="128"/>
      <c r="Q267" s="40"/>
      <c r="R267" s="1096"/>
      <c r="S267" s="40"/>
      <c r="T267" s="40"/>
      <c r="U267" s="40"/>
    </row>
    <row r="268" spans="1:21" x14ac:dyDescent="0.2">
      <c r="A268" s="64"/>
      <c r="B268" s="64"/>
      <c r="C268" s="64"/>
      <c r="D268" s="40"/>
      <c r="E268" s="1096"/>
      <c r="F268" s="1096"/>
      <c r="G268" s="39"/>
      <c r="H268" s="128"/>
      <c r="I268" s="128"/>
      <c r="J268" s="128"/>
      <c r="K268" s="128"/>
      <c r="L268" s="128"/>
      <c r="M268" s="128"/>
      <c r="N268" s="128"/>
      <c r="O268" s="128"/>
      <c r="P268" s="128"/>
      <c r="Q268" s="40"/>
      <c r="R268" s="1096"/>
      <c r="S268" s="40"/>
      <c r="T268" s="40"/>
      <c r="U268" s="40"/>
    </row>
    <row r="269" spans="1:21" x14ac:dyDescent="0.2">
      <c r="A269" s="64"/>
      <c r="B269" s="64"/>
      <c r="C269" s="64"/>
      <c r="D269" s="40"/>
      <c r="E269" s="1096"/>
      <c r="F269" s="1096"/>
      <c r="G269" s="39"/>
      <c r="H269" s="128"/>
      <c r="I269" s="128"/>
      <c r="J269" s="128"/>
      <c r="K269" s="128"/>
      <c r="L269" s="128"/>
      <c r="M269" s="128"/>
      <c r="N269" s="128"/>
      <c r="O269" s="128"/>
      <c r="P269" s="128"/>
      <c r="Q269" s="40"/>
      <c r="R269" s="1096"/>
      <c r="S269" s="40"/>
      <c r="T269" s="40"/>
      <c r="U269" s="40"/>
    </row>
    <row r="270" spans="1:21" x14ac:dyDescent="0.2">
      <c r="A270" s="64"/>
      <c r="B270" s="64"/>
      <c r="C270" s="64"/>
      <c r="D270" s="40"/>
      <c r="E270" s="1096"/>
      <c r="F270" s="1096"/>
      <c r="G270" s="39"/>
      <c r="H270" s="128"/>
      <c r="I270" s="128"/>
      <c r="J270" s="128"/>
      <c r="K270" s="128"/>
      <c r="L270" s="128"/>
      <c r="M270" s="128"/>
      <c r="N270" s="128"/>
      <c r="O270" s="128"/>
      <c r="P270" s="128"/>
      <c r="Q270" s="40"/>
      <c r="R270" s="1096"/>
      <c r="S270" s="40"/>
      <c r="T270" s="40"/>
      <c r="U270" s="40"/>
    </row>
    <row r="271" spans="1:21" x14ac:dyDescent="0.2">
      <c r="A271" s="64"/>
      <c r="B271" s="64"/>
      <c r="C271" s="64"/>
      <c r="D271" s="40"/>
      <c r="E271" s="1096"/>
      <c r="F271" s="1096"/>
      <c r="G271" s="39"/>
      <c r="H271" s="128"/>
      <c r="I271" s="128"/>
      <c r="J271" s="128"/>
      <c r="K271" s="128"/>
      <c r="L271" s="128"/>
      <c r="M271" s="128"/>
      <c r="N271" s="128"/>
      <c r="O271" s="128"/>
      <c r="P271" s="128"/>
      <c r="Q271" s="40"/>
      <c r="R271" s="1096"/>
      <c r="S271" s="40"/>
      <c r="T271" s="40"/>
      <c r="U271" s="40"/>
    </row>
    <row r="272" spans="1:21" x14ac:dyDescent="0.2">
      <c r="A272" s="64"/>
      <c r="B272" s="64"/>
      <c r="C272" s="64"/>
      <c r="D272" s="40"/>
      <c r="E272" s="1096"/>
      <c r="F272" s="1096"/>
      <c r="G272" s="39"/>
      <c r="H272" s="128"/>
      <c r="I272" s="128"/>
      <c r="J272" s="128"/>
      <c r="K272" s="128"/>
      <c r="L272" s="128"/>
      <c r="M272" s="128"/>
      <c r="N272" s="128"/>
      <c r="O272" s="128"/>
      <c r="P272" s="128"/>
      <c r="Q272" s="40"/>
      <c r="R272" s="1096"/>
      <c r="S272" s="40"/>
      <c r="T272" s="40"/>
      <c r="U272" s="40"/>
    </row>
    <row r="273" spans="1:21" x14ac:dyDescent="0.2">
      <c r="A273" s="64"/>
      <c r="B273" s="64"/>
      <c r="C273" s="64"/>
      <c r="D273" s="40"/>
      <c r="E273" s="1096"/>
      <c r="F273" s="1096"/>
      <c r="G273" s="39"/>
      <c r="H273" s="128"/>
      <c r="I273" s="128"/>
      <c r="J273" s="128"/>
      <c r="K273" s="128"/>
      <c r="L273" s="128"/>
      <c r="M273" s="128"/>
      <c r="N273" s="128"/>
      <c r="O273" s="128"/>
      <c r="P273" s="128"/>
      <c r="Q273" s="40"/>
      <c r="R273" s="1096"/>
      <c r="S273" s="40"/>
      <c r="T273" s="40"/>
      <c r="U273" s="40"/>
    </row>
    <row r="274" spans="1:21" x14ac:dyDescent="0.2">
      <c r="A274" s="64"/>
      <c r="B274" s="64"/>
      <c r="C274" s="64"/>
      <c r="D274" s="40"/>
      <c r="E274" s="1096"/>
      <c r="F274" s="1096"/>
      <c r="G274" s="39"/>
      <c r="H274" s="128"/>
      <c r="I274" s="128"/>
      <c r="J274" s="128"/>
      <c r="K274" s="128"/>
      <c r="L274" s="128"/>
      <c r="M274" s="128"/>
      <c r="N274" s="128"/>
      <c r="O274" s="128"/>
      <c r="P274" s="128"/>
      <c r="Q274" s="40"/>
      <c r="R274" s="1096"/>
      <c r="S274" s="40"/>
      <c r="T274" s="40"/>
      <c r="U274" s="40"/>
    </row>
    <row r="275" spans="1:21" x14ac:dyDescent="0.2">
      <c r="A275" s="64"/>
      <c r="B275" s="64"/>
      <c r="C275" s="64"/>
      <c r="D275" s="40"/>
      <c r="E275" s="1096"/>
      <c r="F275" s="1096"/>
      <c r="G275" s="39"/>
      <c r="H275" s="128"/>
      <c r="I275" s="128"/>
      <c r="J275" s="128"/>
      <c r="K275" s="128"/>
      <c r="L275" s="128"/>
      <c r="M275" s="128"/>
      <c r="N275" s="128"/>
      <c r="O275" s="128"/>
      <c r="P275" s="128"/>
      <c r="Q275" s="40"/>
      <c r="R275" s="1096"/>
      <c r="S275" s="40"/>
      <c r="T275" s="40"/>
      <c r="U275" s="40"/>
    </row>
  </sheetData>
  <mergeCells count="243">
    <mergeCell ref="A248:G248"/>
    <mergeCell ref="A249:G249"/>
    <mergeCell ref="A250:G250"/>
    <mergeCell ref="F253:K253"/>
    <mergeCell ref="A242:G242"/>
    <mergeCell ref="A243:G243"/>
    <mergeCell ref="A244:G244"/>
    <mergeCell ref="A245:G245"/>
    <mergeCell ref="A246:G246"/>
    <mergeCell ref="A247:G247"/>
    <mergeCell ref="A236:G236"/>
    <mergeCell ref="A237:G237"/>
    <mergeCell ref="A238:G238"/>
    <mergeCell ref="A239:G239"/>
    <mergeCell ref="A240:G240"/>
    <mergeCell ref="A241:G241"/>
    <mergeCell ref="B232:G232"/>
    <mergeCell ref="Q232:U232"/>
    <mergeCell ref="B233:G233"/>
    <mergeCell ref="Q233:U233"/>
    <mergeCell ref="A234:U234"/>
    <mergeCell ref="A235:P235"/>
    <mergeCell ref="U226:U227"/>
    <mergeCell ref="D228:D230"/>
    <mergeCell ref="U228:U230"/>
    <mergeCell ref="Q229:Q230"/>
    <mergeCell ref="C231:G231"/>
    <mergeCell ref="Q231:U231"/>
    <mergeCell ref="D218:D220"/>
    <mergeCell ref="U218:U220"/>
    <mergeCell ref="D221:D222"/>
    <mergeCell ref="B224:B225"/>
    <mergeCell ref="D224:D225"/>
    <mergeCell ref="U224:U225"/>
    <mergeCell ref="D214:D215"/>
    <mergeCell ref="U214:U215"/>
    <mergeCell ref="A216:A217"/>
    <mergeCell ref="B216:B217"/>
    <mergeCell ref="D216:D217"/>
    <mergeCell ref="E216:E217"/>
    <mergeCell ref="F216:F217"/>
    <mergeCell ref="Q216:Q217"/>
    <mergeCell ref="U197:U204"/>
    <mergeCell ref="Q203:Q204"/>
    <mergeCell ref="U205:U208"/>
    <mergeCell ref="D210:D211"/>
    <mergeCell ref="D212:D213"/>
    <mergeCell ref="E212:E213"/>
    <mergeCell ref="D188:D189"/>
    <mergeCell ref="D190:D191"/>
    <mergeCell ref="C192:G192"/>
    <mergeCell ref="Q192:U192"/>
    <mergeCell ref="C193:U193"/>
    <mergeCell ref="D194:D196"/>
    <mergeCell ref="C173:U173"/>
    <mergeCell ref="D174:D175"/>
    <mergeCell ref="E174:E175"/>
    <mergeCell ref="D176:D177"/>
    <mergeCell ref="E176:E177"/>
    <mergeCell ref="D181:D182"/>
    <mergeCell ref="Z164:Z165"/>
    <mergeCell ref="U165:U169"/>
    <mergeCell ref="D170:D171"/>
    <mergeCell ref="U170:U171"/>
    <mergeCell ref="E171:G171"/>
    <mergeCell ref="C172:G172"/>
    <mergeCell ref="Q172:U172"/>
    <mergeCell ref="D162:D164"/>
    <mergeCell ref="E162:E163"/>
    <mergeCell ref="F162:F163"/>
    <mergeCell ref="U162:U164"/>
    <mergeCell ref="Q163:Q164"/>
    <mergeCell ref="E164:G164"/>
    <mergeCell ref="U149:U151"/>
    <mergeCell ref="E155:G155"/>
    <mergeCell ref="Z155:Z156"/>
    <mergeCell ref="D156:D157"/>
    <mergeCell ref="U156:U158"/>
    <mergeCell ref="D159:D161"/>
    <mergeCell ref="E159:E161"/>
    <mergeCell ref="F159:F161"/>
    <mergeCell ref="D137:D138"/>
    <mergeCell ref="Q138:Q139"/>
    <mergeCell ref="E139:G139"/>
    <mergeCell ref="D140:D144"/>
    <mergeCell ref="D145:D148"/>
    <mergeCell ref="U145:U148"/>
    <mergeCell ref="D127:D128"/>
    <mergeCell ref="U127:U128"/>
    <mergeCell ref="D129:D130"/>
    <mergeCell ref="D131:D132"/>
    <mergeCell ref="D133:D134"/>
    <mergeCell ref="D135:D136"/>
    <mergeCell ref="U135:U136"/>
    <mergeCell ref="D119:D121"/>
    <mergeCell ref="U119:U121"/>
    <mergeCell ref="Q120:Q121"/>
    <mergeCell ref="U122:U123"/>
    <mergeCell ref="D124:D126"/>
    <mergeCell ref="U124:U126"/>
    <mergeCell ref="E125:E126"/>
    <mergeCell ref="F125:F126"/>
    <mergeCell ref="D102:D104"/>
    <mergeCell ref="U102:U108"/>
    <mergeCell ref="D110:D112"/>
    <mergeCell ref="D113:D115"/>
    <mergeCell ref="U113:U115"/>
    <mergeCell ref="D117:D118"/>
    <mergeCell ref="C98:G98"/>
    <mergeCell ref="R98:U98"/>
    <mergeCell ref="B99:G99"/>
    <mergeCell ref="Q99:U99"/>
    <mergeCell ref="B100:U100"/>
    <mergeCell ref="C101:U101"/>
    <mergeCell ref="A96:A97"/>
    <mergeCell ref="C96:C97"/>
    <mergeCell ref="D96:D97"/>
    <mergeCell ref="E96:E97"/>
    <mergeCell ref="F96:F97"/>
    <mergeCell ref="Q96:Q97"/>
    <mergeCell ref="A94:A95"/>
    <mergeCell ref="C94:C95"/>
    <mergeCell ref="D94:D95"/>
    <mergeCell ref="E94:E95"/>
    <mergeCell ref="F94:F95"/>
    <mergeCell ref="D80:D81"/>
    <mergeCell ref="E80:E81"/>
    <mergeCell ref="F80:F81"/>
    <mergeCell ref="H80:H81"/>
    <mergeCell ref="I80:I81"/>
    <mergeCell ref="U94:U95"/>
    <mergeCell ref="A91:A93"/>
    <mergeCell ref="C91:C93"/>
    <mergeCell ref="D91:D93"/>
    <mergeCell ref="E91:E93"/>
    <mergeCell ref="F91:F93"/>
    <mergeCell ref="Q92:Q93"/>
    <mergeCell ref="D84:D86"/>
    <mergeCell ref="Q84:Q85"/>
    <mergeCell ref="U84:U86"/>
    <mergeCell ref="B89:B90"/>
    <mergeCell ref="C89:C90"/>
    <mergeCell ref="D89:D90"/>
    <mergeCell ref="E89:E90"/>
    <mergeCell ref="F89:F90"/>
    <mergeCell ref="Q89:Q90"/>
    <mergeCell ref="D70:D71"/>
    <mergeCell ref="H58:H59"/>
    <mergeCell ref="I58:I59"/>
    <mergeCell ref="K58:K59"/>
    <mergeCell ref="L58:L59"/>
    <mergeCell ref="D73:D74"/>
    <mergeCell ref="Q73:Q74"/>
    <mergeCell ref="E74:G74"/>
    <mergeCell ref="D77:D78"/>
    <mergeCell ref="U58:U59"/>
    <mergeCell ref="N58:N59"/>
    <mergeCell ref="O58:O59"/>
    <mergeCell ref="T45:T47"/>
    <mergeCell ref="F45:F47"/>
    <mergeCell ref="G60:G61"/>
    <mergeCell ref="D62:D63"/>
    <mergeCell ref="E62:E63"/>
    <mergeCell ref="D64:D65"/>
    <mergeCell ref="D53:D54"/>
    <mergeCell ref="E53:E54"/>
    <mergeCell ref="F53:F54"/>
    <mergeCell ref="D55:D56"/>
    <mergeCell ref="D58:D59"/>
    <mergeCell ref="G58:G59"/>
    <mergeCell ref="Q45:Q47"/>
    <mergeCell ref="R45:R47"/>
    <mergeCell ref="S45:S47"/>
    <mergeCell ref="D48:D50"/>
    <mergeCell ref="D51:D52"/>
    <mergeCell ref="E51:E52"/>
    <mergeCell ref="F51:F52"/>
    <mergeCell ref="Q51:Q52"/>
    <mergeCell ref="A45:A47"/>
    <mergeCell ref="B45:B47"/>
    <mergeCell ref="C45:C47"/>
    <mergeCell ref="D45:D47"/>
    <mergeCell ref="E45:E47"/>
    <mergeCell ref="W42:W43"/>
    <mergeCell ref="X42:X43"/>
    <mergeCell ref="Y42:Y43"/>
    <mergeCell ref="Q43:Q44"/>
    <mergeCell ref="A28:A31"/>
    <mergeCell ref="C28:C31"/>
    <mergeCell ref="D28:D31"/>
    <mergeCell ref="E28:E31"/>
    <mergeCell ref="F28:F31"/>
    <mergeCell ref="Q28:Q29"/>
    <mergeCell ref="E41:E44"/>
    <mergeCell ref="F41:F44"/>
    <mergeCell ref="D33:D34"/>
    <mergeCell ref="D35:D36"/>
    <mergeCell ref="D37:D38"/>
    <mergeCell ref="D39:D40"/>
    <mergeCell ref="A41:A44"/>
    <mergeCell ref="B41:B44"/>
    <mergeCell ref="C41:C44"/>
    <mergeCell ref="D41:D44"/>
    <mergeCell ref="C12:U12"/>
    <mergeCell ref="C13:C14"/>
    <mergeCell ref="D13:D14"/>
    <mergeCell ref="E13:E14"/>
    <mergeCell ref="F13:F14"/>
    <mergeCell ref="U13:U38"/>
    <mergeCell ref="D20:D21"/>
    <mergeCell ref="Q20:Q21"/>
    <mergeCell ref="D22:D24"/>
    <mergeCell ref="Q22:Q23"/>
    <mergeCell ref="D25:D27"/>
    <mergeCell ref="Q25:Q26"/>
    <mergeCell ref="A9:U9"/>
    <mergeCell ref="A10:U10"/>
    <mergeCell ref="B11:U11"/>
    <mergeCell ref="L6:L8"/>
    <mergeCell ref="M6:M8"/>
    <mergeCell ref="N6:N8"/>
    <mergeCell ref="O6:O8"/>
    <mergeCell ref="P6:P8"/>
    <mergeCell ref="Q6:T6"/>
    <mergeCell ref="F6:F8"/>
    <mergeCell ref="G6:G8"/>
    <mergeCell ref="H6:H8"/>
    <mergeCell ref="I6:I8"/>
    <mergeCell ref="J6:J8"/>
    <mergeCell ref="K6:K8"/>
    <mergeCell ref="Q1:U1"/>
    <mergeCell ref="A2:U2"/>
    <mergeCell ref="A3:U3"/>
    <mergeCell ref="A4:U4"/>
    <mergeCell ref="C5:U5"/>
    <mergeCell ref="A6:A8"/>
    <mergeCell ref="B6:B8"/>
    <mergeCell ref="C6:C8"/>
    <mergeCell ref="D6:D8"/>
    <mergeCell ref="E6:E8"/>
    <mergeCell ref="U6:U8"/>
    <mergeCell ref="Q7:Q8"/>
    <mergeCell ref="R7:T7"/>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72"/>
  <sheetViews>
    <sheetView tabSelected="1" zoomScaleNormal="100" zoomScaleSheetLayoutView="80" workbookViewId="0"/>
  </sheetViews>
  <sheetFormatPr defaultRowHeight="12.75" x14ac:dyDescent="0.2"/>
  <cols>
    <col min="1" max="3" width="2.42578125" style="63" customWidth="1"/>
    <col min="4" max="4" width="32.5703125" style="41" customWidth="1"/>
    <col min="5" max="6" width="3" style="47" customWidth="1"/>
    <col min="7" max="7" width="9.7109375" style="96" customWidth="1"/>
    <col min="8" max="8" width="9.42578125" style="129" customWidth="1"/>
    <col min="9" max="10" width="8.85546875" style="129" customWidth="1"/>
    <col min="11" max="11" width="23.5703125" style="41" customWidth="1"/>
    <col min="12" max="12" width="7" style="47" customWidth="1"/>
    <col min="13" max="14" width="6.42578125" style="1148" customWidth="1"/>
    <col min="15" max="15" width="11.140625" style="40" customWidth="1"/>
    <col min="16" max="16384" width="9.140625" style="40"/>
  </cols>
  <sheetData>
    <row r="1" spans="1:15" ht="57.75" customHeight="1" x14ac:dyDescent="0.2">
      <c r="K1" s="1598" t="s">
        <v>277</v>
      </c>
      <c r="L1" s="1598"/>
      <c r="M1" s="1598"/>
      <c r="N1" s="1598"/>
    </row>
    <row r="2" spans="1:15" s="142" customFormat="1" ht="15.75" x14ac:dyDescent="0.2">
      <c r="A2" s="1311" t="s">
        <v>236</v>
      </c>
      <c r="B2" s="1311"/>
      <c r="C2" s="1311"/>
      <c r="D2" s="1311"/>
      <c r="E2" s="1311"/>
      <c r="F2" s="1311"/>
      <c r="G2" s="1311"/>
      <c r="H2" s="1311"/>
      <c r="I2" s="1311"/>
      <c r="J2" s="1311"/>
      <c r="K2" s="1311"/>
      <c r="L2" s="1311"/>
      <c r="M2" s="1311"/>
      <c r="N2" s="1311"/>
    </row>
    <row r="3" spans="1:15" s="142" customFormat="1" ht="15.75" x14ac:dyDescent="0.2">
      <c r="A3" s="1312" t="s">
        <v>30</v>
      </c>
      <c r="B3" s="1312"/>
      <c r="C3" s="1312"/>
      <c r="D3" s="1312"/>
      <c r="E3" s="1312"/>
      <c r="F3" s="1312"/>
      <c r="G3" s="1312"/>
      <c r="H3" s="1312"/>
      <c r="I3" s="1312"/>
      <c r="J3" s="1312"/>
      <c r="K3" s="1312"/>
      <c r="L3" s="1312"/>
      <c r="M3" s="1312"/>
      <c r="N3" s="1312"/>
    </row>
    <row r="4" spans="1:15" s="142" customFormat="1" ht="15.75" x14ac:dyDescent="0.2">
      <c r="A4" s="1313" t="s">
        <v>55</v>
      </c>
      <c r="B4" s="1313"/>
      <c r="C4" s="1313"/>
      <c r="D4" s="1313"/>
      <c r="E4" s="1313"/>
      <c r="F4" s="1313"/>
      <c r="G4" s="1313"/>
      <c r="H4" s="1313"/>
      <c r="I4" s="1313"/>
      <c r="J4" s="1313"/>
      <c r="K4" s="1313"/>
      <c r="L4" s="1313"/>
      <c r="M4" s="1313"/>
      <c r="N4" s="1313"/>
    </row>
    <row r="5" spans="1:15" ht="20.25" customHeight="1" thickBot="1" x14ac:dyDescent="0.25">
      <c r="A5" s="95"/>
      <c r="B5" s="95"/>
      <c r="C5" s="1314" t="s">
        <v>76</v>
      </c>
      <c r="D5" s="1314"/>
      <c r="E5" s="1314"/>
      <c r="F5" s="1314"/>
      <c r="G5" s="1314"/>
      <c r="H5" s="1314"/>
      <c r="I5" s="1314"/>
      <c r="J5" s="1314"/>
      <c r="K5" s="1314"/>
      <c r="L5" s="1314"/>
      <c r="M5" s="1314"/>
      <c r="N5" s="1314"/>
    </row>
    <row r="6" spans="1:15" ht="24" customHeight="1" x14ac:dyDescent="0.2">
      <c r="A6" s="1315" t="s">
        <v>8</v>
      </c>
      <c r="B6" s="1318" t="s">
        <v>9</v>
      </c>
      <c r="C6" s="1321" t="s">
        <v>10</v>
      </c>
      <c r="D6" s="1324" t="s">
        <v>123</v>
      </c>
      <c r="E6" s="1327" t="s">
        <v>11</v>
      </c>
      <c r="F6" s="1360" t="s">
        <v>12</v>
      </c>
      <c r="G6" s="1355" t="s">
        <v>13</v>
      </c>
      <c r="H6" s="1355" t="s">
        <v>124</v>
      </c>
      <c r="I6" s="1355" t="s">
        <v>79</v>
      </c>
      <c r="J6" s="1355" t="s">
        <v>125</v>
      </c>
      <c r="K6" s="1358" t="s">
        <v>126</v>
      </c>
      <c r="L6" s="1359"/>
      <c r="M6" s="1359"/>
      <c r="N6" s="1614"/>
    </row>
    <row r="7" spans="1:15" ht="15.75" customHeight="1" x14ac:dyDescent="0.2">
      <c r="A7" s="1316"/>
      <c r="B7" s="1319"/>
      <c r="C7" s="1322"/>
      <c r="D7" s="1325"/>
      <c r="E7" s="1328"/>
      <c r="F7" s="1361"/>
      <c r="G7" s="1356"/>
      <c r="H7" s="1356"/>
      <c r="I7" s="1356"/>
      <c r="J7" s="1356"/>
      <c r="K7" s="1333" t="s">
        <v>23</v>
      </c>
      <c r="L7" s="1336" t="s">
        <v>59</v>
      </c>
      <c r="M7" s="1336"/>
      <c r="N7" s="1615"/>
    </row>
    <row r="8" spans="1:15" ht="93.75" customHeight="1" thickBot="1" x14ac:dyDescent="0.25">
      <c r="A8" s="1317"/>
      <c r="B8" s="1320"/>
      <c r="C8" s="1323"/>
      <c r="D8" s="1326"/>
      <c r="E8" s="1329"/>
      <c r="F8" s="1362"/>
      <c r="G8" s="1357"/>
      <c r="H8" s="1357"/>
      <c r="I8" s="1357"/>
      <c r="J8" s="1357"/>
      <c r="K8" s="1334"/>
      <c r="L8" s="418" t="s">
        <v>60</v>
      </c>
      <c r="M8" s="418" t="s">
        <v>82</v>
      </c>
      <c r="N8" s="419" t="s">
        <v>122</v>
      </c>
    </row>
    <row r="9" spans="1:15" ht="13.5" thickBot="1" x14ac:dyDescent="0.25">
      <c r="A9" s="1337" t="s">
        <v>67</v>
      </c>
      <c r="B9" s="1338"/>
      <c r="C9" s="1338"/>
      <c r="D9" s="1338"/>
      <c r="E9" s="1338"/>
      <c r="F9" s="1338"/>
      <c r="G9" s="1338"/>
      <c r="H9" s="1338"/>
      <c r="I9" s="1338"/>
      <c r="J9" s="1338"/>
      <c r="K9" s="1338"/>
      <c r="L9" s="1338"/>
      <c r="M9" s="1338"/>
      <c r="N9" s="1339"/>
    </row>
    <row r="10" spans="1:15" s="54" customFormat="1" ht="12.75" customHeight="1" thickBot="1" x14ac:dyDescent="0.25">
      <c r="A10" s="1340" t="s">
        <v>31</v>
      </c>
      <c r="B10" s="1341"/>
      <c r="C10" s="1341"/>
      <c r="D10" s="1341"/>
      <c r="E10" s="1341"/>
      <c r="F10" s="1341"/>
      <c r="G10" s="1341"/>
      <c r="H10" s="1341"/>
      <c r="I10" s="1341"/>
      <c r="J10" s="1341"/>
      <c r="K10" s="1341"/>
      <c r="L10" s="1341"/>
      <c r="M10" s="1341"/>
      <c r="N10" s="1342"/>
      <c r="O10" s="257"/>
    </row>
    <row r="11" spans="1:15" s="54" customFormat="1" ht="13.5" thickBot="1" x14ac:dyDescent="0.25">
      <c r="A11" s="657" t="s">
        <v>14</v>
      </c>
      <c r="B11" s="1343" t="s">
        <v>36</v>
      </c>
      <c r="C11" s="1344"/>
      <c r="D11" s="1344"/>
      <c r="E11" s="1344"/>
      <c r="F11" s="1344"/>
      <c r="G11" s="1344"/>
      <c r="H11" s="1344"/>
      <c r="I11" s="1344"/>
      <c r="J11" s="1344"/>
      <c r="K11" s="1344"/>
      <c r="L11" s="1344"/>
      <c r="M11" s="1344"/>
      <c r="N11" s="1345"/>
    </row>
    <row r="12" spans="1:15" s="54" customFormat="1" ht="13.5" thickBot="1" x14ac:dyDescent="0.25">
      <c r="A12" s="661" t="s">
        <v>14</v>
      </c>
      <c r="B12" s="7" t="s">
        <v>14</v>
      </c>
      <c r="C12" s="1363" t="s">
        <v>72</v>
      </c>
      <c r="D12" s="1364"/>
      <c r="E12" s="1364"/>
      <c r="F12" s="1364"/>
      <c r="G12" s="1365"/>
      <c r="H12" s="1365"/>
      <c r="I12" s="1365"/>
      <c r="J12" s="1365"/>
      <c r="K12" s="1365"/>
      <c r="L12" s="1365"/>
      <c r="M12" s="1365"/>
      <c r="N12" s="1366"/>
    </row>
    <row r="13" spans="1:15" s="54" customFormat="1" x14ac:dyDescent="0.2">
      <c r="A13" s="662" t="s">
        <v>14</v>
      </c>
      <c r="B13" s="3" t="s">
        <v>14</v>
      </c>
      <c r="C13" s="1367" t="s">
        <v>14</v>
      </c>
      <c r="D13" s="1369" t="s">
        <v>45</v>
      </c>
      <c r="E13" s="1371" t="s">
        <v>241</v>
      </c>
      <c r="F13" s="1373">
        <v>2</v>
      </c>
      <c r="G13" s="80" t="s">
        <v>15</v>
      </c>
      <c r="H13" s="611">
        <f>29348</f>
        <v>29348</v>
      </c>
      <c r="I13" s="605">
        <v>29317.599999999999</v>
      </c>
      <c r="J13" s="611">
        <v>29311.5</v>
      </c>
      <c r="K13" s="521"/>
      <c r="L13" s="554"/>
      <c r="M13" s="230"/>
      <c r="N13" s="441"/>
    </row>
    <row r="14" spans="1:15" s="54" customFormat="1" x14ac:dyDescent="0.2">
      <c r="A14" s="663"/>
      <c r="B14" s="5"/>
      <c r="C14" s="1368"/>
      <c r="D14" s="1370"/>
      <c r="E14" s="1372"/>
      <c r="F14" s="1374"/>
      <c r="G14" s="464" t="s">
        <v>18</v>
      </c>
      <c r="H14" s="612">
        <v>37421.1</v>
      </c>
      <c r="I14" s="606">
        <v>35492</v>
      </c>
      <c r="J14" s="612">
        <v>35492</v>
      </c>
      <c r="K14" s="1211"/>
      <c r="L14" s="242"/>
      <c r="M14" s="231"/>
      <c r="N14" s="434"/>
    </row>
    <row r="15" spans="1:15" s="54" customFormat="1" x14ac:dyDescent="0.2">
      <c r="A15" s="663"/>
      <c r="B15" s="5"/>
      <c r="C15" s="1205"/>
      <c r="D15" s="834"/>
      <c r="E15" s="515"/>
      <c r="F15" s="1197"/>
      <c r="G15" s="464" t="s">
        <v>18</v>
      </c>
      <c r="H15" s="612">
        <v>132.1</v>
      </c>
      <c r="I15" s="606"/>
      <c r="J15" s="612"/>
      <c r="K15" s="1211"/>
      <c r="L15" s="242"/>
      <c r="M15" s="231"/>
      <c r="N15" s="434"/>
    </row>
    <row r="16" spans="1:15" s="54" customFormat="1" ht="14.25" customHeight="1" x14ac:dyDescent="0.2">
      <c r="A16" s="663"/>
      <c r="B16" s="1204"/>
      <c r="C16" s="13"/>
      <c r="D16" s="65"/>
      <c r="E16" s="515"/>
      <c r="F16" s="1197"/>
      <c r="G16" s="501" t="s">
        <v>44</v>
      </c>
      <c r="H16" s="612">
        <v>5540</v>
      </c>
      <c r="I16" s="606">
        <v>5509</v>
      </c>
      <c r="J16" s="612">
        <v>5509</v>
      </c>
      <c r="K16" s="258"/>
      <c r="L16" s="81"/>
      <c r="M16" s="79"/>
      <c r="N16" s="298"/>
      <c r="O16" s="348"/>
    </row>
    <row r="17" spans="1:15" s="54" customFormat="1" ht="14.25" customHeight="1" x14ac:dyDescent="0.2">
      <c r="A17" s="663"/>
      <c r="B17" s="1204"/>
      <c r="C17" s="13"/>
      <c r="D17" s="65"/>
      <c r="E17" s="515"/>
      <c r="F17" s="1197"/>
      <c r="G17" s="26" t="s">
        <v>66</v>
      </c>
      <c r="H17" s="612">
        <v>593.70000000000005</v>
      </c>
      <c r="I17" s="606"/>
      <c r="J17" s="612"/>
      <c r="K17" s="258"/>
      <c r="L17" s="81"/>
      <c r="M17" s="79"/>
      <c r="N17" s="298"/>
      <c r="O17" s="348"/>
    </row>
    <row r="18" spans="1:15" s="54" customFormat="1" ht="15" customHeight="1" x14ac:dyDescent="0.2">
      <c r="A18" s="663"/>
      <c r="B18" s="5"/>
      <c r="C18" s="13"/>
      <c r="D18" s="65"/>
      <c r="E18" s="515"/>
      <c r="F18" s="1197"/>
      <c r="G18" s="18" t="s">
        <v>227</v>
      </c>
      <c r="H18" s="612">
        <v>43.3</v>
      </c>
      <c r="I18" s="606">
        <v>7.7</v>
      </c>
      <c r="J18" s="612"/>
      <c r="K18" s="258"/>
      <c r="L18" s="81"/>
      <c r="M18" s="79"/>
      <c r="N18" s="298"/>
      <c r="O18" s="348"/>
    </row>
    <row r="19" spans="1:15" s="54" customFormat="1" ht="15.75" customHeight="1" x14ac:dyDescent="0.2">
      <c r="A19" s="663"/>
      <c r="B19" s="5"/>
      <c r="C19" s="13"/>
      <c r="D19" s="65"/>
      <c r="E19" s="499"/>
      <c r="F19" s="751"/>
      <c r="G19" s="18" t="s">
        <v>3</v>
      </c>
      <c r="H19" s="414">
        <v>3.8</v>
      </c>
      <c r="I19" s="125">
        <v>0.7</v>
      </c>
      <c r="J19" s="414"/>
      <c r="K19" s="258"/>
      <c r="L19" s="81"/>
      <c r="M19" s="79"/>
      <c r="N19" s="298"/>
      <c r="O19" s="348"/>
    </row>
    <row r="20" spans="1:15" s="54" customFormat="1" ht="15" customHeight="1" x14ac:dyDescent="0.2">
      <c r="A20" s="663"/>
      <c r="B20" s="5"/>
      <c r="C20" s="13"/>
      <c r="D20" s="1378" t="s">
        <v>237</v>
      </c>
      <c r="E20" s="515"/>
      <c r="F20" s="1197"/>
      <c r="G20" s="258"/>
      <c r="I20" s="258"/>
      <c r="K20" s="1380" t="s">
        <v>270</v>
      </c>
      <c r="L20" s="841">
        <v>19</v>
      </c>
      <c r="M20" s="838"/>
      <c r="N20" s="839"/>
      <c r="O20" s="348"/>
    </row>
    <row r="21" spans="1:15" s="54" customFormat="1" ht="15" customHeight="1" x14ac:dyDescent="0.2">
      <c r="A21" s="663"/>
      <c r="B21" s="5"/>
      <c r="C21" s="13"/>
      <c r="D21" s="1379"/>
      <c r="E21" s="515"/>
      <c r="F21" s="1197"/>
      <c r="G21" s="258"/>
      <c r="I21" s="258"/>
      <c r="K21" s="1377"/>
      <c r="L21" s="835"/>
      <c r="M21" s="836"/>
      <c r="N21" s="837"/>
      <c r="O21" s="348"/>
    </row>
    <row r="22" spans="1:15" s="54" customFormat="1" ht="14.25" customHeight="1" x14ac:dyDescent="0.2">
      <c r="A22" s="663"/>
      <c r="B22" s="1204"/>
      <c r="C22" s="13"/>
      <c r="D22" s="1378" t="s">
        <v>166</v>
      </c>
      <c r="E22" s="515"/>
      <c r="F22" s="1197"/>
      <c r="G22" s="855"/>
      <c r="H22" s="1193"/>
      <c r="I22" s="180"/>
      <c r="J22" s="105"/>
      <c r="K22" s="1382" t="s">
        <v>132</v>
      </c>
      <c r="L22" s="261">
        <v>48</v>
      </c>
      <c r="M22" s="519">
        <v>48</v>
      </c>
      <c r="N22" s="325">
        <v>48</v>
      </c>
      <c r="O22" s="348"/>
    </row>
    <row r="23" spans="1:15" s="54" customFormat="1" ht="15" customHeight="1" x14ac:dyDescent="0.2">
      <c r="A23" s="663"/>
      <c r="B23" s="5"/>
      <c r="C23" s="13"/>
      <c r="D23" s="1379"/>
      <c r="E23" s="515"/>
      <c r="F23" s="1197"/>
      <c r="G23" s="855"/>
      <c r="H23" s="1193"/>
      <c r="I23" s="180"/>
      <c r="J23" s="105"/>
      <c r="K23" s="1383"/>
      <c r="L23" s="553"/>
      <c r="M23" s="507"/>
      <c r="N23" s="522"/>
      <c r="O23" s="348"/>
    </row>
    <row r="24" spans="1:15" s="54" customFormat="1" ht="15.75" customHeight="1" x14ac:dyDescent="0.2">
      <c r="A24" s="663"/>
      <c r="B24" s="5"/>
      <c r="C24" s="13"/>
      <c r="D24" s="1381"/>
      <c r="E24" s="515"/>
      <c r="F24" s="1197"/>
      <c r="G24" s="277"/>
      <c r="H24" s="1193"/>
      <c r="I24" s="180"/>
      <c r="J24" s="105"/>
      <c r="K24" s="517" t="s">
        <v>133</v>
      </c>
      <c r="L24" s="562">
        <v>8051</v>
      </c>
      <c r="M24" s="44">
        <v>8100</v>
      </c>
      <c r="N24" s="1202">
        <v>8100</v>
      </c>
      <c r="O24" s="349"/>
    </row>
    <row r="25" spans="1:15" s="54" customFormat="1" ht="15.75" customHeight="1" x14ac:dyDescent="0.2">
      <c r="A25" s="663"/>
      <c r="B25" s="5"/>
      <c r="C25" s="13"/>
      <c r="D25" s="1379" t="s">
        <v>167</v>
      </c>
      <c r="E25" s="515"/>
      <c r="F25" s="1197"/>
      <c r="G25" s="855"/>
      <c r="H25" s="1193"/>
      <c r="I25" s="180"/>
      <c r="J25" s="105"/>
      <c r="K25" s="1383" t="s">
        <v>132</v>
      </c>
      <c r="L25" s="560">
        <v>7</v>
      </c>
      <c r="M25" s="200">
        <v>7</v>
      </c>
      <c r="N25" s="61">
        <v>7</v>
      </c>
    </row>
    <row r="26" spans="1:15" s="54" customFormat="1" ht="14.25" customHeight="1" x14ac:dyDescent="0.2">
      <c r="A26" s="663"/>
      <c r="B26" s="1204"/>
      <c r="C26" s="13"/>
      <c r="D26" s="1379"/>
      <c r="E26" s="515"/>
      <c r="F26" s="1197"/>
      <c r="G26" s="855"/>
      <c r="H26" s="1193"/>
      <c r="I26" s="259"/>
      <c r="J26" s="225"/>
      <c r="K26" s="1383"/>
      <c r="L26" s="556"/>
      <c r="M26" s="202"/>
      <c r="N26" s="183"/>
    </row>
    <row r="27" spans="1:15" s="54" customFormat="1" ht="15" customHeight="1" thickBot="1" x14ac:dyDescent="0.25">
      <c r="A27" s="663"/>
      <c r="B27" s="5"/>
      <c r="C27" s="13"/>
      <c r="D27" s="1384"/>
      <c r="E27" s="515"/>
      <c r="F27" s="1197"/>
      <c r="G27" s="855"/>
      <c r="H27" s="1193"/>
      <c r="I27" s="180"/>
      <c r="J27" s="105"/>
      <c r="K27" s="552" t="s">
        <v>133</v>
      </c>
      <c r="L27" s="555">
        <v>301</v>
      </c>
      <c r="M27" s="442">
        <v>301</v>
      </c>
      <c r="N27" s="531">
        <v>301</v>
      </c>
    </row>
    <row r="28" spans="1:15" s="54" customFormat="1" ht="12.75" customHeight="1" x14ac:dyDescent="0.2">
      <c r="A28" s="1385"/>
      <c r="B28" s="5"/>
      <c r="C28" s="1386"/>
      <c r="D28" s="1387" t="s">
        <v>74</v>
      </c>
      <c r="E28" s="1390"/>
      <c r="F28" s="1392"/>
      <c r="G28" s="277"/>
      <c r="H28" s="1193"/>
      <c r="I28" s="180"/>
      <c r="J28" s="105"/>
      <c r="K28" s="1212" t="s">
        <v>132</v>
      </c>
      <c r="L28" s="528">
        <v>4</v>
      </c>
      <c r="M28" s="638">
        <v>4</v>
      </c>
      <c r="N28" s="639">
        <v>4</v>
      </c>
    </row>
    <row r="29" spans="1:15" s="54" customFormat="1" ht="15.75" customHeight="1" x14ac:dyDescent="0.2">
      <c r="A29" s="1385"/>
      <c r="B29" s="5"/>
      <c r="C29" s="1368"/>
      <c r="D29" s="1388"/>
      <c r="E29" s="1391"/>
      <c r="F29" s="1393"/>
      <c r="G29" s="277"/>
      <c r="H29" s="1193"/>
      <c r="I29" s="180"/>
      <c r="J29" s="105"/>
      <c r="K29" s="551" t="s">
        <v>133</v>
      </c>
      <c r="L29" s="557">
        <v>1319</v>
      </c>
      <c r="M29" s="28">
        <v>1320</v>
      </c>
      <c r="N29" s="29">
        <v>1320</v>
      </c>
    </row>
    <row r="30" spans="1:15" s="54" customFormat="1" ht="15.75" customHeight="1" thickBot="1" x14ac:dyDescent="0.25">
      <c r="A30" s="1385"/>
      <c r="B30" s="5"/>
      <c r="C30" s="1368"/>
      <c r="D30" s="1389"/>
      <c r="E30" s="1372"/>
      <c r="F30" s="1374"/>
      <c r="G30" s="277"/>
      <c r="H30" s="1193"/>
      <c r="I30" s="180"/>
      <c r="J30" s="105"/>
      <c r="K30" s="640" t="s">
        <v>176</v>
      </c>
      <c r="L30" s="641">
        <v>925</v>
      </c>
      <c r="M30" s="642">
        <v>925</v>
      </c>
      <c r="N30" s="531">
        <v>925</v>
      </c>
    </row>
    <row r="31" spans="1:15" s="54" customFormat="1" ht="30" customHeight="1" x14ac:dyDescent="0.2">
      <c r="A31" s="664"/>
      <c r="B31" s="5"/>
      <c r="C31" s="1205"/>
      <c r="D31" s="1149" t="s">
        <v>177</v>
      </c>
      <c r="E31" s="515"/>
      <c r="F31" s="1197"/>
      <c r="G31" s="277"/>
      <c r="H31" s="1193"/>
      <c r="I31" s="180"/>
      <c r="J31" s="105"/>
      <c r="K31" s="840" t="s">
        <v>270</v>
      </c>
      <c r="L31" s="1199">
        <v>26</v>
      </c>
      <c r="M31" s="1201"/>
      <c r="N31" s="1203"/>
    </row>
    <row r="32" spans="1:15" s="54" customFormat="1" ht="15.75" customHeight="1" x14ac:dyDescent="0.2">
      <c r="A32" s="664"/>
      <c r="B32" s="1204"/>
      <c r="C32" s="1205"/>
      <c r="D32" s="1378" t="s">
        <v>168</v>
      </c>
      <c r="E32" s="515"/>
      <c r="F32" s="685"/>
      <c r="G32" s="277"/>
      <c r="H32" s="613"/>
      <c r="I32" s="180"/>
      <c r="J32" s="105"/>
      <c r="K32" s="551" t="s">
        <v>132</v>
      </c>
      <c r="L32" s="558">
        <v>32</v>
      </c>
      <c r="M32" s="156">
        <v>32</v>
      </c>
      <c r="N32" s="150">
        <v>32</v>
      </c>
    </row>
    <row r="33" spans="1:18" s="54" customFormat="1" ht="28.5" customHeight="1" x14ac:dyDescent="0.2">
      <c r="A33" s="664"/>
      <c r="B33" s="1204"/>
      <c r="C33" s="1205"/>
      <c r="D33" s="1379"/>
      <c r="E33" s="515"/>
      <c r="F33" s="685"/>
      <c r="G33" s="277"/>
      <c r="H33" s="1193"/>
      <c r="I33" s="180"/>
      <c r="J33" s="105"/>
      <c r="K33" s="517" t="s">
        <v>134</v>
      </c>
      <c r="L33" s="224">
        <v>17438</v>
      </c>
      <c r="M33" s="162">
        <v>17450</v>
      </c>
      <c r="N33" s="61">
        <v>17450</v>
      </c>
    </row>
    <row r="34" spans="1:18" s="54" customFormat="1" ht="21.75" customHeight="1" x14ac:dyDescent="0.2">
      <c r="A34" s="664"/>
      <c r="B34" s="1204"/>
      <c r="C34" s="1205"/>
      <c r="D34" s="1378" t="s">
        <v>169</v>
      </c>
      <c r="E34" s="515"/>
      <c r="F34" s="685"/>
      <c r="G34" s="277"/>
      <c r="H34" s="1193"/>
      <c r="I34" s="180"/>
      <c r="J34" s="105"/>
      <c r="K34" s="551" t="s">
        <v>132</v>
      </c>
      <c r="L34" s="558">
        <v>5</v>
      </c>
      <c r="M34" s="156">
        <v>5</v>
      </c>
      <c r="N34" s="150">
        <v>5</v>
      </c>
    </row>
    <row r="35" spans="1:18" s="54" customFormat="1" ht="21.75" customHeight="1" thickBot="1" x14ac:dyDescent="0.25">
      <c r="A35" s="664"/>
      <c r="B35" s="1204"/>
      <c r="C35" s="1205"/>
      <c r="D35" s="1384"/>
      <c r="E35" s="515"/>
      <c r="F35" s="685"/>
      <c r="G35" s="277"/>
      <c r="H35" s="1193"/>
      <c r="I35" s="180"/>
      <c r="J35" s="105"/>
      <c r="K35" s="552" t="s">
        <v>133</v>
      </c>
      <c r="L35" s="559">
        <v>989</v>
      </c>
      <c r="M35" s="445">
        <v>990</v>
      </c>
      <c r="N35" s="153">
        <v>990</v>
      </c>
    </row>
    <row r="36" spans="1:18" s="54" customFormat="1" ht="21.75" customHeight="1" x14ac:dyDescent="0.2">
      <c r="A36" s="664"/>
      <c r="B36" s="1204"/>
      <c r="C36" s="1205"/>
      <c r="D36" s="1416" t="s">
        <v>275</v>
      </c>
      <c r="E36" s="163"/>
      <c r="F36" s="343"/>
      <c r="G36" s="277"/>
      <c r="H36" s="1193"/>
      <c r="I36" s="180"/>
      <c r="J36" s="105"/>
      <c r="K36" s="510" t="s">
        <v>132</v>
      </c>
      <c r="L36" s="528">
        <v>31</v>
      </c>
      <c r="M36" s="446">
        <v>31</v>
      </c>
      <c r="N36" s="447">
        <v>31</v>
      </c>
    </row>
    <row r="37" spans="1:18" s="173" customFormat="1" ht="27.75" customHeight="1" x14ac:dyDescent="0.2">
      <c r="A37" s="663"/>
      <c r="B37" s="1204"/>
      <c r="C37" s="1206"/>
      <c r="D37" s="1436"/>
      <c r="E37" s="504"/>
      <c r="F37" s="1172"/>
      <c r="G37" s="19"/>
      <c r="H37" s="1193"/>
      <c r="I37" s="180"/>
      <c r="J37" s="105"/>
      <c r="K37" s="1195" t="s">
        <v>276</v>
      </c>
      <c r="L37" s="560">
        <v>2050</v>
      </c>
      <c r="M37" s="60">
        <v>2050</v>
      </c>
      <c r="N37" s="61">
        <v>2050</v>
      </c>
    </row>
    <row r="38" spans="1:18" s="54" customFormat="1" ht="18" customHeight="1" x14ac:dyDescent="0.2">
      <c r="A38" s="664"/>
      <c r="B38" s="1204"/>
      <c r="C38" s="1205"/>
      <c r="D38" s="1378" t="s">
        <v>135</v>
      </c>
      <c r="E38" s="515"/>
      <c r="F38" s="685"/>
      <c r="G38" s="277"/>
      <c r="H38" s="1193"/>
      <c r="I38" s="180"/>
      <c r="J38" s="105"/>
      <c r="K38" s="1194" t="s">
        <v>134</v>
      </c>
      <c r="L38" s="561" t="s">
        <v>136</v>
      </c>
      <c r="M38" s="508"/>
      <c r="N38" s="523"/>
      <c r="O38" s="257"/>
    </row>
    <row r="39" spans="1:18" s="54" customFormat="1" ht="13.5" customHeight="1" x14ac:dyDescent="0.2">
      <c r="A39" s="664"/>
      <c r="B39" s="1204"/>
      <c r="C39" s="1205"/>
      <c r="D39" s="1381"/>
      <c r="E39" s="515"/>
      <c r="F39" s="685"/>
      <c r="G39" s="277"/>
      <c r="H39" s="1193"/>
      <c r="I39" s="259"/>
      <c r="J39" s="225"/>
      <c r="K39" s="509"/>
      <c r="L39" s="537"/>
      <c r="M39" s="164"/>
      <c r="N39" s="183"/>
    </row>
    <row r="40" spans="1:18" s="54" customFormat="1" ht="16.5" customHeight="1" x14ac:dyDescent="0.2">
      <c r="A40" s="1385"/>
      <c r="B40" s="1399"/>
      <c r="C40" s="1368"/>
      <c r="D40" s="1378" t="s">
        <v>165</v>
      </c>
      <c r="E40" s="1395"/>
      <c r="F40" s="1396"/>
      <c r="G40" s="855"/>
      <c r="H40" s="1193"/>
      <c r="I40" s="180"/>
      <c r="J40" s="105"/>
      <c r="K40" s="551" t="s">
        <v>132</v>
      </c>
      <c r="L40" s="261">
        <v>6</v>
      </c>
      <c r="M40" s="159">
        <v>6</v>
      </c>
      <c r="N40" s="199">
        <v>6</v>
      </c>
    </row>
    <row r="41" spans="1:18" s="54" customFormat="1" ht="15.75" customHeight="1" x14ac:dyDescent="0.2">
      <c r="A41" s="1385"/>
      <c r="B41" s="1399"/>
      <c r="C41" s="1368"/>
      <c r="D41" s="1379"/>
      <c r="E41" s="1395"/>
      <c r="F41" s="1396"/>
      <c r="G41" s="501"/>
      <c r="H41" s="1193"/>
      <c r="I41" s="180"/>
      <c r="J41" s="105"/>
      <c r="K41" s="551" t="s">
        <v>133</v>
      </c>
      <c r="L41" s="557">
        <v>5430</v>
      </c>
      <c r="M41" s="28">
        <v>5430</v>
      </c>
      <c r="N41" s="29">
        <v>5430</v>
      </c>
      <c r="P41" s="1403"/>
      <c r="Q41" s="1403"/>
      <c r="R41" s="1403"/>
    </row>
    <row r="42" spans="1:18" s="54" customFormat="1" ht="15.75" customHeight="1" x14ac:dyDescent="0.2">
      <c r="A42" s="1385"/>
      <c r="B42" s="1399"/>
      <c r="C42" s="1368"/>
      <c r="D42" s="1379"/>
      <c r="E42" s="1395"/>
      <c r="F42" s="1396"/>
      <c r="G42" s="501"/>
      <c r="H42" s="1193"/>
      <c r="I42" s="180"/>
      <c r="J42" s="105"/>
      <c r="K42" s="1404" t="s">
        <v>225</v>
      </c>
      <c r="L42" s="1198">
        <v>90</v>
      </c>
      <c r="M42" s="1200">
        <v>90</v>
      </c>
      <c r="N42" s="61">
        <v>90</v>
      </c>
      <c r="P42" s="1403"/>
      <c r="Q42" s="1403"/>
      <c r="R42" s="1403"/>
    </row>
    <row r="43" spans="1:18" s="54" customFormat="1" ht="15.75" customHeight="1" x14ac:dyDescent="0.2">
      <c r="A43" s="1385"/>
      <c r="B43" s="1399"/>
      <c r="C43" s="1368"/>
      <c r="D43" s="1381"/>
      <c r="E43" s="1395"/>
      <c r="F43" s="1396"/>
      <c r="G43" s="501"/>
      <c r="H43" s="1193"/>
      <c r="I43" s="180"/>
      <c r="J43" s="105"/>
      <c r="K43" s="1405"/>
      <c r="L43" s="1199"/>
      <c r="M43" s="1201"/>
      <c r="N43" s="1203"/>
      <c r="P43" s="1207"/>
      <c r="Q43" s="1207"/>
      <c r="R43" s="1207"/>
    </row>
    <row r="44" spans="1:18" s="54" customFormat="1" ht="12.75" customHeight="1" x14ac:dyDescent="0.2">
      <c r="A44" s="1385"/>
      <c r="B44" s="1399"/>
      <c r="C44" s="1368"/>
      <c r="D44" s="1400" t="s">
        <v>51</v>
      </c>
      <c r="E44" s="1402"/>
      <c r="F44" s="1396"/>
      <c r="G44" s="855"/>
      <c r="H44" s="1193"/>
      <c r="I44" s="180"/>
      <c r="J44" s="105"/>
      <c r="K44" s="1404" t="s">
        <v>137</v>
      </c>
      <c r="L44" s="1426">
        <v>5450</v>
      </c>
      <c r="M44" s="1428">
        <v>5450</v>
      </c>
      <c r="N44" s="1412">
        <v>5450</v>
      </c>
    </row>
    <row r="45" spans="1:18" s="54" customFormat="1" x14ac:dyDescent="0.2">
      <c r="A45" s="1385"/>
      <c r="B45" s="1399"/>
      <c r="C45" s="1368"/>
      <c r="D45" s="1401"/>
      <c r="E45" s="1402"/>
      <c r="F45" s="1396"/>
      <c r="G45" s="501"/>
      <c r="H45" s="1193"/>
      <c r="I45" s="180"/>
      <c r="J45" s="105"/>
      <c r="K45" s="1405"/>
      <c r="L45" s="1427"/>
      <c r="M45" s="1429"/>
      <c r="N45" s="1413"/>
    </row>
    <row r="46" spans="1:18" s="54" customFormat="1" x14ac:dyDescent="0.2">
      <c r="A46" s="1385"/>
      <c r="B46" s="1399"/>
      <c r="C46" s="1368"/>
      <c r="D46" s="1401"/>
      <c r="E46" s="1402"/>
      <c r="F46" s="1396"/>
      <c r="G46" s="501"/>
      <c r="H46" s="1193"/>
      <c r="I46" s="180"/>
      <c r="J46" s="105"/>
      <c r="K46" s="1405"/>
      <c r="L46" s="1427"/>
      <c r="M46" s="1429"/>
      <c r="N46" s="1413"/>
    </row>
    <row r="47" spans="1:18" s="54" customFormat="1" ht="14.25" customHeight="1" x14ac:dyDescent="0.2">
      <c r="A47" s="1185"/>
      <c r="B47" s="1204"/>
      <c r="C47" s="1205"/>
      <c r="D47" s="1421" t="s">
        <v>138</v>
      </c>
      <c r="E47" s="1196"/>
      <c r="F47" s="1197"/>
      <c r="G47" s="501"/>
      <c r="H47" s="1193"/>
      <c r="I47" s="180"/>
      <c r="J47" s="105"/>
      <c r="K47" s="1194" t="s">
        <v>87</v>
      </c>
      <c r="L47" s="562">
        <v>85</v>
      </c>
      <c r="M47" s="32">
        <v>100</v>
      </c>
      <c r="N47" s="1202"/>
    </row>
    <row r="48" spans="1:18" s="54" customFormat="1" ht="14.25" customHeight="1" x14ac:dyDescent="0.2">
      <c r="A48" s="1185"/>
      <c r="B48" s="1204"/>
      <c r="C48" s="1205"/>
      <c r="D48" s="1422"/>
      <c r="E48" s="1196"/>
      <c r="F48" s="1197"/>
      <c r="G48" s="501"/>
      <c r="H48" s="1193"/>
      <c r="I48" s="180"/>
      <c r="J48" s="105"/>
      <c r="K48" s="1195"/>
      <c r="L48" s="563"/>
      <c r="M48" s="20"/>
      <c r="N48" s="1203"/>
    </row>
    <row r="49" spans="1:14" s="54" customFormat="1" ht="14.25" customHeight="1" x14ac:dyDescent="0.2">
      <c r="A49" s="1185"/>
      <c r="B49" s="1204"/>
      <c r="C49" s="1205"/>
      <c r="D49" s="1430"/>
      <c r="E49" s="1196"/>
      <c r="F49" s="1197"/>
      <c r="G49" s="501"/>
      <c r="H49" s="1193"/>
      <c r="I49" s="180"/>
      <c r="J49" s="105"/>
      <c r="K49" s="1195"/>
      <c r="L49" s="563"/>
      <c r="M49" s="20"/>
      <c r="N49" s="1203"/>
    </row>
    <row r="50" spans="1:14" s="54" customFormat="1" ht="12.75" customHeight="1" x14ac:dyDescent="0.2">
      <c r="A50" s="665"/>
      <c r="B50" s="5"/>
      <c r="C50" s="13"/>
      <c r="D50" s="1431" t="s">
        <v>178</v>
      </c>
      <c r="E50" s="1432"/>
      <c r="F50" s="1434"/>
      <c r="G50" s="855"/>
      <c r="H50" s="613"/>
      <c r="I50" s="180"/>
      <c r="J50" s="105"/>
      <c r="K50" s="1404" t="s">
        <v>137</v>
      </c>
      <c r="L50" s="560">
        <v>152</v>
      </c>
      <c r="M50" s="60">
        <v>160</v>
      </c>
      <c r="N50" s="61">
        <v>160</v>
      </c>
    </row>
    <row r="51" spans="1:14" s="54" customFormat="1" ht="14.25" customHeight="1" x14ac:dyDescent="0.2">
      <c r="A51" s="665"/>
      <c r="B51" s="5"/>
      <c r="C51" s="13"/>
      <c r="D51" s="1430"/>
      <c r="E51" s="1433"/>
      <c r="F51" s="1435"/>
      <c r="G51" s="501"/>
      <c r="H51" s="101"/>
      <c r="I51" s="180"/>
      <c r="J51" s="105"/>
      <c r="K51" s="1405"/>
      <c r="L51" s="564"/>
      <c r="M51" s="361"/>
      <c r="N51" s="362"/>
    </row>
    <row r="52" spans="1:14" s="54" customFormat="1" ht="17.25" customHeight="1" x14ac:dyDescent="0.2">
      <c r="A52" s="665"/>
      <c r="B52" s="5"/>
      <c r="C52" s="13"/>
      <c r="D52" s="1421" t="s">
        <v>179</v>
      </c>
      <c r="E52" s="1402"/>
      <c r="F52" s="1396"/>
      <c r="G52" s="855"/>
      <c r="H52" s="101"/>
      <c r="I52" s="180"/>
      <c r="J52" s="105"/>
      <c r="K52" s="551" t="s">
        <v>139</v>
      </c>
      <c r="L52" s="558">
        <v>695</v>
      </c>
      <c r="M52" s="156">
        <v>695</v>
      </c>
      <c r="N52" s="150">
        <v>695</v>
      </c>
    </row>
    <row r="53" spans="1:14" ht="30.75" customHeight="1" x14ac:dyDescent="0.2">
      <c r="A53" s="665"/>
      <c r="B53" s="5"/>
      <c r="C53" s="13"/>
      <c r="D53" s="1422"/>
      <c r="E53" s="1402"/>
      <c r="F53" s="1396"/>
      <c r="G53" s="855"/>
      <c r="H53" s="101"/>
      <c r="I53" s="180"/>
      <c r="J53" s="105"/>
      <c r="K53" s="1194" t="s">
        <v>140</v>
      </c>
      <c r="L53" s="560">
        <v>15000</v>
      </c>
      <c r="M53" s="60">
        <v>15000</v>
      </c>
      <c r="N53" s="61">
        <v>15000</v>
      </c>
    </row>
    <row r="54" spans="1:14" ht="21" customHeight="1" x14ac:dyDescent="0.2">
      <c r="A54" s="665"/>
      <c r="B54" s="5"/>
      <c r="C54" s="13"/>
      <c r="D54" s="1397" t="s">
        <v>141</v>
      </c>
      <c r="E54" s="1196"/>
      <c r="F54" s="264"/>
      <c r="G54" s="1192"/>
      <c r="H54" s="101"/>
      <c r="I54" s="180"/>
      <c r="J54" s="105"/>
      <c r="K54" s="551" t="s">
        <v>142</v>
      </c>
      <c r="L54" s="558">
        <v>168</v>
      </c>
      <c r="M54" s="156">
        <v>168</v>
      </c>
      <c r="N54" s="150">
        <v>168</v>
      </c>
    </row>
    <row r="55" spans="1:14" ht="21" customHeight="1" x14ac:dyDescent="0.2">
      <c r="A55" s="665"/>
      <c r="B55" s="5"/>
      <c r="C55" s="12"/>
      <c r="D55" s="1398"/>
      <c r="E55" s="831"/>
      <c r="F55" s="264"/>
      <c r="G55" s="1192"/>
      <c r="H55" s="101"/>
      <c r="I55" s="180"/>
      <c r="J55" s="105"/>
      <c r="K55" s="509" t="s">
        <v>143</v>
      </c>
      <c r="L55" s="537">
        <v>16</v>
      </c>
      <c r="M55" s="164">
        <v>16</v>
      </c>
      <c r="N55" s="183">
        <v>16</v>
      </c>
    </row>
    <row r="56" spans="1:14" ht="42" customHeight="1" x14ac:dyDescent="0.2">
      <c r="A56" s="1289"/>
      <c r="B56" s="1290"/>
      <c r="C56" s="1291"/>
      <c r="D56" s="1264" t="s">
        <v>242</v>
      </c>
      <c r="E56" s="1292"/>
      <c r="F56" s="1293"/>
      <c r="G56" s="859"/>
      <c r="H56" s="1294"/>
      <c r="I56" s="1295"/>
      <c r="J56" s="1296"/>
      <c r="K56" s="1265"/>
      <c r="L56" s="537"/>
      <c r="M56" s="164"/>
      <c r="N56" s="183"/>
    </row>
    <row r="57" spans="1:14" ht="17.25" customHeight="1" x14ac:dyDescent="0.2">
      <c r="A57" s="663"/>
      <c r="B57" s="5"/>
      <c r="C57" s="13"/>
      <c r="D57" s="533" t="s">
        <v>144</v>
      </c>
      <c r="E57" s="1196"/>
      <c r="F57" s="264"/>
      <c r="G57" s="1612"/>
      <c r="H57" s="1613"/>
      <c r="I57" s="1610"/>
      <c r="J57" s="1611"/>
      <c r="K57" s="509" t="s">
        <v>132</v>
      </c>
      <c r="L57" s="556">
        <v>1</v>
      </c>
      <c r="M57" s="182">
        <v>1</v>
      </c>
      <c r="N57" s="183">
        <v>1</v>
      </c>
    </row>
    <row r="58" spans="1:14" ht="17.25" customHeight="1" x14ac:dyDescent="0.2">
      <c r="A58" s="663"/>
      <c r="B58" s="5"/>
      <c r="C58" s="12"/>
      <c r="D58" s="737"/>
      <c r="E58" s="1196"/>
      <c r="F58" s="263"/>
      <c r="G58" s="1612"/>
      <c r="H58" s="1613"/>
      <c r="I58" s="1610"/>
      <c r="J58" s="1611"/>
      <c r="K58" s="1209" t="s">
        <v>134</v>
      </c>
      <c r="L58" s="558">
        <v>31</v>
      </c>
      <c r="M58" s="156">
        <v>25</v>
      </c>
      <c r="N58" s="150">
        <v>25</v>
      </c>
    </row>
    <row r="59" spans="1:14" ht="17.25" customHeight="1" x14ac:dyDescent="0.2">
      <c r="A59" s="663"/>
      <c r="B59" s="5"/>
      <c r="C59" s="13"/>
      <c r="D59" s="1175" t="s">
        <v>145</v>
      </c>
      <c r="E59" s="831"/>
      <c r="F59" s="263"/>
      <c r="G59" s="1192"/>
      <c r="H59" s="1193"/>
      <c r="I59" s="180"/>
      <c r="J59" s="105"/>
      <c r="K59" s="1195" t="s">
        <v>132</v>
      </c>
      <c r="L59" s="261">
        <v>2</v>
      </c>
      <c r="M59" s="159"/>
      <c r="N59" s="199"/>
    </row>
    <row r="60" spans="1:14" ht="44.25" customHeight="1" thickBot="1" x14ac:dyDescent="0.25">
      <c r="A60" s="663"/>
      <c r="B60" s="5"/>
      <c r="C60" s="13"/>
      <c r="D60" s="614" t="s">
        <v>180</v>
      </c>
      <c r="E60" s="515"/>
      <c r="F60" s="264"/>
      <c r="G60" s="1192"/>
      <c r="H60" s="1193"/>
      <c r="I60" s="180"/>
      <c r="J60" s="105"/>
      <c r="K60" s="1194" t="s">
        <v>134</v>
      </c>
      <c r="L60" s="224"/>
      <c r="M60" s="162">
        <v>120</v>
      </c>
      <c r="N60" s="61">
        <v>170</v>
      </c>
    </row>
    <row r="61" spans="1:14" ht="18" customHeight="1" x14ac:dyDescent="0.2">
      <c r="A61" s="666"/>
      <c r="B61" s="92"/>
      <c r="C61" s="9"/>
      <c r="D61" s="1416" t="s">
        <v>69</v>
      </c>
      <c r="E61" s="1417" t="s">
        <v>46</v>
      </c>
      <c r="F61" s="1197"/>
      <c r="G61" s="855"/>
      <c r="H61" s="1193"/>
      <c r="I61" s="180"/>
      <c r="J61" s="105"/>
      <c r="K61" s="510" t="s">
        <v>132</v>
      </c>
      <c r="L61" s="565">
        <v>4</v>
      </c>
      <c r="M61" s="448">
        <v>4</v>
      </c>
      <c r="N61" s="447">
        <v>4</v>
      </c>
    </row>
    <row r="62" spans="1:14" ht="18" customHeight="1" x14ac:dyDescent="0.2">
      <c r="A62" s="666"/>
      <c r="B62" s="92"/>
      <c r="C62" s="9"/>
      <c r="D62" s="1398"/>
      <c r="E62" s="1418"/>
      <c r="F62" s="1197"/>
      <c r="G62" s="855"/>
      <c r="H62" s="1193"/>
      <c r="I62" s="180"/>
      <c r="J62" s="105"/>
      <c r="K62" s="1208" t="s">
        <v>134</v>
      </c>
      <c r="L62" s="537">
        <v>57</v>
      </c>
      <c r="M62" s="164">
        <v>60</v>
      </c>
      <c r="N62" s="183">
        <v>60</v>
      </c>
    </row>
    <row r="63" spans="1:14" ht="18" customHeight="1" x14ac:dyDescent="0.2">
      <c r="A63" s="667"/>
      <c r="B63" s="1153"/>
      <c r="C63" s="1186"/>
      <c r="D63" s="1397" t="s">
        <v>88</v>
      </c>
      <c r="E63" s="608"/>
      <c r="F63" s="857"/>
      <c r="G63" s="21"/>
      <c r="H63" s="101"/>
      <c r="I63" s="102"/>
      <c r="J63" s="107"/>
      <c r="K63" s="444" t="s">
        <v>132</v>
      </c>
      <c r="L63" s="462">
        <v>90</v>
      </c>
      <c r="M63" s="262">
        <v>90</v>
      </c>
      <c r="N63" s="29">
        <v>90</v>
      </c>
    </row>
    <row r="64" spans="1:14" ht="29.25" customHeight="1" x14ac:dyDescent="0.2">
      <c r="A64" s="667"/>
      <c r="B64" s="1153"/>
      <c r="C64" s="1186"/>
      <c r="D64" s="1436"/>
      <c r="E64" s="609"/>
      <c r="F64" s="857"/>
      <c r="G64" s="21"/>
      <c r="H64" s="101"/>
      <c r="I64" s="102"/>
      <c r="J64" s="107"/>
      <c r="K64" s="155" t="s">
        <v>226</v>
      </c>
      <c r="L64" s="389"/>
      <c r="M64" s="139">
        <v>2010</v>
      </c>
      <c r="N64" s="1213"/>
    </row>
    <row r="65" spans="1:19" ht="54.75" customHeight="1" x14ac:dyDescent="0.2">
      <c r="A65" s="667"/>
      <c r="B65" s="1153"/>
      <c r="C65" s="1186"/>
      <c r="D65" s="1175"/>
      <c r="E65" s="609"/>
      <c r="F65" s="857"/>
      <c r="G65" s="21"/>
      <c r="H65" s="101"/>
      <c r="I65" s="102"/>
      <c r="J65" s="105"/>
      <c r="K65" s="444" t="s">
        <v>181</v>
      </c>
      <c r="L65" s="544">
        <v>470</v>
      </c>
      <c r="M65" s="428">
        <v>448</v>
      </c>
      <c r="N65" s="429">
        <v>448</v>
      </c>
    </row>
    <row r="66" spans="1:19" ht="18.75" customHeight="1" x14ac:dyDescent="0.2">
      <c r="A66" s="667"/>
      <c r="B66" s="1153"/>
      <c r="C66" s="1186"/>
      <c r="D66" s="1151"/>
      <c r="E66" s="1187"/>
      <c r="F66" s="1172"/>
      <c r="G66" s="21"/>
      <c r="H66" s="101"/>
      <c r="I66" s="102"/>
      <c r="J66" s="105"/>
      <c r="K66" s="155" t="s">
        <v>146</v>
      </c>
      <c r="L66" s="248">
        <v>10</v>
      </c>
      <c r="M66" s="148">
        <v>9</v>
      </c>
      <c r="N66" s="137"/>
    </row>
    <row r="67" spans="1:19" ht="18.75" customHeight="1" x14ac:dyDescent="0.2">
      <c r="A67" s="667"/>
      <c r="B67" s="1153"/>
      <c r="C67" s="1186"/>
      <c r="D67" s="467" t="s">
        <v>58</v>
      </c>
      <c r="E67" s="1187"/>
      <c r="F67" s="1172"/>
      <c r="G67" s="19"/>
      <c r="H67" s="101"/>
      <c r="I67" s="102"/>
      <c r="J67" s="107"/>
      <c r="K67" s="1166" t="s">
        <v>147</v>
      </c>
      <c r="L67" s="37">
        <v>17</v>
      </c>
      <c r="M67" s="691">
        <v>17</v>
      </c>
      <c r="N67" s="693">
        <v>17</v>
      </c>
    </row>
    <row r="68" spans="1:19" ht="18.75" customHeight="1" x14ac:dyDescent="0.2">
      <c r="A68" s="667"/>
      <c r="B68" s="1153"/>
      <c r="C68" s="9"/>
      <c r="D68" s="467" t="s">
        <v>121</v>
      </c>
      <c r="E68" s="271"/>
      <c r="F68" s="1188"/>
      <c r="G68" s="19"/>
      <c r="H68" s="101"/>
      <c r="I68" s="102"/>
      <c r="J68" s="107"/>
      <c r="K68" s="444" t="s">
        <v>133</v>
      </c>
      <c r="L68" s="462">
        <v>1168</v>
      </c>
      <c r="M68" s="262">
        <v>1168</v>
      </c>
      <c r="N68" s="43">
        <v>1168</v>
      </c>
    </row>
    <row r="69" spans="1:19" ht="21" customHeight="1" x14ac:dyDescent="0.2">
      <c r="A69" s="667"/>
      <c r="B69" s="1153"/>
      <c r="C69" s="9"/>
      <c r="D69" s="1397" t="s">
        <v>182</v>
      </c>
      <c r="E69" s="271"/>
      <c r="F69" s="1188"/>
      <c r="G69" s="19"/>
      <c r="H69" s="101"/>
      <c r="I69" s="102"/>
      <c r="J69" s="107"/>
      <c r="K69" s="444" t="s">
        <v>132</v>
      </c>
      <c r="L69" s="566">
        <v>1</v>
      </c>
      <c r="M69" s="449">
        <v>1</v>
      </c>
      <c r="N69" s="524">
        <v>1</v>
      </c>
    </row>
    <row r="70" spans="1:19" s="54" customFormat="1" ht="21" customHeight="1" x14ac:dyDescent="0.2">
      <c r="A70" s="667"/>
      <c r="B70" s="1153"/>
      <c r="C70" s="9"/>
      <c r="D70" s="1398"/>
      <c r="E70" s="271"/>
      <c r="F70" s="1188"/>
      <c r="G70" s="19"/>
      <c r="H70" s="101"/>
      <c r="I70" s="102"/>
      <c r="J70" s="107"/>
      <c r="K70" s="444" t="s">
        <v>133</v>
      </c>
      <c r="L70" s="567">
        <v>26</v>
      </c>
      <c r="M70" s="450">
        <v>26</v>
      </c>
      <c r="N70" s="525">
        <v>26</v>
      </c>
      <c r="P70" s="349"/>
    </row>
    <row r="71" spans="1:19" ht="30" customHeight="1" x14ac:dyDescent="0.2">
      <c r="A71" s="668"/>
      <c r="B71" s="1153"/>
      <c r="C71" s="1186"/>
      <c r="D71" s="363" t="s">
        <v>148</v>
      </c>
      <c r="E71" s="1187"/>
      <c r="F71" s="1172"/>
      <c r="G71" s="228"/>
      <c r="H71" s="144"/>
      <c r="I71" s="149"/>
      <c r="J71" s="141"/>
      <c r="K71" s="146" t="s">
        <v>132</v>
      </c>
      <c r="L71" s="1199">
        <v>92</v>
      </c>
      <c r="M71" s="1201">
        <v>92</v>
      </c>
      <c r="N71" s="692">
        <v>92</v>
      </c>
    </row>
    <row r="72" spans="1:19" s="54" customFormat="1" ht="16.5" customHeight="1" x14ac:dyDescent="0.2">
      <c r="A72" s="663"/>
      <c r="B72" s="5"/>
      <c r="C72" s="607"/>
      <c r="D72" s="1397" t="s">
        <v>117</v>
      </c>
      <c r="E72" s="610"/>
      <c r="F72" s="463">
        <v>1</v>
      </c>
      <c r="G72" s="502" t="s">
        <v>15</v>
      </c>
      <c r="H72" s="201">
        <v>9</v>
      </c>
      <c r="I72" s="283"/>
      <c r="J72" s="334"/>
      <c r="K72" s="1444" t="s">
        <v>235</v>
      </c>
      <c r="L72" s="562">
        <v>34</v>
      </c>
      <c r="M72" s="32"/>
      <c r="N72" s="615"/>
    </row>
    <row r="73" spans="1:19" ht="16.5" customHeight="1" thickBot="1" x14ac:dyDescent="0.25">
      <c r="A73" s="669"/>
      <c r="B73" s="15"/>
      <c r="C73" s="8"/>
      <c r="D73" s="1443"/>
      <c r="E73" s="1446" t="s">
        <v>54</v>
      </c>
      <c r="F73" s="1446"/>
      <c r="G73" s="1609"/>
      <c r="H73" s="542">
        <f>SUM(H13:H72)</f>
        <v>73091.000000000015</v>
      </c>
      <c r="I73" s="727">
        <f>SUM(I13:I72)</f>
        <v>70327</v>
      </c>
      <c r="J73" s="712">
        <f>SUM(J13:J72)</f>
        <v>70312.5</v>
      </c>
      <c r="K73" s="1445"/>
      <c r="L73" s="568"/>
      <c r="M73" s="192"/>
      <c r="N73" s="193"/>
    </row>
    <row r="74" spans="1:19" ht="32.25" customHeight="1" x14ac:dyDescent="0.2">
      <c r="A74" s="670" t="s">
        <v>14</v>
      </c>
      <c r="B74" s="1190" t="s">
        <v>14</v>
      </c>
      <c r="C74" s="1178" t="s">
        <v>17</v>
      </c>
      <c r="D74" s="1173" t="s">
        <v>89</v>
      </c>
      <c r="E74" s="1180"/>
      <c r="F74" s="49">
        <v>2</v>
      </c>
      <c r="G74" s="33"/>
      <c r="H74" s="165"/>
      <c r="I74" s="100"/>
      <c r="J74" s="108"/>
      <c r="K74" s="388"/>
      <c r="L74" s="245"/>
      <c r="M74" s="474"/>
      <c r="N74" s="475"/>
    </row>
    <row r="75" spans="1:19" ht="40.5" customHeight="1" x14ac:dyDescent="0.2">
      <c r="A75" s="667"/>
      <c r="B75" s="1153"/>
      <c r="C75" s="1186"/>
      <c r="D75" s="229" t="s">
        <v>90</v>
      </c>
      <c r="E75" s="1187"/>
      <c r="F75" s="1172"/>
      <c r="G75" s="189" t="s">
        <v>18</v>
      </c>
      <c r="H75" s="335">
        <v>207.3</v>
      </c>
      <c r="I75" s="194">
        <v>207.3</v>
      </c>
      <c r="J75" s="335">
        <v>207.3</v>
      </c>
      <c r="K75" s="444" t="s">
        <v>133</v>
      </c>
      <c r="L75" s="569">
        <v>2570</v>
      </c>
      <c r="M75" s="469">
        <v>2570</v>
      </c>
      <c r="N75" s="470">
        <v>2570</v>
      </c>
      <c r="S75" s="40" t="s">
        <v>81</v>
      </c>
    </row>
    <row r="76" spans="1:19" s="54" customFormat="1" ht="16.5" customHeight="1" x14ac:dyDescent="0.2">
      <c r="A76" s="668"/>
      <c r="B76" s="1153"/>
      <c r="C76" s="1186"/>
      <c r="D76" s="1448" t="s">
        <v>150</v>
      </c>
      <c r="E76" s="1187"/>
      <c r="F76" s="1188"/>
      <c r="G76" s="697" t="s">
        <v>15</v>
      </c>
      <c r="H76" s="391">
        <v>232.6</v>
      </c>
      <c r="I76" s="287">
        <v>178</v>
      </c>
      <c r="J76" s="616">
        <v>122</v>
      </c>
      <c r="K76" s="146" t="s">
        <v>139</v>
      </c>
      <c r="L76" s="22">
        <v>190</v>
      </c>
      <c r="M76" s="690">
        <v>190</v>
      </c>
      <c r="N76" s="692">
        <v>190</v>
      </c>
      <c r="O76" s="348"/>
      <c r="P76" s="348"/>
      <c r="Q76" s="348"/>
    </row>
    <row r="77" spans="1:19" s="54" customFormat="1" ht="43.5" customHeight="1" x14ac:dyDescent="0.2">
      <c r="A77" s="667"/>
      <c r="B77" s="1153"/>
      <c r="C77" s="1186"/>
      <c r="D77" s="1449"/>
      <c r="E77" s="1187"/>
      <c r="F77" s="1188"/>
      <c r="G77" s="696"/>
      <c r="H77" s="101"/>
      <c r="I77" s="102"/>
      <c r="J77" s="107"/>
      <c r="K77" s="444" t="s">
        <v>183</v>
      </c>
      <c r="L77" s="72">
        <v>30</v>
      </c>
      <c r="M77" s="161"/>
      <c r="N77" s="43"/>
      <c r="O77" s="348"/>
      <c r="P77" s="257"/>
      <c r="Q77" s="257"/>
    </row>
    <row r="78" spans="1:19" s="54" customFormat="1" ht="29.25" customHeight="1" x14ac:dyDescent="0.2">
      <c r="A78" s="667"/>
      <c r="B78" s="1153"/>
      <c r="C78" s="1186"/>
      <c r="D78" s="1167" t="s">
        <v>151</v>
      </c>
      <c r="E78" s="1187"/>
      <c r="F78" s="1188"/>
      <c r="G78" s="858"/>
      <c r="H78" s="101"/>
      <c r="I78" s="102"/>
      <c r="J78" s="107"/>
      <c r="K78" s="147" t="s">
        <v>184</v>
      </c>
      <c r="L78" s="246">
        <v>2000</v>
      </c>
      <c r="M78" s="161"/>
      <c r="N78" s="43"/>
      <c r="O78" s="349"/>
    </row>
    <row r="79" spans="1:19" s="54" customFormat="1" ht="18" customHeight="1" x14ac:dyDescent="0.2">
      <c r="A79" s="667"/>
      <c r="B79" s="1153"/>
      <c r="C79" s="1186"/>
      <c r="D79" s="1449" t="s">
        <v>57</v>
      </c>
      <c r="E79" s="1450"/>
      <c r="F79" s="1451"/>
      <c r="G79" s="19"/>
      <c r="H79" s="1608"/>
      <c r="I79" s="102"/>
      <c r="J79" s="107"/>
      <c r="K79" s="444" t="s">
        <v>185</v>
      </c>
      <c r="L79" s="544">
        <v>40</v>
      </c>
      <c r="M79" s="428">
        <v>40</v>
      </c>
      <c r="N79" s="429">
        <v>40</v>
      </c>
      <c r="O79" s="349"/>
    </row>
    <row r="80" spans="1:19" s="54" customFormat="1" ht="15.75" customHeight="1" x14ac:dyDescent="0.2">
      <c r="A80" s="667"/>
      <c r="B80" s="1153"/>
      <c r="C80" s="1186"/>
      <c r="D80" s="1449"/>
      <c r="E80" s="1450"/>
      <c r="F80" s="1452"/>
      <c r="G80" s="19"/>
      <c r="H80" s="1608"/>
      <c r="I80" s="102"/>
      <c r="J80" s="107"/>
      <c r="K80" s="155" t="s">
        <v>184</v>
      </c>
      <c r="L80" s="544">
        <v>3000</v>
      </c>
      <c r="M80" s="428">
        <v>3000</v>
      </c>
      <c r="N80" s="429">
        <v>3000</v>
      </c>
      <c r="O80" s="349"/>
    </row>
    <row r="81" spans="1:15" s="54" customFormat="1" ht="31.5" customHeight="1" x14ac:dyDescent="0.2">
      <c r="A81" s="664"/>
      <c r="B81" s="1153"/>
      <c r="C81" s="1186"/>
      <c r="D81" s="195" t="s">
        <v>152</v>
      </c>
      <c r="E81" s="1187"/>
      <c r="F81" s="1188"/>
      <c r="G81" s="696"/>
      <c r="H81" s="101"/>
      <c r="I81" s="102"/>
      <c r="J81" s="107"/>
      <c r="K81" s="147" t="s">
        <v>184</v>
      </c>
      <c r="L81" s="246">
        <v>4500</v>
      </c>
      <c r="M81" s="190">
        <v>4500</v>
      </c>
      <c r="N81" s="83">
        <v>4500</v>
      </c>
      <c r="O81" s="349"/>
    </row>
    <row r="82" spans="1:15" ht="41.25" customHeight="1" x14ac:dyDescent="0.2">
      <c r="A82" s="664"/>
      <c r="B82" s="1153"/>
      <c r="C82" s="1186"/>
      <c r="D82" s="77" t="s">
        <v>97</v>
      </c>
      <c r="E82" s="1187"/>
      <c r="F82" s="1188"/>
      <c r="G82" s="228"/>
      <c r="H82" s="144"/>
      <c r="I82" s="149"/>
      <c r="J82" s="141"/>
      <c r="K82" s="444" t="s">
        <v>185</v>
      </c>
      <c r="L82" s="544">
        <v>20</v>
      </c>
      <c r="M82" s="428">
        <v>20</v>
      </c>
      <c r="N82" s="429"/>
      <c r="O82" s="84"/>
    </row>
    <row r="83" spans="1:15" ht="15.75" customHeight="1" x14ac:dyDescent="0.2">
      <c r="A83" s="664"/>
      <c r="B83" s="1153"/>
      <c r="C83" s="1186"/>
      <c r="D83" s="1448" t="s">
        <v>77</v>
      </c>
      <c r="E83" s="1187"/>
      <c r="F83" s="1188"/>
      <c r="G83" s="697" t="s">
        <v>114</v>
      </c>
      <c r="H83" s="335">
        <v>653.20000000000005</v>
      </c>
      <c r="I83" s="194">
        <v>654.20000000000005</v>
      </c>
      <c r="J83" s="194">
        <v>654.20000000000005</v>
      </c>
      <c r="K83" s="1468" t="s">
        <v>185</v>
      </c>
      <c r="L83" s="246">
        <v>100</v>
      </c>
      <c r="M83" s="190">
        <v>100</v>
      </c>
      <c r="N83" s="83">
        <v>100</v>
      </c>
      <c r="O83" s="84"/>
    </row>
    <row r="84" spans="1:15" ht="15.75" customHeight="1" x14ac:dyDescent="0.2">
      <c r="A84" s="664"/>
      <c r="B84" s="1153"/>
      <c r="C84" s="1186"/>
      <c r="D84" s="1461"/>
      <c r="E84" s="1187"/>
      <c r="F84" s="1188"/>
      <c r="G84" s="228"/>
      <c r="H84" s="144"/>
      <c r="I84" s="149"/>
      <c r="J84" s="144"/>
      <c r="K84" s="1470"/>
      <c r="L84" s="248"/>
      <c r="M84" s="148"/>
      <c r="N84" s="137"/>
      <c r="O84" s="84"/>
    </row>
    <row r="85" spans="1:15" ht="15.75" customHeight="1" thickBot="1" x14ac:dyDescent="0.25">
      <c r="A85" s="671"/>
      <c r="B85" s="1191"/>
      <c r="C85" s="1179"/>
      <c r="D85" s="1462"/>
      <c r="E85" s="1181"/>
      <c r="F85" s="1184"/>
      <c r="G85" s="34" t="s">
        <v>16</v>
      </c>
      <c r="H85" s="113">
        <f>SUM(H74:H83)</f>
        <v>1093.0999999999999</v>
      </c>
      <c r="I85" s="114">
        <f>SUM(I74:I83)</f>
        <v>1039.5</v>
      </c>
      <c r="J85" s="120">
        <f t="shared" ref="J85" si="0">SUM(J74:J83)</f>
        <v>983.5</v>
      </c>
      <c r="K85" s="526" t="s">
        <v>133</v>
      </c>
      <c r="L85" s="570">
        <v>5000</v>
      </c>
      <c r="M85" s="196">
        <v>5000</v>
      </c>
      <c r="N85" s="197">
        <v>5000</v>
      </c>
    </row>
    <row r="86" spans="1:15" ht="29.25" customHeight="1" x14ac:dyDescent="0.2">
      <c r="A86" s="670" t="s">
        <v>14</v>
      </c>
      <c r="B86" s="1190" t="s">
        <v>14</v>
      </c>
      <c r="C86" s="1178" t="s">
        <v>19</v>
      </c>
      <c r="D86" s="1157" t="s">
        <v>68</v>
      </c>
      <c r="E86" s="1187"/>
      <c r="F86" s="857">
        <v>1</v>
      </c>
      <c r="G86" s="31" t="s">
        <v>15</v>
      </c>
      <c r="H86" s="101">
        <v>3.9</v>
      </c>
      <c r="I86" s="1189">
        <v>3.9</v>
      </c>
      <c r="J86" s="102">
        <v>3.9</v>
      </c>
      <c r="K86" s="388" t="s">
        <v>153</v>
      </c>
      <c r="L86" s="245">
        <v>10</v>
      </c>
      <c r="M86" s="474">
        <v>10</v>
      </c>
      <c r="N86" s="475">
        <v>10</v>
      </c>
    </row>
    <row r="87" spans="1:15" ht="18" customHeight="1" thickBot="1" x14ac:dyDescent="0.25">
      <c r="A87" s="1163"/>
      <c r="B87" s="15"/>
      <c r="C87" s="1179"/>
      <c r="D87" s="527"/>
      <c r="E87" s="1181"/>
      <c r="F87" s="1182"/>
      <c r="G87" s="34" t="s">
        <v>16</v>
      </c>
      <c r="H87" s="113">
        <f t="shared" ref="H87:J87" si="1">H86</f>
        <v>3.9</v>
      </c>
      <c r="I87" s="112">
        <f t="shared" si="1"/>
        <v>3.9</v>
      </c>
      <c r="J87" s="114">
        <f t="shared" si="1"/>
        <v>3.9</v>
      </c>
      <c r="K87" s="444" t="s">
        <v>134</v>
      </c>
      <c r="L87" s="72">
        <v>860</v>
      </c>
      <c r="M87" s="161">
        <v>860</v>
      </c>
      <c r="N87" s="275">
        <v>860</v>
      </c>
    </row>
    <row r="88" spans="1:15" ht="18" customHeight="1" x14ac:dyDescent="0.2">
      <c r="A88" s="661" t="s">
        <v>14</v>
      </c>
      <c r="B88" s="1472" t="s">
        <v>14</v>
      </c>
      <c r="C88" s="1457" t="s">
        <v>21</v>
      </c>
      <c r="D88" s="1460" t="s">
        <v>164</v>
      </c>
      <c r="E88" s="1463"/>
      <c r="F88" s="1465">
        <v>2</v>
      </c>
      <c r="G88" s="695" t="s">
        <v>15</v>
      </c>
      <c r="H88" s="101">
        <v>17.8</v>
      </c>
      <c r="I88" s="1189">
        <v>17.8</v>
      </c>
      <c r="J88" s="102">
        <v>17.8</v>
      </c>
      <c r="K88" s="1468" t="s">
        <v>186</v>
      </c>
      <c r="L88" s="246">
        <v>39</v>
      </c>
      <c r="M88" s="190">
        <v>39</v>
      </c>
      <c r="N88" s="83">
        <v>39</v>
      </c>
    </row>
    <row r="89" spans="1:15" ht="16.5" customHeight="1" thickBot="1" x14ac:dyDescent="0.25">
      <c r="A89" s="671"/>
      <c r="B89" s="1473"/>
      <c r="C89" s="1459"/>
      <c r="D89" s="1462"/>
      <c r="E89" s="1464"/>
      <c r="F89" s="1467"/>
      <c r="G89" s="34" t="s">
        <v>16</v>
      </c>
      <c r="H89" s="113">
        <f t="shared" ref="H89:J89" si="2">SUM(H88)</f>
        <v>17.8</v>
      </c>
      <c r="I89" s="112">
        <f t="shared" si="2"/>
        <v>17.8</v>
      </c>
      <c r="J89" s="114">
        <f t="shared" si="2"/>
        <v>17.8</v>
      </c>
      <c r="K89" s="1469"/>
      <c r="L89" s="571"/>
      <c r="M89" s="461"/>
      <c r="N89" s="207"/>
    </row>
    <row r="90" spans="1:15" ht="18" customHeight="1" x14ac:dyDescent="0.2">
      <c r="A90" s="1455" t="s">
        <v>14</v>
      </c>
      <c r="B90" s="1190" t="s">
        <v>14</v>
      </c>
      <c r="C90" s="1457" t="s">
        <v>22</v>
      </c>
      <c r="D90" s="1460" t="s">
        <v>154</v>
      </c>
      <c r="E90" s="1463" t="s">
        <v>48</v>
      </c>
      <c r="F90" s="1465">
        <v>2</v>
      </c>
      <c r="G90" s="695" t="s">
        <v>15</v>
      </c>
      <c r="H90" s="97">
        <v>26.2</v>
      </c>
      <c r="I90" s="174">
        <v>26.2</v>
      </c>
      <c r="J90" s="98">
        <v>26.2</v>
      </c>
      <c r="K90" s="282" t="s">
        <v>132</v>
      </c>
      <c r="L90" s="572">
        <v>68</v>
      </c>
      <c r="M90" s="473">
        <v>68</v>
      </c>
      <c r="N90" s="338">
        <v>68</v>
      </c>
    </row>
    <row r="91" spans="1:15" ht="39" customHeight="1" x14ac:dyDescent="0.2">
      <c r="A91" s="1385"/>
      <c r="B91" s="1153"/>
      <c r="C91" s="1458"/>
      <c r="D91" s="1461"/>
      <c r="E91" s="1450"/>
      <c r="F91" s="1466"/>
      <c r="G91" s="93" t="s">
        <v>111</v>
      </c>
      <c r="H91" s="376">
        <v>107.4</v>
      </c>
      <c r="I91" s="175"/>
      <c r="J91" s="117"/>
      <c r="K91" s="1468" t="s">
        <v>100</v>
      </c>
      <c r="L91" s="22">
        <v>7560</v>
      </c>
      <c r="M91" s="690">
        <v>7560</v>
      </c>
      <c r="N91" s="692">
        <v>7560</v>
      </c>
    </row>
    <row r="92" spans="1:15" ht="13.5" thickBot="1" x14ac:dyDescent="0.25">
      <c r="A92" s="1456"/>
      <c r="B92" s="1191"/>
      <c r="C92" s="1459"/>
      <c r="D92" s="1462"/>
      <c r="E92" s="1464"/>
      <c r="F92" s="1467"/>
      <c r="G92" s="34" t="s">
        <v>16</v>
      </c>
      <c r="H92" s="113">
        <f t="shared" ref="H92:J92" si="3">SUM(H90:H91)</f>
        <v>133.6</v>
      </c>
      <c r="I92" s="112">
        <f t="shared" si="3"/>
        <v>26.2</v>
      </c>
      <c r="J92" s="114">
        <f t="shared" si="3"/>
        <v>26.2</v>
      </c>
      <c r="K92" s="1469"/>
      <c r="L92" s="573"/>
      <c r="M92" s="368"/>
      <c r="N92" s="178"/>
    </row>
    <row r="93" spans="1:15" ht="28.5" customHeight="1" x14ac:dyDescent="0.2">
      <c r="A93" s="1455" t="s">
        <v>14</v>
      </c>
      <c r="B93" s="1190" t="s">
        <v>14</v>
      </c>
      <c r="C93" s="1457" t="s">
        <v>107</v>
      </c>
      <c r="D93" s="1460" t="s">
        <v>187</v>
      </c>
      <c r="E93" s="1463"/>
      <c r="F93" s="1477">
        <v>1</v>
      </c>
      <c r="G93" s="696" t="s">
        <v>15</v>
      </c>
      <c r="H93" s="101">
        <v>26.7</v>
      </c>
      <c r="I93" s="1189">
        <v>5</v>
      </c>
      <c r="J93" s="102">
        <v>5</v>
      </c>
      <c r="K93" s="155" t="s">
        <v>188</v>
      </c>
      <c r="L93" s="37">
        <v>1</v>
      </c>
      <c r="M93" s="691"/>
      <c r="N93" s="693"/>
    </row>
    <row r="94" spans="1:15" ht="28.5" customHeight="1" thickBot="1" x14ac:dyDescent="0.25">
      <c r="A94" s="1456"/>
      <c r="B94" s="1191"/>
      <c r="C94" s="1459"/>
      <c r="D94" s="1462"/>
      <c r="E94" s="1464"/>
      <c r="F94" s="1478"/>
      <c r="G94" s="34" t="s">
        <v>16</v>
      </c>
      <c r="H94" s="113">
        <f>H93</f>
        <v>26.7</v>
      </c>
      <c r="I94" s="112">
        <f>+I93</f>
        <v>5</v>
      </c>
      <c r="J94" s="114">
        <f>+J93</f>
        <v>5</v>
      </c>
      <c r="K94" s="206" t="s">
        <v>189</v>
      </c>
      <c r="L94" s="573">
        <v>1</v>
      </c>
      <c r="M94" s="368">
        <v>1</v>
      </c>
      <c r="N94" s="178">
        <v>1</v>
      </c>
    </row>
    <row r="95" spans="1:15" ht="18.75" customHeight="1" x14ac:dyDescent="0.2">
      <c r="A95" s="1455" t="s">
        <v>14</v>
      </c>
      <c r="B95" s="1190" t="s">
        <v>14</v>
      </c>
      <c r="C95" s="1457" t="s">
        <v>108</v>
      </c>
      <c r="D95" s="1460" t="s">
        <v>173</v>
      </c>
      <c r="E95" s="1463"/>
      <c r="F95" s="1465">
        <v>2</v>
      </c>
      <c r="G95" s="695" t="s">
        <v>15</v>
      </c>
      <c r="H95" s="101">
        <v>16</v>
      </c>
      <c r="I95" s="118">
        <v>16</v>
      </c>
      <c r="J95" s="116">
        <v>16</v>
      </c>
      <c r="K95" s="1474" t="s">
        <v>132</v>
      </c>
      <c r="L95" s="245">
        <v>89</v>
      </c>
      <c r="M95" s="474">
        <v>89</v>
      </c>
      <c r="N95" s="475">
        <v>89</v>
      </c>
    </row>
    <row r="96" spans="1:15" ht="16.5" customHeight="1" thickBot="1" x14ac:dyDescent="0.25">
      <c r="A96" s="1456"/>
      <c r="B96" s="1191"/>
      <c r="C96" s="1459"/>
      <c r="D96" s="1462"/>
      <c r="E96" s="1464"/>
      <c r="F96" s="1467"/>
      <c r="G96" s="34" t="s">
        <v>16</v>
      </c>
      <c r="H96" s="113">
        <f>H95</f>
        <v>16</v>
      </c>
      <c r="I96" s="112">
        <f>SUM(I95)</f>
        <v>16</v>
      </c>
      <c r="J96" s="114">
        <f>SUM(J95)</f>
        <v>16</v>
      </c>
      <c r="K96" s="1469"/>
      <c r="L96" s="573"/>
      <c r="M96" s="368"/>
      <c r="N96" s="178"/>
    </row>
    <row r="97" spans="1:16" ht="13.5" thickBot="1" x14ac:dyDescent="0.25">
      <c r="A97" s="658" t="s">
        <v>14</v>
      </c>
      <c r="B97" s="2" t="s">
        <v>14</v>
      </c>
      <c r="C97" s="1486" t="s">
        <v>20</v>
      </c>
      <c r="D97" s="1486"/>
      <c r="E97" s="1486"/>
      <c r="F97" s="1486"/>
      <c r="G97" s="1487"/>
      <c r="H97" s="276">
        <f>H92+H89+H87+H85+H73+H94+H96</f>
        <v>74382.100000000006</v>
      </c>
      <c r="I97" s="122">
        <f t="shared" ref="I97:J97" si="4">I92+I89+I87+I85+I73+I94+I96</f>
        <v>71435.399999999994</v>
      </c>
      <c r="J97" s="123">
        <f t="shared" si="4"/>
        <v>71364.899999999994</v>
      </c>
      <c r="K97" s="1154"/>
      <c r="L97" s="1488"/>
      <c r="M97" s="1488"/>
      <c r="N97" s="1489"/>
    </row>
    <row r="98" spans="1:16" ht="15.75" customHeight="1" thickBot="1" x14ac:dyDescent="0.25">
      <c r="A98" s="658" t="s">
        <v>14</v>
      </c>
      <c r="B98" s="1490" t="s">
        <v>6</v>
      </c>
      <c r="C98" s="1491"/>
      <c r="D98" s="1491"/>
      <c r="E98" s="1491"/>
      <c r="F98" s="1491"/>
      <c r="G98" s="1491"/>
      <c r="H98" s="659">
        <f t="shared" ref="H98:J98" si="5">H97</f>
        <v>74382.100000000006</v>
      </c>
      <c r="I98" s="660">
        <f t="shared" si="5"/>
        <v>71435.399999999994</v>
      </c>
      <c r="J98" s="659">
        <f t="shared" si="5"/>
        <v>71364.899999999994</v>
      </c>
      <c r="K98" s="1492"/>
      <c r="L98" s="1493"/>
      <c r="M98" s="1493"/>
      <c r="N98" s="1494"/>
    </row>
    <row r="99" spans="1:16" ht="15.75" customHeight="1" thickBot="1" x14ac:dyDescent="0.25">
      <c r="A99" s="1162" t="s">
        <v>17</v>
      </c>
      <c r="B99" s="1495" t="s">
        <v>37</v>
      </c>
      <c r="C99" s="1496"/>
      <c r="D99" s="1496"/>
      <c r="E99" s="1496"/>
      <c r="F99" s="1496"/>
      <c r="G99" s="1496"/>
      <c r="H99" s="1496"/>
      <c r="I99" s="1496"/>
      <c r="J99" s="1496"/>
      <c r="K99" s="1496"/>
      <c r="L99" s="1496"/>
      <c r="M99" s="1496"/>
      <c r="N99" s="1497"/>
    </row>
    <row r="100" spans="1:16" ht="15.75" customHeight="1" thickBot="1" x14ac:dyDescent="0.25">
      <c r="A100" s="672" t="s">
        <v>17</v>
      </c>
      <c r="B100" s="4" t="s">
        <v>14</v>
      </c>
      <c r="C100" s="1498" t="s">
        <v>33</v>
      </c>
      <c r="D100" s="1499"/>
      <c r="E100" s="1499"/>
      <c r="F100" s="1499"/>
      <c r="G100" s="1499"/>
      <c r="H100" s="1499"/>
      <c r="I100" s="1499"/>
      <c r="J100" s="1499"/>
      <c r="K100" s="1499"/>
      <c r="L100" s="1499"/>
      <c r="M100" s="1499"/>
      <c r="N100" s="1500"/>
    </row>
    <row r="101" spans="1:16" ht="15" customHeight="1" x14ac:dyDescent="0.2">
      <c r="A101" s="670" t="s">
        <v>17</v>
      </c>
      <c r="B101" s="1190" t="s">
        <v>14</v>
      </c>
      <c r="C101" s="747" t="s">
        <v>14</v>
      </c>
      <c r="D101" s="1479" t="s">
        <v>190</v>
      </c>
      <c r="E101" s="327" t="s">
        <v>2</v>
      </c>
      <c r="F101" s="87">
        <v>5</v>
      </c>
      <c r="G101" s="815" t="s">
        <v>15</v>
      </c>
      <c r="H101" s="850">
        <f>948.2+18.8-619</f>
        <v>348</v>
      </c>
      <c r="I101" s="850">
        <f>6070.2-2900</f>
        <v>3170.2</v>
      </c>
      <c r="J101" s="851">
        <f>6568.3-2900+619</f>
        <v>4287.3</v>
      </c>
      <c r="K101" s="198"/>
      <c r="L101" s="580"/>
      <c r="M101" s="167"/>
      <c r="N101" s="686"/>
      <c r="O101" s="128"/>
      <c r="P101" s="128"/>
    </row>
    <row r="102" spans="1:16" ht="15" customHeight="1" x14ac:dyDescent="0.2">
      <c r="A102" s="668"/>
      <c r="B102" s="1153"/>
      <c r="C102" s="856"/>
      <c r="D102" s="1480"/>
      <c r="E102" s="327"/>
      <c r="F102" s="1171"/>
      <c r="G102" s="726" t="s">
        <v>271</v>
      </c>
      <c r="H102" s="1189"/>
      <c r="I102" s="1189">
        <v>2900</v>
      </c>
      <c r="J102" s="1189">
        <v>2900</v>
      </c>
      <c r="K102" s="328"/>
      <c r="L102" s="581"/>
      <c r="M102" s="140"/>
      <c r="N102" s="86"/>
      <c r="O102" s="128"/>
      <c r="P102" s="128"/>
    </row>
    <row r="103" spans="1:16" ht="15" customHeight="1" x14ac:dyDescent="0.2">
      <c r="A103" s="668"/>
      <c r="B103" s="1153"/>
      <c r="C103" s="856"/>
      <c r="D103" s="1480"/>
      <c r="E103" s="452"/>
      <c r="F103" s="1171"/>
      <c r="G103" s="549" t="s">
        <v>111</v>
      </c>
      <c r="H103" s="175">
        <v>102.5</v>
      </c>
      <c r="I103" s="175">
        <f>SUMIF(G111:G132,"sb(l)'",I111:I132)</f>
        <v>0</v>
      </c>
      <c r="J103" s="117">
        <v>43.5</v>
      </c>
      <c r="K103" s="328"/>
      <c r="L103" s="581"/>
      <c r="M103" s="140"/>
      <c r="N103" s="86"/>
      <c r="O103" s="128"/>
    </row>
    <row r="104" spans="1:16" ht="15" customHeight="1" x14ac:dyDescent="0.2">
      <c r="A104" s="668"/>
      <c r="B104" s="1153"/>
      <c r="C104" s="1186"/>
      <c r="D104" s="1480"/>
      <c r="E104" s="326"/>
      <c r="F104" s="327"/>
      <c r="G104" s="549" t="s">
        <v>114</v>
      </c>
      <c r="H104" s="175">
        <v>6.8</v>
      </c>
      <c r="I104" s="175">
        <v>943.6</v>
      </c>
      <c r="J104" s="117">
        <v>77.400000000000006</v>
      </c>
      <c r="K104" s="328"/>
      <c r="L104" s="581"/>
      <c r="M104" s="140"/>
      <c r="N104" s="86"/>
      <c r="O104" s="128"/>
    </row>
    <row r="105" spans="1:16" ht="15" customHeight="1" x14ac:dyDescent="0.2">
      <c r="A105" s="668"/>
      <c r="B105" s="1153"/>
      <c r="C105" s="1186"/>
      <c r="D105" s="1174"/>
      <c r="E105" s="326"/>
      <c r="F105" s="327"/>
      <c r="G105" s="726" t="s">
        <v>4</v>
      </c>
      <c r="H105" s="118">
        <v>297.5</v>
      </c>
      <c r="I105" s="118">
        <v>0</v>
      </c>
      <c r="J105" s="118">
        <v>403.9</v>
      </c>
      <c r="K105" s="328"/>
      <c r="L105" s="581"/>
      <c r="M105" s="140"/>
      <c r="N105" s="86"/>
      <c r="O105" s="128"/>
    </row>
    <row r="106" spans="1:16" ht="15" customHeight="1" x14ac:dyDescent="0.2">
      <c r="A106" s="668"/>
      <c r="B106" s="1153"/>
      <c r="C106" s="1186"/>
      <c r="D106" s="1174"/>
      <c r="E106" s="326"/>
      <c r="F106" s="327"/>
      <c r="G106" s="549" t="s">
        <v>18</v>
      </c>
      <c r="H106" s="175">
        <v>128.69999999999999</v>
      </c>
      <c r="I106" s="175">
        <v>83.3</v>
      </c>
      <c r="J106" s="117">
        <v>224.3</v>
      </c>
      <c r="K106" s="328"/>
      <c r="L106" s="581"/>
      <c r="M106" s="140"/>
      <c r="N106" s="86"/>
      <c r="O106" s="128"/>
    </row>
    <row r="107" spans="1:16" ht="15" customHeight="1" x14ac:dyDescent="0.2">
      <c r="A107" s="668"/>
      <c r="B107" s="1153"/>
      <c r="C107" s="1186"/>
      <c r="D107" s="1174"/>
      <c r="E107" s="326"/>
      <c r="F107" s="327"/>
      <c r="G107" s="330" t="s">
        <v>3</v>
      </c>
      <c r="H107" s="110">
        <v>81.099999999999994</v>
      </c>
      <c r="I107" s="110">
        <v>446</v>
      </c>
      <c r="J107" s="109">
        <v>865</v>
      </c>
      <c r="K107" s="328"/>
      <c r="L107" s="581"/>
      <c r="M107" s="140"/>
      <c r="N107" s="86"/>
      <c r="O107" s="128"/>
    </row>
    <row r="108" spans="1:16" ht="28.5" customHeight="1" x14ac:dyDescent="0.2">
      <c r="A108" s="668"/>
      <c r="B108" s="1153"/>
      <c r="C108" s="1186"/>
      <c r="D108" s="1504" t="s">
        <v>192</v>
      </c>
      <c r="E108" s="326"/>
      <c r="F108" s="327"/>
      <c r="G108" s="550"/>
      <c r="H108" s="118"/>
      <c r="I108" s="118"/>
      <c r="J108" s="116"/>
      <c r="K108" s="1165" t="s">
        <v>56</v>
      </c>
      <c r="L108" s="582"/>
      <c r="M108" s="190">
        <v>1</v>
      </c>
      <c r="N108" s="83"/>
    </row>
    <row r="109" spans="1:16" ht="15.75" customHeight="1" x14ac:dyDescent="0.2">
      <c r="A109" s="668"/>
      <c r="B109" s="1153"/>
      <c r="C109" s="1186"/>
      <c r="D109" s="1461"/>
      <c r="E109" s="326"/>
      <c r="F109" s="327"/>
      <c r="G109" s="550"/>
      <c r="H109" s="118"/>
      <c r="I109" s="118"/>
      <c r="J109" s="116"/>
      <c r="K109" s="1468" t="s">
        <v>104</v>
      </c>
      <c r="L109" s="246"/>
      <c r="M109" s="190"/>
      <c r="N109" s="83">
        <v>50</v>
      </c>
    </row>
    <row r="110" spans="1:16" ht="15.75" customHeight="1" x14ac:dyDescent="0.2">
      <c r="A110" s="668"/>
      <c r="B110" s="1153"/>
      <c r="C110" s="1186"/>
      <c r="D110" s="1461"/>
      <c r="E110" s="326"/>
      <c r="F110" s="327"/>
      <c r="G110" s="550"/>
      <c r="H110" s="118"/>
      <c r="I110" s="118"/>
      <c r="J110" s="116"/>
      <c r="K110" s="1607"/>
      <c r="L110" s="236"/>
      <c r="M110" s="132"/>
      <c r="N110" s="53"/>
    </row>
    <row r="111" spans="1:16" ht="27.75" customHeight="1" x14ac:dyDescent="0.2">
      <c r="A111" s="668"/>
      <c r="B111" s="1153"/>
      <c r="C111" s="1186"/>
      <c r="D111" s="1397" t="s">
        <v>229</v>
      </c>
      <c r="E111" s="326"/>
      <c r="F111" s="327"/>
      <c r="G111" s="550"/>
      <c r="H111" s="118"/>
      <c r="I111" s="118"/>
      <c r="J111" s="118"/>
      <c r="K111" s="205" t="s">
        <v>116</v>
      </c>
      <c r="L111" s="1243">
        <v>0</v>
      </c>
      <c r="M111" s="1244">
        <v>5</v>
      </c>
      <c r="N111" s="1245">
        <v>2</v>
      </c>
    </row>
    <row r="112" spans="1:16" ht="27.75" customHeight="1" x14ac:dyDescent="0.2">
      <c r="A112" s="668"/>
      <c r="B112" s="1153"/>
      <c r="C112" s="1186"/>
      <c r="D112" s="1461"/>
      <c r="E112" s="1170"/>
      <c r="F112" s="1172"/>
      <c r="G112" s="21"/>
      <c r="H112" s="1189"/>
      <c r="I112" s="102"/>
      <c r="J112" s="107"/>
      <c r="K112" s="1165" t="s">
        <v>193</v>
      </c>
      <c r="L112" s="1246">
        <v>0</v>
      </c>
      <c r="M112" s="1247">
        <v>5</v>
      </c>
      <c r="N112" s="1248">
        <v>2</v>
      </c>
    </row>
    <row r="113" spans="1:15" ht="27" customHeight="1" x14ac:dyDescent="0.2">
      <c r="A113" s="668"/>
      <c r="B113" s="1153"/>
      <c r="C113" s="1186"/>
      <c r="D113" s="1449"/>
      <c r="E113" s="1170"/>
      <c r="F113" s="1172"/>
      <c r="G113" s="21"/>
      <c r="H113" s="1189"/>
      <c r="I113" s="102"/>
      <c r="J113" s="107"/>
      <c r="K113" s="1166"/>
      <c r="L113" s="248"/>
      <c r="M113" s="148"/>
      <c r="N113" s="137"/>
    </row>
    <row r="114" spans="1:15" ht="28.5" customHeight="1" x14ac:dyDescent="0.2">
      <c r="A114" s="668"/>
      <c r="B114" s="1153"/>
      <c r="C114" s="1186"/>
      <c r="D114" s="1397" t="s">
        <v>230</v>
      </c>
      <c r="E114" s="478"/>
      <c r="F114" s="857"/>
      <c r="G114" s="21"/>
      <c r="H114" s="1189"/>
      <c r="I114" s="102"/>
      <c r="J114" s="101"/>
      <c r="K114" s="444" t="s">
        <v>194</v>
      </c>
      <c r="L114" s="583"/>
      <c r="M114" s="161">
        <v>1</v>
      </c>
      <c r="N114" s="43"/>
    </row>
    <row r="115" spans="1:15" ht="27" customHeight="1" x14ac:dyDescent="0.2">
      <c r="A115" s="668"/>
      <c r="B115" s="1153"/>
      <c r="C115" s="1186"/>
      <c r="D115" s="1461"/>
      <c r="E115" s="478"/>
      <c r="F115" s="857"/>
      <c r="G115" s="21"/>
      <c r="H115" s="1189"/>
      <c r="I115" s="102"/>
      <c r="J115" s="107"/>
      <c r="K115" s="205" t="s">
        <v>83</v>
      </c>
      <c r="L115" s="37"/>
      <c r="M115" s="691">
        <v>30</v>
      </c>
      <c r="N115" s="693">
        <v>100</v>
      </c>
    </row>
    <row r="116" spans="1:15" ht="30" customHeight="1" x14ac:dyDescent="0.2">
      <c r="A116" s="668"/>
      <c r="B116" s="1153"/>
      <c r="C116" s="1186"/>
      <c r="D116" s="1176" t="s">
        <v>191</v>
      </c>
      <c r="E116" s="1170"/>
      <c r="F116" s="1172"/>
      <c r="G116" s="19"/>
      <c r="H116" s="1189"/>
      <c r="I116" s="102"/>
      <c r="J116" s="101"/>
      <c r="K116" s="1165"/>
      <c r="L116" s="584"/>
      <c r="M116" s="424"/>
      <c r="N116" s="425"/>
    </row>
    <row r="117" spans="1:15" ht="35.25" customHeight="1" x14ac:dyDescent="0.2">
      <c r="A117" s="668"/>
      <c r="B117" s="1153"/>
      <c r="C117" s="1186"/>
      <c r="D117" s="1484" t="s">
        <v>174</v>
      </c>
      <c r="E117" s="1170"/>
      <c r="F117" s="1172"/>
      <c r="G117" s="858"/>
      <c r="H117" s="1189"/>
      <c r="I117" s="102"/>
      <c r="J117" s="107"/>
      <c r="K117" s="1177" t="s">
        <v>83</v>
      </c>
      <c r="L117" s="585">
        <v>100</v>
      </c>
      <c r="M117" s="140"/>
      <c r="N117" s="86"/>
    </row>
    <row r="118" spans="1:15" ht="35.25" customHeight="1" x14ac:dyDescent="0.2">
      <c r="A118" s="667"/>
      <c r="B118" s="1153"/>
      <c r="C118" s="1186"/>
      <c r="D118" s="1485"/>
      <c r="E118" s="1170"/>
      <c r="F118" s="1172"/>
      <c r="G118" s="858"/>
      <c r="H118" s="1189"/>
      <c r="I118" s="102"/>
      <c r="J118" s="107"/>
      <c r="K118" s="205" t="s">
        <v>129</v>
      </c>
      <c r="L118" s="583">
        <v>100</v>
      </c>
      <c r="M118" s="1237"/>
      <c r="N118" s="88"/>
    </row>
    <row r="119" spans="1:15" ht="25.5" customHeight="1" x14ac:dyDescent="0.2">
      <c r="A119" s="667"/>
      <c r="B119" s="1153"/>
      <c r="C119" s="1186"/>
      <c r="D119" s="1397" t="s">
        <v>243</v>
      </c>
      <c r="E119" s="478"/>
      <c r="F119" s="857"/>
      <c r="G119" s="858"/>
      <c r="H119" s="1189"/>
      <c r="I119" s="102"/>
      <c r="J119" s="107"/>
      <c r="K119" s="520" t="s">
        <v>56</v>
      </c>
      <c r="L119" s="829"/>
      <c r="M119" s="480">
        <v>1</v>
      </c>
      <c r="N119" s="692"/>
    </row>
    <row r="120" spans="1:15" ht="27.75" customHeight="1" x14ac:dyDescent="0.2">
      <c r="A120" s="667"/>
      <c r="B120" s="1153"/>
      <c r="C120" s="1186"/>
      <c r="D120" s="1461"/>
      <c r="E120" s="478"/>
      <c r="F120" s="857"/>
      <c r="G120" s="858"/>
      <c r="H120" s="1189"/>
      <c r="I120" s="102"/>
      <c r="J120" s="107"/>
      <c r="K120" s="520" t="s">
        <v>104</v>
      </c>
      <c r="L120" s="520"/>
      <c r="M120" s="239">
        <v>10</v>
      </c>
      <c r="N120" s="693">
        <v>100</v>
      </c>
    </row>
    <row r="121" spans="1:15" ht="27.75" customHeight="1" x14ac:dyDescent="0.2">
      <c r="A121" s="667"/>
      <c r="B121" s="1153"/>
      <c r="C121" s="1186"/>
      <c r="D121" s="614" t="s">
        <v>231</v>
      </c>
      <c r="E121" s="478"/>
      <c r="F121" s="857"/>
      <c r="G121" s="858"/>
      <c r="H121" s="974"/>
      <c r="I121" s="180"/>
      <c r="J121" s="105"/>
      <c r="K121" s="860" t="s">
        <v>162</v>
      </c>
      <c r="L121" s="861">
        <v>1</v>
      </c>
      <c r="M121" s="158"/>
      <c r="N121" s="275"/>
    </row>
    <row r="122" spans="1:15" ht="18.75" customHeight="1" x14ac:dyDescent="0.2">
      <c r="A122" s="668"/>
      <c r="B122" s="1153"/>
      <c r="C122" s="1186"/>
      <c r="D122" s="143"/>
      <c r="E122" s="478"/>
      <c r="F122" s="857"/>
      <c r="G122" s="858"/>
      <c r="H122" s="974"/>
      <c r="I122" s="180"/>
      <c r="J122" s="105"/>
      <c r="K122" s="575" t="s">
        <v>63</v>
      </c>
      <c r="L122" s="862"/>
      <c r="M122" s="161">
        <v>50</v>
      </c>
      <c r="N122" s="43">
        <v>100</v>
      </c>
    </row>
    <row r="123" spans="1:15" ht="40.5" customHeight="1" x14ac:dyDescent="0.2">
      <c r="A123" s="667"/>
      <c r="B123" s="1153"/>
      <c r="C123" s="1186"/>
      <c r="D123" s="1397" t="s">
        <v>195</v>
      </c>
      <c r="E123" s="478"/>
      <c r="F123" s="857"/>
      <c r="G123" s="858"/>
      <c r="H123" s="974"/>
      <c r="I123" s="180"/>
      <c r="J123" s="1193"/>
      <c r="K123" s="575" t="s">
        <v>267</v>
      </c>
      <c r="L123" s="775">
        <v>1</v>
      </c>
      <c r="M123" s="161"/>
      <c r="N123" s="43"/>
    </row>
    <row r="124" spans="1:15" ht="30" customHeight="1" x14ac:dyDescent="0.2">
      <c r="A124" s="667"/>
      <c r="B124" s="1153"/>
      <c r="C124" s="9"/>
      <c r="D124" s="1436"/>
      <c r="E124" s="1511"/>
      <c r="F124" s="1605"/>
      <c r="G124" s="696"/>
      <c r="H124" s="974"/>
      <c r="I124" s="180"/>
      <c r="J124" s="1193"/>
      <c r="K124" s="551" t="s">
        <v>56</v>
      </c>
      <c r="L124" s="321"/>
      <c r="M124" s="157">
        <v>1</v>
      </c>
      <c r="N124" s="150"/>
    </row>
    <row r="125" spans="1:15" ht="16.5" customHeight="1" x14ac:dyDescent="0.2">
      <c r="A125" s="667"/>
      <c r="B125" s="1153"/>
      <c r="C125" s="516"/>
      <c r="D125" s="1398"/>
      <c r="E125" s="1511"/>
      <c r="F125" s="1605"/>
      <c r="G125" s="696"/>
      <c r="H125" s="974"/>
      <c r="I125" s="180"/>
      <c r="J125" s="105"/>
      <c r="K125" s="517" t="s">
        <v>130</v>
      </c>
      <c r="L125" s="560"/>
      <c r="M125" s="200"/>
      <c r="N125" s="61">
        <v>80</v>
      </c>
    </row>
    <row r="126" spans="1:15" ht="15.75" customHeight="1" x14ac:dyDescent="0.2">
      <c r="A126" s="668"/>
      <c r="B126" s="1153"/>
      <c r="C126" s="71"/>
      <c r="D126" s="1397" t="s">
        <v>91</v>
      </c>
      <c r="E126" s="138"/>
      <c r="F126" s="1197"/>
      <c r="G126" s="1192"/>
      <c r="H126" s="974"/>
      <c r="I126" s="180"/>
      <c r="J126" s="105"/>
      <c r="K126" s="517" t="s">
        <v>75</v>
      </c>
      <c r="L126" s="27">
        <v>1</v>
      </c>
      <c r="M126" s="181"/>
      <c r="N126" s="59"/>
    </row>
    <row r="127" spans="1:15" ht="16.5" customHeight="1" x14ac:dyDescent="0.2">
      <c r="A127" s="668"/>
      <c r="B127" s="1153"/>
      <c r="C127" s="71"/>
      <c r="D127" s="1436"/>
      <c r="E127" s="138"/>
      <c r="F127" s="1197"/>
      <c r="G127" s="1192"/>
      <c r="H127" s="974"/>
      <c r="I127" s="180"/>
      <c r="J127" s="225"/>
      <c r="K127" s="509"/>
      <c r="L127" s="490"/>
      <c r="M127" s="240"/>
      <c r="N127" s="241"/>
    </row>
    <row r="128" spans="1:15" s="84" customFormat="1" ht="30.75" customHeight="1" x14ac:dyDescent="0.2">
      <c r="A128" s="668"/>
      <c r="B128" s="1153"/>
      <c r="C128" s="513"/>
      <c r="D128" s="1421" t="s">
        <v>244</v>
      </c>
      <c r="E128" s="392"/>
      <c r="F128" s="343"/>
      <c r="G128" s="743"/>
      <c r="H128" s="541"/>
      <c r="I128" s="249"/>
      <c r="J128" s="634"/>
      <c r="K128" s="1238" t="s">
        <v>62</v>
      </c>
      <c r="L128" s="635">
        <v>1</v>
      </c>
      <c r="M128" s="1239"/>
      <c r="N128" s="1240"/>
      <c r="O128" s="348"/>
    </row>
    <row r="129" spans="1:17" s="84" customFormat="1" ht="17.25" customHeight="1" thickBot="1" x14ac:dyDescent="0.25">
      <c r="A129" s="668"/>
      <c r="B129" s="1153"/>
      <c r="C129" s="513"/>
      <c r="D129" s="1503"/>
      <c r="E129" s="392"/>
      <c r="F129" s="343"/>
      <c r="G129" s="743"/>
      <c r="H129" s="299"/>
      <c r="I129" s="249"/>
      <c r="J129" s="694"/>
      <c r="K129" s="1194" t="s">
        <v>130</v>
      </c>
      <c r="L129" s="1242">
        <v>100</v>
      </c>
      <c r="M129" s="642"/>
      <c r="N129" s="531"/>
      <c r="O129" s="25"/>
    </row>
    <row r="130" spans="1:17" ht="36.75" customHeight="1" x14ac:dyDescent="0.2">
      <c r="A130" s="667"/>
      <c r="B130" s="1153"/>
      <c r="C130" s="9"/>
      <c r="D130" s="1416" t="s">
        <v>239</v>
      </c>
      <c r="E130" s="489" t="s">
        <v>2</v>
      </c>
      <c r="F130" s="265">
        <v>6</v>
      </c>
      <c r="G130" s="367" t="s">
        <v>15</v>
      </c>
      <c r="H130" s="382">
        <f>2193.5-50</f>
        <v>2143.5</v>
      </c>
      <c r="I130" s="270">
        <v>2530.4</v>
      </c>
      <c r="J130" s="443">
        <v>1972.9</v>
      </c>
      <c r="K130" s="578" t="s">
        <v>238</v>
      </c>
      <c r="L130" s="247">
        <v>7</v>
      </c>
      <c r="M130" s="618">
        <v>5</v>
      </c>
      <c r="N130" s="184">
        <v>5</v>
      </c>
      <c r="O130" s="128"/>
      <c r="P130" s="128"/>
      <c r="Q130" s="128"/>
    </row>
    <row r="131" spans="1:17" ht="44.25" customHeight="1" x14ac:dyDescent="0.2">
      <c r="A131" s="667"/>
      <c r="B131" s="1153"/>
      <c r="C131" s="71"/>
      <c r="D131" s="1398"/>
      <c r="E131" s="138"/>
      <c r="F131" s="1197"/>
      <c r="G131" s="778" t="s">
        <v>18</v>
      </c>
      <c r="H131" s="391">
        <v>50</v>
      </c>
      <c r="I131" s="935"/>
      <c r="J131" s="936"/>
      <c r="K131" s="551" t="s">
        <v>217</v>
      </c>
      <c r="L131" s="274">
        <v>2</v>
      </c>
      <c r="M131" s="90">
        <v>2</v>
      </c>
      <c r="N131" s="62">
        <v>3</v>
      </c>
      <c r="O131" s="128"/>
      <c r="P131" s="128"/>
      <c r="Q131" s="128"/>
    </row>
    <row r="132" spans="1:17" ht="30.75" customHeight="1" x14ac:dyDescent="0.2">
      <c r="A132" s="668"/>
      <c r="B132" s="1153"/>
      <c r="C132" s="64"/>
      <c r="D132" s="1480" t="s">
        <v>232</v>
      </c>
      <c r="E132" s="478"/>
      <c r="F132" s="857"/>
      <c r="G132" s="858"/>
      <c r="H132" s="1189"/>
      <c r="I132" s="102"/>
      <c r="J132" s="101"/>
      <c r="K132" s="345" t="s">
        <v>104</v>
      </c>
      <c r="L132" s="863" t="s">
        <v>84</v>
      </c>
      <c r="M132" s="632" t="s">
        <v>78</v>
      </c>
      <c r="N132" s="329"/>
    </row>
    <row r="133" spans="1:17" ht="35.25" customHeight="1" x14ac:dyDescent="0.2">
      <c r="A133" s="668"/>
      <c r="B133" s="1153"/>
      <c r="C133" s="364"/>
      <c r="D133" s="1606"/>
      <c r="E133" s="478"/>
      <c r="F133" s="857"/>
      <c r="G133" s="858"/>
      <c r="H133" s="1189"/>
      <c r="I133" s="102"/>
      <c r="J133" s="107"/>
      <c r="K133" s="323" t="s">
        <v>113</v>
      </c>
      <c r="L133" s="588" t="s">
        <v>78</v>
      </c>
      <c r="M133" s="483"/>
      <c r="N133" s="324"/>
      <c r="O133" s="455"/>
    </row>
    <row r="134" spans="1:17" ht="26.25" customHeight="1" x14ac:dyDescent="0.2">
      <c r="A134" s="668"/>
      <c r="B134" s="1250"/>
      <c r="C134" s="64"/>
      <c r="D134" s="1436" t="s">
        <v>196</v>
      </c>
      <c r="E134" s="488"/>
      <c r="F134" s="343"/>
      <c r="G134" s="743"/>
      <c r="H134" s="974"/>
      <c r="I134" s="180"/>
      <c r="J134" s="105"/>
      <c r="K134" s="937" t="s">
        <v>120</v>
      </c>
      <c r="L134" s="938" t="s">
        <v>78</v>
      </c>
      <c r="M134" s="939"/>
      <c r="N134" s="940"/>
      <c r="O134" s="349"/>
    </row>
    <row r="135" spans="1:17" ht="27.75" customHeight="1" x14ac:dyDescent="0.2">
      <c r="A135" s="1297"/>
      <c r="B135" s="1298"/>
      <c r="C135" s="1299"/>
      <c r="D135" s="1398"/>
      <c r="E135" s="1300"/>
      <c r="F135" s="1301"/>
      <c r="G135" s="748"/>
      <c r="H135" s="170"/>
      <c r="I135" s="1302"/>
      <c r="J135" s="989"/>
      <c r="K135" s="577"/>
      <c r="L135" s="648"/>
      <c r="M135" s="486"/>
      <c r="N135" s="487"/>
      <c r="O135" s="349"/>
    </row>
    <row r="136" spans="1:17" ht="31.5" customHeight="1" x14ac:dyDescent="0.2">
      <c r="A136" s="668"/>
      <c r="B136" s="1153"/>
      <c r="C136" s="1205"/>
      <c r="D136" s="1422" t="s">
        <v>197</v>
      </c>
      <c r="E136" s="392"/>
      <c r="F136" s="343"/>
      <c r="G136" s="743"/>
      <c r="H136" s="299"/>
      <c r="I136" s="249"/>
      <c r="J136" s="694"/>
      <c r="K136" s="644" t="s">
        <v>162</v>
      </c>
      <c r="L136" s="645">
        <v>1</v>
      </c>
      <c r="M136" s="646"/>
      <c r="N136" s="647"/>
      <c r="O136" s="54"/>
    </row>
    <row r="137" spans="1:17" ht="16.5" customHeight="1" x14ac:dyDescent="0.2">
      <c r="A137" s="668"/>
      <c r="B137" s="1153"/>
      <c r="C137" s="1205"/>
      <c r="D137" s="1422"/>
      <c r="E137" s="392"/>
      <c r="F137" s="343"/>
      <c r="G137" s="748"/>
      <c r="H137" s="538"/>
      <c r="I137" s="547"/>
      <c r="J137" s="540"/>
      <c r="K137" s="1520" t="s">
        <v>163</v>
      </c>
      <c r="L137" s="590">
        <v>20</v>
      </c>
      <c r="M137" s="636">
        <v>60</v>
      </c>
      <c r="N137" s="637">
        <v>100</v>
      </c>
      <c r="O137" s="54"/>
    </row>
    <row r="138" spans="1:17" ht="16.5" customHeight="1" thickBot="1" x14ac:dyDescent="0.25">
      <c r="A138" s="673"/>
      <c r="B138" s="1191"/>
      <c r="C138" s="278"/>
      <c r="D138" s="633"/>
      <c r="E138" s="1522" t="s">
        <v>54</v>
      </c>
      <c r="F138" s="1523"/>
      <c r="G138" s="1524"/>
      <c r="H138" s="300">
        <f>SUM(H101:H137)</f>
        <v>3158.1</v>
      </c>
      <c r="I138" s="300">
        <f>SUM(I101:I137)</f>
        <v>10073.5</v>
      </c>
      <c r="J138" s="300">
        <f>SUM(J101:J137)</f>
        <v>10774.3</v>
      </c>
      <c r="K138" s="1521"/>
      <c r="L138" s="591"/>
      <c r="M138" s="416"/>
      <c r="N138" s="187"/>
    </row>
    <row r="139" spans="1:17" ht="16.5" customHeight="1" x14ac:dyDescent="0.2">
      <c r="A139" s="670" t="s">
        <v>17</v>
      </c>
      <c r="B139" s="1190" t="s">
        <v>14</v>
      </c>
      <c r="C139" s="753" t="s">
        <v>17</v>
      </c>
      <c r="D139" s="1525" t="s">
        <v>198</v>
      </c>
      <c r="E139" s="465" t="s">
        <v>2</v>
      </c>
      <c r="F139" s="58">
        <v>5</v>
      </c>
      <c r="G139" s="94" t="s">
        <v>15</v>
      </c>
      <c r="H139" s="438">
        <v>60.4</v>
      </c>
      <c r="I139" s="438">
        <v>588.29999999999995</v>
      </c>
      <c r="J139" s="438">
        <v>1256.9000000000001</v>
      </c>
      <c r="K139" s="528"/>
      <c r="L139" s="243"/>
      <c r="M139" s="167"/>
      <c r="N139" s="686"/>
      <c r="O139" s="128"/>
      <c r="P139" s="128"/>
      <c r="Q139" s="128"/>
    </row>
    <row r="140" spans="1:17" ht="16.5" customHeight="1" x14ac:dyDescent="0.2">
      <c r="A140" s="668"/>
      <c r="B140" s="1153"/>
      <c r="C140" s="1205"/>
      <c r="D140" s="1422"/>
      <c r="E140" s="499"/>
      <c r="F140" s="48"/>
      <c r="G140" s="1192" t="s">
        <v>111</v>
      </c>
      <c r="H140" s="426">
        <v>26.3</v>
      </c>
      <c r="I140" s="285"/>
      <c r="J140" s="320"/>
      <c r="K140" s="1199"/>
      <c r="L140" s="244"/>
      <c r="M140" s="140"/>
      <c r="N140" s="86"/>
    </row>
    <row r="141" spans="1:17" ht="16.5" customHeight="1" x14ac:dyDescent="0.2">
      <c r="A141" s="668"/>
      <c r="B141" s="1153"/>
      <c r="C141" s="1205"/>
      <c r="D141" s="1422"/>
      <c r="E141" s="499"/>
      <c r="F141" s="48"/>
      <c r="G141" s="337" t="s">
        <v>3</v>
      </c>
      <c r="H141" s="468"/>
      <c r="I141" s="830">
        <v>35.700000000000003</v>
      </c>
      <c r="J141" s="827">
        <v>35.700000000000003</v>
      </c>
      <c r="K141" s="1199"/>
      <c r="L141" s="244"/>
      <c r="M141" s="140"/>
      <c r="N141" s="86"/>
    </row>
    <row r="142" spans="1:17" ht="16.5" customHeight="1" x14ac:dyDescent="0.2">
      <c r="A142" s="668"/>
      <c r="B142" s="1153"/>
      <c r="C142" s="1205"/>
      <c r="D142" s="1422"/>
      <c r="E142" s="499"/>
      <c r="F142" s="48"/>
      <c r="G142" s="337" t="s">
        <v>4</v>
      </c>
      <c r="H142" s="468"/>
      <c r="I142" s="830"/>
      <c r="J142" s="827">
        <v>403.9</v>
      </c>
      <c r="K142" s="1199"/>
      <c r="L142" s="244"/>
      <c r="M142" s="140"/>
      <c r="N142" s="86"/>
    </row>
    <row r="143" spans="1:17" ht="16.5" customHeight="1" x14ac:dyDescent="0.2">
      <c r="A143" s="668"/>
      <c r="B143" s="1153"/>
      <c r="C143" s="832"/>
      <c r="D143" s="1430"/>
      <c r="E143" s="499"/>
      <c r="F143" s="751"/>
      <c r="G143" s="93" t="s">
        <v>52</v>
      </c>
      <c r="H143" s="377">
        <v>125</v>
      </c>
      <c r="I143" s="283">
        <v>1300</v>
      </c>
      <c r="J143" s="334">
        <v>1000</v>
      </c>
      <c r="K143" s="389"/>
      <c r="L143" s="732"/>
      <c r="M143" s="160"/>
      <c r="N143" s="42"/>
    </row>
    <row r="144" spans="1:17" ht="27" customHeight="1" x14ac:dyDescent="0.2">
      <c r="A144" s="668"/>
      <c r="B144" s="1153"/>
      <c r="C144" s="1205"/>
      <c r="D144" s="1436" t="s">
        <v>245</v>
      </c>
      <c r="E144" s="392"/>
      <c r="F144" s="343"/>
      <c r="G144" s="277"/>
      <c r="H144" s="974"/>
      <c r="I144" s="180"/>
      <c r="J144" s="105"/>
      <c r="K144" s="1195" t="s">
        <v>56</v>
      </c>
      <c r="L144" s="1199">
        <v>1</v>
      </c>
      <c r="M144" s="1201"/>
      <c r="N144" s="1203"/>
    </row>
    <row r="145" spans="1:19" ht="18" customHeight="1" x14ac:dyDescent="0.2">
      <c r="A145" s="668"/>
      <c r="B145" s="1153"/>
      <c r="C145" s="1205"/>
      <c r="D145" s="1398"/>
      <c r="E145" s="392"/>
      <c r="F145" s="343"/>
      <c r="G145" s="277"/>
      <c r="H145" s="974"/>
      <c r="I145" s="180"/>
      <c r="J145" s="105"/>
      <c r="K145" s="1208" t="s">
        <v>131</v>
      </c>
      <c r="L145" s="389"/>
      <c r="M145" s="139">
        <v>40</v>
      </c>
      <c r="N145" s="1213">
        <v>100</v>
      </c>
    </row>
    <row r="146" spans="1:19" ht="26.25" customHeight="1" x14ac:dyDescent="0.2">
      <c r="A146" s="668"/>
      <c r="B146" s="1153"/>
      <c r="C146" s="1186"/>
      <c r="D146" s="1397" t="s">
        <v>233</v>
      </c>
      <c r="E146" s="488"/>
      <c r="F146" s="343"/>
      <c r="G146" s="277"/>
      <c r="H146" s="974"/>
      <c r="I146" s="180"/>
      <c r="J146" s="105"/>
      <c r="K146" s="517" t="s">
        <v>101</v>
      </c>
      <c r="L146" s="1198">
        <v>5</v>
      </c>
      <c r="M146" s="1200"/>
      <c r="N146" s="1202"/>
      <c r="P146" s="352"/>
      <c r="Q146" s="238"/>
      <c r="R146" s="238"/>
    </row>
    <row r="147" spans="1:19" ht="26.25" customHeight="1" x14ac:dyDescent="0.2">
      <c r="A147" s="668"/>
      <c r="B147" s="1153"/>
      <c r="C147" s="1186"/>
      <c r="D147" s="1436"/>
      <c r="E147" s="488"/>
      <c r="F147" s="1201"/>
      <c r="G147" s="277"/>
      <c r="H147" s="974"/>
      <c r="I147" s="180"/>
      <c r="J147" s="105"/>
      <c r="K147" s="1195" t="s">
        <v>56</v>
      </c>
      <c r="L147" s="1199"/>
      <c r="M147" s="1201">
        <v>3</v>
      </c>
      <c r="N147" s="1203">
        <v>5</v>
      </c>
      <c r="P147" s="352"/>
      <c r="Q147" s="238"/>
      <c r="R147" s="238"/>
    </row>
    <row r="148" spans="1:19" ht="26.25" customHeight="1" x14ac:dyDescent="0.2">
      <c r="A148" s="667"/>
      <c r="B148" s="1153"/>
      <c r="C148" s="1186"/>
      <c r="D148" s="1398"/>
      <c r="E148" s="488"/>
      <c r="F148" s="1201"/>
      <c r="G148" s="548"/>
      <c r="H148" s="289"/>
      <c r="I148" s="259"/>
      <c r="J148" s="225"/>
      <c r="K148" s="1208" t="s">
        <v>65</v>
      </c>
      <c r="L148" s="389"/>
      <c r="M148" s="139"/>
      <c r="N148" s="1213">
        <v>10</v>
      </c>
      <c r="P148" s="352"/>
      <c r="Q148" s="238"/>
      <c r="R148" s="238"/>
    </row>
    <row r="149" spans="1:19" ht="28.5" customHeight="1" x14ac:dyDescent="0.2">
      <c r="A149" s="668"/>
      <c r="B149" s="1153"/>
      <c r="C149" s="1186"/>
      <c r="D149" s="195" t="s">
        <v>199</v>
      </c>
      <c r="E149" s="1170"/>
      <c r="F149" s="1172"/>
      <c r="G149" s="858"/>
      <c r="H149" s="1189"/>
      <c r="I149" s="102"/>
      <c r="J149" s="107"/>
      <c r="K149" s="579" t="s">
        <v>62</v>
      </c>
      <c r="L149" s="22"/>
      <c r="M149" s="17">
        <v>1</v>
      </c>
      <c r="N149" s="83"/>
      <c r="O149" s="518"/>
    </row>
    <row r="150" spans="1:19" ht="30" customHeight="1" x14ac:dyDescent="0.2">
      <c r="A150" s="667"/>
      <c r="B150" s="1153"/>
      <c r="C150" s="68"/>
      <c r="D150" s="143"/>
      <c r="E150" s="318"/>
      <c r="F150" s="151"/>
      <c r="G150" s="317"/>
      <c r="H150" s="1189"/>
      <c r="I150" s="102"/>
      <c r="J150" s="107"/>
      <c r="K150" s="529" t="s">
        <v>83</v>
      </c>
      <c r="L150" s="592"/>
      <c r="M150" s="689">
        <v>30</v>
      </c>
      <c r="N150" s="53">
        <v>100</v>
      </c>
    </row>
    <row r="151" spans="1:19" ht="29.25" customHeight="1" x14ac:dyDescent="0.2">
      <c r="A151" s="667"/>
      <c r="B151" s="1153"/>
      <c r="C151" s="1186"/>
      <c r="D151" s="1152" t="s">
        <v>175</v>
      </c>
      <c r="E151" s="857"/>
      <c r="F151" s="857"/>
      <c r="G151" s="858"/>
      <c r="H151" s="1189"/>
      <c r="I151" s="102"/>
      <c r="J151" s="107"/>
      <c r="K151" s="1165" t="s">
        <v>62</v>
      </c>
      <c r="L151" s="73">
        <v>1</v>
      </c>
      <c r="M151" s="158"/>
      <c r="N151" s="275"/>
    </row>
    <row r="152" spans="1:19" ht="18.75" customHeight="1" thickBot="1" x14ac:dyDescent="0.25">
      <c r="A152" s="673"/>
      <c r="B152" s="1191"/>
      <c r="C152" s="1179"/>
      <c r="D152" s="1158"/>
      <c r="E152" s="1515" t="s">
        <v>54</v>
      </c>
      <c r="F152" s="1516"/>
      <c r="G152" s="1517"/>
      <c r="H152" s="191">
        <f>SUM(H139:H143)</f>
        <v>211.7</v>
      </c>
      <c r="I152" s="191">
        <f>SUM(I139:I143)</f>
        <v>1924</v>
      </c>
      <c r="J152" s="191">
        <f>SUM(J139:J143)</f>
        <v>2696.5</v>
      </c>
      <c r="K152" s="1165" t="s">
        <v>63</v>
      </c>
      <c r="L152" s="595"/>
      <c r="M152" s="347">
        <v>50</v>
      </c>
      <c r="N152" s="511">
        <v>80</v>
      </c>
      <c r="O152" s="128"/>
      <c r="P152" s="128"/>
      <c r="Q152" s="128"/>
      <c r="R152" s="268"/>
      <c r="S152" s="1518"/>
    </row>
    <row r="153" spans="1:19" ht="16.5" customHeight="1" x14ac:dyDescent="0.2">
      <c r="A153" s="670" t="s">
        <v>17</v>
      </c>
      <c r="B153" s="1190" t="s">
        <v>14</v>
      </c>
      <c r="C153" s="1178" t="s">
        <v>19</v>
      </c>
      <c r="D153" s="1479" t="s">
        <v>200</v>
      </c>
      <c r="E153" s="66" t="s">
        <v>2</v>
      </c>
      <c r="F153" s="85">
        <v>5</v>
      </c>
      <c r="G153" s="697" t="s">
        <v>15</v>
      </c>
      <c r="H153" s="174"/>
      <c r="I153" s="98">
        <v>645.20000000000005</v>
      </c>
      <c r="J153" s="174">
        <v>444.4</v>
      </c>
      <c r="K153" s="1168"/>
      <c r="L153" s="623"/>
      <c r="M153" s="167"/>
      <c r="N153" s="686"/>
      <c r="P153" s="268"/>
      <c r="Q153" s="268"/>
      <c r="R153" s="268"/>
      <c r="S153" s="1518"/>
    </row>
    <row r="154" spans="1:19" ht="16.5" customHeight="1" x14ac:dyDescent="0.2">
      <c r="A154" s="668"/>
      <c r="B154" s="1153"/>
      <c r="C154" s="856"/>
      <c r="D154" s="1480"/>
      <c r="E154" s="620"/>
      <c r="F154" s="327"/>
      <c r="G154" s="631" t="s">
        <v>111</v>
      </c>
      <c r="H154" s="175">
        <v>35.799999999999997</v>
      </c>
      <c r="I154" s="175"/>
      <c r="J154" s="175"/>
      <c r="K154" s="1214"/>
      <c r="L154" s="1148"/>
      <c r="M154" s="140"/>
      <c r="N154" s="86"/>
      <c r="P154" s="353"/>
      <c r="Q154" s="1169"/>
      <c r="R154" s="1169"/>
      <c r="S154" s="1169"/>
    </row>
    <row r="155" spans="1:19" ht="16.5" customHeight="1" x14ac:dyDescent="0.2">
      <c r="A155" s="668"/>
      <c r="B155" s="1153"/>
      <c r="C155" s="1186"/>
      <c r="D155" s="1174"/>
      <c r="E155" s="620"/>
      <c r="F155" s="327"/>
      <c r="G155" s="631" t="s">
        <v>114</v>
      </c>
      <c r="H155" s="118">
        <v>31.6</v>
      </c>
      <c r="I155" s="116">
        <v>516.29999999999995</v>
      </c>
      <c r="J155" s="103"/>
      <c r="K155" s="1214"/>
      <c r="L155" s="1148"/>
      <c r="M155" s="140"/>
      <c r="N155" s="86"/>
      <c r="P155" s="353"/>
      <c r="Q155" s="1169"/>
      <c r="R155" s="1169"/>
      <c r="S155" s="1169"/>
    </row>
    <row r="156" spans="1:19" ht="15.75" customHeight="1" x14ac:dyDescent="0.2">
      <c r="A156" s="668"/>
      <c r="B156" s="1153"/>
      <c r="C156" s="1186"/>
      <c r="D156" s="1448" t="s">
        <v>201</v>
      </c>
      <c r="E156" s="1511"/>
      <c r="F156" s="1605"/>
      <c r="G156" s="696"/>
      <c r="H156" s="1189"/>
      <c r="I156" s="102"/>
      <c r="J156" s="107"/>
      <c r="K156" s="621" t="s">
        <v>64</v>
      </c>
      <c r="L156" s="471">
        <v>1</v>
      </c>
      <c r="M156" s="190"/>
      <c r="N156" s="83"/>
      <c r="P156" s="353"/>
      <c r="Q156" s="1169"/>
      <c r="R156" s="1169"/>
      <c r="S156" s="1169"/>
    </row>
    <row r="157" spans="1:19" ht="30.75" customHeight="1" x14ac:dyDescent="0.2">
      <c r="A157" s="667"/>
      <c r="B157" s="1153"/>
      <c r="C157" s="68"/>
      <c r="D157" s="1461"/>
      <c r="E157" s="1511"/>
      <c r="F157" s="1605"/>
      <c r="G157" s="858"/>
      <c r="H157" s="1189"/>
      <c r="I157" s="102"/>
      <c r="J157" s="101"/>
      <c r="K157" s="621" t="s">
        <v>102</v>
      </c>
      <c r="L157" s="471"/>
      <c r="M157" s="190">
        <v>100</v>
      </c>
      <c r="N157" s="83"/>
      <c r="P157" s="353"/>
      <c r="Q157" s="1169"/>
      <c r="R157" s="1169"/>
      <c r="S157" s="1169"/>
    </row>
    <row r="158" spans="1:19" ht="15.75" customHeight="1" x14ac:dyDescent="0.2">
      <c r="A158" s="667"/>
      <c r="B158" s="1153"/>
      <c r="C158" s="227"/>
      <c r="D158" s="1449"/>
      <c r="E158" s="1511"/>
      <c r="F158" s="1605"/>
      <c r="G158" s="317"/>
      <c r="H158" s="301"/>
      <c r="I158" s="266"/>
      <c r="J158" s="267"/>
      <c r="K158" s="622" t="s">
        <v>129</v>
      </c>
      <c r="L158" s="69"/>
      <c r="M158" s="161">
        <v>100</v>
      </c>
      <c r="N158" s="43"/>
      <c r="P158" s="353"/>
      <c r="Q158" s="1169"/>
      <c r="R158" s="1169"/>
      <c r="S158" s="1169"/>
    </row>
    <row r="159" spans="1:19" ht="27" customHeight="1" x14ac:dyDescent="0.2">
      <c r="A159" s="668"/>
      <c r="B159" s="1153"/>
      <c r="C159" s="1186"/>
      <c r="D159" s="1448" t="s">
        <v>202</v>
      </c>
      <c r="E159" s="1511"/>
      <c r="F159" s="1452"/>
      <c r="G159" s="858"/>
      <c r="H159" s="1189"/>
      <c r="I159" s="102"/>
      <c r="J159" s="107"/>
      <c r="K159" s="621" t="s">
        <v>56</v>
      </c>
      <c r="L159" s="624">
        <v>1</v>
      </c>
      <c r="M159" s="190"/>
      <c r="N159" s="83"/>
      <c r="P159" s="353"/>
      <c r="Q159" s="1169"/>
      <c r="R159" s="1169"/>
      <c r="S159" s="1169"/>
    </row>
    <row r="160" spans="1:19" ht="17.25" customHeight="1" x14ac:dyDescent="0.2">
      <c r="A160" s="667"/>
      <c r="B160" s="1153"/>
      <c r="C160" s="68"/>
      <c r="D160" s="1461"/>
      <c r="E160" s="1511"/>
      <c r="F160" s="1452"/>
      <c r="G160" s="617"/>
      <c r="H160" s="1189"/>
      <c r="I160" s="102"/>
      <c r="J160" s="101"/>
      <c r="K160" s="1444" t="s">
        <v>103</v>
      </c>
      <c r="L160" s="477"/>
      <c r="M160" s="190">
        <v>50</v>
      </c>
      <c r="N160" s="83">
        <v>100</v>
      </c>
    </row>
    <row r="161" spans="1:19" ht="17.25" customHeight="1" thickBot="1" x14ac:dyDescent="0.25">
      <c r="A161" s="1163"/>
      <c r="B161" s="1191"/>
      <c r="C161" s="1179"/>
      <c r="D161" s="1462"/>
      <c r="E161" s="1515" t="s">
        <v>54</v>
      </c>
      <c r="F161" s="1516"/>
      <c r="G161" s="1537"/>
      <c r="H161" s="191">
        <f>SUM(H153:H160)</f>
        <v>67.400000000000006</v>
      </c>
      <c r="I161" s="191">
        <f>SUM(I153:I160)</f>
        <v>1161.5</v>
      </c>
      <c r="J161" s="191">
        <f>SUM(J153:J160)</f>
        <v>444.4</v>
      </c>
      <c r="K161" s="1445"/>
      <c r="L161" s="514"/>
      <c r="M161" s="368"/>
      <c r="N161" s="178"/>
      <c r="O161" s="128"/>
      <c r="P161" s="128"/>
      <c r="Q161" s="128"/>
      <c r="R161" s="268"/>
      <c r="S161" s="1518"/>
    </row>
    <row r="162" spans="1:19" ht="29.25" customHeight="1" x14ac:dyDescent="0.2">
      <c r="A162" s="670" t="s">
        <v>17</v>
      </c>
      <c r="B162" s="1190" t="s">
        <v>14</v>
      </c>
      <c r="C162" s="1178" t="s">
        <v>21</v>
      </c>
      <c r="D162" s="1173" t="s">
        <v>105</v>
      </c>
      <c r="E162" s="369"/>
      <c r="F162" s="369"/>
      <c r="G162" s="367"/>
      <c r="H162" s="118"/>
      <c r="I162" s="118"/>
      <c r="J162" s="118"/>
      <c r="K162" s="1177"/>
      <c r="L162" s="243"/>
      <c r="M162" s="167"/>
      <c r="N162" s="686"/>
      <c r="P162" s="268"/>
      <c r="Q162" s="268"/>
      <c r="R162" s="268"/>
      <c r="S162" s="1518"/>
    </row>
    <row r="163" spans="1:19" ht="53.25" customHeight="1" x14ac:dyDescent="0.2">
      <c r="A163" s="667"/>
      <c r="B163" s="1153"/>
      <c r="C163" s="71"/>
      <c r="D163" s="1152" t="s">
        <v>286</v>
      </c>
      <c r="E163" s="138"/>
      <c r="F163" s="751">
        <v>2</v>
      </c>
      <c r="G163" s="27" t="s">
        <v>15</v>
      </c>
      <c r="H163" s="391">
        <v>242.7</v>
      </c>
      <c r="I163" s="186">
        <v>254.1</v>
      </c>
      <c r="J163" s="152">
        <v>297.39999999999998</v>
      </c>
      <c r="K163" s="497" t="s">
        <v>132</v>
      </c>
      <c r="L163" s="593">
        <v>4</v>
      </c>
      <c r="M163" s="158">
        <v>5</v>
      </c>
      <c r="N163" s="59">
        <v>6</v>
      </c>
    </row>
    <row r="164" spans="1:19" ht="30" customHeight="1" x14ac:dyDescent="0.2">
      <c r="A164" s="667"/>
      <c r="B164" s="1153"/>
      <c r="C164" s="237"/>
      <c r="D164" s="1152" t="s">
        <v>149</v>
      </c>
      <c r="E164" s="506"/>
      <c r="F164" s="857"/>
      <c r="G164" s="236"/>
      <c r="H164" s="1189"/>
      <c r="I164" s="102"/>
      <c r="J164" s="107"/>
      <c r="K164" s="205" t="s">
        <v>132</v>
      </c>
      <c r="L164" s="462">
        <v>22</v>
      </c>
      <c r="M164" s="161">
        <v>21</v>
      </c>
      <c r="N164" s="43">
        <v>21</v>
      </c>
    </row>
    <row r="165" spans="1:19" ht="40.5" customHeight="1" x14ac:dyDescent="0.2">
      <c r="A165" s="668"/>
      <c r="B165" s="1153"/>
      <c r="C165" s="1186"/>
      <c r="D165" s="534" t="s">
        <v>204</v>
      </c>
      <c r="E165" s="366"/>
      <c r="F165" s="366"/>
      <c r="G165" s="1192"/>
      <c r="H165" s="1189"/>
      <c r="I165" s="102"/>
      <c r="J165" s="107"/>
      <c r="K165" s="444" t="s">
        <v>248</v>
      </c>
      <c r="L165" s="72"/>
      <c r="M165" s="161">
        <v>262</v>
      </c>
      <c r="N165" s="88"/>
      <c r="P165" s="268"/>
      <c r="Q165" s="268"/>
      <c r="R165" s="268"/>
      <c r="S165" s="1169"/>
    </row>
    <row r="166" spans="1:19" ht="31.5" customHeight="1" x14ac:dyDescent="0.2">
      <c r="A166" s="668"/>
      <c r="B166" s="1153"/>
      <c r="C166" s="1186"/>
      <c r="D166" s="467" t="s">
        <v>203</v>
      </c>
      <c r="E166" s="366"/>
      <c r="F166" s="536"/>
      <c r="G166" s="859"/>
      <c r="H166" s="750"/>
      <c r="I166" s="149"/>
      <c r="J166" s="141"/>
      <c r="K166" s="444" t="s">
        <v>106</v>
      </c>
      <c r="L166" s="82">
        <v>3</v>
      </c>
      <c r="M166" s="1210"/>
      <c r="N166" s="88"/>
      <c r="P166" s="268"/>
      <c r="Q166" s="268"/>
      <c r="R166" s="268"/>
      <c r="S166" s="1169"/>
    </row>
    <row r="167" spans="1:19" ht="54" customHeight="1" x14ac:dyDescent="0.2">
      <c r="A167" s="668"/>
      <c r="B167" s="1153"/>
      <c r="C167" s="1186"/>
      <c r="D167" s="1397" t="s">
        <v>246</v>
      </c>
      <c r="E167" s="630" t="s">
        <v>240</v>
      </c>
      <c r="F167" s="535">
        <v>6</v>
      </c>
      <c r="G167" s="337" t="s">
        <v>15</v>
      </c>
      <c r="H167" s="377">
        <f>299.3-3.7</f>
        <v>295.60000000000002</v>
      </c>
      <c r="I167" s="283"/>
      <c r="J167" s="334"/>
      <c r="K167" s="147" t="s">
        <v>247</v>
      </c>
      <c r="L167" s="594">
        <v>2023</v>
      </c>
      <c r="M167" s="158"/>
      <c r="N167" s="45"/>
      <c r="P167" s="268"/>
      <c r="Q167" s="268"/>
      <c r="R167" s="268"/>
      <c r="S167" s="1169"/>
    </row>
    <row r="168" spans="1:19" ht="17.25" customHeight="1" thickBot="1" x14ac:dyDescent="0.25">
      <c r="A168" s="667"/>
      <c r="B168" s="1153"/>
      <c r="C168" s="227"/>
      <c r="D168" s="1443"/>
      <c r="E168" s="1515" t="s">
        <v>54</v>
      </c>
      <c r="F168" s="1516"/>
      <c r="G168" s="1517"/>
      <c r="H168" s="112">
        <f>SUM(H163:H167)</f>
        <v>538.29999999999995</v>
      </c>
      <c r="I168" s="114">
        <f>SUM(I163:I167)</f>
        <v>254.1</v>
      </c>
      <c r="J168" s="113">
        <f>SUM(J163:J167)</f>
        <v>297.39999999999998</v>
      </c>
      <c r="K168" s="1156"/>
      <c r="L168" s="573"/>
      <c r="M168" s="368"/>
      <c r="N168" s="178"/>
    </row>
    <row r="169" spans="1:19" ht="15.75" customHeight="1" thickBot="1" x14ac:dyDescent="0.25">
      <c r="A169" s="674" t="s">
        <v>17</v>
      </c>
      <c r="B169" s="6" t="s">
        <v>14</v>
      </c>
      <c r="C169" s="1535" t="s">
        <v>20</v>
      </c>
      <c r="D169" s="1486"/>
      <c r="E169" s="1486"/>
      <c r="F169" s="1486"/>
      <c r="G169" s="1486"/>
      <c r="H169" s="122">
        <f>H161+H152+H138+H168</f>
        <v>3975.5</v>
      </c>
      <c r="I169" s="122">
        <f>I161+I152+I138+I168</f>
        <v>13413.1</v>
      </c>
      <c r="J169" s="123">
        <f>J161+J152+J138+J168</f>
        <v>14212.599999999999</v>
      </c>
      <c r="K169" s="1536"/>
      <c r="L169" s="1488"/>
      <c r="M169" s="1488"/>
      <c r="N169" s="1489"/>
    </row>
    <row r="170" spans="1:19" ht="17.25" customHeight="1" thickBot="1" x14ac:dyDescent="0.25">
      <c r="A170" s="667" t="s">
        <v>17</v>
      </c>
      <c r="B170" s="2" t="s">
        <v>17</v>
      </c>
      <c r="C170" s="1526" t="s">
        <v>73</v>
      </c>
      <c r="D170" s="1527"/>
      <c r="E170" s="1527"/>
      <c r="F170" s="1527"/>
      <c r="G170" s="1527"/>
      <c r="H170" s="1527"/>
      <c r="I170" s="1527"/>
      <c r="J170" s="1527"/>
      <c r="K170" s="1527"/>
      <c r="L170" s="1527"/>
      <c r="M170" s="1527"/>
      <c r="N170" s="1528"/>
    </row>
    <row r="171" spans="1:19" ht="15.75" customHeight="1" x14ac:dyDescent="0.2">
      <c r="A171" s="675" t="s">
        <v>17</v>
      </c>
      <c r="B171" s="91" t="s">
        <v>17</v>
      </c>
      <c r="C171" s="747" t="s">
        <v>14</v>
      </c>
      <c r="D171" s="1460" t="s">
        <v>205</v>
      </c>
      <c r="E171" s="1529"/>
      <c r="F171" s="1183">
        <v>2</v>
      </c>
      <c r="G171" s="208" t="s">
        <v>15</v>
      </c>
      <c r="H171" s="546">
        <v>44.1</v>
      </c>
      <c r="I171" s="209">
        <v>57.8</v>
      </c>
      <c r="J171" s="546"/>
      <c r="K171" s="388" t="s">
        <v>132</v>
      </c>
      <c r="L171" s="245">
        <v>8</v>
      </c>
      <c r="M171" s="474">
        <v>11</v>
      </c>
      <c r="N171" s="475"/>
    </row>
    <row r="172" spans="1:19" ht="17.25" customHeight="1" thickBot="1" x14ac:dyDescent="0.25">
      <c r="A172" s="676"/>
      <c r="B172" s="15"/>
      <c r="C172" s="1179"/>
      <c r="D172" s="1462"/>
      <c r="E172" s="1530"/>
      <c r="F172" s="1184"/>
      <c r="G172" s="346" t="s">
        <v>16</v>
      </c>
      <c r="H172" s="114">
        <f t="shared" ref="H172:J172" si="6">H171</f>
        <v>44.1</v>
      </c>
      <c r="I172" s="112">
        <f t="shared" si="6"/>
        <v>57.8</v>
      </c>
      <c r="J172" s="114">
        <f t="shared" si="6"/>
        <v>0</v>
      </c>
      <c r="K172" s="526" t="s">
        <v>209</v>
      </c>
      <c r="L172" s="595">
        <v>590</v>
      </c>
      <c r="M172" s="347">
        <v>781</v>
      </c>
      <c r="N172" s="511"/>
    </row>
    <row r="173" spans="1:19" ht="18.75" customHeight="1" x14ac:dyDescent="0.2">
      <c r="A173" s="675" t="s">
        <v>17</v>
      </c>
      <c r="B173" s="91" t="s">
        <v>17</v>
      </c>
      <c r="C173" s="747" t="s">
        <v>17</v>
      </c>
      <c r="D173" s="1460" t="s">
        <v>249</v>
      </c>
      <c r="E173" s="1529"/>
      <c r="F173" s="1183">
        <v>2</v>
      </c>
      <c r="G173" s="33" t="s">
        <v>15</v>
      </c>
      <c r="H173" s="176">
        <v>65</v>
      </c>
      <c r="I173" s="176"/>
      <c r="J173" s="177"/>
      <c r="K173" s="1454" t="s">
        <v>210</v>
      </c>
      <c r="L173" s="243">
        <v>1</v>
      </c>
      <c r="M173" s="167"/>
      <c r="N173" s="686"/>
    </row>
    <row r="174" spans="1:19" ht="17.25" customHeight="1" thickBot="1" x14ac:dyDescent="0.25">
      <c r="A174" s="676"/>
      <c r="B174" s="15"/>
      <c r="C174" s="1179"/>
      <c r="D174" s="1462"/>
      <c r="E174" s="1530"/>
      <c r="F174" s="1184"/>
      <c r="G174" s="24" t="s">
        <v>16</v>
      </c>
      <c r="H174" s="112">
        <f t="shared" ref="H174" si="7">H173</f>
        <v>65</v>
      </c>
      <c r="I174" s="112"/>
      <c r="J174" s="114"/>
      <c r="K174" s="1445"/>
      <c r="L174" s="596"/>
      <c r="M174" s="168"/>
      <c r="N174" s="687"/>
    </row>
    <row r="175" spans="1:19" ht="16.5" customHeight="1" x14ac:dyDescent="0.2">
      <c r="A175" s="670" t="s">
        <v>17</v>
      </c>
      <c r="B175" s="1190" t="s">
        <v>17</v>
      </c>
      <c r="C175" s="70" t="s">
        <v>19</v>
      </c>
      <c r="D175" s="222" t="s">
        <v>92</v>
      </c>
      <c r="E175" s="1159"/>
      <c r="F175" s="1183">
        <v>2</v>
      </c>
      <c r="G175" s="33" t="s">
        <v>15</v>
      </c>
      <c r="H175" s="378">
        <f>232.2+1.7</f>
        <v>233.89999999999998</v>
      </c>
      <c r="I175" s="378">
        <v>174.2</v>
      </c>
      <c r="J175" s="627">
        <v>191.3</v>
      </c>
      <c r="K175" s="625"/>
      <c r="L175" s="214"/>
      <c r="M175" s="169"/>
      <c r="N175" s="136"/>
    </row>
    <row r="176" spans="1:19" ht="32.25" customHeight="1" x14ac:dyDescent="0.2">
      <c r="A176" s="1297"/>
      <c r="B176" s="1298"/>
      <c r="C176" s="1303"/>
      <c r="D176" s="229" t="s">
        <v>206</v>
      </c>
      <c r="E176" s="1304"/>
      <c r="F176" s="942"/>
      <c r="G176" s="1305"/>
      <c r="H176" s="750"/>
      <c r="I176" s="750"/>
      <c r="J176" s="149"/>
      <c r="K176" s="622" t="s">
        <v>161</v>
      </c>
      <c r="L176" s="72">
        <v>362</v>
      </c>
      <c r="M176" s="691"/>
      <c r="N176" s="693"/>
    </row>
    <row r="177" spans="1:15" ht="30.75" customHeight="1" x14ac:dyDescent="0.2">
      <c r="A177" s="668"/>
      <c r="B177" s="1153"/>
      <c r="C177" s="71"/>
      <c r="D177" s="1255" t="s">
        <v>207</v>
      </c>
      <c r="E177" s="466"/>
      <c r="F177" s="857"/>
      <c r="G177" s="21"/>
      <c r="H177" s="1189"/>
      <c r="I177" s="1189"/>
      <c r="J177" s="102"/>
      <c r="K177" s="390" t="s">
        <v>156</v>
      </c>
      <c r="L177" s="37">
        <v>25</v>
      </c>
      <c r="M177" s="691"/>
      <c r="N177" s="693"/>
      <c r="O177" s="84"/>
    </row>
    <row r="178" spans="1:15" ht="18" customHeight="1" x14ac:dyDescent="0.2">
      <c r="A178" s="668"/>
      <c r="B178" s="1153"/>
      <c r="C178" s="9"/>
      <c r="D178" s="1461" t="s">
        <v>98</v>
      </c>
      <c r="E178" s="466"/>
      <c r="F178" s="857"/>
      <c r="G178" s="236"/>
      <c r="H178" s="210"/>
      <c r="I178" s="210"/>
      <c r="J178" s="210"/>
      <c r="K178" s="385" t="s">
        <v>132</v>
      </c>
      <c r="L178" s="37">
        <v>21</v>
      </c>
      <c r="M178" s="691">
        <v>26</v>
      </c>
      <c r="N178" s="693">
        <v>5</v>
      </c>
      <c r="O178" s="84"/>
    </row>
    <row r="179" spans="1:15" ht="18" customHeight="1" x14ac:dyDescent="0.2">
      <c r="A179" s="668"/>
      <c r="B179" s="1153"/>
      <c r="C179" s="9"/>
      <c r="D179" s="1449"/>
      <c r="E179" s="466"/>
      <c r="F179" s="857"/>
      <c r="G179" s="236"/>
      <c r="H179" s="210"/>
      <c r="I179" s="210"/>
      <c r="J179" s="203"/>
      <c r="K179" s="621" t="s">
        <v>70</v>
      </c>
      <c r="L179" s="73">
        <v>21</v>
      </c>
      <c r="M179" s="690">
        <v>32</v>
      </c>
      <c r="N179" s="692">
        <v>5</v>
      </c>
      <c r="O179" s="84"/>
    </row>
    <row r="180" spans="1:15" ht="17.25" customHeight="1" x14ac:dyDescent="0.2">
      <c r="A180" s="668"/>
      <c r="B180" s="1153"/>
      <c r="C180" s="71"/>
      <c r="D180" s="1167" t="s">
        <v>208</v>
      </c>
      <c r="E180" s="466"/>
      <c r="F180" s="857"/>
      <c r="G180" s="236"/>
      <c r="H180" s="1189"/>
      <c r="I180" s="1189"/>
      <c r="J180" s="102"/>
      <c r="K180" s="622" t="s">
        <v>155</v>
      </c>
      <c r="L180" s="462">
        <v>39</v>
      </c>
      <c r="M180" s="262"/>
      <c r="N180" s="29"/>
    </row>
    <row r="181" spans="1:15" ht="31.5" customHeight="1" x14ac:dyDescent="0.2">
      <c r="A181" s="668"/>
      <c r="B181" s="1153"/>
      <c r="C181" s="9"/>
      <c r="D181" s="1167" t="s">
        <v>260</v>
      </c>
      <c r="E181" s="466"/>
      <c r="F181" s="857"/>
      <c r="G181" s="236"/>
      <c r="H181" s="1189"/>
      <c r="I181" s="1189"/>
      <c r="J181" s="102"/>
      <c r="K181" s="390" t="s">
        <v>211</v>
      </c>
      <c r="L181" s="389">
        <v>5</v>
      </c>
      <c r="M181" s="139"/>
      <c r="N181" s="1213"/>
    </row>
    <row r="182" spans="1:15" ht="30.75" customHeight="1" x14ac:dyDescent="0.2">
      <c r="A182" s="668"/>
      <c r="B182" s="1153"/>
      <c r="C182" s="9"/>
      <c r="D182" s="195" t="s">
        <v>157</v>
      </c>
      <c r="E182" s="466"/>
      <c r="F182" s="857"/>
      <c r="G182" s="236"/>
      <c r="H182" s="1189"/>
      <c r="I182" s="1189"/>
      <c r="J182" s="102"/>
      <c r="K182" s="622" t="s">
        <v>250</v>
      </c>
      <c r="L182" s="72">
        <v>55</v>
      </c>
      <c r="M182" s="161">
        <v>55</v>
      </c>
      <c r="N182" s="43">
        <v>50</v>
      </c>
    </row>
    <row r="183" spans="1:15" ht="30.75" customHeight="1" x14ac:dyDescent="0.2">
      <c r="A183" s="668"/>
      <c r="B183" s="1153"/>
      <c r="C183" s="9"/>
      <c r="D183" s="758"/>
      <c r="E183" s="466"/>
      <c r="F183" s="857"/>
      <c r="G183" s="236"/>
      <c r="H183" s="1189"/>
      <c r="I183" s="1189"/>
      <c r="J183" s="1189"/>
      <c r="K183" s="390" t="s">
        <v>159</v>
      </c>
      <c r="L183" s="37">
        <v>100</v>
      </c>
      <c r="M183" s="691"/>
      <c r="N183" s="693"/>
    </row>
    <row r="184" spans="1:15" ht="17.25" customHeight="1" x14ac:dyDescent="0.2">
      <c r="A184" s="668"/>
      <c r="B184" s="1153"/>
      <c r="C184" s="9"/>
      <c r="D184" s="494"/>
      <c r="E184" s="466"/>
      <c r="F184" s="857"/>
      <c r="G184" s="236"/>
      <c r="H184" s="1189"/>
      <c r="I184" s="1189"/>
      <c r="J184" s="102"/>
      <c r="K184" s="390" t="s">
        <v>143</v>
      </c>
      <c r="L184" s="37">
        <v>13</v>
      </c>
      <c r="M184" s="691">
        <v>11</v>
      </c>
      <c r="N184" s="693">
        <v>10</v>
      </c>
    </row>
    <row r="185" spans="1:15" ht="21" customHeight="1" x14ac:dyDescent="0.2">
      <c r="A185" s="668"/>
      <c r="B185" s="1153"/>
      <c r="C185" s="9"/>
      <c r="D185" s="1448" t="s">
        <v>170</v>
      </c>
      <c r="E185" s="466"/>
      <c r="F185" s="857"/>
      <c r="G185" s="236"/>
      <c r="H185" s="1189"/>
      <c r="I185" s="1189"/>
      <c r="J185" s="1189"/>
      <c r="K185" s="390" t="s">
        <v>160</v>
      </c>
      <c r="L185" s="389">
        <v>19</v>
      </c>
      <c r="M185" s="690"/>
      <c r="N185" s="692"/>
    </row>
    <row r="186" spans="1:15" ht="21" customHeight="1" x14ac:dyDescent="0.2">
      <c r="A186" s="668"/>
      <c r="B186" s="1153"/>
      <c r="C186" s="9"/>
      <c r="D186" s="1449"/>
      <c r="E186" s="466"/>
      <c r="F186" s="857"/>
      <c r="G186" s="236"/>
      <c r="H186" s="1189"/>
      <c r="I186" s="1189"/>
      <c r="J186" s="102"/>
      <c r="K186" s="390" t="s">
        <v>143</v>
      </c>
      <c r="L186" s="389">
        <v>8</v>
      </c>
      <c r="M186" s="161"/>
      <c r="N186" s="43"/>
    </row>
    <row r="187" spans="1:15" ht="26.25" customHeight="1" x14ac:dyDescent="0.2">
      <c r="A187" s="668"/>
      <c r="B187" s="1153"/>
      <c r="C187" s="9"/>
      <c r="D187" s="1448" t="s">
        <v>158</v>
      </c>
      <c r="E187" s="1160"/>
      <c r="F187" s="1188"/>
      <c r="G187" s="36"/>
      <c r="H187" s="749"/>
      <c r="I187" s="750"/>
      <c r="J187" s="750"/>
      <c r="K187" s="1150" t="s">
        <v>132</v>
      </c>
      <c r="L187" s="562">
        <v>12</v>
      </c>
      <c r="M187" s="690">
        <v>8</v>
      </c>
      <c r="N187" s="692">
        <v>20</v>
      </c>
    </row>
    <row r="188" spans="1:15" ht="17.25" customHeight="1" thickBot="1" x14ac:dyDescent="0.25">
      <c r="A188" s="673"/>
      <c r="B188" s="1191"/>
      <c r="C188" s="8"/>
      <c r="D188" s="1462"/>
      <c r="E188" s="1164"/>
      <c r="F188" s="1184"/>
      <c r="G188" s="34" t="s">
        <v>16</v>
      </c>
      <c r="H188" s="395">
        <f>SUM(H175:H187)</f>
        <v>233.89999999999998</v>
      </c>
      <c r="I188" s="112">
        <f>SUM(I175:I187)</f>
        <v>174.2</v>
      </c>
      <c r="J188" s="112">
        <f>SUM(J175:J187)</f>
        <v>191.3</v>
      </c>
      <c r="K188" s="626"/>
      <c r="L188" s="573"/>
      <c r="M188" s="368"/>
      <c r="N188" s="178"/>
    </row>
    <row r="189" spans="1:15" ht="18" customHeight="1" thickBot="1" x14ac:dyDescent="0.25">
      <c r="A189" s="1163" t="s">
        <v>17</v>
      </c>
      <c r="B189" s="1191" t="s">
        <v>17</v>
      </c>
      <c r="C189" s="1540" t="s">
        <v>20</v>
      </c>
      <c r="D189" s="1487"/>
      <c r="E189" s="1487"/>
      <c r="F189" s="1487"/>
      <c r="G189" s="1487"/>
      <c r="H189" s="307">
        <f>H188+H174+H172</f>
        <v>343</v>
      </c>
      <c r="I189" s="122">
        <f>I188+I174+I172</f>
        <v>232</v>
      </c>
      <c r="J189" s="250">
        <f>J188+J174+J172</f>
        <v>191.3</v>
      </c>
      <c r="K189" s="1536"/>
      <c r="L189" s="1488"/>
      <c r="M189" s="1488"/>
      <c r="N189" s="1489"/>
    </row>
    <row r="190" spans="1:15" ht="17.25" customHeight="1" thickBot="1" x14ac:dyDescent="0.25">
      <c r="A190" s="658" t="s">
        <v>17</v>
      </c>
      <c r="B190" s="11" t="s">
        <v>19</v>
      </c>
      <c r="C190" s="1499" t="s">
        <v>34</v>
      </c>
      <c r="D190" s="1499"/>
      <c r="E190" s="1499"/>
      <c r="F190" s="1499"/>
      <c r="G190" s="1499"/>
      <c r="H190" s="1499"/>
      <c r="I190" s="1499"/>
      <c r="J190" s="1499"/>
      <c r="K190" s="1499"/>
      <c r="L190" s="1499"/>
      <c r="M190" s="1499"/>
      <c r="N190" s="1500"/>
    </row>
    <row r="191" spans="1:15" ht="15.75" customHeight="1" x14ac:dyDescent="0.2">
      <c r="A191" s="670" t="s">
        <v>17</v>
      </c>
      <c r="B191" s="1261" t="s">
        <v>19</v>
      </c>
      <c r="C191" s="1257" t="s">
        <v>14</v>
      </c>
      <c r="D191" s="1541" t="s">
        <v>35</v>
      </c>
      <c r="E191" s="1251"/>
      <c r="F191" s="49">
        <v>6</v>
      </c>
      <c r="G191" s="35" t="s">
        <v>15</v>
      </c>
      <c r="H191" s="134">
        <f>2241.5+53.6-41+63.7</f>
        <v>2317.7999999999997</v>
      </c>
      <c r="I191" s="134">
        <v>2953.2</v>
      </c>
      <c r="J191" s="134">
        <v>2843.2</v>
      </c>
      <c r="K191" s="50"/>
      <c r="L191" s="50"/>
      <c r="M191" s="167"/>
      <c r="N191" s="686"/>
    </row>
    <row r="192" spans="1:15" ht="15.75" customHeight="1" x14ac:dyDescent="0.2">
      <c r="A192" s="668"/>
      <c r="B192" s="1250"/>
      <c r="C192" s="1260"/>
      <c r="D192" s="1542"/>
      <c r="E192" s="1269"/>
      <c r="F192" s="1256"/>
      <c r="G192" s="93" t="s">
        <v>111</v>
      </c>
      <c r="H192" s="772">
        <v>35.700000000000003</v>
      </c>
      <c r="I192" s="402"/>
      <c r="J192" s="772"/>
      <c r="K192" s="74"/>
      <c r="L192" s="74"/>
      <c r="M192" s="140"/>
      <c r="N192" s="86"/>
    </row>
    <row r="193" spans="1:17" s="46" customFormat="1" ht="15.75" customHeight="1" x14ac:dyDescent="0.2">
      <c r="A193" s="668"/>
      <c r="B193" s="1250"/>
      <c r="C193" s="1260"/>
      <c r="D193" s="1543"/>
      <c r="E193" s="1269"/>
      <c r="F193" s="1256"/>
      <c r="G193" s="73" t="s">
        <v>18</v>
      </c>
      <c r="H193" s="109">
        <v>7.4</v>
      </c>
      <c r="I193" s="335">
        <v>7.4</v>
      </c>
      <c r="J193" s="194">
        <f>+I193</f>
        <v>7.4</v>
      </c>
      <c r="K193" s="74"/>
      <c r="L193" s="74"/>
      <c r="M193" s="140"/>
      <c r="N193" s="86"/>
    </row>
    <row r="194" spans="1:17" ht="93" customHeight="1" x14ac:dyDescent="0.2">
      <c r="A194" s="668"/>
      <c r="B194" s="1250"/>
      <c r="C194" s="856"/>
      <c r="D194" s="75" t="s">
        <v>269</v>
      </c>
      <c r="E194" s="1269"/>
      <c r="F194" s="1256"/>
      <c r="G194" s="36"/>
      <c r="H194" s="102"/>
      <c r="I194" s="101"/>
      <c r="J194" s="102"/>
      <c r="K194" s="205" t="s">
        <v>212</v>
      </c>
      <c r="L194" s="72">
        <v>19</v>
      </c>
      <c r="M194" s="161">
        <v>17</v>
      </c>
      <c r="N194" s="43">
        <v>17</v>
      </c>
    </row>
    <row r="195" spans="1:17" s="46" customFormat="1" ht="30.75" customHeight="1" x14ac:dyDescent="0.2">
      <c r="A195" s="668"/>
      <c r="B195" s="1250"/>
      <c r="C195" s="856"/>
      <c r="D195" s="75" t="s">
        <v>96</v>
      </c>
      <c r="E195" s="1269"/>
      <c r="F195" s="1256"/>
      <c r="G195" s="36"/>
      <c r="H195" s="116"/>
      <c r="I195" s="101"/>
      <c r="J195" s="102"/>
      <c r="K195" s="205" t="s">
        <v>132</v>
      </c>
      <c r="L195" s="599">
        <v>93</v>
      </c>
      <c r="M195" s="279">
        <v>93</v>
      </c>
      <c r="N195" s="212">
        <f>+M195</f>
        <v>93</v>
      </c>
    </row>
    <row r="196" spans="1:17" ht="28.5" customHeight="1" x14ac:dyDescent="0.2">
      <c r="A196" s="668"/>
      <c r="B196" s="1250"/>
      <c r="C196" s="1260"/>
      <c r="D196" s="51" t="s">
        <v>40</v>
      </c>
      <c r="E196" s="1269"/>
      <c r="F196" s="1256"/>
      <c r="G196" s="36"/>
      <c r="H196" s="116"/>
      <c r="I196" s="121"/>
      <c r="J196" s="116"/>
      <c r="K196" s="1254" t="s">
        <v>213</v>
      </c>
      <c r="L196" s="273">
        <v>30</v>
      </c>
      <c r="M196" s="493">
        <v>30</v>
      </c>
      <c r="N196" s="30">
        <v>30</v>
      </c>
    </row>
    <row r="197" spans="1:17" ht="29.25" customHeight="1" x14ac:dyDescent="0.2">
      <c r="A197" s="668"/>
      <c r="B197" s="1250"/>
      <c r="C197" s="856"/>
      <c r="D197" s="75" t="s">
        <v>42</v>
      </c>
      <c r="E197" s="1269"/>
      <c r="F197" s="1256"/>
      <c r="G197" s="36"/>
      <c r="H197" s="116"/>
      <c r="I197" s="121"/>
      <c r="J197" s="116"/>
      <c r="K197" s="205" t="s">
        <v>214</v>
      </c>
      <c r="L197" s="600">
        <v>3</v>
      </c>
      <c r="M197" s="279">
        <f>+L197</f>
        <v>3</v>
      </c>
      <c r="N197" s="212">
        <f>+M197</f>
        <v>3</v>
      </c>
    </row>
    <row r="198" spans="1:17" ht="18" customHeight="1" x14ac:dyDescent="0.2">
      <c r="A198" s="668"/>
      <c r="B198" s="1250"/>
      <c r="C198" s="856"/>
      <c r="D198" s="75" t="s">
        <v>39</v>
      </c>
      <c r="E198" s="1269"/>
      <c r="F198" s="1256"/>
      <c r="G198" s="36"/>
      <c r="H198" s="116"/>
      <c r="I198" s="101"/>
      <c r="J198" s="102"/>
      <c r="K198" s="205" t="s">
        <v>43</v>
      </c>
      <c r="L198" s="72">
        <v>33</v>
      </c>
      <c r="M198" s="279">
        <f t="shared" ref="M198:N200" si="8">+L198</f>
        <v>33</v>
      </c>
      <c r="N198" s="212">
        <f t="shared" si="8"/>
        <v>33</v>
      </c>
      <c r="O198" s="46"/>
      <c r="Q198" s="78"/>
    </row>
    <row r="199" spans="1:17" ht="30.75" customHeight="1" x14ac:dyDescent="0.2">
      <c r="A199" s="668"/>
      <c r="B199" s="1250"/>
      <c r="C199" s="1260"/>
      <c r="D199" s="280" t="s">
        <v>128</v>
      </c>
      <c r="E199" s="1269"/>
      <c r="F199" s="1256"/>
      <c r="G199" s="36"/>
      <c r="H199" s="116"/>
      <c r="I199" s="101"/>
      <c r="J199" s="102"/>
      <c r="K199" s="1253" t="s">
        <v>215</v>
      </c>
      <c r="L199" s="72">
        <v>7</v>
      </c>
      <c r="M199" s="279">
        <f t="shared" si="8"/>
        <v>7</v>
      </c>
      <c r="N199" s="212">
        <f t="shared" si="8"/>
        <v>7</v>
      </c>
      <c r="O199" s="46"/>
      <c r="Q199" s="78"/>
    </row>
    <row r="200" spans="1:17" ht="14.25" customHeight="1" x14ac:dyDescent="0.2">
      <c r="A200" s="668"/>
      <c r="B200" s="1250"/>
      <c r="C200" s="1260"/>
      <c r="D200" s="1249" t="s">
        <v>41</v>
      </c>
      <c r="E200" s="1269"/>
      <c r="F200" s="1256"/>
      <c r="G200" s="36"/>
      <c r="H200" s="116"/>
      <c r="I200" s="101"/>
      <c r="J200" s="102"/>
      <c r="K200" s="1468" t="s">
        <v>216</v>
      </c>
      <c r="L200" s="22">
        <v>101</v>
      </c>
      <c r="M200" s="690">
        <f>+L200</f>
        <v>101</v>
      </c>
      <c r="N200" s="692">
        <f t="shared" si="8"/>
        <v>101</v>
      </c>
      <c r="O200" s="46"/>
      <c r="Q200" s="78"/>
    </row>
    <row r="201" spans="1:17" ht="14.25" customHeight="1" x14ac:dyDescent="0.2">
      <c r="A201" s="668"/>
      <c r="B201" s="1250"/>
      <c r="C201" s="1260"/>
      <c r="D201" s="688"/>
      <c r="E201" s="1269"/>
      <c r="F201" s="1256"/>
      <c r="G201" s="22"/>
      <c r="H201" s="116"/>
      <c r="I201" s="101"/>
      <c r="J201" s="102"/>
      <c r="K201" s="1470"/>
      <c r="L201" s="22"/>
      <c r="M201" s="690"/>
      <c r="N201" s="692"/>
      <c r="O201" s="46"/>
      <c r="Q201" s="78"/>
    </row>
    <row r="202" spans="1:17" ht="31.5" customHeight="1" x14ac:dyDescent="0.2">
      <c r="A202" s="668"/>
      <c r="B202" s="1250"/>
      <c r="C202" s="856"/>
      <c r="D202" s="77" t="s">
        <v>50</v>
      </c>
      <c r="E202" s="52"/>
      <c r="F202" s="132"/>
      <c r="G202" s="22"/>
      <c r="H202" s="116"/>
      <c r="I202" s="101"/>
      <c r="J202" s="102"/>
      <c r="K202" s="444" t="s">
        <v>132</v>
      </c>
      <c r="L202" s="72">
        <v>19</v>
      </c>
      <c r="M202" s="161">
        <v>16</v>
      </c>
      <c r="N202" s="43">
        <v>16</v>
      </c>
      <c r="O202" s="67"/>
      <c r="Q202" s="78"/>
    </row>
    <row r="203" spans="1:17" ht="54.75" customHeight="1" x14ac:dyDescent="0.2">
      <c r="A203" s="668"/>
      <c r="B203" s="1250"/>
      <c r="C203" s="856"/>
      <c r="D203" s="229" t="s">
        <v>251</v>
      </c>
      <c r="E203" s="52"/>
      <c r="F203" s="132"/>
      <c r="G203" s="22"/>
      <c r="H203" s="116"/>
      <c r="I203" s="101"/>
      <c r="J203" s="102"/>
      <c r="K203" s="444" t="s">
        <v>132</v>
      </c>
      <c r="L203" s="599">
        <v>1</v>
      </c>
      <c r="M203" s="279">
        <f t="shared" ref="M203:N204" si="9">+L203</f>
        <v>1</v>
      </c>
      <c r="N203" s="212">
        <f t="shared" si="9"/>
        <v>1</v>
      </c>
      <c r="O203" s="23"/>
      <c r="Q203" s="78"/>
    </row>
    <row r="204" spans="1:17" ht="30.75" customHeight="1" x14ac:dyDescent="0.2">
      <c r="A204" s="668"/>
      <c r="B204" s="1250"/>
      <c r="C204" s="856"/>
      <c r="D204" s="1255" t="s">
        <v>61</v>
      </c>
      <c r="E204" s="52"/>
      <c r="F204" s="132"/>
      <c r="G204" s="22"/>
      <c r="H204" s="116"/>
      <c r="I204" s="101"/>
      <c r="J204" s="102"/>
      <c r="K204" s="444" t="s">
        <v>132</v>
      </c>
      <c r="L204" s="37">
        <v>7</v>
      </c>
      <c r="M204" s="691">
        <f t="shared" si="9"/>
        <v>7</v>
      </c>
      <c r="N204" s="693">
        <f t="shared" si="9"/>
        <v>7</v>
      </c>
    </row>
    <row r="205" spans="1:17" ht="18" customHeight="1" x14ac:dyDescent="0.2">
      <c r="A205" s="668"/>
      <c r="B205" s="1250"/>
      <c r="C205" s="856"/>
      <c r="D205" s="1255" t="s">
        <v>86</v>
      </c>
      <c r="E205" s="154"/>
      <c r="F205" s="132"/>
      <c r="G205" s="22"/>
      <c r="H205" s="116"/>
      <c r="I205" s="101"/>
      <c r="J205" s="102"/>
      <c r="K205" s="444" t="s">
        <v>132</v>
      </c>
      <c r="L205" s="37">
        <v>10</v>
      </c>
      <c r="M205" s="691">
        <v>10</v>
      </c>
      <c r="N205" s="693">
        <v>10</v>
      </c>
    </row>
    <row r="206" spans="1:17" ht="65.25" customHeight="1" x14ac:dyDescent="0.2">
      <c r="A206" s="668"/>
      <c r="B206" s="1250"/>
      <c r="C206" s="856"/>
      <c r="D206" s="1255" t="s">
        <v>252</v>
      </c>
      <c r="E206" s="344" t="s">
        <v>49</v>
      </c>
      <c r="F206" s="1256"/>
      <c r="G206" s="36"/>
      <c r="H206" s="102"/>
      <c r="I206" s="101"/>
      <c r="J206" s="102"/>
      <c r="K206" s="155" t="s">
        <v>132</v>
      </c>
      <c r="L206" s="37"/>
      <c r="M206" s="691">
        <v>5</v>
      </c>
      <c r="N206" s="693"/>
    </row>
    <row r="207" spans="1:17" ht="26.25" customHeight="1" x14ac:dyDescent="0.2">
      <c r="A207" s="668"/>
      <c r="B207" s="1250"/>
      <c r="C207" s="1260"/>
      <c r="D207" s="1448" t="s">
        <v>253</v>
      </c>
      <c r="E207" s="1259"/>
      <c r="F207" s="1256"/>
      <c r="G207" s="36"/>
      <c r="H207" s="116"/>
      <c r="I207" s="101"/>
      <c r="J207" s="102"/>
      <c r="K207" s="1268" t="s">
        <v>217</v>
      </c>
      <c r="L207" s="22">
        <v>2</v>
      </c>
      <c r="M207" s="690"/>
      <c r="N207" s="692"/>
    </row>
    <row r="208" spans="1:17" ht="15.75" customHeight="1" x14ac:dyDescent="0.2">
      <c r="A208" s="668"/>
      <c r="B208" s="1250"/>
      <c r="C208" s="856"/>
      <c r="D208" s="1449"/>
      <c r="E208" s="943"/>
      <c r="F208" s="1256"/>
      <c r="G208" s="36"/>
      <c r="H208" s="116"/>
      <c r="I208" s="101"/>
      <c r="J208" s="102"/>
      <c r="K208" s="205" t="s">
        <v>132</v>
      </c>
      <c r="L208" s="72"/>
      <c r="M208" s="161">
        <v>1</v>
      </c>
      <c r="N208" s="43">
        <v>1</v>
      </c>
    </row>
    <row r="209" spans="1:27" ht="27.75" customHeight="1" x14ac:dyDescent="0.2">
      <c r="A209" s="668"/>
      <c r="B209" s="1250"/>
      <c r="C209" s="1260"/>
      <c r="D209" s="1461" t="s">
        <v>254</v>
      </c>
      <c r="E209" s="1604" t="s">
        <v>49</v>
      </c>
      <c r="F209" s="1256"/>
      <c r="G209" s="36"/>
      <c r="H209" s="116"/>
      <c r="I209" s="101"/>
      <c r="J209" s="102"/>
      <c r="K209" s="1268" t="s">
        <v>218</v>
      </c>
      <c r="L209" s="37">
        <v>3</v>
      </c>
      <c r="M209" s="691"/>
      <c r="N209" s="693"/>
    </row>
    <row r="210" spans="1:27" ht="27.75" customHeight="1" x14ac:dyDescent="0.2">
      <c r="A210" s="668"/>
      <c r="B210" s="1250"/>
      <c r="C210" s="1260"/>
      <c r="D210" s="1449"/>
      <c r="E210" s="1539"/>
      <c r="F210" s="1256"/>
      <c r="G210" s="36"/>
      <c r="H210" s="116"/>
      <c r="I210" s="101"/>
      <c r="J210" s="102"/>
      <c r="K210" s="205" t="s">
        <v>234</v>
      </c>
      <c r="L210" s="72">
        <v>3</v>
      </c>
      <c r="M210" s="158"/>
      <c r="N210" s="275"/>
    </row>
    <row r="211" spans="1:27" ht="14.25" customHeight="1" x14ac:dyDescent="0.2">
      <c r="A211" s="668"/>
      <c r="B211" s="1250"/>
      <c r="C211" s="1260"/>
      <c r="D211" s="1397" t="s">
        <v>172</v>
      </c>
      <c r="E211" s="496"/>
      <c r="F211" s="857"/>
      <c r="G211" s="248"/>
      <c r="H211" s="149"/>
      <c r="I211" s="144"/>
      <c r="J211" s="149"/>
      <c r="K211" s="1253" t="s">
        <v>132</v>
      </c>
      <c r="L211" s="601">
        <v>33</v>
      </c>
      <c r="M211" s="158">
        <v>33</v>
      </c>
      <c r="N211" s="275">
        <v>33</v>
      </c>
    </row>
    <row r="212" spans="1:27" ht="14.25" customHeight="1" thickBot="1" x14ac:dyDescent="0.25">
      <c r="A212" s="673"/>
      <c r="B212" s="1262"/>
      <c r="C212" s="1258"/>
      <c r="D212" s="1443"/>
      <c r="E212" s="1252"/>
      <c r="F212" s="171"/>
      <c r="G212" s="38" t="s">
        <v>16</v>
      </c>
      <c r="H212" s="114">
        <f>SUM(H191:H211)</f>
        <v>2360.8999999999996</v>
      </c>
      <c r="I212" s="114">
        <f t="shared" ref="I212:J212" si="10">SUM(I191:I211)</f>
        <v>2960.6</v>
      </c>
      <c r="J212" s="114">
        <f t="shared" si="10"/>
        <v>2850.6</v>
      </c>
      <c r="K212" s="543"/>
      <c r="L212" s="596"/>
      <c r="M212" s="168"/>
      <c r="N212" s="687"/>
    </row>
    <row r="213" spans="1:27" ht="27.75" customHeight="1" x14ac:dyDescent="0.2">
      <c r="A213" s="1547" t="s">
        <v>17</v>
      </c>
      <c r="B213" s="1549" t="s">
        <v>19</v>
      </c>
      <c r="C213" s="10" t="s">
        <v>17</v>
      </c>
      <c r="D213" s="1460" t="s">
        <v>38</v>
      </c>
      <c r="E213" s="1529"/>
      <c r="F213" s="1551">
        <v>2</v>
      </c>
      <c r="G213" s="214" t="s">
        <v>15</v>
      </c>
      <c r="H213" s="116">
        <v>31.3</v>
      </c>
      <c r="I213" s="121">
        <v>32</v>
      </c>
      <c r="J213" s="116">
        <v>32</v>
      </c>
      <c r="K213" s="1474" t="s">
        <v>219</v>
      </c>
      <c r="L213" s="243">
        <v>300</v>
      </c>
      <c r="M213" s="167">
        <v>300</v>
      </c>
      <c r="N213" s="686">
        <v>300</v>
      </c>
    </row>
    <row r="214" spans="1:27" ht="15.75" customHeight="1" thickBot="1" x14ac:dyDescent="0.25">
      <c r="A214" s="1548"/>
      <c r="B214" s="1550"/>
      <c r="C214" s="226"/>
      <c r="D214" s="1462"/>
      <c r="E214" s="1530"/>
      <c r="F214" s="1552"/>
      <c r="G214" s="38" t="s">
        <v>16</v>
      </c>
      <c r="H214" s="114">
        <f t="shared" ref="H214:J214" si="11">SUM(H213)</f>
        <v>31.3</v>
      </c>
      <c r="I214" s="113">
        <f t="shared" si="11"/>
        <v>32</v>
      </c>
      <c r="J214" s="114">
        <f t="shared" si="11"/>
        <v>32</v>
      </c>
      <c r="K214" s="1469"/>
      <c r="L214" s="596"/>
      <c r="M214" s="168"/>
      <c r="N214" s="687"/>
    </row>
    <row r="215" spans="1:27" ht="19.5" customHeight="1" x14ac:dyDescent="0.2">
      <c r="A215" s="670" t="s">
        <v>17</v>
      </c>
      <c r="B215" s="1190" t="s">
        <v>19</v>
      </c>
      <c r="C215" s="70" t="s">
        <v>19</v>
      </c>
      <c r="D215" s="1460" t="s">
        <v>171</v>
      </c>
      <c r="E215" s="1529" t="s">
        <v>47</v>
      </c>
      <c r="F215" s="431">
        <v>2</v>
      </c>
      <c r="G215" s="35" t="s">
        <v>15</v>
      </c>
      <c r="H215" s="100">
        <v>0</v>
      </c>
      <c r="I215" s="97">
        <v>15</v>
      </c>
      <c r="J215" s="98"/>
      <c r="K215" s="388" t="s">
        <v>220</v>
      </c>
      <c r="L215" s="528">
        <v>0</v>
      </c>
      <c r="M215" s="649">
        <v>1</v>
      </c>
      <c r="N215" s="686"/>
    </row>
    <row r="216" spans="1:27" ht="19.5" customHeight="1" x14ac:dyDescent="0.2">
      <c r="A216" s="668"/>
      <c r="B216" s="1153"/>
      <c r="C216" s="71"/>
      <c r="D216" s="1461"/>
      <c r="E216" s="1602"/>
      <c r="F216" s="433"/>
      <c r="G216" s="36"/>
      <c r="H216" s="102"/>
      <c r="I216" s="121"/>
      <c r="J216" s="116"/>
      <c r="K216" s="146"/>
      <c r="L216" s="602"/>
      <c r="M216" s="752"/>
      <c r="N216" s="86"/>
    </row>
    <row r="217" spans="1:27" ht="15" customHeight="1" thickBot="1" x14ac:dyDescent="0.25">
      <c r="A217" s="673"/>
      <c r="B217" s="1191"/>
      <c r="C217" s="226"/>
      <c r="D217" s="1462"/>
      <c r="E217" s="459" t="s">
        <v>240</v>
      </c>
      <c r="F217" s="432"/>
      <c r="G217" s="333" t="s">
        <v>16</v>
      </c>
      <c r="H217" s="284">
        <f t="shared" ref="H217:I217" si="12">+H215</f>
        <v>0</v>
      </c>
      <c r="I217" s="460">
        <f t="shared" si="12"/>
        <v>15</v>
      </c>
      <c r="J217" s="284"/>
      <c r="K217" s="206"/>
      <c r="L217" s="596"/>
      <c r="M217" s="168"/>
      <c r="N217" s="687"/>
    </row>
    <row r="218" spans="1:27" ht="15" customHeight="1" x14ac:dyDescent="0.2">
      <c r="A218" s="670" t="s">
        <v>17</v>
      </c>
      <c r="B218" s="1190" t="s">
        <v>19</v>
      </c>
      <c r="C218" s="747" t="s">
        <v>21</v>
      </c>
      <c r="D218" s="1525" t="s">
        <v>99</v>
      </c>
      <c r="E218" s="223"/>
      <c r="F218" s="431">
        <v>6</v>
      </c>
      <c r="G218" s="269" t="s">
        <v>15</v>
      </c>
      <c r="H218" s="270">
        <v>1911.8</v>
      </c>
      <c r="I218" s="443">
        <v>1885.6</v>
      </c>
      <c r="J218" s="270">
        <v>1888.5</v>
      </c>
      <c r="K218" s="1155"/>
      <c r="L218" s="243"/>
      <c r="M218" s="167"/>
      <c r="N218" s="686"/>
      <c r="O218" s="356"/>
    </row>
    <row r="219" spans="1:27" ht="15" customHeight="1" x14ac:dyDescent="0.2">
      <c r="A219" s="668"/>
      <c r="B219" s="1153"/>
      <c r="C219" s="856"/>
      <c r="D219" s="1422"/>
      <c r="E219" s="271"/>
      <c r="F219" s="433"/>
      <c r="G219" s="321" t="s">
        <v>111</v>
      </c>
      <c r="H219" s="179">
        <v>330.2</v>
      </c>
      <c r="I219" s="336"/>
      <c r="J219" s="179"/>
      <c r="K219" s="1177"/>
      <c r="L219" s="244"/>
      <c r="M219" s="140"/>
      <c r="N219" s="86"/>
      <c r="O219" s="356"/>
    </row>
    <row r="220" spans="1:27" s="14" customFormat="1" ht="15" customHeight="1" x14ac:dyDescent="0.2">
      <c r="A220" s="668"/>
      <c r="B220" s="1153"/>
      <c r="C220" s="856"/>
      <c r="D220" s="1161"/>
      <c r="E220" s="271"/>
      <c r="F220" s="433"/>
      <c r="G220" s="218" t="s">
        <v>3</v>
      </c>
      <c r="H220" s="331">
        <v>324</v>
      </c>
      <c r="I220" s="185"/>
      <c r="J220" s="186"/>
      <c r="K220" s="1177"/>
      <c r="L220" s="244"/>
      <c r="M220" s="140"/>
      <c r="N220" s="86"/>
      <c r="O220" s="1"/>
      <c r="P220" s="1"/>
      <c r="Q220" s="1"/>
      <c r="R220" s="1"/>
      <c r="S220" s="1"/>
      <c r="T220" s="1"/>
      <c r="U220" s="1"/>
      <c r="V220" s="1"/>
      <c r="W220" s="1"/>
      <c r="X220" s="1"/>
      <c r="Y220" s="1"/>
      <c r="Z220" s="1"/>
      <c r="AA220" s="1"/>
    </row>
    <row r="221" spans="1:27" s="14" customFormat="1" ht="15" customHeight="1" x14ac:dyDescent="0.2">
      <c r="A221" s="668"/>
      <c r="B221" s="1153"/>
      <c r="C221" s="71"/>
      <c r="D221" s="467" t="s">
        <v>85</v>
      </c>
      <c r="E221" s="452"/>
      <c r="F221" s="433"/>
      <c r="G221" s="36"/>
      <c r="H221" s="116"/>
      <c r="I221" s="121"/>
      <c r="J221" s="116"/>
      <c r="K221" s="205" t="s">
        <v>221</v>
      </c>
      <c r="L221" s="274">
        <v>92</v>
      </c>
      <c r="M221" s="773">
        <v>92</v>
      </c>
      <c r="N221" s="774">
        <v>92</v>
      </c>
      <c r="O221" s="1"/>
      <c r="P221" s="1"/>
      <c r="Q221" s="1"/>
      <c r="R221" s="1"/>
      <c r="S221" s="1"/>
      <c r="T221" s="1"/>
      <c r="U221" s="1"/>
      <c r="V221" s="1"/>
      <c r="W221" s="1"/>
      <c r="X221" s="1"/>
      <c r="Y221" s="1"/>
      <c r="Z221" s="1"/>
      <c r="AA221" s="1"/>
    </row>
    <row r="222" spans="1:27" s="14" customFormat="1" ht="28.5" customHeight="1" x14ac:dyDescent="0.2">
      <c r="A222" s="668"/>
      <c r="B222" s="1544"/>
      <c r="C222" s="215"/>
      <c r="D222" s="1599" t="s">
        <v>93</v>
      </c>
      <c r="E222" s="453"/>
      <c r="F222" s="433"/>
      <c r="G222" s="216"/>
      <c r="H222" s="116"/>
      <c r="I222" s="101"/>
      <c r="J222" s="102"/>
      <c r="K222" s="598" t="s">
        <v>222</v>
      </c>
      <c r="L222" s="592">
        <v>59</v>
      </c>
      <c r="M222" s="76">
        <v>79</v>
      </c>
      <c r="N222" s="693">
        <v>99</v>
      </c>
      <c r="O222" s="1"/>
      <c r="P222" s="1"/>
      <c r="Q222" s="1"/>
      <c r="R222" s="1"/>
      <c r="S222" s="1"/>
      <c r="T222" s="1"/>
      <c r="U222" s="1"/>
      <c r="V222" s="1"/>
      <c r="W222" s="1"/>
      <c r="X222" s="1"/>
      <c r="Y222" s="1"/>
      <c r="Z222" s="1"/>
      <c r="AA222" s="1"/>
    </row>
    <row r="223" spans="1:27" s="14" customFormat="1" ht="29.25" customHeight="1" x14ac:dyDescent="0.2">
      <c r="A223" s="668"/>
      <c r="B223" s="1544"/>
      <c r="C223" s="219"/>
      <c r="D223" s="1600"/>
      <c r="E223" s="452"/>
      <c r="F223" s="433"/>
      <c r="G223" s="216"/>
      <c r="H223" s="629"/>
      <c r="I223" s="130"/>
      <c r="J223" s="629"/>
      <c r="K223" s="597" t="s">
        <v>223</v>
      </c>
      <c r="L223" s="603">
        <v>20</v>
      </c>
      <c r="M223" s="415">
        <v>20</v>
      </c>
      <c r="N223" s="281">
        <v>20</v>
      </c>
      <c r="O223" s="1"/>
      <c r="P223" s="1"/>
      <c r="Q223" s="1"/>
      <c r="R223" s="1"/>
      <c r="S223" s="1"/>
      <c r="T223" s="1"/>
      <c r="U223" s="1"/>
      <c r="V223" s="1"/>
      <c r="W223" s="1"/>
      <c r="X223" s="1"/>
      <c r="Y223" s="1"/>
      <c r="Z223" s="1"/>
      <c r="AA223" s="1"/>
    </row>
    <row r="224" spans="1:27" s="14" customFormat="1" ht="30.75" customHeight="1" x14ac:dyDescent="0.2">
      <c r="A224" s="668"/>
      <c r="B224" s="92"/>
      <c r="C224" s="215"/>
      <c r="D224" s="1603" t="s">
        <v>94</v>
      </c>
      <c r="E224" s="453"/>
      <c r="F224" s="433"/>
      <c r="G224" s="216"/>
      <c r="H224" s="545"/>
      <c r="I224" s="384"/>
      <c r="J224" s="545"/>
      <c r="K224" s="598" t="s">
        <v>224</v>
      </c>
      <c r="L224" s="585"/>
      <c r="M224" s="67">
        <v>4</v>
      </c>
      <c r="N224" s="692"/>
      <c r="O224" s="1"/>
      <c r="P224" s="1"/>
      <c r="Q224" s="1"/>
      <c r="R224" s="1"/>
      <c r="S224" s="1"/>
      <c r="T224" s="1"/>
      <c r="U224" s="1"/>
      <c r="V224" s="1"/>
      <c r="W224" s="1"/>
      <c r="X224" s="1"/>
      <c r="Y224" s="1"/>
      <c r="Z224" s="1"/>
      <c r="AA224" s="1"/>
    </row>
    <row r="225" spans="1:19" ht="90.75" customHeight="1" x14ac:dyDescent="0.2">
      <c r="A225" s="668"/>
      <c r="B225" s="92"/>
      <c r="C225" s="219"/>
      <c r="D225" s="1600"/>
      <c r="E225" s="452"/>
      <c r="F225" s="433"/>
      <c r="G225" s="216"/>
      <c r="H225" s="629"/>
      <c r="I225" s="130"/>
      <c r="J225" s="629"/>
      <c r="K225" s="597" t="s">
        <v>268</v>
      </c>
      <c r="L225" s="603"/>
      <c r="M225" s="415">
        <v>4</v>
      </c>
      <c r="N225" s="281"/>
    </row>
    <row r="226" spans="1:19" ht="28.5" customHeight="1" x14ac:dyDescent="0.2">
      <c r="A226" s="668"/>
      <c r="B226" s="1153"/>
      <c r="C226" s="215"/>
      <c r="D226" s="1599" t="s">
        <v>255</v>
      </c>
      <c r="E226" s="453"/>
      <c r="F226" s="433"/>
      <c r="G226" s="216"/>
      <c r="H226" s="545"/>
      <c r="I226" s="384"/>
      <c r="J226" s="545"/>
      <c r="K226" s="574" t="s">
        <v>56</v>
      </c>
      <c r="L226" s="601">
        <v>1</v>
      </c>
      <c r="M226" s="477"/>
      <c r="N226" s="275"/>
    </row>
    <row r="227" spans="1:19" ht="17.25" customHeight="1" x14ac:dyDescent="0.2">
      <c r="A227" s="668"/>
      <c r="B227" s="220"/>
      <c r="C227" s="430"/>
      <c r="D227" s="1599"/>
      <c r="E227" s="453"/>
      <c r="F227" s="433"/>
      <c r="G227" s="216"/>
      <c r="H227" s="619"/>
      <c r="I227" s="383"/>
      <c r="J227" s="619"/>
      <c r="K227" s="1557"/>
      <c r="L227" s="585"/>
      <c r="M227" s="67"/>
      <c r="N227" s="692"/>
    </row>
    <row r="228" spans="1:19" ht="14.25" customHeight="1" thickBot="1" x14ac:dyDescent="0.25">
      <c r="A228" s="668"/>
      <c r="B228" s="220"/>
      <c r="C228" s="221"/>
      <c r="D228" s="1601"/>
      <c r="E228" s="454"/>
      <c r="F228" s="432"/>
      <c r="G228" s="16" t="s">
        <v>16</v>
      </c>
      <c r="H228" s="114">
        <f>SUM(H218:H227)</f>
        <v>2566</v>
      </c>
      <c r="I228" s="112">
        <f>SUM(I218:I227)</f>
        <v>1885.6</v>
      </c>
      <c r="J228" s="114">
        <f>SUM(J218:J227)</f>
        <v>1888.5</v>
      </c>
      <c r="K228" s="1558"/>
      <c r="L228" s="604"/>
      <c r="M228" s="472"/>
      <c r="N228" s="698"/>
    </row>
    <row r="229" spans="1:19" s="57" customFormat="1" ht="14.25" customHeight="1" thickBot="1" x14ac:dyDescent="0.25">
      <c r="A229" s="677" t="s">
        <v>17</v>
      </c>
      <c r="B229" s="6" t="s">
        <v>21</v>
      </c>
      <c r="C229" s="1535" t="s">
        <v>20</v>
      </c>
      <c r="D229" s="1486"/>
      <c r="E229" s="1486"/>
      <c r="F229" s="1486"/>
      <c r="G229" s="1486"/>
      <c r="H229" s="123">
        <f>H214+H212+H217+H228</f>
        <v>4958.2</v>
      </c>
      <c r="I229" s="370">
        <f>I214+I212+I217+I228</f>
        <v>4893.2</v>
      </c>
      <c r="J229" s="123">
        <f>J214+J212+J217+J228</f>
        <v>4771.1000000000004</v>
      </c>
      <c r="K229" s="1536"/>
      <c r="L229" s="1488"/>
      <c r="M229" s="1488"/>
      <c r="N229" s="1489"/>
    </row>
    <row r="230" spans="1:19" s="41" customFormat="1" ht="14.25" customHeight="1" thickBot="1" x14ac:dyDescent="0.25">
      <c r="A230" s="677" t="s">
        <v>17</v>
      </c>
      <c r="B230" s="1491" t="s">
        <v>6</v>
      </c>
      <c r="C230" s="1491"/>
      <c r="D230" s="1491"/>
      <c r="E230" s="1491"/>
      <c r="F230" s="1491"/>
      <c r="G230" s="1491"/>
      <c r="H230" s="678">
        <f>H229+H189+H169</f>
        <v>9276.7000000000007</v>
      </c>
      <c r="I230" s="679">
        <f>I229+I189+I169</f>
        <v>18538.3</v>
      </c>
      <c r="J230" s="678">
        <f>J229+J189+J169</f>
        <v>19175</v>
      </c>
      <c r="K230" s="1492"/>
      <c r="L230" s="1493"/>
      <c r="M230" s="1493"/>
      <c r="N230" s="1494"/>
      <c r="Q230" s="40"/>
      <c r="S230" s="40"/>
    </row>
    <row r="231" spans="1:19" s="41" customFormat="1" ht="14.25" customHeight="1" thickBot="1" x14ac:dyDescent="0.25">
      <c r="A231" s="650" t="s">
        <v>5</v>
      </c>
      <c r="B231" s="1572" t="s">
        <v>7</v>
      </c>
      <c r="C231" s="1572"/>
      <c r="D231" s="1572"/>
      <c r="E231" s="1572"/>
      <c r="F231" s="1572"/>
      <c r="G231" s="1572"/>
      <c r="H231" s="651">
        <f>H230+H98</f>
        <v>83658.8</v>
      </c>
      <c r="I231" s="652">
        <f>I230+I98</f>
        <v>89973.7</v>
      </c>
      <c r="J231" s="651">
        <f>J230+J98</f>
        <v>90539.9</v>
      </c>
      <c r="K231" s="1573"/>
      <c r="L231" s="1574"/>
      <c r="M231" s="1574"/>
      <c r="N231" s="1575"/>
    </row>
    <row r="232" spans="1:19" s="41" customFormat="1" ht="23.25" customHeight="1" thickBot="1" x14ac:dyDescent="0.25">
      <c r="A232" s="1578" t="s">
        <v>0</v>
      </c>
      <c r="B232" s="1578"/>
      <c r="C232" s="1578"/>
      <c r="D232" s="1578"/>
      <c r="E232" s="1578"/>
      <c r="F232" s="1578"/>
      <c r="G232" s="1578"/>
      <c r="H232" s="1578"/>
      <c r="I232" s="1578"/>
      <c r="J232" s="1578"/>
      <c r="K232" s="55"/>
      <c r="L232" s="135"/>
      <c r="M232" s="56"/>
      <c r="N232" s="56"/>
    </row>
    <row r="233" spans="1:19" s="41" customFormat="1" ht="63" customHeight="1" thickBot="1" x14ac:dyDescent="0.25">
      <c r="A233" s="1562" t="s">
        <v>1</v>
      </c>
      <c r="B233" s="1563"/>
      <c r="C233" s="1563"/>
      <c r="D233" s="1563"/>
      <c r="E233" s="1563"/>
      <c r="F233" s="1563"/>
      <c r="G233" s="1563"/>
      <c r="H233" s="251" t="s">
        <v>124</v>
      </c>
      <c r="I233" s="420" t="s">
        <v>80</v>
      </c>
      <c r="J233" s="421" t="s">
        <v>127</v>
      </c>
      <c r="K233" s="233"/>
      <c r="L233" s="233"/>
      <c r="M233" s="47"/>
      <c r="N233" s="47"/>
      <c r="R233" s="40"/>
    </row>
    <row r="234" spans="1:19" s="41" customFormat="1" ht="13.5" customHeight="1" x14ac:dyDescent="0.2">
      <c r="A234" s="1564" t="s">
        <v>24</v>
      </c>
      <c r="B234" s="1565"/>
      <c r="C234" s="1565"/>
      <c r="D234" s="1565"/>
      <c r="E234" s="1565"/>
      <c r="F234" s="1565"/>
      <c r="G234" s="1565"/>
      <c r="H234" s="653">
        <f>SUM(H235:H242)</f>
        <v>82827.400000000009</v>
      </c>
      <c r="I234" s="653">
        <f>SUM(I235:I242)</f>
        <v>88191.3</v>
      </c>
      <c r="J234" s="654">
        <f>SUM(J235:J242)</f>
        <v>87831.400000000023</v>
      </c>
      <c r="K234" s="233"/>
      <c r="L234" s="233"/>
      <c r="M234" s="47"/>
      <c r="N234" s="47"/>
    </row>
    <row r="235" spans="1:19" s="41" customFormat="1" ht="14.25" customHeight="1" x14ac:dyDescent="0.2">
      <c r="A235" s="1566" t="s">
        <v>27</v>
      </c>
      <c r="B235" s="1567"/>
      <c r="C235" s="1567"/>
      <c r="D235" s="1567"/>
      <c r="E235" s="1567"/>
      <c r="F235" s="1567"/>
      <c r="G235" s="1568"/>
      <c r="H235" s="409">
        <f>SUMIF(G13:G227,"sb",H13:H227)</f>
        <v>37374.30000000001</v>
      </c>
      <c r="I235" s="115">
        <f>SUMIF(G13:G227,"sb",I13:I227)</f>
        <v>41870.499999999993</v>
      </c>
      <c r="J235" s="115">
        <f>SUMIF(G13:G226,"sb",J13:J226)</f>
        <v>42716.30000000001</v>
      </c>
      <c r="K235" s="427"/>
      <c r="L235" s="232"/>
      <c r="M235" s="47"/>
      <c r="N235" s="47"/>
    </row>
    <row r="236" spans="1:19" s="41" customFormat="1" x14ac:dyDescent="0.2">
      <c r="A236" s="1569" t="s">
        <v>112</v>
      </c>
      <c r="B236" s="1570"/>
      <c r="C236" s="1570"/>
      <c r="D236" s="1570"/>
      <c r="E236" s="1570"/>
      <c r="F236" s="1570"/>
      <c r="G236" s="1571"/>
      <c r="H236" s="512">
        <f>SUMIF(G13:G228,"sb(l)",H13:H228)</f>
        <v>637.9</v>
      </c>
      <c r="I236" s="409">
        <f>SUMIF(G13:G228,"sb(l)",I13:I228)</f>
        <v>0</v>
      </c>
      <c r="J236" s="115">
        <f>SUMIF(G20:G228,"sb(l)",J20:J228)</f>
        <v>43.5</v>
      </c>
      <c r="K236" s="232"/>
      <c r="L236" s="232"/>
      <c r="M236" s="47"/>
      <c r="N236" s="47"/>
    </row>
    <row r="237" spans="1:19" s="41" customFormat="1" x14ac:dyDescent="0.2">
      <c r="A237" s="1566" t="s">
        <v>32</v>
      </c>
      <c r="B237" s="1567"/>
      <c r="C237" s="1567"/>
      <c r="D237" s="1567"/>
      <c r="E237" s="1567"/>
      <c r="F237" s="1567"/>
      <c r="G237" s="1568"/>
      <c r="H237" s="409">
        <f>SUMIF(G13:G227,"sb(sp)",H13:H227)</f>
        <v>5540</v>
      </c>
      <c r="I237" s="115">
        <f>SUMIF(G13:G226,"sb(sp)",I13:I226)</f>
        <v>5509</v>
      </c>
      <c r="J237" s="115">
        <f>SUMIF(G13:G226,"sb(sp)",J13:J226)</f>
        <v>5509</v>
      </c>
      <c r="K237" s="232"/>
      <c r="L237" s="232"/>
      <c r="M237" s="47"/>
      <c r="N237" s="47"/>
    </row>
    <row r="238" spans="1:19" s="41" customFormat="1" ht="15.75" customHeight="1" x14ac:dyDescent="0.2">
      <c r="A238" s="1566" t="s">
        <v>272</v>
      </c>
      <c r="B238" s="1567"/>
      <c r="C238" s="1567"/>
      <c r="D238" s="1567"/>
      <c r="E238" s="1567"/>
      <c r="F238" s="1567"/>
      <c r="G238" s="1568"/>
      <c r="H238" s="409"/>
      <c r="I238" s="115">
        <f>SUMIF(G14:G227,"sb(p)",I14:I227)</f>
        <v>2900</v>
      </c>
      <c r="J238" s="115">
        <f>SUMIF(G14:G227,"sb(p)",J14:J227)</f>
        <v>2900</v>
      </c>
      <c r="K238" s="232"/>
      <c r="L238" s="232"/>
      <c r="M238" s="47"/>
      <c r="N238" s="47"/>
    </row>
    <row r="239" spans="1:19" s="41" customFormat="1" x14ac:dyDescent="0.2">
      <c r="A239" s="1569" t="s">
        <v>71</v>
      </c>
      <c r="B239" s="1570"/>
      <c r="C239" s="1570"/>
      <c r="D239" s="1570"/>
      <c r="E239" s="1570"/>
      <c r="F239" s="1570"/>
      <c r="G239" s="1571"/>
      <c r="H239" s="409">
        <f>SUMIF(G14:G228,"sb(spl)",H14:H228)</f>
        <v>593.70000000000005</v>
      </c>
      <c r="I239" s="124"/>
      <c r="J239" s="124"/>
      <c r="K239" s="232"/>
      <c r="L239" s="232"/>
      <c r="M239" s="47"/>
      <c r="N239" s="47"/>
    </row>
    <row r="240" spans="1:19" s="41" customFormat="1" x14ac:dyDescent="0.2">
      <c r="A240" s="1566" t="s">
        <v>28</v>
      </c>
      <c r="B240" s="1567"/>
      <c r="C240" s="1567"/>
      <c r="D240" s="1567"/>
      <c r="E240" s="1567"/>
      <c r="F240" s="1567"/>
      <c r="G240" s="1568"/>
      <c r="H240" s="410">
        <f>SUMIF(G13:G227,"sb(vb)",H13:H227)</f>
        <v>37946.6</v>
      </c>
      <c r="I240" s="124">
        <f>SUMIF(G13:G226,"sb(vb)",I13:I226)</f>
        <v>35790.000000000007</v>
      </c>
      <c r="J240" s="124">
        <f>SUMIF(G13:G226,"sb(vb)",J13:J226)</f>
        <v>35931.000000000007</v>
      </c>
      <c r="K240" s="232"/>
      <c r="L240" s="232"/>
      <c r="M240" s="47"/>
      <c r="N240" s="47"/>
    </row>
    <row r="241" spans="1:22" ht="30" customHeight="1" x14ac:dyDescent="0.2">
      <c r="A241" s="1587" t="s">
        <v>228</v>
      </c>
      <c r="B241" s="1588"/>
      <c r="C241" s="1588"/>
      <c r="D241" s="1588"/>
      <c r="E241" s="1588"/>
      <c r="F241" s="1588"/>
      <c r="G241" s="1589"/>
      <c r="H241" s="532">
        <f>SUMIF(G13:G228,"sb(esa)",H13:H228)</f>
        <v>43.3</v>
      </c>
      <c r="I241" s="730">
        <f>SUMIF(G13:G228,"sb(esa)",I13:I228)</f>
        <v>7.7</v>
      </c>
      <c r="J241" s="286"/>
      <c r="K241" s="232"/>
      <c r="L241" s="232"/>
      <c r="M241" s="47"/>
      <c r="N241" s="47"/>
      <c r="O241" s="41"/>
      <c r="P241" s="41"/>
      <c r="Q241" s="41"/>
      <c r="R241" s="41"/>
      <c r="S241" s="41"/>
      <c r="T241" s="41"/>
      <c r="U241" s="41"/>
      <c r="V241" s="41"/>
    </row>
    <row r="242" spans="1:22" ht="30.75" customHeight="1" thickBot="1" x14ac:dyDescent="0.25">
      <c r="A242" s="1590" t="s">
        <v>115</v>
      </c>
      <c r="B242" s="1591"/>
      <c r="C242" s="1591"/>
      <c r="D242" s="1591"/>
      <c r="E242" s="1591"/>
      <c r="F242" s="1591"/>
      <c r="G242" s="1592"/>
      <c r="H242" s="126">
        <f>SUMIF(G14:G229,"sb(es)",H14:H229)</f>
        <v>691.6</v>
      </c>
      <c r="I242" s="730">
        <f>SUMIF(G14:G229,"sb(es)",I14:I229)</f>
        <v>2114.1000000000004</v>
      </c>
      <c r="J242" s="126">
        <f>SUMIF(G14:G229,"sb(es)",J14:J229)</f>
        <v>731.6</v>
      </c>
      <c r="K242" s="232"/>
      <c r="L242" s="232"/>
      <c r="M242" s="47"/>
      <c r="N242" s="47"/>
      <c r="O242" s="41"/>
      <c r="P242" s="41"/>
      <c r="Q242" s="41"/>
      <c r="R242" s="41"/>
      <c r="S242" s="41"/>
      <c r="T242" s="41"/>
      <c r="U242" s="41"/>
      <c r="V242" s="41"/>
    </row>
    <row r="243" spans="1:22" ht="13.5" thickBot="1" x14ac:dyDescent="0.25">
      <c r="A243" s="1593" t="s">
        <v>25</v>
      </c>
      <c r="B243" s="1594"/>
      <c r="C243" s="1594"/>
      <c r="D243" s="1594"/>
      <c r="E243" s="1594"/>
      <c r="F243" s="1594"/>
      <c r="G243" s="1594"/>
      <c r="H243" s="655">
        <f>SUM(H244:H246)</f>
        <v>831.4</v>
      </c>
      <c r="I243" s="656">
        <f t="shared" ref="I243:J243" si="13">SUM(I244:I246)</f>
        <v>1782.4</v>
      </c>
      <c r="J243" s="656">
        <f t="shared" si="13"/>
        <v>2708.5</v>
      </c>
      <c r="K243" s="234"/>
      <c r="L243" s="234"/>
      <c r="M243" s="47"/>
      <c r="N243" s="47"/>
      <c r="O243" s="41"/>
      <c r="P243" s="41"/>
      <c r="Q243" s="41"/>
      <c r="R243" s="41"/>
      <c r="S243" s="41"/>
      <c r="U243" s="41"/>
      <c r="V243" s="41"/>
    </row>
    <row r="244" spans="1:22" x14ac:dyDescent="0.2">
      <c r="A244" s="1595" t="s">
        <v>29</v>
      </c>
      <c r="B244" s="1596"/>
      <c r="C244" s="1596"/>
      <c r="D244" s="1596"/>
      <c r="E244" s="1596"/>
      <c r="F244" s="1596"/>
      <c r="G244" s="1597"/>
      <c r="H244" s="411">
        <f>SUMIF(G13:G227,"es",H13:H227)</f>
        <v>297.5</v>
      </c>
      <c r="I244" s="125">
        <f>SUMIF(G20:G226,"es",I20:I226)</f>
        <v>0</v>
      </c>
      <c r="J244" s="125">
        <f>SUMIF(G20:G226,"es",J20:J226)</f>
        <v>807.8</v>
      </c>
      <c r="K244" s="235"/>
      <c r="L244" s="235"/>
      <c r="M244" s="47"/>
      <c r="N244" s="47"/>
    </row>
    <row r="245" spans="1:22" ht="15" customHeight="1" x14ac:dyDescent="0.2">
      <c r="A245" s="1579" t="s">
        <v>119</v>
      </c>
      <c r="B245" s="1580"/>
      <c r="C245" s="1580"/>
      <c r="D245" s="1580"/>
      <c r="E245" s="1580"/>
      <c r="F245" s="1580"/>
      <c r="G245" s="1581"/>
      <c r="H245" s="254">
        <f>SUMIF(G13:G227,"lrvb",H13:H227)</f>
        <v>408.9</v>
      </c>
      <c r="I245" s="411">
        <f>SUMIF(G13:G227,"lrvb",I13:I227)</f>
        <v>482.4</v>
      </c>
      <c r="J245" s="125">
        <f>SUMIF(G13:G227,"lrvb",J13:J227)</f>
        <v>900.7</v>
      </c>
      <c r="K245" s="235"/>
      <c r="L245" s="235"/>
      <c r="M245" s="47"/>
      <c r="N245" s="47"/>
    </row>
    <row r="246" spans="1:22" ht="13.5" thickBot="1" x14ac:dyDescent="0.25">
      <c r="A246" s="1582" t="s">
        <v>53</v>
      </c>
      <c r="B246" s="1583"/>
      <c r="C246" s="1583"/>
      <c r="D246" s="1583"/>
      <c r="E246" s="1583"/>
      <c r="F246" s="1583"/>
      <c r="G246" s="1583"/>
      <c r="H246" s="412">
        <f>SUMIF(G13:G227,"kt",H13:H227)</f>
        <v>125</v>
      </c>
      <c r="I246" s="126">
        <f>SUMIF(G20:G226,"kt",I20:I226)</f>
        <v>1300</v>
      </c>
      <c r="J246" s="126">
        <f>SUMIF(G20:G226,"kt",J20:J226)</f>
        <v>1000</v>
      </c>
      <c r="K246" s="235"/>
      <c r="L246" s="235"/>
      <c r="M246" s="47"/>
      <c r="N246" s="47"/>
    </row>
    <row r="247" spans="1:22" ht="13.5" thickBot="1" x14ac:dyDescent="0.25">
      <c r="A247" s="1584" t="s">
        <v>26</v>
      </c>
      <c r="B247" s="1585"/>
      <c r="C247" s="1585"/>
      <c r="D247" s="1585"/>
      <c r="E247" s="1585"/>
      <c r="F247" s="1585"/>
      <c r="G247" s="1585"/>
      <c r="H247" s="413">
        <f>H243+H234</f>
        <v>83658.8</v>
      </c>
      <c r="I247" s="127">
        <f>I243+I234</f>
        <v>89973.7</v>
      </c>
      <c r="J247" s="127">
        <f>J243+J234</f>
        <v>90539.900000000023</v>
      </c>
      <c r="K247" s="233"/>
      <c r="L247" s="233"/>
    </row>
    <row r="249" spans="1:22" x14ac:dyDescent="0.2">
      <c r="D249" s="40"/>
      <c r="E249" s="1148"/>
      <c r="F249" s="1148"/>
      <c r="G249" s="39"/>
      <c r="H249" s="130"/>
      <c r="I249" s="130"/>
      <c r="J249" s="130"/>
    </row>
    <row r="250" spans="1:22" x14ac:dyDescent="0.2">
      <c r="D250" s="40"/>
      <c r="E250" s="1586" t="s">
        <v>274</v>
      </c>
      <c r="F250" s="1586"/>
      <c r="G250" s="1586"/>
      <c r="H250" s="1586"/>
      <c r="I250" s="1586"/>
      <c r="J250" s="1586"/>
      <c r="K250" s="1586"/>
    </row>
    <row r="251" spans="1:22" x14ac:dyDescent="0.2">
      <c r="D251" s="40"/>
      <c r="E251" s="1148"/>
      <c r="F251" s="1148"/>
      <c r="G251" s="39"/>
      <c r="H251" s="128"/>
      <c r="I251" s="128"/>
      <c r="J251" s="128"/>
    </row>
    <row r="252" spans="1:22" x14ac:dyDescent="0.2">
      <c r="D252" s="40"/>
      <c r="E252" s="1148"/>
      <c r="F252" s="1148"/>
      <c r="G252" s="39"/>
      <c r="H252" s="128"/>
      <c r="I252" s="128"/>
      <c r="J252" s="128"/>
    </row>
    <row r="253" spans="1:22" x14ac:dyDescent="0.2">
      <c r="D253" s="40"/>
      <c r="E253" s="1148"/>
      <c r="F253" s="1148"/>
      <c r="G253" s="39"/>
      <c r="H253" s="128"/>
      <c r="I253" s="128"/>
      <c r="J253" s="128"/>
    </row>
    <row r="254" spans="1:22" x14ac:dyDescent="0.2">
      <c r="D254" s="40"/>
      <c r="E254" s="1148"/>
      <c r="F254" s="1148"/>
      <c r="G254" s="39"/>
      <c r="H254" s="128"/>
      <c r="I254" s="128"/>
      <c r="J254" s="128"/>
    </row>
    <row r="255" spans="1:22" x14ac:dyDescent="0.2">
      <c r="D255" s="40"/>
      <c r="E255" s="1148"/>
      <c r="F255" s="1148"/>
      <c r="G255" s="39"/>
      <c r="H255" s="128"/>
      <c r="I255" s="128"/>
      <c r="J255" s="128"/>
    </row>
    <row r="256" spans="1:22" x14ac:dyDescent="0.2">
      <c r="D256" s="40"/>
      <c r="E256" s="1148"/>
      <c r="F256" s="1148"/>
      <c r="G256" s="39"/>
      <c r="H256" s="128"/>
      <c r="I256" s="128"/>
      <c r="J256" s="128"/>
    </row>
    <row r="257" spans="1:14" x14ac:dyDescent="0.2">
      <c r="D257" s="40"/>
      <c r="E257" s="1148"/>
      <c r="F257" s="1148"/>
      <c r="G257" s="39"/>
      <c r="H257" s="128"/>
      <c r="I257" s="128"/>
      <c r="J257" s="128"/>
    </row>
    <row r="258" spans="1:14" x14ac:dyDescent="0.2">
      <c r="D258" s="40"/>
      <c r="E258" s="1148"/>
      <c r="F258" s="1148"/>
      <c r="G258" s="39"/>
      <c r="H258" s="128"/>
      <c r="I258" s="128"/>
      <c r="J258" s="128"/>
      <c r="M258" s="40"/>
      <c r="N258" s="40"/>
    </row>
    <row r="259" spans="1:14" x14ac:dyDescent="0.2">
      <c r="D259" s="40"/>
      <c r="E259" s="1148"/>
      <c r="F259" s="1148"/>
      <c r="G259" s="39"/>
      <c r="H259" s="128"/>
      <c r="I259" s="128"/>
      <c r="J259" s="128"/>
      <c r="M259" s="40"/>
      <c r="N259" s="40"/>
    </row>
    <row r="260" spans="1:14" x14ac:dyDescent="0.2">
      <c r="A260" s="64"/>
      <c r="B260" s="64"/>
      <c r="C260" s="64"/>
      <c r="D260" s="40"/>
      <c r="E260" s="1148"/>
      <c r="F260" s="1148"/>
      <c r="G260" s="39"/>
      <c r="H260" s="128"/>
      <c r="I260" s="128"/>
      <c r="J260" s="128"/>
      <c r="K260" s="40"/>
      <c r="L260" s="1148"/>
      <c r="M260" s="40"/>
      <c r="N260" s="40"/>
    </row>
    <row r="261" spans="1:14" x14ac:dyDescent="0.2">
      <c r="A261" s="64"/>
      <c r="B261" s="64"/>
      <c r="C261" s="64"/>
      <c r="D261" s="40"/>
      <c r="E261" s="1148"/>
      <c r="F261" s="1148"/>
      <c r="G261" s="39"/>
      <c r="H261" s="128"/>
      <c r="I261" s="128"/>
      <c r="J261" s="128"/>
      <c r="K261" s="40"/>
      <c r="L261" s="1148"/>
      <c r="M261" s="40"/>
      <c r="N261" s="40"/>
    </row>
    <row r="262" spans="1:14" x14ac:dyDescent="0.2">
      <c r="A262" s="64"/>
      <c r="B262" s="64"/>
      <c r="C262" s="64"/>
      <c r="D262" s="40"/>
      <c r="E262" s="1148"/>
      <c r="F262" s="1148"/>
      <c r="G262" s="39"/>
      <c r="H262" s="128"/>
      <c r="I262" s="128"/>
      <c r="J262" s="128"/>
      <c r="K262" s="40"/>
      <c r="L262" s="1148"/>
      <c r="M262" s="40"/>
      <c r="N262" s="40"/>
    </row>
    <row r="263" spans="1:14" x14ac:dyDescent="0.2">
      <c r="A263" s="64"/>
      <c r="B263" s="64"/>
      <c r="C263" s="64"/>
      <c r="D263" s="40"/>
      <c r="E263" s="1148"/>
      <c r="F263" s="1148"/>
      <c r="G263" s="39"/>
      <c r="H263" s="128"/>
      <c r="I263" s="128"/>
      <c r="J263" s="128"/>
      <c r="K263" s="40"/>
      <c r="L263" s="1148"/>
      <c r="M263" s="40"/>
      <c r="N263" s="40"/>
    </row>
    <row r="264" spans="1:14" x14ac:dyDescent="0.2">
      <c r="A264" s="64"/>
      <c r="B264" s="64"/>
      <c r="C264" s="64"/>
      <c r="D264" s="40"/>
      <c r="E264" s="1148"/>
      <c r="F264" s="1148"/>
      <c r="G264" s="39"/>
      <c r="H264" s="128"/>
      <c r="I264" s="128"/>
      <c r="J264" s="128"/>
      <c r="K264" s="40"/>
      <c r="L264" s="1148"/>
      <c r="M264" s="40"/>
      <c r="N264" s="40"/>
    </row>
    <row r="265" spans="1:14" x14ac:dyDescent="0.2">
      <c r="A265" s="64"/>
      <c r="B265" s="64"/>
      <c r="C265" s="64"/>
      <c r="D265" s="40"/>
      <c r="E265" s="1148"/>
      <c r="F265" s="1148"/>
      <c r="G265" s="39"/>
      <c r="H265" s="128"/>
      <c r="I265" s="128"/>
      <c r="J265" s="128"/>
      <c r="K265" s="40"/>
      <c r="L265" s="1148"/>
      <c r="M265" s="40"/>
      <c r="N265" s="40"/>
    </row>
    <row r="266" spans="1:14" x14ac:dyDescent="0.2">
      <c r="A266" s="64"/>
      <c r="B266" s="64"/>
      <c r="C266" s="64"/>
      <c r="D266" s="40"/>
      <c r="E266" s="1148"/>
      <c r="F266" s="1148"/>
      <c r="G266" s="39"/>
      <c r="H266" s="128"/>
      <c r="I266" s="128"/>
      <c r="J266" s="128"/>
      <c r="K266" s="40"/>
      <c r="L266" s="1148"/>
      <c r="M266" s="40"/>
      <c r="N266" s="40"/>
    </row>
    <row r="267" spans="1:14" x14ac:dyDescent="0.2">
      <c r="A267" s="64"/>
      <c r="B267" s="64"/>
      <c r="C267" s="64"/>
      <c r="D267" s="40"/>
      <c r="E267" s="1148"/>
      <c r="F267" s="1148"/>
      <c r="G267" s="39"/>
      <c r="H267" s="128"/>
      <c r="I267" s="128"/>
      <c r="J267" s="128"/>
      <c r="K267" s="40"/>
      <c r="L267" s="1148"/>
      <c r="M267" s="40"/>
      <c r="N267" s="40"/>
    </row>
    <row r="268" spans="1:14" x14ac:dyDescent="0.2">
      <c r="A268" s="64"/>
      <c r="B268" s="64"/>
      <c r="C268" s="64"/>
      <c r="D268" s="40"/>
      <c r="E268" s="1148"/>
      <c r="F268" s="1148"/>
      <c r="G268" s="39"/>
      <c r="H268" s="128"/>
      <c r="I268" s="128"/>
      <c r="J268" s="128"/>
      <c r="K268" s="40"/>
      <c r="L268" s="1148"/>
      <c r="M268" s="40"/>
      <c r="N268" s="40"/>
    </row>
    <row r="269" spans="1:14" x14ac:dyDescent="0.2">
      <c r="A269" s="64"/>
      <c r="B269" s="64"/>
      <c r="C269" s="64"/>
      <c r="D269" s="40"/>
      <c r="E269" s="1148"/>
      <c r="F269" s="1148"/>
      <c r="G269" s="39"/>
      <c r="H269" s="128"/>
      <c r="I269" s="128"/>
      <c r="J269" s="128"/>
      <c r="K269" s="40"/>
      <c r="L269" s="1148"/>
      <c r="M269" s="40"/>
      <c r="N269" s="40"/>
    </row>
    <row r="270" spans="1:14" x14ac:dyDescent="0.2">
      <c r="A270" s="64"/>
      <c r="B270" s="64"/>
      <c r="C270" s="64"/>
      <c r="D270" s="40"/>
      <c r="E270" s="1148"/>
      <c r="F270" s="1148"/>
      <c r="G270" s="39"/>
      <c r="H270" s="128"/>
      <c r="I270" s="128"/>
      <c r="J270" s="128"/>
      <c r="K270" s="40"/>
      <c r="L270" s="1148"/>
      <c r="M270" s="40"/>
      <c r="N270" s="40"/>
    </row>
    <row r="271" spans="1:14" x14ac:dyDescent="0.2">
      <c r="A271" s="64"/>
      <c r="B271" s="64"/>
      <c r="C271" s="64"/>
      <c r="D271" s="40"/>
      <c r="E271" s="1148"/>
      <c r="F271" s="1148"/>
      <c r="G271" s="39"/>
      <c r="H271" s="128"/>
      <c r="I271" s="128"/>
      <c r="J271" s="128"/>
      <c r="K271" s="40"/>
      <c r="L271" s="1148"/>
      <c r="M271" s="40"/>
      <c r="N271" s="40"/>
    </row>
    <row r="272" spans="1:14" x14ac:dyDescent="0.2">
      <c r="A272" s="64"/>
      <c r="B272" s="64"/>
      <c r="C272" s="64"/>
      <c r="D272" s="40"/>
      <c r="E272" s="1148"/>
      <c r="F272" s="1148"/>
      <c r="G272" s="39"/>
      <c r="H272" s="128"/>
      <c r="I272" s="128"/>
      <c r="J272" s="128"/>
      <c r="K272" s="40"/>
      <c r="L272" s="1148"/>
      <c r="M272" s="40"/>
      <c r="N272" s="40"/>
    </row>
  </sheetData>
  <mergeCells count="209">
    <mergeCell ref="A238:G238"/>
    <mergeCell ref="A242:G242"/>
    <mergeCell ref="A2:N2"/>
    <mergeCell ref="A3:N3"/>
    <mergeCell ref="A4:N4"/>
    <mergeCell ref="C5:N5"/>
    <mergeCell ref="A6:A8"/>
    <mergeCell ref="B6:B8"/>
    <mergeCell ref="C6:C8"/>
    <mergeCell ref="D6:D8"/>
    <mergeCell ref="E6:E8"/>
    <mergeCell ref="F6:F8"/>
    <mergeCell ref="A9:N9"/>
    <mergeCell ref="A10:N10"/>
    <mergeCell ref="B11:N11"/>
    <mergeCell ref="C12:N12"/>
    <mergeCell ref="C13:C14"/>
    <mergeCell ref="D13:D14"/>
    <mergeCell ref="E13:E14"/>
    <mergeCell ref="F13:F14"/>
    <mergeCell ref="J6:J8"/>
    <mergeCell ref="K6:N6"/>
    <mergeCell ref="K7:K8"/>
    <mergeCell ref="L7:N7"/>
    <mergeCell ref="H6:H8"/>
    <mergeCell ref="G6:G8"/>
    <mergeCell ref="I6:I8"/>
    <mergeCell ref="D32:D33"/>
    <mergeCell ref="D34:D35"/>
    <mergeCell ref="D36:D37"/>
    <mergeCell ref="D22:D24"/>
    <mergeCell ref="K22:K23"/>
    <mergeCell ref="D25:D27"/>
    <mergeCell ref="K25:K26"/>
    <mergeCell ref="K20:K21"/>
    <mergeCell ref="A28:A30"/>
    <mergeCell ref="C28:C30"/>
    <mergeCell ref="D28:D30"/>
    <mergeCell ref="E28:E30"/>
    <mergeCell ref="F28:F30"/>
    <mergeCell ref="F40:F43"/>
    <mergeCell ref="P41:P42"/>
    <mergeCell ref="Q41:Q42"/>
    <mergeCell ref="R41:R42"/>
    <mergeCell ref="K42:K43"/>
    <mergeCell ref="D38:D39"/>
    <mergeCell ref="A40:A43"/>
    <mergeCell ref="B40:B43"/>
    <mergeCell ref="C40:C43"/>
    <mergeCell ref="D40:D43"/>
    <mergeCell ref="E40:E43"/>
    <mergeCell ref="K44:K46"/>
    <mergeCell ref="L44:L46"/>
    <mergeCell ref="M44:M46"/>
    <mergeCell ref="N44:N46"/>
    <mergeCell ref="D47:D49"/>
    <mergeCell ref="A44:A46"/>
    <mergeCell ref="B44:B46"/>
    <mergeCell ref="C44:C46"/>
    <mergeCell ref="D44:D46"/>
    <mergeCell ref="E44:E46"/>
    <mergeCell ref="F44:F46"/>
    <mergeCell ref="D54:D55"/>
    <mergeCell ref="G57:G58"/>
    <mergeCell ref="H57:H58"/>
    <mergeCell ref="D50:D51"/>
    <mergeCell ref="E50:E51"/>
    <mergeCell ref="F50:F51"/>
    <mergeCell ref="K50:K51"/>
    <mergeCell ref="D52:D53"/>
    <mergeCell ref="E52:E53"/>
    <mergeCell ref="F52:F53"/>
    <mergeCell ref="D69:D70"/>
    <mergeCell ref="E73:G73"/>
    <mergeCell ref="D76:D77"/>
    <mergeCell ref="D79:D80"/>
    <mergeCell ref="E79:E80"/>
    <mergeCell ref="F79:F80"/>
    <mergeCell ref="D72:D73"/>
    <mergeCell ref="I57:I58"/>
    <mergeCell ref="J57:J58"/>
    <mergeCell ref="D61:D62"/>
    <mergeCell ref="E61:E62"/>
    <mergeCell ref="D63:D64"/>
    <mergeCell ref="A90:A92"/>
    <mergeCell ref="C90:C92"/>
    <mergeCell ref="D90:D92"/>
    <mergeCell ref="E90:E92"/>
    <mergeCell ref="F90:F92"/>
    <mergeCell ref="K91:K92"/>
    <mergeCell ref="H79:H80"/>
    <mergeCell ref="D83:D85"/>
    <mergeCell ref="K83:K84"/>
    <mergeCell ref="B88:B89"/>
    <mergeCell ref="C88:C89"/>
    <mergeCell ref="D88:D89"/>
    <mergeCell ref="E88:E89"/>
    <mergeCell ref="F88:F89"/>
    <mergeCell ref="K88:K89"/>
    <mergeCell ref="K95:K96"/>
    <mergeCell ref="C97:G97"/>
    <mergeCell ref="L97:N97"/>
    <mergeCell ref="B98:G98"/>
    <mergeCell ref="K98:N98"/>
    <mergeCell ref="B99:N99"/>
    <mergeCell ref="A93:A94"/>
    <mergeCell ref="C93:C94"/>
    <mergeCell ref="D93:D94"/>
    <mergeCell ref="E93:E94"/>
    <mergeCell ref="F93:F94"/>
    <mergeCell ref="A95:A96"/>
    <mergeCell ref="C95:C96"/>
    <mergeCell ref="D95:D96"/>
    <mergeCell ref="E95:E96"/>
    <mergeCell ref="F95:F96"/>
    <mergeCell ref="D114:D115"/>
    <mergeCell ref="D117:D118"/>
    <mergeCell ref="D119:D120"/>
    <mergeCell ref="E124:E125"/>
    <mergeCell ref="F124:F125"/>
    <mergeCell ref="C100:N100"/>
    <mergeCell ref="D108:D110"/>
    <mergeCell ref="K109:K110"/>
    <mergeCell ref="D111:D113"/>
    <mergeCell ref="D101:D104"/>
    <mergeCell ref="D123:D125"/>
    <mergeCell ref="E152:G152"/>
    <mergeCell ref="S152:S153"/>
    <mergeCell ref="D153:D154"/>
    <mergeCell ref="D139:D143"/>
    <mergeCell ref="D144:D145"/>
    <mergeCell ref="D146:D148"/>
    <mergeCell ref="E138:G138"/>
    <mergeCell ref="D126:D127"/>
    <mergeCell ref="D132:D133"/>
    <mergeCell ref="D134:D135"/>
    <mergeCell ref="D136:D137"/>
    <mergeCell ref="D128:D129"/>
    <mergeCell ref="K160:K161"/>
    <mergeCell ref="E161:G161"/>
    <mergeCell ref="S161:S162"/>
    <mergeCell ref="D156:D158"/>
    <mergeCell ref="E156:E158"/>
    <mergeCell ref="F156:F158"/>
    <mergeCell ref="D159:D161"/>
    <mergeCell ref="E159:E160"/>
    <mergeCell ref="F159:F160"/>
    <mergeCell ref="D178:D179"/>
    <mergeCell ref="D185:D186"/>
    <mergeCell ref="D187:D188"/>
    <mergeCell ref="C189:G189"/>
    <mergeCell ref="K189:N189"/>
    <mergeCell ref="D173:D174"/>
    <mergeCell ref="E173:E174"/>
    <mergeCell ref="D167:D168"/>
    <mergeCell ref="E168:G168"/>
    <mergeCell ref="C169:G169"/>
    <mergeCell ref="K169:N169"/>
    <mergeCell ref="C170:N170"/>
    <mergeCell ref="D171:D172"/>
    <mergeCell ref="E171:E172"/>
    <mergeCell ref="K173:K174"/>
    <mergeCell ref="A213:A214"/>
    <mergeCell ref="B213:B214"/>
    <mergeCell ref="D213:D214"/>
    <mergeCell ref="E213:E214"/>
    <mergeCell ref="F213:F214"/>
    <mergeCell ref="C190:N190"/>
    <mergeCell ref="D191:D193"/>
    <mergeCell ref="K200:K201"/>
    <mergeCell ref="D207:D208"/>
    <mergeCell ref="D209:D210"/>
    <mergeCell ref="E209:E210"/>
    <mergeCell ref="K231:N231"/>
    <mergeCell ref="B222:B223"/>
    <mergeCell ref="D222:D223"/>
    <mergeCell ref="D226:D228"/>
    <mergeCell ref="K227:K228"/>
    <mergeCell ref="C229:G229"/>
    <mergeCell ref="K229:N229"/>
    <mergeCell ref="K213:K214"/>
    <mergeCell ref="D215:D217"/>
    <mergeCell ref="E215:E216"/>
    <mergeCell ref="D218:D219"/>
    <mergeCell ref="D224:D225"/>
    <mergeCell ref="E250:K250"/>
    <mergeCell ref="A239:G239"/>
    <mergeCell ref="K1:N1"/>
    <mergeCell ref="K137:K138"/>
    <mergeCell ref="D20:D21"/>
    <mergeCell ref="K72:K73"/>
    <mergeCell ref="D130:D131"/>
    <mergeCell ref="A244:G244"/>
    <mergeCell ref="A245:G245"/>
    <mergeCell ref="A246:G246"/>
    <mergeCell ref="A247:G247"/>
    <mergeCell ref="D211:D212"/>
    <mergeCell ref="A237:G237"/>
    <mergeCell ref="A240:G240"/>
    <mergeCell ref="A241:G241"/>
    <mergeCell ref="A243:G243"/>
    <mergeCell ref="A232:J232"/>
    <mergeCell ref="A233:G233"/>
    <mergeCell ref="A234:G234"/>
    <mergeCell ref="A235:G235"/>
    <mergeCell ref="A236:G236"/>
    <mergeCell ref="B230:G230"/>
    <mergeCell ref="K230:N230"/>
    <mergeCell ref="B231:G231"/>
  </mergeCells>
  <printOptions horizontalCentered="1"/>
  <pageMargins left="0.70866141732283472" right="0.31496062992125984" top="0.35433070866141736" bottom="0.35433070866141736" header="0.31496062992125984" footer="0.31496062992125984"/>
  <pageSetup paperSize="9" scale="74" orientation="portrait" r:id="rId1"/>
  <rowBreaks count="3" manualBreakCount="3">
    <brk id="56" max="13" man="1"/>
    <brk id="96" max="13" man="1"/>
    <brk id="135" max="1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73"/>
  <sheetViews>
    <sheetView zoomScaleNormal="100" zoomScaleSheetLayoutView="80" workbookViewId="0"/>
  </sheetViews>
  <sheetFormatPr defaultRowHeight="12.75" x14ac:dyDescent="0.2"/>
  <cols>
    <col min="1" max="3" width="2.42578125" style="63" customWidth="1"/>
    <col min="4" max="4" width="32.5703125" style="41" customWidth="1"/>
    <col min="5" max="6" width="3" style="47" customWidth="1"/>
    <col min="7" max="7" width="9.7109375" style="96" customWidth="1"/>
    <col min="8" max="16" width="8.85546875" style="129" customWidth="1"/>
    <col min="17" max="17" width="23.5703125" style="41" customWidth="1"/>
    <col min="18" max="18" width="7" style="47" customWidth="1"/>
    <col min="19" max="20" width="6.42578125" style="864" customWidth="1"/>
    <col min="21" max="21" width="23.5703125" style="864" customWidth="1"/>
    <col min="22" max="22" width="11.140625" style="40" customWidth="1"/>
    <col min="23" max="16384" width="9.140625" style="40"/>
  </cols>
  <sheetData>
    <row r="1" spans="1:23" ht="28.5" customHeight="1" x14ac:dyDescent="0.2">
      <c r="Q1" s="1310" t="s">
        <v>109</v>
      </c>
      <c r="R1" s="1310"/>
      <c r="S1" s="1310"/>
      <c r="T1" s="1310"/>
      <c r="U1" s="1310"/>
    </row>
    <row r="2" spans="1:23" s="142" customFormat="1" ht="15.75" x14ac:dyDescent="0.2">
      <c r="A2" s="1311" t="s">
        <v>236</v>
      </c>
      <c r="B2" s="1311"/>
      <c r="C2" s="1311"/>
      <c r="D2" s="1311"/>
      <c r="E2" s="1311"/>
      <c r="F2" s="1311"/>
      <c r="G2" s="1311"/>
      <c r="H2" s="1311"/>
      <c r="I2" s="1311"/>
      <c r="J2" s="1311"/>
      <c r="K2" s="1311"/>
      <c r="L2" s="1311"/>
      <c r="M2" s="1311"/>
      <c r="N2" s="1311"/>
      <c r="O2" s="1311"/>
      <c r="P2" s="1311"/>
      <c r="Q2" s="1311"/>
      <c r="R2" s="1311"/>
      <c r="S2" s="1311"/>
      <c r="T2" s="1311"/>
      <c r="U2" s="1311"/>
    </row>
    <row r="3" spans="1:23" s="142" customFormat="1" ht="15.75" x14ac:dyDescent="0.2">
      <c r="A3" s="1312" t="s">
        <v>30</v>
      </c>
      <c r="B3" s="1312"/>
      <c r="C3" s="1312"/>
      <c r="D3" s="1312"/>
      <c r="E3" s="1312"/>
      <c r="F3" s="1312"/>
      <c r="G3" s="1312"/>
      <c r="H3" s="1312"/>
      <c r="I3" s="1312"/>
      <c r="J3" s="1312"/>
      <c r="K3" s="1312"/>
      <c r="L3" s="1312"/>
      <c r="M3" s="1312"/>
      <c r="N3" s="1312"/>
      <c r="O3" s="1312"/>
      <c r="P3" s="1312"/>
      <c r="Q3" s="1312"/>
      <c r="R3" s="1312"/>
      <c r="S3" s="1312"/>
      <c r="T3" s="1312"/>
      <c r="U3" s="1312"/>
    </row>
    <row r="4" spans="1:23" s="142" customFormat="1" ht="15.75" x14ac:dyDescent="0.2">
      <c r="A4" s="1313" t="s">
        <v>55</v>
      </c>
      <c r="B4" s="1313"/>
      <c r="C4" s="1313"/>
      <c r="D4" s="1313"/>
      <c r="E4" s="1313"/>
      <c r="F4" s="1313"/>
      <c r="G4" s="1313"/>
      <c r="H4" s="1313"/>
      <c r="I4" s="1313"/>
      <c r="J4" s="1313"/>
      <c r="K4" s="1313"/>
      <c r="L4" s="1313"/>
      <c r="M4" s="1313"/>
      <c r="N4" s="1313"/>
      <c r="O4" s="1313"/>
      <c r="P4" s="1313"/>
      <c r="Q4" s="1313"/>
      <c r="R4" s="1313"/>
      <c r="S4" s="1313"/>
      <c r="T4" s="1313"/>
      <c r="U4" s="1313"/>
    </row>
    <row r="5" spans="1:23" ht="20.25" customHeight="1" thickBot="1" x14ac:dyDescent="0.25">
      <c r="A5" s="95"/>
      <c r="B5" s="95"/>
      <c r="C5" s="1314" t="s">
        <v>76</v>
      </c>
      <c r="D5" s="1314"/>
      <c r="E5" s="1314"/>
      <c r="F5" s="1314"/>
      <c r="G5" s="1314"/>
      <c r="H5" s="1314"/>
      <c r="I5" s="1314"/>
      <c r="J5" s="1314"/>
      <c r="K5" s="1314"/>
      <c r="L5" s="1314"/>
      <c r="M5" s="1314"/>
      <c r="N5" s="1314"/>
      <c r="O5" s="1314"/>
      <c r="P5" s="1314"/>
      <c r="Q5" s="1314"/>
      <c r="R5" s="1314"/>
      <c r="S5" s="1314"/>
      <c r="T5" s="1314"/>
      <c r="U5" s="1314"/>
    </row>
    <row r="6" spans="1:23" ht="24" customHeight="1" x14ac:dyDescent="0.2">
      <c r="A6" s="1315" t="s">
        <v>8</v>
      </c>
      <c r="B6" s="1318" t="s">
        <v>9</v>
      </c>
      <c r="C6" s="1321" t="s">
        <v>10</v>
      </c>
      <c r="D6" s="1324" t="s">
        <v>123</v>
      </c>
      <c r="E6" s="1327" t="s">
        <v>11</v>
      </c>
      <c r="F6" s="1360" t="s">
        <v>12</v>
      </c>
      <c r="G6" s="1355" t="s">
        <v>13</v>
      </c>
      <c r="H6" s="1352" t="s">
        <v>124</v>
      </c>
      <c r="I6" s="1346" t="s">
        <v>258</v>
      </c>
      <c r="J6" s="1349" t="s">
        <v>110</v>
      </c>
      <c r="K6" s="1352" t="s">
        <v>79</v>
      </c>
      <c r="L6" s="1346" t="s">
        <v>263</v>
      </c>
      <c r="M6" s="1349" t="s">
        <v>110</v>
      </c>
      <c r="N6" s="1352" t="s">
        <v>125</v>
      </c>
      <c r="O6" s="1346" t="s">
        <v>264</v>
      </c>
      <c r="P6" s="1355" t="s">
        <v>110</v>
      </c>
      <c r="Q6" s="1358" t="s">
        <v>126</v>
      </c>
      <c r="R6" s="1359"/>
      <c r="S6" s="1359"/>
      <c r="T6" s="1359"/>
      <c r="U6" s="1330" t="s">
        <v>262</v>
      </c>
    </row>
    <row r="7" spans="1:23" ht="15.75" customHeight="1" x14ac:dyDescent="0.2">
      <c r="A7" s="1316"/>
      <c r="B7" s="1319"/>
      <c r="C7" s="1322"/>
      <c r="D7" s="1325"/>
      <c r="E7" s="1328"/>
      <c r="F7" s="1361"/>
      <c r="G7" s="1356"/>
      <c r="H7" s="1353"/>
      <c r="I7" s="1347"/>
      <c r="J7" s="1350"/>
      <c r="K7" s="1353"/>
      <c r="L7" s="1347"/>
      <c r="M7" s="1350"/>
      <c r="N7" s="1353"/>
      <c r="O7" s="1347"/>
      <c r="P7" s="1356"/>
      <c r="Q7" s="1333" t="s">
        <v>23</v>
      </c>
      <c r="R7" s="1335" t="s">
        <v>59</v>
      </c>
      <c r="S7" s="1336"/>
      <c r="T7" s="1336"/>
      <c r="U7" s="1331"/>
    </row>
    <row r="8" spans="1:23" ht="91.5" customHeight="1" thickBot="1" x14ac:dyDescent="0.25">
      <c r="A8" s="1317"/>
      <c r="B8" s="1320"/>
      <c r="C8" s="1323"/>
      <c r="D8" s="1326"/>
      <c r="E8" s="1329"/>
      <c r="F8" s="1362"/>
      <c r="G8" s="1357"/>
      <c r="H8" s="1354"/>
      <c r="I8" s="1348"/>
      <c r="J8" s="1351"/>
      <c r="K8" s="1354"/>
      <c r="L8" s="1348"/>
      <c r="M8" s="1351"/>
      <c r="N8" s="1354"/>
      <c r="O8" s="1348"/>
      <c r="P8" s="1357"/>
      <c r="Q8" s="1334"/>
      <c r="R8" s="418" t="s">
        <v>60</v>
      </c>
      <c r="S8" s="418" t="s">
        <v>82</v>
      </c>
      <c r="T8" s="418" t="s">
        <v>122</v>
      </c>
      <c r="U8" s="1332"/>
    </row>
    <row r="9" spans="1:23" ht="13.5" thickBot="1" x14ac:dyDescent="0.25">
      <c r="A9" s="1337" t="s">
        <v>67</v>
      </c>
      <c r="B9" s="1338"/>
      <c r="C9" s="1338"/>
      <c r="D9" s="1338"/>
      <c r="E9" s="1338"/>
      <c r="F9" s="1338"/>
      <c r="G9" s="1338"/>
      <c r="H9" s="1338"/>
      <c r="I9" s="1338"/>
      <c r="J9" s="1338"/>
      <c r="K9" s="1338"/>
      <c r="L9" s="1338"/>
      <c r="M9" s="1338"/>
      <c r="N9" s="1338"/>
      <c r="O9" s="1338"/>
      <c r="P9" s="1338"/>
      <c r="Q9" s="1338"/>
      <c r="R9" s="1338"/>
      <c r="S9" s="1338"/>
      <c r="T9" s="1338"/>
      <c r="U9" s="1339"/>
    </row>
    <row r="10" spans="1:23" s="54" customFormat="1" ht="12.75" customHeight="1" thickBot="1" x14ac:dyDescent="0.25">
      <c r="A10" s="1340" t="s">
        <v>31</v>
      </c>
      <c r="B10" s="1341"/>
      <c r="C10" s="1341"/>
      <c r="D10" s="1341"/>
      <c r="E10" s="1341"/>
      <c r="F10" s="1341"/>
      <c r="G10" s="1341"/>
      <c r="H10" s="1341"/>
      <c r="I10" s="1341"/>
      <c r="J10" s="1341"/>
      <c r="K10" s="1341"/>
      <c r="L10" s="1341"/>
      <c r="M10" s="1341"/>
      <c r="N10" s="1341"/>
      <c r="O10" s="1341"/>
      <c r="P10" s="1341"/>
      <c r="Q10" s="1341"/>
      <c r="R10" s="1341"/>
      <c r="S10" s="1341"/>
      <c r="T10" s="1341"/>
      <c r="U10" s="1342"/>
      <c r="V10" s="257"/>
    </row>
    <row r="11" spans="1:23" s="54" customFormat="1" ht="13.5" thickBot="1" x14ac:dyDescent="0.25">
      <c r="A11" s="657" t="s">
        <v>14</v>
      </c>
      <c r="B11" s="1343" t="s">
        <v>36</v>
      </c>
      <c r="C11" s="1344"/>
      <c r="D11" s="1344"/>
      <c r="E11" s="1344"/>
      <c r="F11" s="1344"/>
      <c r="G11" s="1344"/>
      <c r="H11" s="1344"/>
      <c r="I11" s="1344"/>
      <c r="J11" s="1344"/>
      <c r="K11" s="1344"/>
      <c r="L11" s="1344"/>
      <c r="M11" s="1344"/>
      <c r="N11" s="1344"/>
      <c r="O11" s="1344"/>
      <c r="P11" s="1344"/>
      <c r="Q11" s="1344"/>
      <c r="R11" s="1344"/>
      <c r="S11" s="1344"/>
      <c r="T11" s="1344"/>
      <c r="U11" s="1345"/>
    </row>
    <row r="12" spans="1:23" s="54" customFormat="1" ht="13.5" thickBot="1" x14ac:dyDescent="0.25">
      <c r="A12" s="661" t="s">
        <v>14</v>
      </c>
      <c r="B12" s="7" t="s">
        <v>14</v>
      </c>
      <c r="C12" s="1363" t="s">
        <v>72</v>
      </c>
      <c r="D12" s="1364"/>
      <c r="E12" s="1364"/>
      <c r="F12" s="1364"/>
      <c r="G12" s="1365"/>
      <c r="H12" s="1365"/>
      <c r="I12" s="1365"/>
      <c r="J12" s="1365"/>
      <c r="K12" s="1365"/>
      <c r="L12" s="1365"/>
      <c r="M12" s="1365"/>
      <c r="N12" s="1365"/>
      <c r="O12" s="1365"/>
      <c r="P12" s="1365"/>
      <c r="Q12" s="1365"/>
      <c r="R12" s="1365"/>
      <c r="S12" s="1365"/>
      <c r="T12" s="1365"/>
      <c r="U12" s="1366"/>
    </row>
    <row r="13" spans="1:23" s="54" customFormat="1" ht="27.75" customHeight="1" x14ac:dyDescent="0.2">
      <c r="A13" s="662" t="s">
        <v>14</v>
      </c>
      <c r="B13" s="3" t="s">
        <v>14</v>
      </c>
      <c r="C13" s="1367" t="s">
        <v>14</v>
      </c>
      <c r="D13" s="1369" t="s">
        <v>45</v>
      </c>
      <c r="E13" s="1371" t="s">
        <v>241</v>
      </c>
      <c r="F13" s="1373">
        <v>2</v>
      </c>
      <c r="G13" s="968" t="s">
        <v>15</v>
      </c>
      <c r="H13" s="765">
        <f>29261.8+9</f>
        <v>29270.799999999999</v>
      </c>
      <c r="I13" s="1003">
        <f>29261.8+9+55+1.3-19.7+36.2+4.4</f>
        <v>29348</v>
      </c>
      <c r="J13" s="1215">
        <f>+I13-H13</f>
        <v>77.200000000000728</v>
      </c>
      <c r="K13" s="765">
        <v>29317.599999999999</v>
      </c>
      <c r="L13" s="756">
        <v>29317.599999999999</v>
      </c>
      <c r="M13" s="757">
        <f>+L13-K13</f>
        <v>0</v>
      </c>
      <c r="N13" s="761">
        <v>29311.5</v>
      </c>
      <c r="O13" s="756">
        <v>29311.5</v>
      </c>
      <c r="P13" s="757">
        <f>+O13-N13</f>
        <v>0</v>
      </c>
      <c r="Q13" s="521"/>
      <c r="R13" s="554"/>
      <c r="S13" s="230"/>
      <c r="T13" s="441"/>
      <c r="U13" s="1375" t="s">
        <v>323</v>
      </c>
    </row>
    <row r="14" spans="1:23" s="54" customFormat="1" ht="27.75" customHeight="1" x14ac:dyDescent="0.2">
      <c r="A14" s="663"/>
      <c r="B14" s="5"/>
      <c r="C14" s="1368"/>
      <c r="D14" s="1370"/>
      <c r="E14" s="1372"/>
      <c r="F14" s="1374"/>
      <c r="G14" s="82" t="s">
        <v>18</v>
      </c>
      <c r="H14" s="766">
        <v>36475.699999999997</v>
      </c>
      <c r="I14" s="1217">
        <f>36475.7+945.4</f>
        <v>37421.1</v>
      </c>
      <c r="J14" s="1216">
        <f>+I14-H14</f>
        <v>945.40000000000146</v>
      </c>
      <c r="K14" s="766">
        <v>35492</v>
      </c>
      <c r="L14" s="439">
        <v>35492</v>
      </c>
      <c r="M14" s="720">
        <f>+L14-K14</f>
        <v>0</v>
      </c>
      <c r="N14" s="762">
        <v>35492</v>
      </c>
      <c r="O14" s="439">
        <v>35492</v>
      </c>
      <c r="P14" s="720">
        <f>+O14-N14</f>
        <v>0</v>
      </c>
      <c r="Q14" s="934"/>
      <c r="R14" s="242"/>
      <c r="S14" s="231"/>
      <c r="T14" s="434"/>
      <c r="U14" s="1376"/>
    </row>
    <row r="15" spans="1:23" s="54" customFormat="1" ht="27.75" customHeight="1" x14ac:dyDescent="0.2">
      <c r="A15" s="663"/>
      <c r="B15" s="5"/>
      <c r="C15" s="922"/>
      <c r="D15" s="834"/>
      <c r="E15" s="515"/>
      <c r="F15" s="914"/>
      <c r="G15" s="82" t="s">
        <v>18</v>
      </c>
      <c r="H15" s="766">
        <v>132.1</v>
      </c>
      <c r="I15" s="439">
        <v>132.1</v>
      </c>
      <c r="J15" s="720"/>
      <c r="K15" s="713"/>
      <c r="L15" s="439"/>
      <c r="M15" s="720"/>
      <c r="N15" s="612"/>
      <c r="O15" s="439"/>
      <c r="P15" s="720"/>
      <c r="Q15" s="934"/>
      <c r="R15" s="242"/>
      <c r="S15" s="231"/>
      <c r="T15" s="434"/>
      <c r="U15" s="1376"/>
    </row>
    <row r="16" spans="1:23" s="54" customFormat="1" ht="27.75" customHeight="1" x14ac:dyDescent="0.2">
      <c r="A16" s="663"/>
      <c r="B16" s="921"/>
      <c r="C16" s="13"/>
      <c r="D16" s="65"/>
      <c r="E16" s="515"/>
      <c r="F16" s="914"/>
      <c r="G16" s="969" t="s">
        <v>44</v>
      </c>
      <c r="H16" s="766">
        <v>5503.7</v>
      </c>
      <c r="I16" s="1217">
        <f>5503.7+31.3+5</f>
        <v>5540</v>
      </c>
      <c r="J16" s="1241">
        <f>+I16-H16</f>
        <v>36.300000000000182</v>
      </c>
      <c r="K16" s="713">
        <v>5509</v>
      </c>
      <c r="L16" s="439">
        <v>5509</v>
      </c>
      <c r="M16" s="720"/>
      <c r="N16" s="612">
        <v>5509</v>
      </c>
      <c r="O16" s="439">
        <v>5509</v>
      </c>
      <c r="P16" s="720"/>
      <c r="Q16" s="258"/>
      <c r="R16" s="81"/>
      <c r="S16" s="79"/>
      <c r="T16" s="298"/>
      <c r="U16" s="1376"/>
      <c r="V16" s="348"/>
      <c r="W16" s="257"/>
    </row>
    <row r="17" spans="1:28" s="54" customFormat="1" ht="27.75" customHeight="1" x14ac:dyDescent="0.2">
      <c r="A17" s="663"/>
      <c r="B17" s="921"/>
      <c r="C17" s="13"/>
      <c r="D17" s="65"/>
      <c r="E17" s="515"/>
      <c r="F17" s="914"/>
      <c r="G17" s="975" t="s">
        <v>66</v>
      </c>
      <c r="H17" s="766">
        <v>593.70000000000005</v>
      </c>
      <c r="I17" s="439">
        <v>593.70000000000005</v>
      </c>
      <c r="J17" s="720"/>
      <c r="K17" s="713"/>
      <c r="L17" s="439"/>
      <c r="M17" s="720"/>
      <c r="N17" s="612"/>
      <c r="O17" s="439"/>
      <c r="P17" s="720"/>
      <c r="Q17" s="258"/>
      <c r="R17" s="81"/>
      <c r="S17" s="79"/>
      <c r="T17" s="298"/>
      <c r="U17" s="1376"/>
      <c r="V17" s="1109"/>
      <c r="W17" s="1109"/>
      <c r="X17" s="1147"/>
      <c r="Y17" s="1147"/>
      <c r="Z17" s="1147"/>
      <c r="AA17" s="1147"/>
      <c r="AB17" s="1147"/>
    </row>
    <row r="18" spans="1:28" s="54" customFormat="1" ht="27.75" customHeight="1" x14ac:dyDescent="0.2">
      <c r="A18" s="663"/>
      <c r="B18" s="5"/>
      <c r="C18" s="13"/>
      <c r="D18" s="65"/>
      <c r="E18" s="515"/>
      <c r="F18" s="914"/>
      <c r="G18" s="970" t="s">
        <v>227</v>
      </c>
      <c r="H18" s="766">
        <v>43.3</v>
      </c>
      <c r="I18" s="423">
        <v>43.3</v>
      </c>
      <c r="J18" s="720"/>
      <c r="K18" s="713">
        <v>7.7</v>
      </c>
      <c r="L18" s="439">
        <v>7.7</v>
      </c>
      <c r="M18" s="720"/>
      <c r="N18" s="612"/>
      <c r="O18" s="439"/>
      <c r="P18" s="720"/>
      <c r="Q18" s="258"/>
      <c r="R18" s="81"/>
      <c r="S18" s="79"/>
      <c r="T18" s="298"/>
      <c r="U18" s="1376"/>
      <c r="V18" s="1109"/>
      <c r="W18" s="1110"/>
      <c r="X18" s="1111"/>
      <c r="Y18" s="1111"/>
      <c r="Z18" s="1111"/>
      <c r="AA18" s="1111"/>
      <c r="AB18" s="1111"/>
    </row>
    <row r="19" spans="1:28" s="54" customFormat="1" ht="44.25" customHeight="1" x14ac:dyDescent="0.2">
      <c r="A19" s="663"/>
      <c r="B19" s="5"/>
      <c r="C19" s="13"/>
      <c r="D19" s="65"/>
      <c r="E19" s="499"/>
      <c r="F19" s="751"/>
      <c r="G19" s="970" t="s">
        <v>3</v>
      </c>
      <c r="H19" s="411">
        <v>3.8</v>
      </c>
      <c r="I19" s="357">
        <v>3.8</v>
      </c>
      <c r="J19" s="406"/>
      <c r="K19" s="254">
        <v>0.7</v>
      </c>
      <c r="L19" s="357">
        <v>0.7</v>
      </c>
      <c r="M19" s="406"/>
      <c r="N19" s="414"/>
      <c r="O19" s="357"/>
      <c r="P19" s="406"/>
      <c r="Q19" s="258"/>
      <c r="R19" s="81"/>
      <c r="S19" s="79"/>
      <c r="T19" s="298"/>
      <c r="U19" s="1377"/>
      <c r="V19" s="1109"/>
      <c r="W19" s="1110"/>
      <c r="X19" s="1111"/>
      <c r="Y19" s="1111"/>
      <c r="Z19" s="1111"/>
      <c r="AA19" s="1111"/>
      <c r="AB19" s="1111"/>
    </row>
    <row r="20" spans="1:28" s="54" customFormat="1" ht="15" customHeight="1" x14ac:dyDescent="0.2">
      <c r="A20" s="663"/>
      <c r="B20" s="5"/>
      <c r="C20" s="13"/>
      <c r="D20" s="1378" t="s">
        <v>237</v>
      </c>
      <c r="E20" s="515"/>
      <c r="F20" s="914"/>
      <c r="G20" s="81"/>
      <c r="H20" s="972"/>
      <c r="I20" s="79"/>
      <c r="J20" s="298"/>
      <c r="K20" s="81"/>
      <c r="L20" s="79"/>
      <c r="M20" s="298"/>
      <c r="O20" s="79"/>
      <c r="P20" s="298"/>
      <c r="Q20" s="1380" t="s">
        <v>270</v>
      </c>
      <c r="R20" s="841">
        <v>19</v>
      </c>
      <c r="S20" s="838"/>
      <c r="T20" s="839"/>
      <c r="U20" s="1138"/>
      <c r="V20" s="348"/>
      <c r="W20" s="257"/>
    </row>
    <row r="21" spans="1:28" s="54" customFormat="1" ht="15" customHeight="1" x14ac:dyDescent="0.2">
      <c r="A21" s="663"/>
      <c r="B21" s="5"/>
      <c r="C21" s="13"/>
      <c r="D21" s="1379"/>
      <c r="E21" s="515"/>
      <c r="F21" s="914"/>
      <c r="G21" s="553"/>
      <c r="H21" s="1143"/>
      <c r="I21" s="507"/>
      <c r="J21" s="522"/>
      <c r="K21" s="81"/>
      <c r="L21" s="79"/>
      <c r="M21" s="298"/>
      <c r="O21" s="79"/>
      <c r="P21" s="298"/>
      <c r="Q21" s="1376"/>
      <c r="R21" s="81"/>
      <c r="S21" s="79"/>
      <c r="T21" s="298"/>
      <c r="U21" s="1139"/>
      <c r="V21" s="348"/>
      <c r="W21" s="257"/>
    </row>
    <row r="22" spans="1:28" s="54" customFormat="1" ht="26.25" customHeight="1" x14ac:dyDescent="0.2">
      <c r="A22" s="663"/>
      <c r="B22" s="921"/>
      <c r="C22" s="13"/>
      <c r="D22" s="1378" t="s">
        <v>166</v>
      </c>
      <c r="E22" s="515"/>
      <c r="F22" s="914"/>
      <c r="G22" s="602"/>
      <c r="H22" s="788"/>
      <c r="I22" s="1009"/>
      <c r="J22" s="1006"/>
      <c r="K22" s="974"/>
      <c r="L22" s="927"/>
      <c r="M22" s="105"/>
      <c r="N22" s="1266"/>
      <c r="O22" s="927"/>
      <c r="P22" s="105"/>
      <c r="Q22" s="1383" t="s">
        <v>132</v>
      </c>
      <c r="R22" s="224">
        <v>48</v>
      </c>
      <c r="S22" s="60">
        <v>48</v>
      </c>
      <c r="T22" s="1142">
        <v>48</v>
      </c>
      <c r="U22" s="1623"/>
      <c r="V22" s="348"/>
      <c r="W22" s="257"/>
    </row>
    <row r="23" spans="1:28" s="54" customFormat="1" ht="26.25" customHeight="1" x14ac:dyDescent="0.2">
      <c r="A23" s="663"/>
      <c r="B23" s="5"/>
      <c r="C23" s="13"/>
      <c r="D23" s="1379"/>
      <c r="E23" s="515"/>
      <c r="F23" s="914"/>
      <c r="G23" s="1048"/>
      <c r="H23" s="974"/>
      <c r="I23" s="927"/>
      <c r="J23" s="105"/>
      <c r="K23" s="974"/>
      <c r="L23" s="927"/>
      <c r="M23" s="105"/>
      <c r="N23" s="1058"/>
      <c r="O23" s="927"/>
      <c r="P23" s="105"/>
      <c r="Q23" s="1383"/>
      <c r="R23" s="553"/>
      <c r="S23" s="507"/>
      <c r="T23" s="522"/>
      <c r="U23" s="1624"/>
      <c r="V23" s="348"/>
    </row>
    <row r="24" spans="1:28" s="54" customFormat="1" ht="26.25" customHeight="1" x14ac:dyDescent="0.2">
      <c r="A24" s="663"/>
      <c r="B24" s="5"/>
      <c r="C24" s="13"/>
      <c r="D24" s="1381"/>
      <c r="E24" s="515"/>
      <c r="F24" s="914"/>
      <c r="G24" s="1263"/>
      <c r="H24" s="974"/>
      <c r="I24" s="927"/>
      <c r="J24" s="105"/>
      <c r="K24" s="974"/>
      <c r="L24" s="927"/>
      <c r="M24" s="105"/>
      <c r="N24" s="1266"/>
      <c r="O24" s="927"/>
      <c r="P24" s="105"/>
      <c r="Q24" s="551" t="s">
        <v>133</v>
      </c>
      <c r="R24" s="557">
        <v>8051</v>
      </c>
      <c r="S24" s="1141">
        <v>8100</v>
      </c>
      <c r="T24" s="29">
        <v>8100</v>
      </c>
      <c r="U24" s="1624"/>
      <c r="V24" s="349"/>
    </row>
    <row r="25" spans="1:28" s="54" customFormat="1" ht="15.75" customHeight="1" x14ac:dyDescent="0.2">
      <c r="A25" s="663"/>
      <c r="B25" s="5"/>
      <c r="C25" s="13"/>
      <c r="D25" s="1379" t="s">
        <v>167</v>
      </c>
      <c r="E25" s="515"/>
      <c r="F25" s="914"/>
      <c r="G25" s="1048"/>
      <c r="H25" s="974"/>
      <c r="I25" s="927"/>
      <c r="J25" s="105"/>
      <c r="K25" s="131"/>
      <c r="L25" s="927"/>
      <c r="M25" s="105"/>
      <c r="N25" s="910"/>
      <c r="O25" s="927"/>
      <c r="P25" s="105"/>
      <c r="Q25" s="1382" t="s">
        <v>132</v>
      </c>
      <c r="R25" s="1140">
        <v>7</v>
      </c>
      <c r="S25" s="1043">
        <v>7</v>
      </c>
      <c r="T25" s="199">
        <v>7</v>
      </c>
      <c r="U25" s="1138"/>
    </row>
    <row r="26" spans="1:28" s="54" customFormat="1" ht="14.25" customHeight="1" x14ac:dyDescent="0.2">
      <c r="A26" s="663"/>
      <c r="B26" s="921"/>
      <c r="C26" s="13"/>
      <c r="D26" s="1379"/>
      <c r="E26" s="515"/>
      <c r="F26" s="914"/>
      <c r="G26" s="1048"/>
      <c r="H26" s="974"/>
      <c r="I26" s="927"/>
      <c r="J26" s="105"/>
      <c r="K26" s="289"/>
      <c r="L26" s="290"/>
      <c r="M26" s="225"/>
      <c r="N26" s="260"/>
      <c r="O26" s="290"/>
      <c r="P26" s="225"/>
      <c r="Q26" s="1383"/>
      <c r="R26" s="556"/>
      <c r="S26" s="202"/>
      <c r="T26" s="183"/>
      <c r="U26" s="1138"/>
    </row>
    <row r="27" spans="1:28" s="54" customFormat="1" ht="15" customHeight="1" thickBot="1" x14ac:dyDescent="0.25">
      <c r="A27" s="663"/>
      <c r="B27" s="5"/>
      <c r="C27" s="13"/>
      <c r="D27" s="1384"/>
      <c r="E27" s="515"/>
      <c r="F27" s="914"/>
      <c r="G27" s="1048"/>
      <c r="H27" s="974"/>
      <c r="I27" s="927"/>
      <c r="J27" s="105"/>
      <c r="K27" s="131"/>
      <c r="L27" s="927"/>
      <c r="M27" s="105"/>
      <c r="N27" s="910"/>
      <c r="O27" s="927"/>
      <c r="P27" s="105"/>
      <c r="Q27" s="552" t="s">
        <v>133</v>
      </c>
      <c r="R27" s="555">
        <v>301</v>
      </c>
      <c r="S27" s="442">
        <v>301</v>
      </c>
      <c r="T27" s="531">
        <v>301</v>
      </c>
      <c r="U27" s="1138"/>
    </row>
    <row r="28" spans="1:28" s="54" customFormat="1" ht="12.75" customHeight="1" x14ac:dyDescent="0.2">
      <c r="A28" s="1385"/>
      <c r="B28" s="5"/>
      <c r="C28" s="1386"/>
      <c r="D28" s="1387" t="s">
        <v>74</v>
      </c>
      <c r="E28" s="1390"/>
      <c r="F28" s="1392"/>
      <c r="G28" s="1048"/>
      <c r="H28" s="974"/>
      <c r="I28" s="927"/>
      <c r="J28" s="105"/>
      <c r="K28" s="131"/>
      <c r="L28" s="927"/>
      <c r="M28" s="105"/>
      <c r="N28" s="910"/>
      <c r="O28" s="927"/>
      <c r="P28" s="105"/>
      <c r="Q28" s="1394" t="s">
        <v>132</v>
      </c>
      <c r="R28" s="528">
        <v>4</v>
      </c>
      <c r="S28" s="638">
        <v>4</v>
      </c>
      <c r="T28" s="639">
        <v>4</v>
      </c>
      <c r="U28" s="1138"/>
    </row>
    <row r="29" spans="1:28" s="54" customFormat="1" ht="15.75" customHeight="1" x14ac:dyDescent="0.2">
      <c r="A29" s="1385"/>
      <c r="B29" s="5"/>
      <c r="C29" s="1386"/>
      <c r="D29" s="1388"/>
      <c r="E29" s="1391"/>
      <c r="F29" s="1393"/>
      <c r="G29" s="1048"/>
      <c r="H29" s="974"/>
      <c r="I29" s="927"/>
      <c r="J29" s="105"/>
      <c r="K29" s="131"/>
      <c r="L29" s="927"/>
      <c r="M29" s="105"/>
      <c r="N29" s="910"/>
      <c r="O29" s="927"/>
      <c r="P29" s="105"/>
      <c r="Q29" s="1383"/>
      <c r="R29" s="916"/>
      <c r="S29" s="918"/>
      <c r="T29" s="920"/>
      <c r="U29" s="1138"/>
    </row>
    <row r="30" spans="1:28" s="54" customFormat="1" ht="15.75" customHeight="1" x14ac:dyDescent="0.2">
      <c r="A30" s="1385"/>
      <c r="B30" s="5"/>
      <c r="C30" s="1368"/>
      <c r="D30" s="1388"/>
      <c r="E30" s="1391"/>
      <c r="F30" s="1393"/>
      <c r="G30" s="1048"/>
      <c r="H30" s="974"/>
      <c r="I30" s="927"/>
      <c r="J30" s="105"/>
      <c r="K30" s="131"/>
      <c r="L30" s="927"/>
      <c r="M30" s="105"/>
      <c r="N30" s="910"/>
      <c r="O30" s="927"/>
      <c r="P30" s="105"/>
      <c r="Q30" s="551" t="s">
        <v>133</v>
      </c>
      <c r="R30" s="557">
        <v>1319</v>
      </c>
      <c r="S30" s="28">
        <v>1320</v>
      </c>
      <c r="T30" s="29">
        <v>1320</v>
      </c>
      <c r="U30" s="1138"/>
    </row>
    <row r="31" spans="1:28" s="54" customFormat="1" ht="15.75" customHeight="1" thickBot="1" x14ac:dyDescent="0.25">
      <c r="A31" s="1385"/>
      <c r="B31" s="5"/>
      <c r="C31" s="1368"/>
      <c r="D31" s="1389"/>
      <c r="E31" s="1372"/>
      <c r="F31" s="1374"/>
      <c r="G31" s="1048"/>
      <c r="H31" s="974"/>
      <c r="I31" s="927"/>
      <c r="J31" s="105"/>
      <c r="K31" s="131"/>
      <c r="L31" s="927"/>
      <c r="M31" s="105"/>
      <c r="N31" s="910"/>
      <c r="O31" s="927"/>
      <c r="P31" s="105"/>
      <c r="Q31" s="640" t="s">
        <v>176</v>
      </c>
      <c r="R31" s="641">
        <v>925</v>
      </c>
      <c r="S31" s="642">
        <v>925</v>
      </c>
      <c r="T31" s="531">
        <v>925</v>
      </c>
      <c r="U31" s="1138"/>
    </row>
    <row r="32" spans="1:28" s="54" customFormat="1" ht="30" customHeight="1" x14ac:dyDescent="0.2">
      <c r="A32" s="664"/>
      <c r="B32" s="5"/>
      <c r="C32" s="922"/>
      <c r="D32" s="865" t="s">
        <v>177</v>
      </c>
      <c r="E32" s="515"/>
      <c r="F32" s="914"/>
      <c r="G32" s="1263"/>
      <c r="H32" s="500"/>
      <c r="I32" s="927"/>
      <c r="J32" s="105"/>
      <c r="K32" s="974"/>
      <c r="L32" s="927"/>
      <c r="M32" s="105"/>
      <c r="N32" s="1266"/>
      <c r="O32" s="927"/>
      <c r="P32" s="105"/>
      <c r="Q32" s="840" t="s">
        <v>270</v>
      </c>
      <c r="R32" s="916">
        <v>26</v>
      </c>
      <c r="S32" s="918"/>
      <c r="T32" s="920"/>
      <c r="U32" s="1138"/>
    </row>
    <row r="33" spans="1:25" s="54" customFormat="1" ht="129.75" customHeight="1" x14ac:dyDescent="0.2">
      <c r="A33" s="664"/>
      <c r="B33" s="921"/>
      <c r="C33" s="922"/>
      <c r="D33" s="1378" t="s">
        <v>168</v>
      </c>
      <c r="E33" s="515"/>
      <c r="F33" s="685"/>
      <c r="G33" s="602"/>
      <c r="H33" s="976"/>
      <c r="I33" s="1279"/>
      <c r="J33" s="1280"/>
      <c r="K33" s="974"/>
      <c r="L33" s="927"/>
      <c r="M33" s="105"/>
      <c r="N33" s="1266"/>
      <c r="O33" s="927"/>
      <c r="P33" s="105"/>
      <c r="Q33" s="551" t="s">
        <v>132</v>
      </c>
      <c r="R33" s="558">
        <v>32</v>
      </c>
      <c r="S33" s="156">
        <v>32</v>
      </c>
      <c r="T33" s="150">
        <v>32</v>
      </c>
      <c r="U33" s="1380" t="s">
        <v>327</v>
      </c>
    </row>
    <row r="34" spans="1:25" s="54" customFormat="1" ht="144.75" customHeight="1" x14ac:dyDescent="0.2">
      <c r="A34" s="664"/>
      <c r="B34" s="921"/>
      <c r="C34" s="922"/>
      <c r="D34" s="1379"/>
      <c r="E34" s="515"/>
      <c r="F34" s="685"/>
      <c r="G34" s="1263"/>
      <c r="H34" s="500"/>
      <c r="I34" s="927"/>
      <c r="J34" s="105"/>
      <c r="K34" s="974"/>
      <c r="L34" s="927"/>
      <c r="M34" s="105"/>
      <c r="N34" s="1266"/>
      <c r="O34" s="927"/>
      <c r="P34" s="105"/>
      <c r="Q34" s="517" t="s">
        <v>134</v>
      </c>
      <c r="R34" s="224">
        <v>17438</v>
      </c>
      <c r="S34" s="162">
        <v>17450</v>
      </c>
      <c r="T34" s="61">
        <v>17450</v>
      </c>
      <c r="U34" s="1377"/>
    </row>
    <row r="35" spans="1:25" s="54" customFormat="1" ht="21.75" customHeight="1" x14ac:dyDescent="0.2">
      <c r="A35" s="664"/>
      <c r="B35" s="921"/>
      <c r="C35" s="922"/>
      <c r="D35" s="1378" t="s">
        <v>169</v>
      </c>
      <c r="E35" s="515"/>
      <c r="F35" s="685"/>
      <c r="G35" s="1048"/>
      <c r="H35" s="500"/>
      <c r="I35" s="927"/>
      <c r="J35" s="105"/>
      <c r="K35" s="131"/>
      <c r="L35" s="927"/>
      <c r="M35" s="105"/>
      <c r="N35" s="910"/>
      <c r="O35" s="927"/>
      <c r="P35" s="105"/>
      <c r="Q35" s="551" t="s">
        <v>132</v>
      </c>
      <c r="R35" s="558">
        <v>5</v>
      </c>
      <c r="S35" s="156">
        <v>5</v>
      </c>
      <c r="T35" s="150">
        <v>5</v>
      </c>
      <c r="U35" s="1138"/>
    </row>
    <row r="36" spans="1:25" s="54" customFormat="1" ht="21.75" customHeight="1" thickBot="1" x14ac:dyDescent="0.25">
      <c r="A36" s="664"/>
      <c r="B36" s="921"/>
      <c r="C36" s="922"/>
      <c r="D36" s="1379"/>
      <c r="E36" s="515"/>
      <c r="F36" s="685"/>
      <c r="G36" s="1263"/>
      <c r="H36" s="500"/>
      <c r="I36" s="927"/>
      <c r="J36" s="105"/>
      <c r="K36" s="974"/>
      <c r="L36" s="927"/>
      <c r="M36" s="105"/>
      <c r="N36" s="1266"/>
      <c r="O36" s="927"/>
      <c r="P36" s="105"/>
      <c r="Q36" s="552" t="s">
        <v>133</v>
      </c>
      <c r="R36" s="559">
        <v>989</v>
      </c>
      <c r="S36" s="445">
        <v>990</v>
      </c>
      <c r="T36" s="153">
        <v>990</v>
      </c>
      <c r="U36" s="1138"/>
    </row>
    <row r="37" spans="1:25" s="54" customFormat="1" ht="21.75" customHeight="1" x14ac:dyDescent="0.2">
      <c r="A37" s="664"/>
      <c r="B37" s="921"/>
      <c r="C37" s="922"/>
      <c r="D37" s="1397" t="s">
        <v>275</v>
      </c>
      <c r="E37" s="163"/>
      <c r="F37" s="343"/>
      <c r="G37" s="602"/>
      <c r="H37" s="788"/>
      <c r="I37" s="786"/>
      <c r="J37" s="789"/>
      <c r="K37" s="974"/>
      <c r="L37" s="927"/>
      <c r="M37" s="105"/>
      <c r="N37" s="1266"/>
      <c r="O37" s="927"/>
      <c r="P37" s="105"/>
      <c r="Q37" s="510" t="s">
        <v>132</v>
      </c>
      <c r="R37" s="528">
        <v>31</v>
      </c>
      <c r="S37" s="446">
        <v>31</v>
      </c>
      <c r="T37" s="447">
        <v>31</v>
      </c>
      <c r="U37" s="1138"/>
    </row>
    <row r="38" spans="1:25" s="173" customFormat="1" ht="27.75" customHeight="1" x14ac:dyDescent="0.2">
      <c r="A38" s="663"/>
      <c r="B38" s="921"/>
      <c r="C38" s="923"/>
      <c r="D38" s="1398"/>
      <c r="E38" s="504"/>
      <c r="F38" s="888"/>
      <c r="G38" s="602"/>
      <c r="H38" s="788"/>
      <c r="I38" s="786"/>
      <c r="J38" s="1281"/>
      <c r="K38" s="974"/>
      <c r="L38" s="927"/>
      <c r="M38" s="105"/>
      <c r="N38" s="1266"/>
      <c r="O38" s="927"/>
      <c r="P38" s="105"/>
      <c r="Q38" s="912" t="s">
        <v>276</v>
      </c>
      <c r="R38" s="560">
        <v>2050</v>
      </c>
      <c r="S38" s="60">
        <v>2050</v>
      </c>
      <c r="T38" s="61">
        <v>2050</v>
      </c>
      <c r="U38" s="1139"/>
    </row>
    <row r="39" spans="1:25" s="54" customFormat="1" ht="18" customHeight="1" x14ac:dyDescent="0.2">
      <c r="A39" s="664"/>
      <c r="B39" s="921"/>
      <c r="C39" s="922"/>
      <c r="D39" s="1378" t="s">
        <v>135</v>
      </c>
      <c r="E39" s="515"/>
      <c r="F39" s="685"/>
      <c r="G39" s="1048"/>
      <c r="H39" s="500"/>
      <c r="I39" s="927"/>
      <c r="J39" s="105"/>
      <c r="K39" s="131"/>
      <c r="L39" s="927"/>
      <c r="M39" s="105"/>
      <c r="N39" s="910"/>
      <c r="O39" s="927"/>
      <c r="P39" s="105"/>
      <c r="Q39" s="911" t="s">
        <v>134</v>
      </c>
      <c r="R39" s="561" t="s">
        <v>136</v>
      </c>
      <c r="S39" s="508"/>
      <c r="T39" s="523"/>
      <c r="U39" s="523"/>
      <c r="V39" s="257"/>
    </row>
    <row r="40" spans="1:25" s="54" customFormat="1" ht="13.5" customHeight="1" x14ac:dyDescent="0.2">
      <c r="A40" s="664"/>
      <c r="B40" s="921"/>
      <c r="C40" s="832"/>
      <c r="D40" s="1381"/>
      <c r="E40" s="499"/>
      <c r="F40" s="685"/>
      <c r="G40" s="1048"/>
      <c r="H40" s="500"/>
      <c r="I40" s="927"/>
      <c r="J40" s="105"/>
      <c r="K40" s="289"/>
      <c r="L40" s="290"/>
      <c r="M40" s="225"/>
      <c r="N40" s="260"/>
      <c r="O40" s="290"/>
      <c r="P40" s="225"/>
      <c r="Q40" s="509"/>
      <c r="R40" s="537"/>
      <c r="S40" s="164"/>
      <c r="T40" s="183"/>
      <c r="U40" s="183"/>
    </row>
    <row r="41" spans="1:25" s="54" customFormat="1" ht="16.5" customHeight="1" x14ac:dyDescent="0.2">
      <c r="A41" s="1385"/>
      <c r="B41" s="1399"/>
      <c r="C41" s="1368"/>
      <c r="D41" s="1379" t="s">
        <v>165</v>
      </c>
      <c r="E41" s="1395"/>
      <c r="F41" s="1396"/>
      <c r="G41" s="1048"/>
      <c r="H41" s="974"/>
      <c r="I41" s="927"/>
      <c r="J41" s="105"/>
      <c r="K41" s="131"/>
      <c r="L41" s="927"/>
      <c r="M41" s="105"/>
      <c r="N41" s="910"/>
      <c r="O41" s="927"/>
      <c r="P41" s="105"/>
      <c r="Q41" s="509" t="s">
        <v>132</v>
      </c>
      <c r="R41" s="261">
        <v>6</v>
      </c>
      <c r="S41" s="159">
        <v>6</v>
      </c>
      <c r="T41" s="199">
        <v>6</v>
      </c>
      <c r="U41" s="199"/>
    </row>
    <row r="42" spans="1:25" s="54" customFormat="1" ht="15.75" customHeight="1" x14ac:dyDescent="0.2">
      <c r="A42" s="1385"/>
      <c r="B42" s="1399"/>
      <c r="C42" s="1368"/>
      <c r="D42" s="1379"/>
      <c r="E42" s="1395"/>
      <c r="F42" s="1396"/>
      <c r="G42" s="1048"/>
      <c r="H42" s="974"/>
      <c r="I42" s="927"/>
      <c r="J42" s="105"/>
      <c r="K42" s="131"/>
      <c r="L42" s="927"/>
      <c r="M42" s="105"/>
      <c r="N42" s="910"/>
      <c r="O42" s="927"/>
      <c r="P42" s="105"/>
      <c r="Q42" s="551" t="s">
        <v>133</v>
      </c>
      <c r="R42" s="557">
        <v>5430</v>
      </c>
      <c r="S42" s="28">
        <v>5430</v>
      </c>
      <c r="T42" s="29">
        <v>5430</v>
      </c>
      <c r="U42" s="29"/>
      <c r="W42" s="1403"/>
      <c r="X42" s="1403"/>
      <c r="Y42" s="1403"/>
    </row>
    <row r="43" spans="1:25" s="54" customFormat="1" ht="15.75" customHeight="1" x14ac:dyDescent="0.2">
      <c r="A43" s="1385"/>
      <c r="B43" s="1399"/>
      <c r="C43" s="1368"/>
      <c r="D43" s="1379"/>
      <c r="E43" s="1395"/>
      <c r="F43" s="1396"/>
      <c r="G43" s="1048"/>
      <c r="H43" s="974"/>
      <c r="I43" s="927"/>
      <c r="J43" s="105"/>
      <c r="K43" s="131"/>
      <c r="L43" s="927"/>
      <c r="M43" s="105"/>
      <c r="N43" s="910"/>
      <c r="O43" s="927"/>
      <c r="P43" s="105"/>
      <c r="Q43" s="1404" t="s">
        <v>225</v>
      </c>
      <c r="R43" s="915">
        <v>90</v>
      </c>
      <c r="S43" s="917">
        <v>90</v>
      </c>
      <c r="T43" s="61">
        <v>90</v>
      </c>
      <c r="U43" s="919"/>
      <c r="W43" s="1403"/>
      <c r="X43" s="1403"/>
      <c r="Y43" s="1403"/>
    </row>
    <row r="44" spans="1:25" s="54" customFormat="1" ht="15.75" customHeight="1" x14ac:dyDescent="0.2">
      <c r="A44" s="1385"/>
      <c r="B44" s="1399"/>
      <c r="C44" s="1368"/>
      <c r="D44" s="1381"/>
      <c r="E44" s="1395"/>
      <c r="F44" s="1396"/>
      <c r="G44" s="1048"/>
      <c r="H44" s="974"/>
      <c r="I44" s="927"/>
      <c r="J44" s="105"/>
      <c r="K44" s="131"/>
      <c r="L44" s="927"/>
      <c r="M44" s="105"/>
      <c r="N44" s="910"/>
      <c r="O44" s="927"/>
      <c r="P44" s="105"/>
      <c r="Q44" s="1405"/>
      <c r="R44" s="916"/>
      <c r="S44" s="918"/>
      <c r="T44" s="920"/>
      <c r="U44" s="920"/>
      <c r="W44" s="924"/>
      <c r="X44" s="924"/>
      <c r="Y44" s="924"/>
    </row>
    <row r="45" spans="1:25" s="54" customFormat="1" ht="12.75" customHeight="1" x14ac:dyDescent="0.2">
      <c r="A45" s="1385"/>
      <c r="B45" s="1399"/>
      <c r="C45" s="1368"/>
      <c r="D45" s="1400" t="s">
        <v>51</v>
      </c>
      <c r="E45" s="1402"/>
      <c r="F45" s="1396"/>
      <c r="G45" s="1048"/>
      <c r="H45" s="974"/>
      <c r="I45" s="927"/>
      <c r="J45" s="105"/>
      <c r="K45" s="131"/>
      <c r="L45" s="927"/>
      <c r="M45" s="105"/>
      <c r="N45" s="910"/>
      <c r="O45" s="927"/>
      <c r="P45" s="105"/>
      <c r="Q45" s="1404" t="s">
        <v>137</v>
      </c>
      <c r="R45" s="1426">
        <v>5450</v>
      </c>
      <c r="S45" s="1428">
        <v>5450</v>
      </c>
      <c r="T45" s="1412">
        <v>5450</v>
      </c>
      <c r="U45" s="919"/>
    </row>
    <row r="46" spans="1:25" s="54" customFormat="1" x14ac:dyDescent="0.2">
      <c r="A46" s="1385"/>
      <c r="B46" s="1399"/>
      <c r="C46" s="1368"/>
      <c r="D46" s="1401"/>
      <c r="E46" s="1402"/>
      <c r="F46" s="1396"/>
      <c r="G46" s="1048"/>
      <c r="H46" s="974"/>
      <c r="I46" s="927"/>
      <c r="J46" s="105"/>
      <c r="K46" s="131"/>
      <c r="L46" s="927"/>
      <c r="M46" s="105"/>
      <c r="N46" s="910"/>
      <c r="O46" s="927"/>
      <c r="P46" s="105"/>
      <c r="Q46" s="1405"/>
      <c r="R46" s="1427"/>
      <c r="S46" s="1429"/>
      <c r="T46" s="1413"/>
      <c r="U46" s="920"/>
    </row>
    <row r="47" spans="1:25" s="54" customFormat="1" x14ac:dyDescent="0.2">
      <c r="A47" s="1385"/>
      <c r="B47" s="1399"/>
      <c r="C47" s="1368"/>
      <c r="D47" s="1401"/>
      <c r="E47" s="1402"/>
      <c r="F47" s="1396"/>
      <c r="G47" s="1048"/>
      <c r="H47" s="974"/>
      <c r="I47" s="927"/>
      <c r="J47" s="105"/>
      <c r="K47" s="131"/>
      <c r="L47" s="927"/>
      <c r="M47" s="105"/>
      <c r="N47" s="910"/>
      <c r="O47" s="927"/>
      <c r="P47" s="105"/>
      <c r="Q47" s="1405"/>
      <c r="R47" s="1427"/>
      <c r="S47" s="1429"/>
      <c r="T47" s="1414"/>
      <c r="U47" s="920"/>
    </row>
    <row r="48" spans="1:25" s="54" customFormat="1" ht="14.25" customHeight="1" x14ac:dyDescent="0.2">
      <c r="A48" s="902"/>
      <c r="B48" s="921"/>
      <c r="C48" s="922"/>
      <c r="D48" s="1421" t="s">
        <v>138</v>
      </c>
      <c r="E48" s="913"/>
      <c r="F48" s="914"/>
      <c r="G48" s="1048"/>
      <c r="H48" s="974"/>
      <c r="I48" s="927"/>
      <c r="J48" s="105"/>
      <c r="K48" s="131"/>
      <c r="L48" s="927"/>
      <c r="M48" s="105"/>
      <c r="N48" s="910"/>
      <c r="O48" s="927"/>
      <c r="P48" s="105"/>
      <c r="Q48" s="911" t="s">
        <v>87</v>
      </c>
      <c r="R48" s="562">
        <v>85</v>
      </c>
      <c r="S48" s="32">
        <v>100</v>
      </c>
      <c r="T48" s="919"/>
      <c r="U48" s="919"/>
    </row>
    <row r="49" spans="1:21" s="54" customFormat="1" ht="14.25" customHeight="1" x14ac:dyDescent="0.2">
      <c r="A49" s="902"/>
      <c r="B49" s="921"/>
      <c r="C49" s="922"/>
      <c r="D49" s="1422"/>
      <c r="E49" s="913"/>
      <c r="F49" s="914"/>
      <c r="G49" s="1048"/>
      <c r="H49" s="974"/>
      <c r="I49" s="927"/>
      <c r="J49" s="105"/>
      <c r="K49" s="131"/>
      <c r="L49" s="927"/>
      <c r="M49" s="105"/>
      <c r="N49" s="910"/>
      <c r="O49" s="927"/>
      <c r="P49" s="105"/>
      <c r="Q49" s="912"/>
      <c r="R49" s="563"/>
      <c r="S49" s="20"/>
      <c r="T49" s="920"/>
      <c r="U49" s="920"/>
    </row>
    <row r="50" spans="1:21" s="54" customFormat="1" ht="14.25" customHeight="1" x14ac:dyDescent="0.2">
      <c r="A50" s="902"/>
      <c r="B50" s="921"/>
      <c r="C50" s="922"/>
      <c r="D50" s="1430"/>
      <c r="E50" s="913"/>
      <c r="F50" s="914"/>
      <c r="G50" s="1048"/>
      <c r="H50" s="974"/>
      <c r="I50" s="927"/>
      <c r="J50" s="105"/>
      <c r="K50" s="131"/>
      <c r="L50" s="927"/>
      <c r="M50" s="105"/>
      <c r="N50" s="910"/>
      <c r="O50" s="927"/>
      <c r="P50" s="105"/>
      <c r="Q50" s="912"/>
      <c r="R50" s="563"/>
      <c r="S50" s="20"/>
      <c r="T50" s="920"/>
      <c r="U50" s="920"/>
    </row>
    <row r="51" spans="1:21" s="54" customFormat="1" ht="12.75" customHeight="1" x14ac:dyDescent="0.2">
      <c r="A51" s="665"/>
      <c r="B51" s="5"/>
      <c r="C51" s="13"/>
      <c r="D51" s="1431" t="s">
        <v>178</v>
      </c>
      <c r="E51" s="1432"/>
      <c r="F51" s="1434"/>
      <c r="G51" s="1048"/>
      <c r="H51" s="973"/>
      <c r="I51" s="1144"/>
      <c r="J51" s="1145"/>
      <c r="K51" s="131"/>
      <c r="L51" s="927"/>
      <c r="M51" s="105"/>
      <c r="N51" s="910"/>
      <c r="O51" s="927"/>
      <c r="P51" s="105"/>
      <c r="Q51" s="1404" t="s">
        <v>137</v>
      </c>
      <c r="R51" s="560">
        <v>152</v>
      </c>
      <c r="S51" s="60">
        <v>160</v>
      </c>
      <c r="T51" s="61">
        <v>160</v>
      </c>
      <c r="U51" s="61"/>
    </row>
    <row r="52" spans="1:21" s="54" customFormat="1" ht="14.25" customHeight="1" x14ac:dyDescent="0.2">
      <c r="A52" s="665"/>
      <c r="B52" s="5"/>
      <c r="C52" s="13"/>
      <c r="D52" s="1430"/>
      <c r="E52" s="1433"/>
      <c r="F52" s="1435"/>
      <c r="G52" s="1048"/>
      <c r="H52" s="1075"/>
      <c r="I52" s="1098"/>
      <c r="J52" s="107"/>
      <c r="K52" s="131"/>
      <c r="L52" s="927"/>
      <c r="M52" s="105"/>
      <c r="N52" s="910"/>
      <c r="O52" s="927"/>
      <c r="P52" s="105"/>
      <c r="Q52" s="1405"/>
      <c r="R52" s="564"/>
      <c r="S52" s="361"/>
      <c r="T52" s="362"/>
      <c r="U52" s="362"/>
    </row>
    <row r="53" spans="1:21" s="54" customFormat="1" ht="17.25" customHeight="1" x14ac:dyDescent="0.2">
      <c r="A53" s="665"/>
      <c r="B53" s="5"/>
      <c r="C53" s="13"/>
      <c r="D53" s="1421" t="s">
        <v>179</v>
      </c>
      <c r="E53" s="1402"/>
      <c r="F53" s="1396"/>
      <c r="G53" s="1048"/>
      <c r="H53" s="1075"/>
      <c r="I53" s="1098"/>
      <c r="J53" s="107"/>
      <c r="K53" s="131"/>
      <c r="L53" s="927"/>
      <c r="M53" s="105"/>
      <c r="N53" s="910"/>
      <c r="O53" s="927"/>
      <c r="P53" s="105"/>
      <c r="Q53" s="551" t="s">
        <v>139</v>
      </c>
      <c r="R53" s="558">
        <v>695</v>
      </c>
      <c r="S53" s="156">
        <v>695</v>
      </c>
      <c r="T53" s="150">
        <v>695</v>
      </c>
      <c r="U53" s="150"/>
    </row>
    <row r="54" spans="1:21" ht="30.75" customHeight="1" x14ac:dyDescent="0.2">
      <c r="A54" s="665"/>
      <c r="B54" s="5"/>
      <c r="C54" s="13"/>
      <c r="D54" s="1422"/>
      <c r="E54" s="1402"/>
      <c r="F54" s="1396"/>
      <c r="G54" s="1048"/>
      <c r="H54" s="1075"/>
      <c r="I54" s="1098"/>
      <c r="J54" s="107"/>
      <c r="K54" s="131"/>
      <c r="L54" s="927"/>
      <c r="M54" s="105"/>
      <c r="N54" s="910"/>
      <c r="O54" s="927"/>
      <c r="P54" s="105"/>
      <c r="Q54" s="911" t="s">
        <v>140</v>
      </c>
      <c r="R54" s="560">
        <v>15000</v>
      </c>
      <c r="S54" s="60">
        <v>15000</v>
      </c>
      <c r="T54" s="61">
        <v>15000</v>
      </c>
      <c r="U54" s="61"/>
    </row>
    <row r="55" spans="1:21" ht="21" customHeight="1" x14ac:dyDescent="0.2">
      <c r="A55" s="665"/>
      <c r="B55" s="5"/>
      <c r="C55" s="13"/>
      <c r="D55" s="1397" t="s">
        <v>141</v>
      </c>
      <c r="E55" s="913"/>
      <c r="F55" s="264"/>
      <c r="G55" s="261"/>
      <c r="H55" s="1075"/>
      <c r="I55" s="1098"/>
      <c r="J55" s="107"/>
      <c r="K55" s="131"/>
      <c r="L55" s="927"/>
      <c r="M55" s="105"/>
      <c r="N55" s="910"/>
      <c r="O55" s="927"/>
      <c r="P55" s="105"/>
      <c r="Q55" s="551" t="s">
        <v>142</v>
      </c>
      <c r="R55" s="558">
        <v>168</v>
      </c>
      <c r="S55" s="156">
        <v>168</v>
      </c>
      <c r="T55" s="150">
        <v>168</v>
      </c>
      <c r="U55" s="150"/>
    </row>
    <row r="56" spans="1:21" ht="21" customHeight="1" x14ac:dyDescent="0.2">
      <c r="A56" s="665"/>
      <c r="B56" s="5"/>
      <c r="C56" s="12"/>
      <c r="D56" s="1398"/>
      <c r="E56" s="831"/>
      <c r="F56" s="264"/>
      <c r="G56" s="261"/>
      <c r="H56" s="1075"/>
      <c r="I56" s="1098"/>
      <c r="J56" s="107"/>
      <c r="K56" s="131"/>
      <c r="L56" s="927"/>
      <c r="M56" s="105"/>
      <c r="N56" s="910"/>
      <c r="O56" s="927"/>
      <c r="P56" s="105"/>
      <c r="Q56" s="509" t="s">
        <v>143</v>
      </c>
      <c r="R56" s="537">
        <v>16</v>
      </c>
      <c r="S56" s="164">
        <v>16</v>
      </c>
      <c r="T56" s="183">
        <v>16</v>
      </c>
      <c r="U56" s="183"/>
    </row>
    <row r="57" spans="1:21" ht="42" customHeight="1" x14ac:dyDescent="0.2">
      <c r="A57" s="663"/>
      <c r="B57" s="5"/>
      <c r="C57" s="13"/>
      <c r="D57" s="891" t="s">
        <v>242</v>
      </c>
      <c r="E57" s="913"/>
      <c r="F57" s="264"/>
      <c r="G57" s="261"/>
      <c r="H57" s="289"/>
      <c r="I57" s="290"/>
      <c r="J57" s="225"/>
      <c r="K57" s="289"/>
      <c r="L57" s="290"/>
      <c r="M57" s="225"/>
      <c r="N57" s="260"/>
      <c r="O57" s="290"/>
      <c r="P57" s="225"/>
      <c r="Q57" s="925"/>
      <c r="R57" s="537"/>
      <c r="S57" s="164"/>
      <c r="T57" s="183"/>
      <c r="U57" s="183"/>
    </row>
    <row r="58" spans="1:21" ht="53.25" customHeight="1" x14ac:dyDescent="0.2">
      <c r="A58" s="663"/>
      <c r="B58" s="5"/>
      <c r="C58" s="13"/>
      <c r="D58" s="1419" t="s">
        <v>144</v>
      </c>
      <c r="E58" s="913"/>
      <c r="F58" s="264"/>
      <c r="G58" s="1618"/>
      <c r="H58" s="1619"/>
      <c r="I58" s="1616"/>
      <c r="J58" s="1006"/>
      <c r="K58" s="1620"/>
      <c r="L58" s="1621"/>
      <c r="M58" s="1267"/>
      <c r="N58" s="1622"/>
      <c r="O58" s="1621"/>
      <c r="P58" s="1267"/>
      <c r="Q58" s="551" t="s">
        <v>132</v>
      </c>
      <c r="R58" s="558">
        <v>1</v>
      </c>
      <c r="S58" s="156">
        <v>1</v>
      </c>
      <c r="T58" s="150">
        <v>1</v>
      </c>
      <c r="U58" s="1512" t="s">
        <v>328</v>
      </c>
    </row>
    <row r="59" spans="1:21" ht="53.25" customHeight="1" x14ac:dyDescent="0.2">
      <c r="A59" s="663"/>
      <c r="B59" s="5"/>
      <c r="C59" s="13"/>
      <c r="D59" s="1423"/>
      <c r="E59" s="913"/>
      <c r="F59" s="264"/>
      <c r="G59" s="1618"/>
      <c r="H59" s="1619"/>
      <c r="I59" s="1616"/>
      <c r="J59" s="1006"/>
      <c r="K59" s="1620"/>
      <c r="L59" s="1621"/>
      <c r="M59" s="1267"/>
      <c r="N59" s="1622"/>
      <c r="O59" s="1621"/>
      <c r="P59" s="1267"/>
      <c r="Q59" s="926" t="s">
        <v>134</v>
      </c>
      <c r="R59" s="1005" t="s">
        <v>287</v>
      </c>
      <c r="S59" s="156">
        <v>25</v>
      </c>
      <c r="T59" s="150">
        <v>25</v>
      </c>
      <c r="U59" s="1514"/>
    </row>
    <row r="60" spans="1:21" ht="190.5" customHeight="1" x14ac:dyDescent="0.2">
      <c r="A60" s="663"/>
      <c r="B60" s="5"/>
      <c r="C60" s="13"/>
      <c r="D60" s="945" t="s">
        <v>145</v>
      </c>
      <c r="E60" s="831"/>
      <c r="F60" s="263"/>
      <c r="G60" s="1618"/>
      <c r="H60" s="1008"/>
      <c r="I60" s="1009"/>
      <c r="J60" s="1006"/>
      <c r="K60" s="131"/>
      <c r="L60" s="927"/>
      <c r="M60" s="105"/>
      <c r="N60" s="910"/>
      <c r="O60" s="927"/>
      <c r="P60" s="105"/>
      <c r="Q60" s="911" t="s">
        <v>132</v>
      </c>
      <c r="R60" s="224">
        <v>2</v>
      </c>
      <c r="S60" s="162"/>
      <c r="T60" s="61"/>
      <c r="U60" s="1007" t="s">
        <v>329</v>
      </c>
    </row>
    <row r="61" spans="1:21" ht="44.25" customHeight="1" thickBot="1" x14ac:dyDescent="0.25">
      <c r="A61" s="663"/>
      <c r="B61" s="5"/>
      <c r="C61" s="13"/>
      <c r="D61" s="614" t="s">
        <v>180</v>
      </c>
      <c r="E61" s="515"/>
      <c r="F61" s="264"/>
      <c r="G61" s="1618"/>
      <c r="H61" s="974"/>
      <c r="I61" s="927"/>
      <c r="J61" s="105"/>
      <c r="K61" s="131"/>
      <c r="L61" s="927"/>
      <c r="M61" s="105"/>
      <c r="N61" s="910"/>
      <c r="O61" s="927"/>
      <c r="P61" s="105"/>
      <c r="Q61" s="911" t="s">
        <v>134</v>
      </c>
      <c r="R61" s="224"/>
      <c r="S61" s="162">
        <v>120</v>
      </c>
      <c r="T61" s="61">
        <v>170</v>
      </c>
      <c r="U61" s="61"/>
    </row>
    <row r="62" spans="1:21" ht="18" customHeight="1" x14ac:dyDescent="0.2">
      <c r="A62" s="666"/>
      <c r="B62" s="92"/>
      <c r="C62" s="9"/>
      <c r="D62" s="1416" t="s">
        <v>69</v>
      </c>
      <c r="E62" s="1417" t="s">
        <v>46</v>
      </c>
      <c r="F62" s="914"/>
      <c r="G62" s="1048"/>
      <c r="H62" s="974"/>
      <c r="I62" s="927"/>
      <c r="J62" s="105"/>
      <c r="K62" s="131"/>
      <c r="L62" s="927"/>
      <c r="M62" s="105"/>
      <c r="N62" s="910"/>
      <c r="O62" s="927"/>
      <c r="P62" s="105"/>
      <c r="Q62" s="510" t="s">
        <v>132</v>
      </c>
      <c r="R62" s="565">
        <v>4</v>
      </c>
      <c r="S62" s="448">
        <v>4</v>
      </c>
      <c r="T62" s="447">
        <v>4</v>
      </c>
      <c r="U62" s="447"/>
    </row>
    <row r="63" spans="1:21" ht="18" customHeight="1" x14ac:dyDescent="0.2">
      <c r="A63" s="666"/>
      <c r="B63" s="92"/>
      <c r="C63" s="9"/>
      <c r="D63" s="1398"/>
      <c r="E63" s="1418"/>
      <c r="F63" s="914"/>
      <c r="G63" s="1048"/>
      <c r="H63" s="974"/>
      <c r="I63" s="927"/>
      <c r="J63" s="105"/>
      <c r="K63" s="131"/>
      <c r="L63" s="927"/>
      <c r="M63" s="105"/>
      <c r="N63" s="910"/>
      <c r="O63" s="927"/>
      <c r="P63" s="105"/>
      <c r="Q63" s="925" t="s">
        <v>134</v>
      </c>
      <c r="R63" s="537">
        <v>57</v>
      </c>
      <c r="S63" s="164">
        <v>60</v>
      </c>
      <c r="T63" s="183">
        <v>60</v>
      </c>
      <c r="U63" s="183"/>
    </row>
    <row r="64" spans="1:21" ht="18" customHeight="1" x14ac:dyDescent="0.2">
      <c r="A64" s="667"/>
      <c r="B64" s="870"/>
      <c r="C64" s="903"/>
      <c r="D64" s="1419" t="s">
        <v>88</v>
      </c>
      <c r="E64" s="608"/>
      <c r="F64" s="857"/>
      <c r="G64" s="1010"/>
      <c r="H64" s="1008"/>
      <c r="I64" s="1009"/>
      <c r="J64" s="1146"/>
      <c r="K64" s="906"/>
      <c r="L64" s="928"/>
      <c r="M64" s="107"/>
      <c r="N64" s="101"/>
      <c r="O64" s="928"/>
      <c r="P64" s="107"/>
      <c r="Q64" s="444" t="s">
        <v>132</v>
      </c>
      <c r="R64" s="462">
        <v>90</v>
      </c>
      <c r="S64" s="262">
        <v>90</v>
      </c>
      <c r="T64" s="29">
        <v>90</v>
      </c>
      <c r="U64" s="1444" t="s">
        <v>332</v>
      </c>
    </row>
    <row r="65" spans="1:26" ht="29.25" customHeight="1" x14ac:dyDescent="0.2">
      <c r="A65" s="667"/>
      <c r="B65" s="870"/>
      <c r="C65" s="903"/>
      <c r="D65" s="1420"/>
      <c r="E65" s="609"/>
      <c r="F65" s="857"/>
      <c r="G65" s="22"/>
      <c r="H65" s="1075"/>
      <c r="I65" s="1098"/>
      <c r="J65" s="107"/>
      <c r="K65" s="906"/>
      <c r="L65" s="928"/>
      <c r="M65" s="107"/>
      <c r="N65" s="101"/>
      <c r="O65" s="928"/>
      <c r="P65" s="107"/>
      <c r="Q65" s="155" t="s">
        <v>226</v>
      </c>
      <c r="R65" s="389"/>
      <c r="S65" s="139">
        <v>2010</v>
      </c>
      <c r="T65" s="932"/>
      <c r="U65" s="1471"/>
    </row>
    <row r="66" spans="1:26" ht="59.25" customHeight="1" x14ac:dyDescent="0.2">
      <c r="A66" s="667"/>
      <c r="B66" s="870"/>
      <c r="C66" s="903"/>
      <c r="D66" s="892"/>
      <c r="E66" s="609"/>
      <c r="F66" s="857"/>
      <c r="G66" s="22"/>
      <c r="H66" s="1075"/>
      <c r="I66" s="1098"/>
      <c r="J66" s="107"/>
      <c r="K66" s="906"/>
      <c r="L66" s="928"/>
      <c r="M66" s="107"/>
      <c r="N66" s="910"/>
      <c r="O66" s="927"/>
      <c r="P66" s="105"/>
      <c r="Q66" s="444" t="s">
        <v>181</v>
      </c>
      <c r="R66" s="1011" t="s">
        <v>288</v>
      </c>
      <c r="S66" s="428">
        <v>448</v>
      </c>
      <c r="T66" s="429">
        <v>448</v>
      </c>
      <c r="U66" s="1483"/>
    </row>
    <row r="67" spans="1:26" ht="143.25" customHeight="1" x14ac:dyDescent="0.2">
      <c r="A67" s="667"/>
      <c r="B67" s="870"/>
      <c r="C67" s="903"/>
      <c r="D67" s="867"/>
      <c r="E67" s="904"/>
      <c r="F67" s="888"/>
      <c r="G67" s="1010"/>
      <c r="H67" s="1008"/>
      <c r="I67" s="1009"/>
      <c r="J67" s="1146"/>
      <c r="K67" s="906"/>
      <c r="L67" s="928"/>
      <c r="M67" s="107"/>
      <c r="N67" s="910"/>
      <c r="O67" s="927"/>
      <c r="P67" s="105"/>
      <c r="Q67" s="155" t="s">
        <v>146</v>
      </c>
      <c r="R67" s="1012" t="s">
        <v>289</v>
      </c>
      <c r="S67" s="148">
        <v>9</v>
      </c>
      <c r="T67" s="137"/>
      <c r="U67" s="622" t="s">
        <v>333</v>
      </c>
    </row>
    <row r="68" spans="1:26" ht="16.5" customHeight="1" x14ac:dyDescent="0.2">
      <c r="A68" s="667"/>
      <c r="B68" s="870"/>
      <c r="C68" s="903"/>
      <c r="D68" s="467" t="s">
        <v>58</v>
      </c>
      <c r="E68" s="904"/>
      <c r="F68" s="888"/>
      <c r="G68" s="22"/>
      <c r="H68" s="1075"/>
      <c r="I68" s="1098"/>
      <c r="J68" s="107"/>
      <c r="K68" s="906"/>
      <c r="L68" s="928"/>
      <c r="M68" s="107"/>
      <c r="N68" s="101"/>
      <c r="O68" s="928"/>
      <c r="P68" s="107"/>
      <c r="Q68" s="882" t="s">
        <v>147</v>
      </c>
      <c r="R68" s="37">
        <v>17</v>
      </c>
      <c r="S68" s="691">
        <v>17</v>
      </c>
      <c r="T68" s="693">
        <v>17</v>
      </c>
      <c r="U68" s="385"/>
    </row>
    <row r="69" spans="1:26" ht="16.5" customHeight="1" x14ac:dyDescent="0.2">
      <c r="A69" s="667"/>
      <c r="B69" s="870"/>
      <c r="C69" s="71"/>
      <c r="D69" s="467" t="s">
        <v>121</v>
      </c>
      <c r="E69" s="89"/>
      <c r="F69" s="905"/>
      <c r="G69" s="22"/>
      <c r="H69" s="1075"/>
      <c r="I69" s="1098"/>
      <c r="J69" s="107"/>
      <c r="K69" s="906"/>
      <c r="L69" s="928"/>
      <c r="M69" s="107"/>
      <c r="N69" s="101"/>
      <c r="O69" s="928"/>
      <c r="P69" s="107"/>
      <c r="Q69" s="444" t="s">
        <v>133</v>
      </c>
      <c r="R69" s="462">
        <v>1168</v>
      </c>
      <c r="S69" s="262">
        <v>1168</v>
      </c>
      <c r="T69" s="43">
        <v>1168</v>
      </c>
      <c r="U69" s="390"/>
    </row>
    <row r="70" spans="1:26" ht="21" customHeight="1" x14ac:dyDescent="0.2">
      <c r="A70" s="667"/>
      <c r="B70" s="870"/>
      <c r="C70" s="9"/>
      <c r="D70" s="1436" t="s">
        <v>182</v>
      </c>
      <c r="E70" s="271"/>
      <c r="F70" s="905"/>
      <c r="G70" s="22"/>
      <c r="H70" s="1075"/>
      <c r="I70" s="1098"/>
      <c r="J70" s="107"/>
      <c r="K70" s="906"/>
      <c r="L70" s="928"/>
      <c r="M70" s="107"/>
      <c r="N70" s="101"/>
      <c r="O70" s="928"/>
      <c r="P70" s="107"/>
      <c r="Q70" s="155" t="s">
        <v>132</v>
      </c>
      <c r="R70" s="733">
        <v>1</v>
      </c>
      <c r="S70" s="734">
        <v>1</v>
      </c>
      <c r="T70" s="735">
        <v>1</v>
      </c>
      <c r="U70" s="647"/>
    </row>
    <row r="71" spans="1:26" s="54" customFormat="1" ht="21" customHeight="1" x14ac:dyDescent="0.2">
      <c r="A71" s="667"/>
      <c r="B71" s="870"/>
      <c r="C71" s="9"/>
      <c r="D71" s="1398"/>
      <c r="E71" s="271"/>
      <c r="F71" s="905"/>
      <c r="G71" s="22"/>
      <c r="H71" s="1075"/>
      <c r="I71" s="1098"/>
      <c r="J71" s="107"/>
      <c r="K71" s="906"/>
      <c r="L71" s="928"/>
      <c r="M71" s="107"/>
      <c r="N71" s="101"/>
      <c r="O71" s="928"/>
      <c r="P71" s="107"/>
      <c r="Q71" s="444" t="s">
        <v>133</v>
      </c>
      <c r="R71" s="567">
        <v>26</v>
      </c>
      <c r="S71" s="450">
        <v>26</v>
      </c>
      <c r="T71" s="525">
        <v>26</v>
      </c>
      <c r="U71" s="709"/>
      <c r="W71" s="349"/>
    </row>
    <row r="72" spans="1:26" ht="30" customHeight="1" x14ac:dyDescent="0.2">
      <c r="A72" s="668"/>
      <c r="B72" s="870"/>
      <c r="C72" s="903"/>
      <c r="D72" s="363" t="s">
        <v>148</v>
      </c>
      <c r="E72" s="904"/>
      <c r="F72" s="888"/>
      <c r="G72" s="248"/>
      <c r="H72" s="750"/>
      <c r="I72" s="746"/>
      <c r="J72" s="141"/>
      <c r="K72" s="750"/>
      <c r="L72" s="746"/>
      <c r="M72" s="141"/>
      <c r="N72" s="144"/>
      <c r="O72" s="746"/>
      <c r="P72" s="141"/>
      <c r="Q72" s="146" t="s">
        <v>132</v>
      </c>
      <c r="R72" s="916">
        <v>92</v>
      </c>
      <c r="S72" s="918">
        <v>92</v>
      </c>
      <c r="T72" s="920">
        <v>92</v>
      </c>
      <c r="U72" s="920"/>
    </row>
    <row r="73" spans="1:26" s="54" customFormat="1" ht="16.5" customHeight="1" x14ac:dyDescent="0.2">
      <c r="A73" s="663"/>
      <c r="B73" s="5"/>
      <c r="C73" s="607"/>
      <c r="D73" s="1397" t="s">
        <v>117</v>
      </c>
      <c r="E73" s="610"/>
      <c r="F73" s="463">
        <v>1</v>
      </c>
      <c r="G73" s="462" t="s">
        <v>15</v>
      </c>
      <c r="H73" s="377">
        <v>9</v>
      </c>
      <c r="I73" s="781">
        <v>9</v>
      </c>
      <c r="J73" s="334"/>
      <c r="K73" s="377"/>
      <c r="L73" s="781"/>
      <c r="M73" s="334"/>
      <c r="N73" s="201"/>
      <c r="O73" s="781"/>
      <c r="P73" s="334"/>
      <c r="Q73" s="1444" t="s">
        <v>235</v>
      </c>
      <c r="R73" s="562">
        <v>34</v>
      </c>
      <c r="S73" s="32"/>
      <c r="T73" s="615"/>
      <c r="U73" s="615"/>
    </row>
    <row r="74" spans="1:26" ht="16.5" customHeight="1" thickBot="1" x14ac:dyDescent="0.25">
      <c r="A74" s="669"/>
      <c r="B74" s="15"/>
      <c r="C74" s="8"/>
      <c r="D74" s="1443"/>
      <c r="E74" s="1446" t="s">
        <v>54</v>
      </c>
      <c r="F74" s="1446"/>
      <c r="G74" s="1447"/>
      <c r="H74" s="542">
        <f>SUM(H13:H73)</f>
        <v>72032.100000000006</v>
      </c>
      <c r="I74" s="292">
        <f t="shared" ref="I74:P74" si="0">SUM(I13:I73)</f>
        <v>73091.000000000015</v>
      </c>
      <c r="J74" s="712">
        <f t="shared" si="0"/>
        <v>1058.9000000000024</v>
      </c>
      <c r="K74" s="542">
        <f t="shared" si="0"/>
        <v>70327</v>
      </c>
      <c r="L74" s="292">
        <f t="shared" si="0"/>
        <v>70327</v>
      </c>
      <c r="M74" s="712">
        <f t="shared" si="0"/>
        <v>0</v>
      </c>
      <c r="N74" s="542">
        <f t="shared" si="0"/>
        <v>70312.5</v>
      </c>
      <c r="O74" s="292">
        <f t="shared" si="0"/>
        <v>70312.5</v>
      </c>
      <c r="P74" s="712">
        <f t="shared" si="0"/>
        <v>0</v>
      </c>
      <c r="Q74" s="1445"/>
      <c r="R74" s="568"/>
      <c r="S74" s="192"/>
      <c r="T74" s="193"/>
      <c r="U74" s="193"/>
    </row>
    <row r="75" spans="1:26" ht="32.25" customHeight="1" x14ac:dyDescent="0.2">
      <c r="A75" s="670" t="s">
        <v>14</v>
      </c>
      <c r="B75" s="907" t="s">
        <v>14</v>
      </c>
      <c r="C75" s="895" t="s">
        <v>17</v>
      </c>
      <c r="D75" s="889" t="s">
        <v>89</v>
      </c>
      <c r="E75" s="897"/>
      <c r="F75" s="49">
        <v>2</v>
      </c>
      <c r="G75" s="33"/>
      <c r="H75" s="165"/>
      <c r="I75" s="293"/>
      <c r="J75" s="165"/>
      <c r="K75" s="99"/>
      <c r="L75" s="293"/>
      <c r="M75" s="108"/>
      <c r="N75" s="165"/>
      <c r="O75" s="293"/>
      <c r="P75" s="108"/>
      <c r="Q75" s="388"/>
      <c r="R75" s="245"/>
      <c r="S75" s="474"/>
      <c r="T75" s="475"/>
      <c r="U75" s="475"/>
    </row>
    <row r="76" spans="1:26" ht="40.5" customHeight="1" x14ac:dyDescent="0.2">
      <c r="A76" s="667"/>
      <c r="B76" s="870"/>
      <c r="C76" s="903"/>
      <c r="D76" s="229" t="s">
        <v>90</v>
      </c>
      <c r="E76" s="904"/>
      <c r="F76" s="888"/>
      <c r="G76" s="189" t="s">
        <v>18</v>
      </c>
      <c r="H76" s="782">
        <v>207.3</v>
      </c>
      <c r="I76" s="782">
        <v>207.3</v>
      </c>
      <c r="J76" s="335"/>
      <c r="K76" s="643">
        <v>207.3</v>
      </c>
      <c r="L76" s="782">
        <v>207.3</v>
      </c>
      <c r="M76" s="133">
        <f>+L76-K76</f>
        <v>0</v>
      </c>
      <c r="N76" s="744">
        <v>207.3</v>
      </c>
      <c r="O76" s="782">
        <v>207.3</v>
      </c>
      <c r="P76" s="133">
        <f>+O76-N76</f>
        <v>0</v>
      </c>
      <c r="Q76" s="444" t="s">
        <v>133</v>
      </c>
      <c r="R76" s="569">
        <v>2570</v>
      </c>
      <c r="S76" s="469">
        <v>2570</v>
      </c>
      <c r="T76" s="470">
        <v>2570</v>
      </c>
      <c r="U76" s="470"/>
      <c r="Z76" s="40" t="s">
        <v>81</v>
      </c>
    </row>
    <row r="77" spans="1:26" s="54" customFormat="1" ht="16.5" customHeight="1" x14ac:dyDescent="0.2">
      <c r="A77" s="668"/>
      <c r="B77" s="870"/>
      <c r="C77" s="903"/>
      <c r="D77" s="1448" t="s">
        <v>150</v>
      </c>
      <c r="E77" s="904"/>
      <c r="F77" s="905"/>
      <c r="G77" s="697" t="s">
        <v>15</v>
      </c>
      <c r="H77" s="844">
        <v>232.6</v>
      </c>
      <c r="I77" s="844">
        <v>232.6</v>
      </c>
      <c r="J77" s="185"/>
      <c r="K77" s="767">
        <v>178</v>
      </c>
      <c r="L77" s="714">
        <v>178</v>
      </c>
      <c r="M77" s="616"/>
      <c r="N77" s="763">
        <v>122</v>
      </c>
      <c r="O77" s="714">
        <v>122</v>
      </c>
      <c r="P77" s="616"/>
      <c r="Q77" s="146" t="s">
        <v>139</v>
      </c>
      <c r="R77" s="22">
        <v>190</v>
      </c>
      <c r="S77" s="690">
        <v>190</v>
      </c>
      <c r="T77" s="692">
        <v>190</v>
      </c>
      <c r="U77" s="692"/>
      <c r="V77" s="348"/>
      <c r="W77" s="348"/>
      <c r="X77" s="348"/>
    </row>
    <row r="78" spans="1:26" s="54" customFormat="1" ht="43.5" customHeight="1" x14ac:dyDescent="0.2">
      <c r="A78" s="667"/>
      <c r="B78" s="870"/>
      <c r="C78" s="903"/>
      <c r="D78" s="1449"/>
      <c r="E78" s="904"/>
      <c r="F78" s="905"/>
      <c r="G78" s="696"/>
      <c r="H78" s="928"/>
      <c r="I78" s="928"/>
      <c r="J78" s="101"/>
      <c r="K78" s="845"/>
      <c r="L78" s="928"/>
      <c r="M78" s="107"/>
      <c r="N78" s="476"/>
      <c r="O78" s="928"/>
      <c r="P78" s="107"/>
      <c r="Q78" s="444" t="s">
        <v>183</v>
      </c>
      <c r="R78" s="72">
        <v>30</v>
      </c>
      <c r="S78" s="161"/>
      <c r="T78" s="43"/>
      <c r="U78" s="43"/>
      <c r="V78" s="348"/>
      <c r="W78" s="257"/>
      <c r="X78" s="257"/>
    </row>
    <row r="79" spans="1:26" s="54" customFormat="1" ht="29.25" customHeight="1" x14ac:dyDescent="0.2">
      <c r="A79" s="667"/>
      <c r="B79" s="870"/>
      <c r="C79" s="903"/>
      <c r="D79" s="884" t="s">
        <v>151</v>
      </c>
      <c r="E79" s="904"/>
      <c r="F79" s="905"/>
      <c r="G79" s="858"/>
      <c r="H79" s="928"/>
      <c r="I79" s="928"/>
      <c r="J79" s="101"/>
      <c r="K79" s="845"/>
      <c r="L79" s="928"/>
      <c r="M79" s="107"/>
      <c r="N79" s="476"/>
      <c r="O79" s="928"/>
      <c r="P79" s="107"/>
      <c r="Q79" s="147" t="s">
        <v>184</v>
      </c>
      <c r="R79" s="246">
        <v>2000</v>
      </c>
      <c r="S79" s="161"/>
      <c r="T79" s="43"/>
      <c r="U79" s="43"/>
      <c r="V79" s="349"/>
    </row>
    <row r="80" spans="1:26" s="54" customFormat="1" ht="18" customHeight="1" x14ac:dyDescent="0.2">
      <c r="A80" s="667"/>
      <c r="B80" s="870"/>
      <c r="C80" s="903"/>
      <c r="D80" s="1449" t="s">
        <v>57</v>
      </c>
      <c r="E80" s="1450"/>
      <c r="F80" s="1451"/>
      <c r="G80" s="19"/>
      <c r="H80" s="1453"/>
      <c r="I80" s="1453"/>
      <c r="J80" s="101"/>
      <c r="K80" s="845"/>
      <c r="L80" s="928"/>
      <c r="M80" s="107"/>
      <c r="N80" s="476"/>
      <c r="O80" s="928"/>
      <c r="P80" s="107"/>
      <c r="Q80" s="444" t="s">
        <v>185</v>
      </c>
      <c r="R80" s="544">
        <v>40</v>
      </c>
      <c r="S80" s="428">
        <v>40</v>
      </c>
      <c r="T80" s="429">
        <v>40</v>
      </c>
      <c r="U80" s="429"/>
      <c r="V80" s="349"/>
    </row>
    <row r="81" spans="1:22" s="54" customFormat="1" ht="15.75" customHeight="1" x14ac:dyDescent="0.2">
      <c r="A81" s="667"/>
      <c r="B81" s="870"/>
      <c r="C81" s="903"/>
      <c r="D81" s="1449"/>
      <c r="E81" s="1450"/>
      <c r="F81" s="1452"/>
      <c r="G81" s="19"/>
      <c r="H81" s="1453"/>
      <c r="I81" s="1453"/>
      <c r="J81" s="101"/>
      <c r="K81" s="845"/>
      <c r="L81" s="928"/>
      <c r="M81" s="107"/>
      <c r="N81" s="476"/>
      <c r="O81" s="928"/>
      <c r="P81" s="107"/>
      <c r="Q81" s="155" t="s">
        <v>184</v>
      </c>
      <c r="R81" s="544">
        <v>3000</v>
      </c>
      <c r="S81" s="428">
        <v>3000</v>
      </c>
      <c r="T81" s="429">
        <v>3000</v>
      </c>
      <c r="U81" s="429"/>
      <c r="V81" s="349"/>
    </row>
    <row r="82" spans="1:22" s="54" customFormat="1" ht="31.5" customHeight="1" x14ac:dyDescent="0.2">
      <c r="A82" s="664"/>
      <c r="B82" s="870"/>
      <c r="C82" s="903"/>
      <c r="D82" s="195" t="s">
        <v>152</v>
      </c>
      <c r="E82" s="904"/>
      <c r="F82" s="905"/>
      <c r="G82" s="696"/>
      <c r="H82" s="928"/>
      <c r="I82" s="928"/>
      <c r="J82" s="101"/>
      <c r="K82" s="845"/>
      <c r="L82" s="928"/>
      <c r="M82" s="107"/>
      <c r="N82" s="476"/>
      <c r="O82" s="928"/>
      <c r="P82" s="107"/>
      <c r="Q82" s="147" t="s">
        <v>184</v>
      </c>
      <c r="R82" s="246">
        <v>4500</v>
      </c>
      <c r="S82" s="190">
        <v>4500</v>
      </c>
      <c r="T82" s="83">
        <v>4500</v>
      </c>
      <c r="U82" s="83"/>
      <c r="V82" s="349"/>
    </row>
    <row r="83" spans="1:22" ht="41.25" customHeight="1" x14ac:dyDescent="0.2">
      <c r="A83" s="664"/>
      <c r="B83" s="870"/>
      <c r="C83" s="903"/>
      <c r="D83" s="77" t="s">
        <v>97</v>
      </c>
      <c r="E83" s="904"/>
      <c r="F83" s="905"/>
      <c r="G83" s="228"/>
      <c r="H83" s="746"/>
      <c r="I83" s="746"/>
      <c r="J83" s="144"/>
      <c r="K83" s="749"/>
      <c r="L83" s="746"/>
      <c r="M83" s="141"/>
      <c r="N83" s="745"/>
      <c r="O83" s="746"/>
      <c r="P83" s="141"/>
      <c r="Q83" s="444" t="s">
        <v>185</v>
      </c>
      <c r="R83" s="544">
        <v>20</v>
      </c>
      <c r="S83" s="428">
        <v>20</v>
      </c>
      <c r="T83" s="429"/>
      <c r="U83" s="429"/>
      <c r="V83" s="84"/>
    </row>
    <row r="84" spans="1:22" ht="15.75" customHeight="1" x14ac:dyDescent="0.2">
      <c r="A84" s="664"/>
      <c r="B84" s="870"/>
      <c r="C84" s="903"/>
      <c r="D84" s="1448" t="s">
        <v>77</v>
      </c>
      <c r="E84" s="904"/>
      <c r="F84" s="905"/>
      <c r="G84" s="697" t="s">
        <v>114</v>
      </c>
      <c r="H84" s="782">
        <v>653.20000000000005</v>
      </c>
      <c r="I84" s="782">
        <v>653.20000000000005</v>
      </c>
      <c r="J84" s="335"/>
      <c r="K84" s="643">
        <v>654.20000000000005</v>
      </c>
      <c r="L84" s="782">
        <v>654.20000000000005</v>
      </c>
      <c r="M84" s="133">
        <f>+L84-K84</f>
        <v>0</v>
      </c>
      <c r="N84" s="744">
        <v>654.20000000000005</v>
      </c>
      <c r="O84" s="782">
        <v>654.20000000000005</v>
      </c>
      <c r="P84" s="133">
        <f>+O84-N84</f>
        <v>0</v>
      </c>
      <c r="Q84" s="1468" t="s">
        <v>185</v>
      </c>
      <c r="R84" s="246">
        <v>100</v>
      </c>
      <c r="S84" s="190">
        <v>100</v>
      </c>
      <c r="T84" s="83">
        <v>100</v>
      </c>
      <c r="U84" s="1444"/>
      <c r="V84" s="84"/>
    </row>
    <row r="85" spans="1:22" ht="15.75" customHeight="1" x14ac:dyDescent="0.2">
      <c r="A85" s="664"/>
      <c r="B85" s="870"/>
      <c r="C85" s="903"/>
      <c r="D85" s="1461"/>
      <c r="E85" s="904"/>
      <c r="F85" s="905"/>
      <c r="G85" s="228"/>
      <c r="H85" s="746"/>
      <c r="I85" s="746"/>
      <c r="J85" s="144"/>
      <c r="K85" s="749"/>
      <c r="L85" s="746"/>
      <c r="M85" s="141"/>
      <c r="N85" s="745"/>
      <c r="O85" s="746"/>
      <c r="P85" s="141"/>
      <c r="Q85" s="1470"/>
      <c r="R85" s="248"/>
      <c r="S85" s="148"/>
      <c r="T85" s="137"/>
      <c r="U85" s="1471"/>
      <c r="V85" s="84"/>
    </row>
    <row r="86" spans="1:22" ht="15.75" customHeight="1" thickBot="1" x14ac:dyDescent="0.25">
      <c r="A86" s="671"/>
      <c r="B86" s="908"/>
      <c r="C86" s="896"/>
      <c r="D86" s="1462"/>
      <c r="E86" s="898"/>
      <c r="F86" s="901"/>
      <c r="G86" s="34" t="s">
        <v>16</v>
      </c>
      <c r="H86" s="113">
        <f>SUM(H75:H84)</f>
        <v>1093.0999999999999</v>
      </c>
      <c r="I86" s="295">
        <f>SUM(I75:I85)</f>
        <v>1093.0999999999999</v>
      </c>
      <c r="J86" s="332">
        <f t="shared" ref="J86:P86" si="1">SUM(J75:J85)</f>
        <v>0</v>
      </c>
      <c r="K86" s="395">
        <f>SUM(K75:K85)</f>
        <v>1039.5</v>
      </c>
      <c r="L86" s="295">
        <f>SUM(L75:L85)</f>
        <v>1039.5</v>
      </c>
      <c r="M86" s="358">
        <f t="shared" si="1"/>
        <v>0</v>
      </c>
      <c r="N86" s="731">
        <f>SUM(N75:N85)</f>
        <v>983.5</v>
      </c>
      <c r="O86" s="295">
        <f t="shared" si="1"/>
        <v>983.5</v>
      </c>
      <c r="P86" s="295">
        <f t="shared" si="1"/>
        <v>0</v>
      </c>
      <c r="Q86" s="526" t="s">
        <v>133</v>
      </c>
      <c r="R86" s="570">
        <v>5000</v>
      </c>
      <c r="S86" s="196">
        <v>5000</v>
      </c>
      <c r="T86" s="197">
        <v>5000</v>
      </c>
      <c r="U86" s="1445"/>
    </row>
    <row r="87" spans="1:22" ht="29.25" customHeight="1" x14ac:dyDescent="0.2">
      <c r="A87" s="670" t="s">
        <v>14</v>
      </c>
      <c r="B87" s="907" t="s">
        <v>14</v>
      </c>
      <c r="C87" s="895" t="s">
        <v>19</v>
      </c>
      <c r="D87" s="874" t="s">
        <v>68</v>
      </c>
      <c r="E87" s="904"/>
      <c r="F87" s="857">
        <v>1</v>
      </c>
      <c r="G87" s="31" t="s">
        <v>15</v>
      </c>
      <c r="H87" s="101">
        <v>3.9</v>
      </c>
      <c r="I87" s="928">
        <v>3.9</v>
      </c>
      <c r="J87" s="101"/>
      <c r="K87" s="906">
        <v>3.9</v>
      </c>
      <c r="L87" s="928">
        <v>3.9</v>
      </c>
      <c r="M87" s="107"/>
      <c r="N87" s="101">
        <v>3.9</v>
      </c>
      <c r="O87" s="928">
        <v>3.9</v>
      </c>
      <c r="P87" s="107"/>
      <c r="Q87" s="388" t="s">
        <v>153</v>
      </c>
      <c r="R87" s="245">
        <v>10</v>
      </c>
      <c r="S87" s="474">
        <v>10</v>
      </c>
      <c r="T87" s="475">
        <v>10</v>
      </c>
      <c r="U87" s="475"/>
    </row>
    <row r="88" spans="1:22" ht="18" customHeight="1" thickBot="1" x14ac:dyDescent="0.25">
      <c r="A88" s="879"/>
      <c r="B88" s="15"/>
      <c r="C88" s="896"/>
      <c r="D88" s="527"/>
      <c r="E88" s="898"/>
      <c r="F88" s="899"/>
      <c r="G88" s="34" t="s">
        <v>16</v>
      </c>
      <c r="H88" s="113">
        <f t="shared" ref="H88:K88" si="2">H87</f>
        <v>3.9</v>
      </c>
      <c r="I88" s="295">
        <f t="shared" ref="I88" si="3">I87</f>
        <v>3.9</v>
      </c>
      <c r="J88" s="113"/>
      <c r="K88" s="112">
        <f t="shared" si="2"/>
        <v>3.9</v>
      </c>
      <c r="L88" s="295">
        <f t="shared" ref="L88" si="4">L87</f>
        <v>3.9</v>
      </c>
      <c r="M88" s="120"/>
      <c r="N88" s="113">
        <f t="shared" ref="N88:O88" si="5">N87</f>
        <v>3.9</v>
      </c>
      <c r="O88" s="295">
        <f t="shared" si="5"/>
        <v>3.9</v>
      </c>
      <c r="P88" s="120"/>
      <c r="Q88" s="147" t="s">
        <v>134</v>
      </c>
      <c r="R88" s="73">
        <v>860</v>
      </c>
      <c r="S88" s="158">
        <v>860</v>
      </c>
      <c r="T88" s="275">
        <v>860</v>
      </c>
      <c r="U88" s="275"/>
    </row>
    <row r="89" spans="1:22" ht="18" customHeight="1" x14ac:dyDescent="0.2">
      <c r="A89" s="661" t="s">
        <v>14</v>
      </c>
      <c r="B89" s="1472" t="s">
        <v>14</v>
      </c>
      <c r="C89" s="1457" t="s">
        <v>21</v>
      </c>
      <c r="D89" s="1460" t="s">
        <v>164</v>
      </c>
      <c r="E89" s="1463"/>
      <c r="F89" s="1465">
        <v>2</v>
      </c>
      <c r="G89" s="695" t="s">
        <v>15</v>
      </c>
      <c r="H89" s="101">
        <v>17.8</v>
      </c>
      <c r="I89" s="928">
        <v>17.8</v>
      </c>
      <c r="J89" s="101"/>
      <c r="K89" s="906">
        <v>17.8</v>
      </c>
      <c r="L89" s="928">
        <v>17.8</v>
      </c>
      <c r="M89" s="107"/>
      <c r="N89" s="101">
        <v>17.8</v>
      </c>
      <c r="O89" s="928">
        <v>17.8</v>
      </c>
      <c r="P89" s="107"/>
      <c r="Q89" s="1474" t="s">
        <v>186</v>
      </c>
      <c r="R89" s="738">
        <v>39</v>
      </c>
      <c r="S89" s="739">
        <v>39</v>
      </c>
      <c r="T89" s="740">
        <v>39</v>
      </c>
      <c r="U89" s="740"/>
    </row>
    <row r="90" spans="1:22" ht="16.5" customHeight="1" thickBot="1" x14ac:dyDescent="0.25">
      <c r="A90" s="671"/>
      <c r="B90" s="1473"/>
      <c r="C90" s="1459"/>
      <c r="D90" s="1462"/>
      <c r="E90" s="1464"/>
      <c r="F90" s="1467"/>
      <c r="G90" s="34" t="s">
        <v>16</v>
      </c>
      <c r="H90" s="113">
        <f t="shared" ref="H90:K90" si="6">SUM(H89)</f>
        <v>17.8</v>
      </c>
      <c r="I90" s="295">
        <f t="shared" ref="I90" si="7">SUM(I89)</f>
        <v>17.8</v>
      </c>
      <c r="J90" s="113"/>
      <c r="K90" s="112">
        <f t="shared" si="6"/>
        <v>17.8</v>
      </c>
      <c r="L90" s="295">
        <f t="shared" ref="L90" si="8">SUM(L89)</f>
        <v>17.8</v>
      </c>
      <c r="M90" s="120"/>
      <c r="N90" s="113">
        <f t="shared" ref="N90:O90" si="9">SUM(N89)</f>
        <v>17.8</v>
      </c>
      <c r="O90" s="295">
        <f t="shared" si="9"/>
        <v>17.8</v>
      </c>
      <c r="P90" s="120"/>
      <c r="Q90" s="1469"/>
      <c r="R90" s="571"/>
      <c r="S90" s="461"/>
      <c r="T90" s="207"/>
      <c r="U90" s="207"/>
    </row>
    <row r="91" spans="1:22" ht="18" customHeight="1" x14ac:dyDescent="0.2">
      <c r="A91" s="1455" t="s">
        <v>14</v>
      </c>
      <c r="B91" s="907" t="s">
        <v>14</v>
      </c>
      <c r="C91" s="1457" t="s">
        <v>22</v>
      </c>
      <c r="D91" s="1460" t="s">
        <v>154</v>
      </c>
      <c r="E91" s="1463" t="s">
        <v>48</v>
      </c>
      <c r="F91" s="1465">
        <v>2</v>
      </c>
      <c r="G91" s="695" t="s">
        <v>15</v>
      </c>
      <c r="H91" s="97">
        <v>26.2</v>
      </c>
      <c r="I91" s="302">
        <v>26.2</v>
      </c>
      <c r="J91" s="97"/>
      <c r="K91" s="174">
        <v>26.2</v>
      </c>
      <c r="L91" s="302">
        <v>26.2</v>
      </c>
      <c r="M91" s="119"/>
      <c r="N91" s="97">
        <v>26.2</v>
      </c>
      <c r="O91" s="302">
        <v>26.2</v>
      </c>
      <c r="P91" s="119"/>
      <c r="Q91" s="282" t="s">
        <v>132</v>
      </c>
      <c r="R91" s="572">
        <v>68</v>
      </c>
      <c r="S91" s="473">
        <v>68</v>
      </c>
      <c r="T91" s="338">
        <v>68</v>
      </c>
      <c r="U91" s="338"/>
    </row>
    <row r="92" spans="1:22" ht="39" customHeight="1" x14ac:dyDescent="0.2">
      <c r="A92" s="1385"/>
      <c r="B92" s="870"/>
      <c r="C92" s="1458"/>
      <c r="D92" s="1461"/>
      <c r="E92" s="1450"/>
      <c r="F92" s="1466"/>
      <c r="G92" s="93" t="s">
        <v>111</v>
      </c>
      <c r="H92" s="376">
        <v>107.4</v>
      </c>
      <c r="I92" s="303">
        <v>107.4</v>
      </c>
      <c r="J92" s="376"/>
      <c r="K92" s="175"/>
      <c r="L92" s="303"/>
      <c r="M92" s="104"/>
      <c r="N92" s="376"/>
      <c r="O92" s="303"/>
      <c r="P92" s="104"/>
      <c r="Q92" s="1468" t="s">
        <v>100</v>
      </c>
      <c r="R92" s="22">
        <v>7560</v>
      </c>
      <c r="S92" s="690">
        <v>7560</v>
      </c>
      <c r="T92" s="692">
        <v>7560</v>
      </c>
      <c r="U92" s="692"/>
    </row>
    <row r="93" spans="1:22" ht="13.5" thickBot="1" x14ac:dyDescent="0.25">
      <c r="A93" s="1456"/>
      <c r="B93" s="908"/>
      <c r="C93" s="1459"/>
      <c r="D93" s="1462"/>
      <c r="E93" s="1464"/>
      <c r="F93" s="1467"/>
      <c r="G93" s="34" t="s">
        <v>16</v>
      </c>
      <c r="H93" s="113">
        <f t="shared" ref="H93:K93" si="10">SUM(H91:H92)</f>
        <v>133.6</v>
      </c>
      <c r="I93" s="295">
        <f t="shared" ref="I93" si="11">SUM(I91:I92)</f>
        <v>133.6</v>
      </c>
      <c r="J93" s="113"/>
      <c r="K93" s="112">
        <f t="shared" si="10"/>
        <v>26.2</v>
      </c>
      <c r="L93" s="295">
        <f t="shared" ref="L93" si="12">SUM(L91:L92)</f>
        <v>26.2</v>
      </c>
      <c r="M93" s="120"/>
      <c r="N93" s="113">
        <f t="shared" ref="N93:O93" si="13">SUM(N91:N92)</f>
        <v>26.2</v>
      </c>
      <c r="O93" s="295">
        <f t="shared" si="13"/>
        <v>26.2</v>
      </c>
      <c r="P93" s="120"/>
      <c r="Q93" s="1469"/>
      <c r="R93" s="573"/>
      <c r="S93" s="368"/>
      <c r="T93" s="178"/>
      <c r="U93" s="178"/>
    </row>
    <row r="94" spans="1:22" ht="28.5" customHeight="1" x14ac:dyDescent="0.2">
      <c r="A94" s="1455" t="s">
        <v>14</v>
      </c>
      <c r="B94" s="907" t="s">
        <v>14</v>
      </c>
      <c r="C94" s="1457" t="s">
        <v>107</v>
      </c>
      <c r="D94" s="1475" t="s">
        <v>187</v>
      </c>
      <c r="E94" s="1463"/>
      <c r="F94" s="1477">
        <v>1</v>
      </c>
      <c r="G94" s="696" t="s">
        <v>15</v>
      </c>
      <c r="H94" s="101">
        <v>35</v>
      </c>
      <c r="I94" s="1018">
        <v>26.7</v>
      </c>
      <c r="J94" s="1019">
        <f>+I94-H94</f>
        <v>-8.3000000000000007</v>
      </c>
      <c r="K94" s="906">
        <v>5</v>
      </c>
      <c r="L94" s="928">
        <v>5</v>
      </c>
      <c r="M94" s="107"/>
      <c r="N94" s="101">
        <v>5</v>
      </c>
      <c r="O94" s="928">
        <v>5</v>
      </c>
      <c r="P94" s="107"/>
      <c r="Q94" s="155" t="s">
        <v>188</v>
      </c>
      <c r="R94" s="37">
        <v>1</v>
      </c>
      <c r="S94" s="691"/>
      <c r="T94" s="693"/>
      <c r="U94" s="1454" t="s">
        <v>302</v>
      </c>
    </row>
    <row r="95" spans="1:22" ht="28.5" customHeight="1" thickBot="1" x14ac:dyDescent="0.25">
      <c r="A95" s="1456"/>
      <c r="B95" s="908"/>
      <c r="C95" s="1459"/>
      <c r="D95" s="1476"/>
      <c r="E95" s="1464"/>
      <c r="F95" s="1478"/>
      <c r="G95" s="34" t="s">
        <v>16</v>
      </c>
      <c r="H95" s="113">
        <f>H94</f>
        <v>35</v>
      </c>
      <c r="I95" s="295">
        <f>I94</f>
        <v>26.7</v>
      </c>
      <c r="J95" s="295">
        <f>J94</f>
        <v>-8.3000000000000007</v>
      </c>
      <c r="K95" s="112">
        <f>+K94</f>
        <v>5</v>
      </c>
      <c r="L95" s="295">
        <f>+L94</f>
        <v>5</v>
      </c>
      <c r="M95" s="120"/>
      <c r="N95" s="113">
        <f>+N94</f>
        <v>5</v>
      </c>
      <c r="O95" s="295">
        <f>+O94</f>
        <v>5</v>
      </c>
      <c r="P95" s="120"/>
      <c r="Q95" s="206" t="s">
        <v>189</v>
      </c>
      <c r="R95" s="573">
        <v>1</v>
      </c>
      <c r="S95" s="368">
        <v>1</v>
      </c>
      <c r="T95" s="178">
        <v>1</v>
      </c>
      <c r="U95" s="1445"/>
    </row>
    <row r="96" spans="1:22" ht="18.75" customHeight="1" x14ac:dyDescent="0.2">
      <c r="A96" s="1455" t="s">
        <v>14</v>
      </c>
      <c r="B96" s="907" t="s">
        <v>14</v>
      </c>
      <c r="C96" s="1457" t="s">
        <v>108</v>
      </c>
      <c r="D96" s="1460" t="s">
        <v>173</v>
      </c>
      <c r="E96" s="1463"/>
      <c r="F96" s="1465">
        <v>2</v>
      </c>
      <c r="G96" s="695" t="s">
        <v>15</v>
      </c>
      <c r="H96" s="101">
        <v>16</v>
      </c>
      <c r="I96" s="928">
        <v>16</v>
      </c>
      <c r="J96" s="101"/>
      <c r="K96" s="118">
        <v>16</v>
      </c>
      <c r="L96" s="291">
        <v>16</v>
      </c>
      <c r="M96" s="103"/>
      <c r="N96" s="121">
        <v>16</v>
      </c>
      <c r="O96" s="291">
        <v>16</v>
      </c>
      <c r="P96" s="103"/>
      <c r="Q96" s="1474" t="s">
        <v>132</v>
      </c>
      <c r="R96" s="245">
        <v>89</v>
      </c>
      <c r="S96" s="474">
        <v>89</v>
      </c>
      <c r="T96" s="475">
        <v>89</v>
      </c>
      <c r="U96" s="475"/>
    </row>
    <row r="97" spans="1:23" ht="16.5" customHeight="1" thickBot="1" x14ac:dyDescent="0.25">
      <c r="A97" s="1456"/>
      <c r="B97" s="908"/>
      <c r="C97" s="1459"/>
      <c r="D97" s="1462"/>
      <c r="E97" s="1464"/>
      <c r="F97" s="1467"/>
      <c r="G97" s="34" t="s">
        <v>16</v>
      </c>
      <c r="H97" s="113">
        <f>H96</f>
        <v>16</v>
      </c>
      <c r="I97" s="295">
        <f>I96</f>
        <v>16</v>
      </c>
      <c r="J97" s="113"/>
      <c r="K97" s="112">
        <f>SUM(K96)</f>
        <v>16</v>
      </c>
      <c r="L97" s="295">
        <f>SUM(L96)</f>
        <v>16</v>
      </c>
      <c r="M97" s="120"/>
      <c r="N97" s="113">
        <f>SUM(N96)</f>
        <v>16</v>
      </c>
      <c r="O97" s="295">
        <f>SUM(O96)</f>
        <v>16</v>
      </c>
      <c r="P97" s="120"/>
      <c r="Q97" s="1469"/>
      <c r="R97" s="573"/>
      <c r="S97" s="368"/>
      <c r="T97" s="178"/>
      <c r="U97" s="178"/>
    </row>
    <row r="98" spans="1:23" ht="13.5" thickBot="1" x14ac:dyDescent="0.25">
      <c r="A98" s="658" t="s">
        <v>14</v>
      </c>
      <c r="B98" s="2" t="s">
        <v>14</v>
      </c>
      <c r="C98" s="1486" t="s">
        <v>20</v>
      </c>
      <c r="D98" s="1486"/>
      <c r="E98" s="1486"/>
      <c r="F98" s="1486"/>
      <c r="G98" s="1487"/>
      <c r="H98" s="122">
        <f>H93+H90+H88+H86+H74+H95+H97</f>
        <v>73331.5</v>
      </c>
      <c r="I98" s="297">
        <f>I93+I90+I88+I86+I74+I95+I97</f>
        <v>74382.100000000006</v>
      </c>
      <c r="J98" s="759">
        <f>J93+J90+J88+J86+J74+J95+J97</f>
        <v>1050.6000000000024</v>
      </c>
      <c r="K98" s="122">
        <f t="shared" ref="K98" si="14">K93+K90+K88+K86+K74+K95+K97</f>
        <v>71435.399999999994</v>
      </c>
      <c r="L98" s="297">
        <f>L93+L90+L88+L86+L74+L95+L97</f>
        <v>71435.399999999994</v>
      </c>
      <c r="M98" s="360">
        <f t="shared" ref="M98" si="15">M93+M90+M88+M86+M74+M95+M97</f>
        <v>0</v>
      </c>
      <c r="N98" s="370">
        <f t="shared" ref="N98:P98" si="16">N93+N90+N88+N86+N74+N95+N97</f>
        <v>71364.899999999994</v>
      </c>
      <c r="O98" s="297">
        <f t="shared" si="16"/>
        <v>71364.899999999994</v>
      </c>
      <c r="P98" s="297">
        <f t="shared" si="16"/>
        <v>0</v>
      </c>
      <c r="Q98" s="871"/>
      <c r="R98" s="1488"/>
      <c r="S98" s="1488"/>
      <c r="T98" s="1488"/>
      <c r="U98" s="1489"/>
    </row>
    <row r="99" spans="1:23" ht="15.75" customHeight="1" thickBot="1" x14ac:dyDescent="0.25">
      <c r="A99" s="658" t="s">
        <v>14</v>
      </c>
      <c r="B99" s="1490" t="s">
        <v>6</v>
      </c>
      <c r="C99" s="1491"/>
      <c r="D99" s="1491"/>
      <c r="E99" s="1491"/>
      <c r="F99" s="1491"/>
      <c r="G99" s="1491"/>
      <c r="H99" s="660">
        <f t="shared" ref="H99:K99" si="17">H98</f>
        <v>73331.5</v>
      </c>
      <c r="I99" s="699">
        <f t="shared" ref="I99:J99" si="18">I98</f>
        <v>74382.100000000006</v>
      </c>
      <c r="J99" s="760">
        <f t="shared" si="18"/>
        <v>1050.6000000000024</v>
      </c>
      <c r="K99" s="660">
        <f t="shared" si="17"/>
        <v>71435.399999999994</v>
      </c>
      <c r="L99" s="699">
        <f t="shared" ref="L99:M99" si="19">L98</f>
        <v>71435.399999999994</v>
      </c>
      <c r="M99" s="768">
        <f t="shared" si="19"/>
        <v>0</v>
      </c>
      <c r="N99" s="764">
        <f t="shared" ref="N99:P99" si="20">N98</f>
        <v>71364.899999999994</v>
      </c>
      <c r="O99" s="699">
        <f t="shared" si="20"/>
        <v>71364.899999999994</v>
      </c>
      <c r="P99" s="699">
        <f t="shared" si="20"/>
        <v>0</v>
      </c>
      <c r="Q99" s="1492"/>
      <c r="R99" s="1493"/>
      <c r="S99" s="1493"/>
      <c r="T99" s="1493"/>
      <c r="U99" s="1494"/>
    </row>
    <row r="100" spans="1:23" ht="15.75" customHeight="1" thickBot="1" x14ac:dyDescent="0.25">
      <c r="A100" s="878" t="s">
        <v>17</v>
      </c>
      <c r="B100" s="1495" t="s">
        <v>37</v>
      </c>
      <c r="C100" s="1496"/>
      <c r="D100" s="1496"/>
      <c r="E100" s="1496"/>
      <c r="F100" s="1496"/>
      <c r="G100" s="1496"/>
      <c r="H100" s="1496"/>
      <c r="I100" s="1496"/>
      <c r="J100" s="1496"/>
      <c r="K100" s="1496"/>
      <c r="L100" s="1496"/>
      <c r="M100" s="1496"/>
      <c r="N100" s="1496"/>
      <c r="O100" s="1496"/>
      <c r="P100" s="1496"/>
      <c r="Q100" s="1496"/>
      <c r="R100" s="1496"/>
      <c r="S100" s="1496"/>
      <c r="T100" s="1496"/>
      <c r="U100" s="1497"/>
    </row>
    <row r="101" spans="1:23" ht="15.75" customHeight="1" thickBot="1" x14ac:dyDescent="0.25">
      <c r="A101" s="672" t="s">
        <v>17</v>
      </c>
      <c r="B101" s="4" t="s">
        <v>14</v>
      </c>
      <c r="C101" s="1498" t="s">
        <v>33</v>
      </c>
      <c r="D101" s="1499"/>
      <c r="E101" s="1499"/>
      <c r="F101" s="1499"/>
      <c r="G101" s="1499"/>
      <c r="H101" s="1499"/>
      <c r="I101" s="1499"/>
      <c r="J101" s="1499"/>
      <c r="K101" s="1499"/>
      <c r="L101" s="1499"/>
      <c r="M101" s="1499"/>
      <c r="N101" s="1499"/>
      <c r="O101" s="1499"/>
      <c r="P101" s="1499"/>
      <c r="Q101" s="1499"/>
      <c r="R101" s="1499"/>
      <c r="S101" s="1499"/>
      <c r="T101" s="1499"/>
      <c r="U101" s="1500"/>
    </row>
    <row r="102" spans="1:23" ht="15" customHeight="1" x14ac:dyDescent="0.2">
      <c r="A102" s="670" t="s">
        <v>17</v>
      </c>
      <c r="B102" s="907" t="s">
        <v>14</v>
      </c>
      <c r="C102" s="747" t="s">
        <v>14</v>
      </c>
      <c r="D102" s="1479" t="s">
        <v>190</v>
      </c>
      <c r="E102" s="327" t="s">
        <v>2</v>
      </c>
      <c r="F102" s="888">
        <v>5</v>
      </c>
      <c r="G102" s="815" t="s">
        <v>15</v>
      </c>
      <c r="H102" s="1224">
        <f>948.2+18.8</f>
        <v>967</v>
      </c>
      <c r="I102" s="1020">
        <f>948.2+18.8-619</f>
        <v>348</v>
      </c>
      <c r="J102" s="1021">
        <f>+I102-H102</f>
        <v>-619</v>
      </c>
      <c r="K102" s="403">
        <f>5474.7+595.5-2900</f>
        <v>3170.2</v>
      </c>
      <c r="L102" s="403">
        <f>5474.7+595.5-2900</f>
        <v>3170.2</v>
      </c>
      <c r="M102" s="393"/>
      <c r="N102" s="293">
        <v>3668.3</v>
      </c>
      <c r="O102" s="1020">
        <f>3668.3+619</f>
        <v>4287.3</v>
      </c>
      <c r="P102" s="1021">
        <f>+O102-N102</f>
        <v>619</v>
      </c>
      <c r="Q102" s="245"/>
      <c r="R102" s="849"/>
      <c r="S102" s="474"/>
      <c r="T102" s="475"/>
      <c r="U102" s="1481"/>
      <c r="V102" s="128"/>
      <c r="W102" s="128"/>
    </row>
    <row r="103" spans="1:23" ht="15" customHeight="1" x14ac:dyDescent="0.2">
      <c r="A103" s="668"/>
      <c r="B103" s="870"/>
      <c r="C103" s="856"/>
      <c r="D103" s="1480"/>
      <c r="E103" s="327"/>
      <c r="F103" s="888"/>
      <c r="G103" s="549" t="s">
        <v>114</v>
      </c>
      <c r="H103" s="1225">
        <v>425.5</v>
      </c>
      <c r="I103" s="997">
        <f>425.5-418.7</f>
        <v>6.8000000000000114</v>
      </c>
      <c r="J103" s="1221">
        <f>+I103-H103</f>
        <v>-418.7</v>
      </c>
      <c r="K103" s="781">
        <v>524.9</v>
      </c>
      <c r="L103" s="997">
        <f>524.9+418.7</f>
        <v>943.59999999999991</v>
      </c>
      <c r="M103" s="1223">
        <f>+L103-K103</f>
        <v>418.69999999999993</v>
      </c>
      <c r="N103" s="781">
        <v>77.400000000000006</v>
      </c>
      <c r="O103" s="781">
        <v>77.400000000000006</v>
      </c>
      <c r="P103" s="334"/>
      <c r="Q103" s="22"/>
      <c r="R103" s="585"/>
      <c r="S103" s="690"/>
      <c r="T103" s="692"/>
      <c r="U103" s="1482"/>
      <c r="V103" s="128"/>
      <c r="W103" s="128"/>
    </row>
    <row r="104" spans="1:23" ht="15" customHeight="1" x14ac:dyDescent="0.2">
      <c r="A104" s="668"/>
      <c r="B104" s="870"/>
      <c r="C104" s="856"/>
      <c r="D104" s="1480"/>
      <c r="E104" s="326"/>
      <c r="F104" s="327"/>
      <c r="G104" s="549" t="s">
        <v>111</v>
      </c>
      <c r="H104" s="1226">
        <f>193.4-18.8</f>
        <v>174.6</v>
      </c>
      <c r="I104" s="1024">
        <f>193.4-18.8-28.6-43.5</f>
        <v>102.5</v>
      </c>
      <c r="J104" s="1025">
        <f>+I104-H104</f>
        <v>-72.099999999999994</v>
      </c>
      <c r="K104" s="303">
        <f>SUMIF(G110:G131,"sb(l)'",K110:K131)</f>
        <v>0</v>
      </c>
      <c r="L104" s="303">
        <f>SUMIF(H110:H131,"sb(l)'",L110:L131)</f>
        <v>0</v>
      </c>
      <c r="M104" s="104"/>
      <c r="N104" s="303">
        <f>SUMIF(D110:D131,"sb(l)'",N110:N131)</f>
        <v>0</v>
      </c>
      <c r="O104" s="1024">
        <v>43.5</v>
      </c>
      <c r="P104" s="1025">
        <f>+O104-N104</f>
        <v>43.5</v>
      </c>
      <c r="Q104" s="22"/>
      <c r="R104" s="585"/>
      <c r="S104" s="690"/>
      <c r="T104" s="692"/>
      <c r="U104" s="1482"/>
      <c r="V104" s="128"/>
    </row>
    <row r="105" spans="1:23" ht="15" customHeight="1" x14ac:dyDescent="0.2">
      <c r="A105" s="668"/>
      <c r="B105" s="870"/>
      <c r="C105" s="903"/>
      <c r="D105" s="890"/>
      <c r="E105" s="326"/>
      <c r="F105" s="327"/>
      <c r="G105" s="549" t="s">
        <v>4</v>
      </c>
      <c r="H105" s="1227">
        <v>297.5</v>
      </c>
      <c r="I105" s="291">
        <v>297.5</v>
      </c>
      <c r="J105" s="1025"/>
      <c r="K105" s="291">
        <v>0</v>
      </c>
      <c r="L105" s="291">
        <v>0</v>
      </c>
      <c r="M105" s="103"/>
      <c r="N105" s="291">
        <v>403.9</v>
      </c>
      <c r="O105" s="291">
        <v>403.9</v>
      </c>
      <c r="P105" s="103"/>
      <c r="Q105" s="22"/>
      <c r="R105" s="585"/>
      <c r="S105" s="690"/>
      <c r="T105" s="692"/>
      <c r="U105" s="1482"/>
      <c r="V105" s="128"/>
    </row>
    <row r="106" spans="1:23" ht="15" customHeight="1" x14ac:dyDescent="0.2">
      <c r="A106" s="668"/>
      <c r="B106" s="870"/>
      <c r="C106" s="903"/>
      <c r="D106" s="890"/>
      <c r="E106" s="326"/>
      <c r="F106" s="327"/>
      <c r="G106" s="549" t="s">
        <v>18</v>
      </c>
      <c r="H106" s="1226">
        <v>165.6</v>
      </c>
      <c r="I106" s="1024">
        <f>165.6-36.9</f>
        <v>128.69999999999999</v>
      </c>
      <c r="J106" s="1025">
        <f t="shared" ref="J106" si="21">+I106-H106</f>
        <v>-36.900000000000006</v>
      </c>
      <c r="K106" s="303">
        <f>263.9-217.5</f>
        <v>46.399999999999977</v>
      </c>
      <c r="L106" s="1024">
        <f>263.9-217.5+36.9</f>
        <v>83.299999999999983</v>
      </c>
      <c r="M106" s="1222">
        <f>+L106-K106</f>
        <v>36.900000000000006</v>
      </c>
      <c r="N106" s="303">
        <f>1515.2-1290.9</f>
        <v>224.29999999999995</v>
      </c>
      <c r="O106" s="303">
        <f>1515.2-1290.9</f>
        <v>224.29999999999995</v>
      </c>
      <c r="P106" s="104"/>
      <c r="Q106" s="22"/>
      <c r="R106" s="585"/>
      <c r="S106" s="690"/>
      <c r="T106" s="692"/>
      <c r="U106" s="1482"/>
      <c r="V106" s="128"/>
    </row>
    <row r="107" spans="1:23" ht="15" customHeight="1" x14ac:dyDescent="0.2">
      <c r="A107" s="668"/>
      <c r="B107" s="870"/>
      <c r="C107" s="903"/>
      <c r="D107" s="890"/>
      <c r="E107" s="326"/>
      <c r="F107" s="327"/>
      <c r="G107" s="330" t="s">
        <v>271</v>
      </c>
      <c r="H107" s="1228"/>
      <c r="I107" s="294"/>
      <c r="J107" s="106"/>
      <c r="K107" s="303">
        <v>2900</v>
      </c>
      <c r="L107" s="303">
        <v>2900</v>
      </c>
      <c r="M107" s="104"/>
      <c r="N107" s="294">
        <v>2900</v>
      </c>
      <c r="O107" s="294">
        <v>2900</v>
      </c>
      <c r="P107" s="106"/>
      <c r="Q107" s="22"/>
      <c r="R107" s="585"/>
      <c r="S107" s="690"/>
      <c r="T107" s="692"/>
      <c r="U107" s="1482"/>
      <c r="V107" s="128"/>
    </row>
    <row r="108" spans="1:23" ht="15" customHeight="1" x14ac:dyDescent="0.2">
      <c r="A108" s="668"/>
      <c r="B108" s="870"/>
      <c r="C108" s="903"/>
      <c r="D108" s="890"/>
      <c r="E108" s="326"/>
      <c r="F108" s="327"/>
      <c r="G108" s="330" t="s">
        <v>3</v>
      </c>
      <c r="H108" s="1228">
        <v>81.099999999999994</v>
      </c>
      <c r="I108" s="294">
        <v>81.099999999999994</v>
      </c>
      <c r="J108" s="979"/>
      <c r="K108" s="291">
        <v>446</v>
      </c>
      <c r="L108" s="291">
        <v>446</v>
      </c>
      <c r="M108" s="103"/>
      <c r="N108" s="294">
        <f>35.7+829.3</f>
        <v>865</v>
      </c>
      <c r="O108" s="294">
        <f>35.7+829.3</f>
        <v>865</v>
      </c>
      <c r="P108" s="106"/>
      <c r="Q108" s="22"/>
      <c r="R108" s="585"/>
      <c r="S108" s="690"/>
      <c r="T108" s="692"/>
      <c r="U108" s="1482"/>
      <c r="V108" s="128"/>
    </row>
    <row r="109" spans="1:23" ht="53.25" customHeight="1" x14ac:dyDescent="0.2">
      <c r="A109" s="668"/>
      <c r="B109" s="870"/>
      <c r="C109" s="903"/>
      <c r="D109" s="893" t="s">
        <v>192</v>
      </c>
      <c r="E109" s="326"/>
      <c r="F109" s="327"/>
      <c r="G109" s="798"/>
      <c r="H109" s="1229"/>
      <c r="I109" s="799"/>
      <c r="J109" s="800"/>
      <c r="K109" s="799"/>
      <c r="L109" s="799"/>
      <c r="M109" s="800"/>
      <c r="N109" s="799"/>
      <c r="O109" s="799"/>
      <c r="P109" s="800"/>
      <c r="Q109" s="881" t="s">
        <v>56</v>
      </c>
      <c r="R109" s="582"/>
      <c r="S109" s="190">
        <v>1</v>
      </c>
      <c r="T109" s="83"/>
      <c r="U109" s="866"/>
    </row>
    <row r="110" spans="1:23" ht="93" customHeight="1" x14ac:dyDescent="0.2">
      <c r="A110" s="668"/>
      <c r="B110" s="870"/>
      <c r="C110" s="903"/>
      <c r="D110" s="1419" t="s">
        <v>317</v>
      </c>
      <c r="E110" s="326"/>
      <c r="F110" s="327"/>
      <c r="G110" s="1233" t="s">
        <v>318</v>
      </c>
      <c r="H110" s="1234">
        <v>425.5</v>
      </c>
      <c r="I110" s="1235">
        <v>6.8</v>
      </c>
      <c r="J110" s="1236">
        <f>+I110-H110</f>
        <v>-418.7</v>
      </c>
      <c r="K110" s="799"/>
      <c r="L110" s="799"/>
      <c r="M110" s="800"/>
      <c r="N110" s="799"/>
      <c r="O110" s="799"/>
      <c r="P110" s="800"/>
      <c r="Q110" s="205" t="s">
        <v>116</v>
      </c>
      <c r="R110" s="1011" t="s">
        <v>320</v>
      </c>
      <c r="S110" s="1272" t="s">
        <v>321</v>
      </c>
      <c r="T110" s="1273">
        <v>2</v>
      </c>
      <c r="U110" s="1444" t="s">
        <v>324</v>
      </c>
    </row>
    <row r="111" spans="1:23" ht="74.25" customHeight="1" x14ac:dyDescent="0.2">
      <c r="A111" s="668"/>
      <c r="B111" s="870"/>
      <c r="C111" s="903"/>
      <c r="D111" s="1420"/>
      <c r="E111" s="887"/>
      <c r="F111" s="888"/>
      <c r="G111" s="1233" t="s">
        <v>319</v>
      </c>
      <c r="H111" s="1234">
        <v>37.6</v>
      </c>
      <c r="I111" s="1220">
        <v>0.7</v>
      </c>
      <c r="J111" s="1236">
        <f>+I111-H111</f>
        <v>-36.9</v>
      </c>
      <c r="K111" s="744"/>
      <c r="L111" s="744"/>
      <c r="M111" s="802"/>
      <c r="N111" s="782"/>
      <c r="O111" s="782"/>
      <c r="P111" s="802"/>
      <c r="Q111" s="881" t="s">
        <v>193</v>
      </c>
      <c r="R111" s="1274" t="s">
        <v>320</v>
      </c>
      <c r="S111" s="1275" t="s">
        <v>322</v>
      </c>
      <c r="T111" s="1276">
        <v>2</v>
      </c>
      <c r="U111" s="1471"/>
    </row>
    <row r="112" spans="1:23" ht="54.75" customHeight="1" x14ac:dyDescent="0.2">
      <c r="A112" s="668"/>
      <c r="B112" s="870"/>
      <c r="C112" s="903"/>
      <c r="D112" s="1423"/>
      <c r="E112" s="887"/>
      <c r="F112" s="888"/>
      <c r="G112" s="818"/>
      <c r="H112" s="803"/>
      <c r="I112" s="786"/>
      <c r="J112" s="789"/>
      <c r="K112" s="476"/>
      <c r="L112" s="476"/>
      <c r="M112" s="789"/>
      <c r="N112" s="928"/>
      <c r="O112" s="928"/>
      <c r="P112" s="789"/>
      <c r="Q112" s="882"/>
      <c r="R112" s="248"/>
      <c r="S112" s="148"/>
      <c r="T112" s="137"/>
      <c r="U112" s="1483"/>
    </row>
    <row r="113" spans="1:23" ht="29.25" customHeight="1" x14ac:dyDescent="0.2">
      <c r="A113" s="668"/>
      <c r="B113" s="870"/>
      <c r="C113" s="903"/>
      <c r="D113" s="1397" t="s">
        <v>278</v>
      </c>
      <c r="E113" s="478"/>
      <c r="F113" s="857"/>
      <c r="G113" s="817"/>
      <c r="H113" s="807"/>
      <c r="I113" s="386"/>
      <c r="J113" s="802"/>
      <c r="K113" s="386"/>
      <c r="L113" s="386"/>
      <c r="M113" s="802"/>
      <c r="N113" s="386"/>
      <c r="O113" s="386"/>
      <c r="P113" s="802"/>
      <c r="Q113" s="147" t="s">
        <v>194</v>
      </c>
      <c r="R113" s="601"/>
      <c r="S113" s="158">
        <v>1</v>
      </c>
      <c r="T113" s="43"/>
      <c r="U113" s="1444"/>
    </row>
    <row r="114" spans="1:23" ht="29.25" customHeight="1" x14ac:dyDescent="0.2">
      <c r="A114" s="668"/>
      <c r="B114" s="870"/>
      <c r="C114" s="903"/>
      <c r="D114" s="1436"/>
      <c r="E114" s="478"/>
      <c r="F114" s="857"/>
      <c r="G114" s="818"/>
      <c r="H114" s="1230"/>
      <c r="I114" s="808"/>
      <c r="J114" s="809"/>
      <c r="K114" s="808"/>
      <c r="L114" s="808"/>
      <c r="M114" s="809"/>
      <c r="N114" s="808"/>
      <c r="O114" s="808"/>
      <c r="P114" s="809"/>
      <c r="Q114" s="881" t="s">
        <v>83</v>
      </c>
      <c r="R114" s="73"/>
      <c r="S114" s="17">
        <v>30</v>
      </c>
      <c r="T114" s="275">
        <v>100</v>
      </c>
      <c r="U114" s="1471"/>
    </row>
    <row r="115" spans="1:23" ht="30" customHeight="1" x14ac:dyDescent="0.2">
      <c r="A115" s="668"/>
      <c r="B115" s="870"/>
      <c r="C115" s="903"/>
      <c r="D115" s="893" t="s">
        <v>191</v>
      </c>
      <c r="E115" s="887"/>
      <c r="F115" s="888"/>
      <c r="G115" s="790"/>
      <c r="H115" s="803"/>
      <c r="I115" s="786"/>
      <c r="J115" s="789"/>
      <c r="K115" s="786"/>
      <c r="L115" s="786"/>
      <c r="M115" s="789"/>
      <c r="N115" s="786"/>
      <c r="O115" s="786"/>
      <c r="P115" s="789"/>
      <c r="Q115" s="881"/>
      <c r="R115" s="584"/>
      <c r="S115" s="424"/>
      <c r="T115" s="425"/>
      <c r="U115" s="425"/>
    </row>
    <row r="116" spans="1:23" ht="35.25" customHeight="1" x14ac:dyDescent="0.2">
      <c r="A116" s="668"/>
      <c r="B116" s="870"/>
      <c r="C116" s="903"/>
      <c r="D116" s="1484" t="s">
        <v>174</v>
      </c>
      <c r="E116" s="887"/>
      <c r="F116" s="888"/>
      <c r="G116" s="791"/>
      <c r="H116" s="803"/>
      <c r="I116" s="786"/>
      <c r="J116" s="789"/>
      <c r="K116" s="786"/>
      <c r="L116" s="786"/>
      <c r="M116" s="789"/>
      <c r="N116" s="786"/>
      <c r="O116" s="786"/>
      <c r="P116" s="789"/>
      <c r="Q116" s="894" t="s">
        <v>83</v>
      </c>
      <c r="R116" s="585">
        <v>100</v>
      </c>
      <c r="S116" s="140"/>
      <c r="T116" s="86"/>
      <c r="U116" s="86"/>
    </row>
    <row r="117" spans="1:23" ht="35.25" customHeight="1" x14ac:dyDescent="0.2">
      <c r="A117" s="667"/>
      <c r="B117" s="870"/>
      <c r="C117" s="856"/>
      <c r="D117" s="1485"/>
      <c r="E117" s="887"/>
      <c r="F117" s="888"/>
      <c r="G117" s="791"/>
      <c r="H117" s="803"/>
      <c r="I117" s="786"/>
      <c r="J117" s="789"/>
      <c r="K117" s="786"/>
      <c r="L117" s="786"/>
      <c r="M117" s="789"/>
      <c r="N117" s="786"/>
      <c r="O117" s="786"/>
      <c r="P117" s="789"/>
      <c r="Q117" s="205" t="s">
        <v>129</v>
      </c>
      <c r="R117" s="583">
        <v>100</v>
      </c>
      <c r="S117" s="933"/>
      <c r="T117" s="88"/>
      <c r="U117" s="88"/>
    </row>
    <row r="118" spans="1:23" ht="28.5" customHeight="1" x14ac:dyDescent="0.2">
      <c r="A118" s="667"/>
      <c r="B118" s="870"/>
      <c r="C118" s="903"/>
      <c r="D118" s="1397" t="s">
        <v>279</v>
      </c>
      <c r="E118" s="478"/>
      <c r="F118" s="857"/>
      <c r="G118" s="822"/>
      <c r="H118" s="807"/>
      <c r="I118" s="386"/>
      <c r="J118" s="802"/>
      <c r="K118" s="386"/>
      <c r="L118" s="386"/>
      <c r="M118" s="802"/>
      <c r="N118" s="386"/>
      <c r="O118" s="386"/>
      <c r="P118" s="802"/>
      <c r="Q118" s="520" t="s">
        <v>56</v>
      </c>
      <c r="R118" s="586"/>
      <c r="S118" s="690">
        <v>1</v>
      </c>
      <c r="T118" s="692"/>
      <c r="U118" s="1444"/>
    </row>
    <row r="119" spans="1:23" ht="27.75" customHeight="1" x14ac:dyDescent="0.2">
      <c r="A119" s="667"/>
      <c r="B119" s="870"/>
      <c r="C119" s="856"/>
      <c r="D119" s="1436"/>
      <c r="E119" s="478"/>
      <c r="F119" s="857"/>
      <c r="G119" s="791"/>
      <c r="H119" s="803"/>
      <c r="I119" s="786"/>
      <c r="J119" s="789"/>
      <c r="K119" s="786"/>
      <c r="L119" s="786"/>
      <c r="M119" s="789"/>
      <c r="N119" s="786"/>
      <c r="O119" s="786"/>
      <c r="P119" s="789"/>
      <c r="Q119" s="1218" t="s">
        <v>104</v>
      </c>
      <c r="R119" s="1219"/>
      <c r="S119" s="161">
        <v>10</v>
      </c>
      <c r="T119" s="43">
        <v>100</v>
      </c>
      <c r="U119" s="1471"/>
    </row>
    <row r="120" spans="1:23" ht="53.25" customHeight="1" x14ac:dyDescent="0.2">
      <c r="A120" s="667"/>
      <c r="B120" s="870"/>
      <c r="C120" s="903"/>
      <c r="D120" s="1026" t="s">
        <v>294</v>
      </c>
      <c r="E120" s="947"/>
      <c r="F120" s="948"/>
      <c r="G120" s="822" t="s">
        <v>95</v>
      </c>
      <c r="H120" s="807">
        <v>619</v>
      </c>
      <c r="I120" s="1023">
        <v>0</v>
      </c>
      <c r="J120" s="1016">
        <f>+I120-H120</f>
        <v>-619</v>
      </c>
      <c r="K120" s="813">
        <v>5790.3</v>
      </c>
      <c r="L120" s="813">
        <v>5790.3</v>
      </c>
      <c r="M120" s="802"/>
      <c r="N120" s="812">
        <v>4585.1000000000004</v>
      </c>
      <c r="O120" s="1027">
        <f>4585.1+619</f>
        <v>5204.1000000000004</v>
      </c>
      <c r="P120" s="1016">
        <f>+O120-N120</f>
        <v>619</v>
      </c>
      <c r="Q120" s="949" t="s">
        <v>162</v>
      </c>
      <c r="R120" s="950">
        <v>1</v>
      </c>
      <c r="S120" s="690"/>
      <c r="T120" s="692"/>
      <c r="U120" s="1444" t="s">
        <v>313</v>
      </c>
      <c r="V120" s="1137"/>
      <c r="W120" s="1137"/>
    </row>
    <row r="121" spans="1:23" ht="53.25" customHeight="1" x14ac:dyDescent="0.2">
      <c r="A121" s="667"/>
      <c r="B121" s="870"/>
      <c r="C121" s="903"/>
      <c r="D121" s="737"/>
      <c r="E121" s="941"/>
      <c r="F121" s="942"/>
      <c r="G121" s="819" t="s">
        <v>118</v>
      </c>
      <c r="H121" s="813">
        <v>81</v>
      </c>
      <c r="I121" s="1027">
        <v>37.5</v>
      </c>
      <c r="J121" s="1030">
        <f>+I121-H121</f>
        <v>-43.5</v>
      </c>
      <c r="K121" s="807"/>
      <c r="L121" s="807"/>
      <c r="M121" s="802"/>
      <c r="N121" s="386"/>
      <c r="O121" s="1023">
        <v>43.5</v>
      </c>
      <c r="P121" s="1016">
        <f>+O121-N121</f>
        <v>43.5</v>
      </c>
      <c r="Q121" s="575" t="s">
        <v>63</v>
      </c>
      <c r="R121" s="1028" t="s">
        <v>295</v>
      </c>
      <c r="S121" s="1029" t="s">
        <v>296</v>
      </c>
      <c r="T121" s="43">
        <v>100</v>
      </c>
      <c r="U121" s="1471"/>
    </row>
    <row r="122" spans="1:23" ht="40.5" customHeight="1" x14ac:dyDescent="0.2">
      <c r="A122" s="667"/>
      <c r="B122" s="870"/>
      <c r="C122" s="903"/>
      <c r="D122" s="1436" t="s">
        <v>280</v>
      </c>
      <c r="E122" s="478"/>
      <c r="F122" s="857"/>
      <c r="G122" s="791"/>
      <c r="H122" s="803"/>
      <c r="I122" s="786"/>
      <c r="J122" s="789"/>
      <c r="K122" s="386"/>
      <c r="L122" s="386"/>
      <c r="M122" s="802"/>
      <c r="N122" s="386"/>
      <c r="O122" s="386"/>
      <c r="P122" s="802"/>
      <c r="Q122" s="575" t="s">
        <v>267</v>
      </c>
      <c r="R122" s="775">
        <v>1</v>
      </c>
      <c r="S122" s="161"/>
      <c r="T122" s="43"/>
      <c r="U122" s="1444"/>
    </row>
    <row r="123" spans="1:23" ht="40.5" customHeight="1" x14ac:dyDescent="0.2">
      <c r="A123" s="667"/>
      <c r="B123" s="870"/>
      <c r="C123" s="9"/>
      <c r="D123" s="1436"/>
      <c r="E123" s="1511"/>
      <c r="F123" s="1452"/>
      <c r="G123" s="792"/>
      <c r="H123" s="803"/>
      <c r="I123" s="786"/>
      <c r="J123" s="789"/>
      <c r="K123" s="786"/>
      <c r="L123" s="786"/>
      <c r="M123" s="789"/>
      <c r="N123" s="786"/>
      <c r="O123" s="786"/>
      <c r="P123" s="789"/>
      <c r="Q123" s="551" t="s">
        <v>56</v>
      </c>
      <c r="R123" s="321"/>
      <c r="S123" s="157">
        <v>1</v>
      </c>
      <c r="T123" s="150"/>
      <c r="U123" s="1471"/>
    </row>
    <row r="124" spans="1:23" ht="38.25" customHeight="1" x14ac:dyDescent="0.2">
      <c r="A124" s="667"/>
      <c r="B124" s="870"/>
      <c r="C124" s="516"/>
      <c r="D124" s="1398"/>
      <c r="E124" s="1511"/>
      <c r="F124" s="1452"/>
      <c r="G124" s="365"/>
      <c r="H124" s="1230"/>
      <c r="I124" s="808"/>
      <c r="J124" s="809"/>
      <c r="K124" s="808"/>
      <c r="L124" s="808"/>
      <c r="M124" s="809"/>
      <c r="N124" s="808"/>
      <c r="O124" s="808"/>
      <c r="P124" s="809"/>
      <c r="Q124" s="517" t="s">
        <v>130</v>
      </c>
      <c r="R124" s="560"/>
      <c r="S124" s="200"/>
      <c r="T124" s="61">
        <v>80</v>
      </c>
      <c r="U124" s="1483"/>
    </row>
    <row r="125" spans="1:23" ht="20.25" customHeight="1" x14ac:dyDescent="0.2">
      <c r="A125" s="668"/>
      <c r="B125" s="870"/>
      <c r="C125" s="71"/>
      <c r="D125" s="1419" t="s">
        <v>293</v>
      </c>
      <c r="E125" s="138"/>
      <c r="F125" s="914"/>
      <c r="G125" s="792" t="s">
        <v>118</v>
      </c>
      <c r="H125" s="803">
        <v>93.6</v>
      </c>
      <c r="I125" s="1009">
        <f>93.6-28.6</f>
        <v>65</v>
      </c>
      <c r="J125" s="1006">
        <f>+I125-H125</f>
        <v>-28.599999999999994</v>
      </c>
      <c r="K125" s="786"/>
      <c r="L125" s="786"/>
      <c r="M125" s="789"/>
      <c r="N125" s="786"/>
      <c r="O125" s="786"/>
      <c r="P125" s="789"/>
      <c r="Q125" s="517" t="s">
        <v>75</v>
      </c>
      <c r="R125" s="27">
        <v>1</v>
      </c>
      <c r="S125" s="181"/>
      <c r="T125" s="59"/>
      <c r="U125" s="1501" t="s">
        <v>325</v>
      </c>
    </row>
    <row r="126" spans="1:23" ht="61.5" customHeight="1" x14ac:dyDescent="0.2">
      <c r="A126" s="668"/>
      <c r="B126" s="870"/>
      <c r="C126" s="71"/>
      <c r="D126" s="1420"/>
      <c r="E126" s="138"/>
      <c r="F126" s="914"/>
      <c r="G126" s="792"/>
      <c r="H126" s="803"/>
      <c r="I126" s="786"/>
      <c r="J126" s="789"/>
      <c r="K126" s="786"/>
      <c r="L126" s="786"/>
      <c r="M126" s="789"/>
      <c r="N126" s="793"/>
      <c r="O126" s="793"/>
      <c r="P126" s="794"/>
      <c r="Q126" s="509"/>
      <c r="R126" s="490"/>
      <c r="S126" s="240"/>
      <c r="T126" s="241"/>
      <c r="U126" s="1502"/>
    </row>
    <row r="127" spans="1:23" s="84" customFormat="1" ht="30.75" customHeight="1" x14ac:dyDescent="0.2">
      <c r="A127" s="668"/>
      <c r="B127" s="870"/>
      <c r="C127" s="513"/>
      <c r="D127" s="1421" t="s">
        <v>244</v>
      </c>
      <c r="E127" s="392"/>
      <c r="F127" s="343"/>
      <c r="G127" s="791"/>
      <c r="H127" s="1231"/>
      <c r="I127" s="795"/>
      <c r="J127" s="804"/>
      <c r="K127" s="796"/>
      <c r="L127" s="796"/>
      <c r="M127" s="797"/>
      <c r="N127" s="796"/>
      <c r="O127" s="796"/>
      <c r="P127" s="797"/>
      <c r="Q127" s="931" t="s">
        <v>62</v>
      </c>
      <c r="R127" s="635">
        <v>1</v>
      </c>
      <c r="S127" s="918"/>
      <c r="T127" s="920"/>
      <c r="U127" s="920"/>
      <c r="V127" s="348"/>
    </row>
    <row r="128" spans="1:23" s="84" customFormat="1" ht="17.25" customHeight="1" thickBot="1" x14ac:dyDescent="0.25">
      <c r="A128" s="668"/>
      <c r="B128" s="870"/>
      <c r="C128" s="513"/>
      <c r="D128" s="1503"/>
      <c r="E128" s="392"/>
      <c r="F128" s="343"/>
      <c r="G128" s="820"/>
      <c r="H128" s="1232"/>
      <c r="I128" s="805"/>
      <c r="J128" s="806"/>
      <c r="K128" s="796"/>
      <c r="L128" s="796"/>
      <c r="M128" s="797"/>
      <c r="N128" s="796"/>
      <c r="O128" s="796"/>
      <c r="P128" s="797"/>
      <c r="Q128" s="911" t="s">
        <v>130</v>
      </c>
      <c r="R128" s="590">
        <v>100</v>
      </c>
      <c r="S128" s="917"/>
      <c r="T128" s="919"/>
      <c r="U128" s="919"/>
      <c r="V128" s="348"/>
    </row>
    <row r="129" spans="1:24" ht="36.75" customHeight="1" x14ac:dyDescent="0.2">
      <c r="A129" s="667"/>
      <c r="B129" s="870"/>
      <c r="C129" s="9"/>
      <c r="D129" s="1416" t="s">
        <v>239</v>
      </c>
      <c r="E129" s="489" t="s">
        <v>2</v>
      </c>
      <c r="F129" s="265">
        <v>6</v>
      </c>
      <c r="G129" s="367" t="s">
        <v>15</v>
      </c>
      <c r="H129" s="403">
        <f>2193.5</f>
        <v>2193.5</v>
      </c>
      <c r="I129" s="771">
        <f>2193.5-50</f>
        <v>2143.5</v>
      </c>
      <c r="J129" s="1033">
        <f>+I129-H129</f>
        <v>-50</v>
      </c>
      <c r="K129" s="359">
        <v>2530.4</v>
      </c>
      <c r="L129" s="403">
        <v>2530.4</v>
      </c>
      <c r="M129" s="393"/>
      <c r="N129" s="952">
        <v>1972.9</v>
      </c>
      <c r="O129" s="403">
        <v>1972.9</v>
      </c>
      <c r="P129" s="393"/>
      <c r="Q129" s="578" t="s">
        <v>238</v>
      </c>
      <c r="R129" s="247">
        <v>7</v>
      </c>
      <c r="S129" s="618">
        <v>5</v>
      </c>
      <c r="T129" s="184">
        <v>5</v>
      </c>
      <c r="U129" s="184"/>
      <c r="V129" s="128"/>
      <c r="W129" s="128"/>
      <c r="X129" s="128"/>
    </row>
    <row r="130" spans="1:24" ht="44.25" customHeight="1" x14ac:dyDescent="0.2">
      <c r="A130" s="667"/>
      <c r="B130" s="870"/>
      <c r="C130" s="9"/>
      <c r="D130" s="1398"/>
      <c r="E130" s="138"/>
      <c r="F130" s="914"/>
      <c r="G130" s="982" t="s">
        <v>18</v>
      </c>
      <c r="H130" s="844">
        <v>50</v>
      </c>
      <c r="I130" s="844">
        <v>50</v>
      </c>
      <c r="J130" s="185"/>
      <c r="K130" s="843"/>
      <c r="L130" s="844"/>
      <c r="M130" s="152"/>
      <c r="N130" s="953"/>
      <c r="O130" s="844"/>
      <c r="P130" s="152"/>
      <c r="Q130" s="517" t="s">
        <v>217</v>
      </c>
      <c r="R130" s="27">
        <v>2</v>
      </c>
      <c r="S130" s="90">
        <v>2</v>
      </c>
      <c r="T130" s="62">
        <v>3</v>
      </c>
      <c r="U130" s="62"/>
      <c r="V130" s="128"/>
      <c r="W130" s="128"/>
      <c r="X130" s="128"/>
    </row>
    <row r="131" spans="1:24" ht="30.75" customHeight="1" x14ac:dyDescent="0.2">
      <c r="A131" s="668"/>
      <c r="B131" s="870"/>
      <c r="C131" s="64"/>
      <c r="D131" s="1504" t="s">
        <v>232</v>
      </c>
      <c r="E131" s="478"/>
      <c r="F131" s="857"/>
      <c r="G131" s="858"/>
      <c r="H131" s="928"/>
      <c r="I131" s="928"/>
      <c r="J131" s="101"/>
      <c r="K131" s="845"/>
      <c r="L131" s="928"/>
      <c r="M131" s="107"/>
      <c r="N131" s="476"/>
      <c r="O131" s="928"/>
      <c r="P131" s="107"/>
      <c r="Q131" s="481" t="s">
        <v>104</v>
      </c>
      <c r="R131" s="587" t="s">
        <v>84</v>
      </c>
      <c r="S131" s="482" t="s">
        <v>78</v>
      </c>
      <c r="T131" s="417"/>
      <c r="U131" s="710"/>
    </row>
    <row r="132" spans="1:24" ht="35.25" customHeight="1" x14ac:dyDescent="0.2">
      <c r="A132" s="668"/>
      <c r="B132" s="870"/>
      <c r="C132" s="64"/>
      <c r="D132" s="1480"/>
      <c r="E132" s="478"/>
      <c r="F132" s="857"/>
      <c r="G132" s="858"/>
      <c r="H132" s="928"/>
      <c r="I132" s="928"/>
      <c r="J132" s="101"/>
      <c r="K132" s="845"/>
      <c r="L132" s="928"/>
      <c r="M132" s="107"/>
      <c r="N132" s="476"/>
      <c r="O132" s="928"/>
      <c r="P132" s="107"/>
      <c r="Q132" s="323" t="s">
        <v>113</v>
      </c>
      <c r="R132" s="588" t="s">
        <v>78</v>
      </c>
      <c r="S132" s="483"/>
      <c r="T132" s="324"/>
      <c r="U132" s="711"/>
    </row>
    <row r="133" spans="1:24" ht="40.5" customHeight="1" x14ac:dyDescent="0.2">
      <c r="A133" s="668"/>
      <c r="B133" s="870"/>
      <c r="C133" s="64"/>
      <c r="D133" s="1397" t="s">
        <v>196</v>
      </c>
      <c r="E133" s="488"/>
      <c r="F133" s="343"/>
      <c r="G133" s="1031" t="s">
        <v>95</v>
      </c>
      <c r="H133" s="1009"/>
      <c r="I133" s="1009"/>
      <c r="J133" s="1032">
        <v>-50</v>
      </c>
      <c r="K133" s="500"/>
      <c r="L133" s="927"/>
      <c r="M133" s="105"/>
      <c r="N133" s="954"/>
      <c r="O133" s="927"/>
      <c r="P133" s="105"/>
      <c r="Q133" s="576" t="s">
        <v>120</v>
      </c>
      <c r="R133" s="589" t="s">
        <v>78</v>
      </c>
      <c r="S133" s="484"/>
      <c r="T133" s="485"/>
      <c r="U133" s="1505" t="s">
        <v>305</v>
      </c>
      <c r="V133" s="349"/>
    </row>
    <row r="134" spans="1:24" ht="51.75" customHeight="1" x14ac:dyDescent="0.2">
      <c r="A134" s="668"/>
      <c r="B134" s="870"/>
      <c r="C134" s="364"/>
      <c r="D134" s="1398"/>
      <c r="E134" s="488"/>
      <c r="F134" s="343"/>
      <c r="G134" s="743"/>
      <c r="H134" s="927"/>
      <c r="I134" s="927"/>
      <c r="J134" s="910"/>
      <c r="K134" s="500"/>
      <c r="L134" s="927"/>
      <c r="M134" s="105"/>
      <c r="N134" s="954"/>
      <c r="O134" s="927"/>
      <c r="P134" s="105"/>
      <c r="Q134" s="577"/>
      <c r="R134" s="648"/>
      <c r="S134" s="486"/>
      <c r="T134" s="487"/>
      <c r="U134" s="1506"/>
      <c r="V134" s="349"/>
    </row>
    <row r="135" spans="1:24" ht="31.5" customHeight="1" x14ac:dyDescent="0.2">
      <c r="A135" s="668"/>
      <c r="B135" s="870"/>
      <c r="C135" s="922"/>
      <c r="D135" s="1422" t="s">
        <v>197</v>
      </c>
      <c r="E135" s="392"/>
      <c r="F135" s="343"/>
      <c r="G135" s="743"/>
      <c r="H135" s="304"/>
      <c r="I135" s="304"/>
      <c r="J135" s="694"/>
      <c r="K135" s="769"/>
      <c r="L135" s="304"/>
      <c r="M135" s="634"/>
      <c r="N135" s="955"/>
      <c r="O135" s="304"/>
      <c r="P135" s="634"/>
      <c r="Q135" s="644" t="s">
        <v>162</v>
      </c>
      <c r="R135" s="645">
        <v>1</v>
      </c>
      <c r="S135" s="646"/>
      <c r="T135" s="647"/>
      <c r="U135" s="647"/>
      <c r="V135" s="54"/>
    </row>
    <row r="136" spans="1:24" ht="16.5" customHeight="1" x14ac:dyDescent="0.2">
      <c r="A136" s="668"/>
      <c r="B136" s="870"/>
      <c r="C136" s="922"/>
      <c r="D136" s="1422"/>
      <c r="E136" s="392"/>
      <c r="F136" s="343"/>
      <c r="G136" s="748"/>
      <c r="H136" s="539"/>
      <c r="I136" s="539"/>
      <c r="J136" s="700"/>
      <c r="K136" s="645"/>
      <c r="L136" s="436"/>
      <c r="M136" s="721"/>
      <c r="N136" s="956"/>
      <c r="O136" s="436"/>
      <c r="P136" s="721"/>
      <c r="Q136" s="1520" t="s">
        <v>163</v>
      </c>
      <c r="R136" s="590">
        <v>20</v>
      </c>
      <c r="S136" s="636">
        <v>60</v>
      </c>
      <c r="T136" s="637">
        <v>100</v>
      </c>
      <c r="U136" s="637"/>
      <c r="V136" s="54"/>
    </row>
    <row r="137" spans="1:24" ht="16.5" customHeight="1" thickBot="1" x14ac:dyDescent="0.25">
      <c r="A137" s="673"/>
      <c r="B137" s="908"/>
      <c r="C137" s="278"/>
      <c r="D137" s="633"/>
      <c r="E137" s="1522" t="s">
        <v>54</v>
      </c>
      <c r="F137" s="1523"/>
      <c r="G137" s="1524"/>
      <c r="H137" s="387">
        <f>+H129+H108+H106+H105+H104+H103+H102+H130</f>
        <v>4354.7999999999993</v>
      </c>
      <c r="I137" s="387">
        <f>+I129+I108+I106+I105+I104+I103+I102+I130</f>
        <v>3158.1</v>
      </c>
      <c r="J137" s="387">
        <f>+J129+J108+J106+J105+J104+J103+J102+J130</f>
        <v>-1196.7</v>
      </c>
      <c r="K137" s="397">
        <f>+K129+K108+K106+K105+K104+K103+K102+K130+K107</f>
        <v>9617.9</v>
      </c>
      <c r="L137" s="387">
        <f>+L129+L108+L106+L105+L104+L103+L102+L130+L107</f>
        <v>10073.5</v>
      </c>
      <c r="M137" s="961">
        <f>+M129+M108+M106+M105+M104+M103+M102+M130+M107</f>
        <v>455.59999999999991</v>
      </c>
      <c r="N137" s="957">
        <f>+N129+N108+N106+N105+N104+N103+N102+N130</f>
        <v>7211.8</v>
      </c>
      <c r="O137" s="387">
        <f>+O129+O108+O106+O105+O104+O103+O102+O130+O107</f>
        <v>10774.3</v>
      </c>
      <c r="P137" s="387">
        <f>+P129+P108+P106+P105+P104+P103+P102+P130</f>
        <v>662.5</v>
      </c>
      <c r="Q137" s="1521"/>
      <c r="R137" s="591"/>
      <c r="S137" s="416"/>
      <c r="T137" s="187"/>
      <c r="U137" s="187"/>
    </row>
    <row r="138" spans="1:24" ht="14.25" customHeight="1" x14ac:dyDescent="0.2">
      <c r="A138" s="670" t="s">
        <v>17</v>
      </c>
      <c r="B138" s="907" t="s">
        <v>14</v>
      </c>
      <c r="C138" s="753" t="s">
        <v>17</v>
      </c>
      <c r="D138" s="1525" t="s">
        <v>198</v>
      </c>
      <c r="E138" s="465" t="s">
        <v>2</v>
      </c>
      <c r="F138" s="58">
        <v>5</v>
      </c>
      <c r="G138" s="94" t="s">
        <v>15</v>
      </c>
      <c r="H138" s="350">
        <v>60.4</v>
      </c>
      <c r="I138" s="350">
        <v>60.4</v>
      </c>
      <c r="J138" s="145"/>
      <c r="K138" s="398">
        <v>588.29999999999995</v>
      </c>
      <c r="L138" s="350">
        <v>588.29999999999995</v>
      </c>
      <c r="M138" s="962"/>
      <c r="N138" s="983">
        <f>1085.8+171.1</f>
        <v>1256.8999999999999</v>
      </c>
      <c r="O138" s="350">
        <f>1085.8+171.1</f>
        <v>1256.8999999999999</v>
      </c>
      <c r="P138" s="962"/>
      <c r="Q138" s="528"/>
      <c r="R138" s="243"/>
      <c r="S138" s="167"/>
      <c r="T138" s="686"/>
      <c r="U138" s="686"/>
      <c r="V138" s="128"/>
      <c r="W138" s="128"/>
      <c r="X138" s="128"/>
    </row>
    <row r="139" spans="1:24" ht="14.25" customHeight="1" x14ac:dyDescent="0.2">
      <c r="A139" s="668"/>
      <c r="B139" s="870"/>
      <c r="C139" s="922"/>
      <c r="D139" s="1422"/>
      <c r="E139" s="499"/>
      <c r="F139" s="48"/>
      <c r="G139" s="909" t="s">
        <v>111</v>
      </c>
      <c r="H139" s="351">
        <f>32-5.7</f>
        <v>26.3</v>
      </c>
      <c r="I139" s="351">
        <f>32-5.7</f>
        <v>26.3</v>
      </c>
      <c r="J139" s="320"/>
      <c r="K139" s="399"/>
      <c r="L139" s="351"/>
      <c r="M139" s="319"/>
      <c r="N139" s="958"/>
      <c r="O139" s="351"/>
      <c r="P139" s="319"/>
      <c r="Q139" s="916"/>
      <c r="R139" s="244"/>
      <c r="S139" s="140"/>
      <c r="T139" s="86"/>
      <c r="U139" s="86"/>
    </row>
    <row r="140" spans="1:24" ht="14.25" customHeight="1" x14ac:dyDescent="0.2">
      <c r="A140" s="668"/>
      <c r="B140" s="870"/>
      <c r="C140" s="922"/>
      <c r="D140" s="1422"/>
      <c r="E140" s="499"/>
      <c r="F140" s="48"/>
      <c r="G140" s="337" t="s">
        <v>3</v>
      </c>
      <c r="H140" s="825"/>
      <c r="I140" s="825"/>
      <c r="J140" s="984"/>
      <c r="K140" s="826">
        <v>35.700000000000003</v>
      </c>
      <c r="L140" s="825">
        <v>35.700000000000003</v>
      </c>
      <c r="M140" s="827"/>
      <c r="N140" s="985">
        <v>35.700000000000003</v>
      </c>
      <c r="O140" s="825">
        <v>35.700000000000003</v>
      </c>
      <c r="P140" s="827"/>
      <c r="Q140" s="916"/>
      <c r="R140" s="244"/>
      <c r="S140" s="140"/>
      <c r="T140" s="86"/>
      <c r="U140" s="86"/>
    </row>
    <row r="141" spans="1:24" ht="14.25" customHeight="1" x14ac:dyDescent="0.2">
      <c r="A141" s="668"/>
      <c r="B141" s="870"/>
      <c r="C141" s="922"/>
      <c r="D141" s="1422"/>
      <c r="E141" s="499"/>
      <c r="F141" s="48"/>
      <c r="G141" s="778" t="s">
        <v>4</v>
      </c>
      <c r="H141" s="828"/>
      <c r="I141" s="828"/>
      <c r="J141" s="986"/>
      <c r="K141" s="779"/>
      <c r="L141" s="828"/>
      <c r="M141" s="987"/>
      <c r="N141" s="988">
        <v>403.9</v>
      </c>
      <c r="O141" s="828">
        <v>403.9</v>
      </c>
      <c r="P141" s="827"/>
      <c r="Q141" s="916"/>
      <c r="R141" s="244"/>
      <c r="S141" s="140"/>
      <c r="T141" s="86"/>
      <c r="U141" s="86"/>
    </row>
    <row r="142" spans="1:24" ht="14.25" customHeight="1" x14ac:dyDescent="0.2">
      <c r="A142" s="668"/>
      <c r="B142" s="870"/>
      <c r="C142" s="922"/>
      <c r="D142" s="1422"/>
      <c r="E142" s="499"/>
      <c r="F142" s="914"/>
      <c r="G142" s="697" t="s">
        <v>52</v>
      </c>
      <c r="H142" s="782">
        <v>125</v>
      </c>
      <c r="I142" s="782">
        <v>125</v>
      </c>
      <c r="J142" s="335"/>
      <c r="K142" s="643">
        <v>1300</v>
      </c>
      <c r="L142" s="782">
        <v>1300</v>
      </c>
      <c r="M142" s="133"/>
      <c r="N142" s="744">
        <v>1000</v>
      </c>
      <c r="O142" s="782">
        <v>1000</v>
      </c>
      <c r="P142" s="133"/>
      <c r="Q142" s="916"/>
      <c r="R142" s="244"/>
      <c r="S142" s="140"/>
      <c r="T142" s="86"/>
      <c r="U142" s="86"/>
    </row>
    <row r="143" spans="1:24" ht="45.75" customHeight="1" x14ac:dyDescent="0.2">
      <c r="A143" s="668"/>
      <c r="B143" s="870"/>
      <c r="C143" s="922"/>
      <c r="D143" s="1397" t="s">
        <v>245</v>
      </c>
      <c r="E143" s="392"/>
      <c r="F143" s="343"/>
      <c r="G143" s="817"/>
      <c r="H143" s="386"/>
      <c r="I143" s="386"/>
      <c r="J143" s="801"/>
      <c r="K143" s="505"/>
      <c r="L143" s="386"/>
      <c r="M143" s="802"/>
      <c r="N143" s="807"/>
      <c r="O143" s="386"/>
      <c r="P143" s="802"/>
      <c r="Q143" s="911" t="s">
        <v>56</v>
      </c>
      <c r="R143" s="915">
        <v>1</v>
      </c>
      <c r="S143" s="917"/>
      <c r="T143" s="919"/>
      <c r="U143" s="1512"/>
    </row>
    <row r="144" spans="1:24" ht="45.75" customHeight="1" x14ac:dyDescent="0.2">
      <c r="A144" s="668"/>
      <c r="B144" s="870"/>
      <c r="C144" s="922"/>
      <c r="D144" s="1436"/>
      <c r="E144" s="392"/>
      <c r="F144" s="343"/>
      <c r="G144" s="816"/>
      <c r="H144" s="811"/>
      <c r="I144" s="811"/>
      <c r="J144" s="814"/>
      <c r="K144" s="977"/>
      <c r="L144" s="811"/>
      <c r="M144" s="810"/>
      <c r="N144" s="813"/>
      <c r="O144" s="811"/>
      <c r="P144" s="810"/>
      <c r="Q144" s="912"/>
      <c r="R144" s="916"/>
      <c r="S144" s="918"/>
      <c r="T144" s="920"/>
      <c r="U144" s="1513"/>
    </row>
    <row r="145" spans="1:26" ht="57.75" customHeight="1" x14ac:dyDescent="0.2">
      <c r="A145" s="668"/>
      <c r="B145" s="870"/>
      <c r="C145" s="922"/>
      <c r="D145" s="1436"/>
      <c r="E145" s="392"/>
      <c r="F145" s="343"/>
      <c r="G145" s="784"/>
      <c r="H145" s="786"/>
      <c r="I145" s="786"/>
      <c r="J145" s="787"/>
      <c r="K145" s="788"/>
      <c r="L145" s="786"/>
      <c r="M145" s="789"/>
      <c r="N145" s="803"/>
      <c r="O145" s="786"/>
      <c r="P145" s="789"/>
      <c r="Q145" s="912"/>
      <c r="R145" s="916"/>
      <c r="S145" s="918"/>
      <c r="T145" s="920"/>
      <c r="U145" s="1513"/>
    </row>
    <row r="146" spans="1:26" ht="45.75" customHeight="1" x14ac:dyDescent="0.2">
      <c r="A146" s="668"/>
      <c r="B146" s="870"/>
      <c r="C146" s="922"/>
      <c r="D146" s="1398"/>
      <c r="E146" s="392"/>
      <c r="F146" s="343"/>
      <c r="G146" s="816"/>
      <c r="H146" s="824"/>
      <c r="I146" s="824"/>
      <c r="J146" s="951"/>
      <c r="K146" s="977"/>
      <c r="L146" s="811"/>
      <c r="M146" s="810"/>
      <c r="N146" s="813"/>
      <c r="O146" s="811"/>
      <c r="P146" s="810"/>
      <c r="Q146" s="925" t="s">
        <v>131</v>
      </c>
      <c r="R146" s="389"/>
      <c r="S146" s="139">
        <v>40</v>
      </c>
      <c r="T146" s="932">
        <v>100</v>
      </c>
      <c r="U146" s="1513"/>
    </row>
    <row r="147" spans="1:26" ht="26.25" customHeight="1" x14ac:dyDescent="0.2">
      <c r="A147" s="668"/>
      <c r="B147" s="870"/>
      <c r="C147" s="903"/>
      <c r="D147" s="614" t="s">
        <v>233</v>
      </c>
      <c r="E147" s="488"/>
      <c r="F147" s="343"/>
      <c r="G147" s="785"/>
      <c r="H147" s="386"/>
      <c r="I147" s="386"/>
      <c r="J147" s="801"/>
      <c r="K147" s="821"/>
      <c r="L147" s="386"/>
      <c r="M147" s="802"/>
      <c r="N147" s="801"/>
      <c r="O147" s="386"/>
      <c r="P147" s="802"/>
      <c r="Q147" s="551" t="s">
        <v>101</v>
      </c>
      <c r="R147" s="462">
        <v>5</v>
      </c>
      <c r="S147" s="262"/>
      <c r="T147" s="29"/>
      <c r="U147" s="1512"/>
      <c r="W147" s="25"/>
      <c r="X147" s="25"/>
      <c r="Y147" s="25"/>
    </row>
    <row r="148" spans="1:26" ht="26.25" customHeight="1" x14ac:dyDescent="0.2">
      <c r="A148" s="668"/>
      <c r="B148" s="870"/>
      <c r="C148" s="903"/>
      <c r="D148" s="533"/>
      <c r="E148" s="488"/>
      <c r="F148" s="918"/>
      <c r="G148" s="817"/>
      <c r="H148" s="386"/>
      <c r="I148" s="386"/>
      <c r="J148" s="801"/>
      <c r="K148" s="821"/>
      <c r="L148" s="386"/>
      <c r="M148" s="802"/>
      <c r="N148" s="801"/>
      <c r="O148" s="386"/>
      <c r="P148" s="802"/>
      <c r="Q148" s="912" t="s">
        <v>56</v>
      </c>
      <c r="R148" s="916"/>
      <c r="S148" s="918">
        <v>3</v>
      </c>
      <c r="T148" s="920">
        <v>5</v>
      </c>
      <c r="U148" s="1513"/>
      <c r="W148" s="25"/>
      <c r="X148" s="25"/>
      <c r="Y148" s="25"/>
    </row>
    <row r="149" spans="1:26" ht="26.25" customHeight="1" x14ac:dyDescent="0.2">
      <c r="A149" s="667"/>
      <c r="B149" s="870"/>
      <c r="C149" s="856"/>
      <c r="D149" s="737"/>
      <c r="E149" s="488"/>
      <c r="F149" s="918"/>
      <c r="G149" s="440"/>
      <c r="H149" s="783"/>
      <c r="I149" s="783"/>
      <c r="J149" s="144"/>
      <c r="K149" s="170"/>
      <c r="L149" s="783"/>
      <c r="M149" s="141"/>
      <c r="N149" s="959"/>
      <c r="O149" s="783"/>
      <c r="P149" s="989"/>
      <c r="Q149" s="925" t="s">
        <v>65</v>
      </c>
      <c r="R149" s="389"/>
      <c r="S149" s="139"/>
      <c r="T149" s="932">
        <v>10</v>
      </c>
      <c r="U149" s="1514"/>
      <c r="W149" s="25"/>
      <c r="X149" s="25"/>
      <c r="Y149" s="25"/>
    </row>
    <row r="150" spans="1:26" ht="28.5" customHeight="1" x14ac:dyDescent="0.2">
      <c r="A150" s="668"/>
      <c r="B150" s="870"/>
      <c r="C150" s="903"/>
      <c r="D150" s="143" t="s">
        <v>199</v>
      </c>
      <c r="E150" s="887"/>
      <c r="F150" s="888"/>
      <c r="G150" s="858"/>
      <c r="H150" s="928"/>
      <c r="I150" s="928"/>
      <c r="J150" s="101"/>
      <c r="K150" s="845"/>
      <c r="L150" s="928"/>
      <c r="M150" s="107"/>
      <c r="N150" s="101"/>
      <c r="O150" s="928"/>
      <c r="P150" s="107"/>
      <c r="Q150" s="579" t="s">
        <v>62</v>
      </c>
      <c r="R150" s="22"/>
      <c r="S150" s="689">
        <v>1</v>
      </c>
      <c r="T150" s="53"/>
      <c r="U150" s="692"/>
      <c r="V150" s="518"/>
    </row>
    <row r="151" spans="1:26" ht="30" customHeight="1" x14ac:dyDescent="0.2">
      <c r="A151" s="667"/>
      <c r="B151" s="870"/>
      <c r="C151" s="68"/>
      <c r="D151" s="143"/>
      <c r="E151" s="318"/>
      <c r="F151" s="151"/>
      <c r="G151" s="317"/>
      <c r="H151" s="928"/>
      <c r="I151" s="928"/>
      <c r="J151" s="101"/>
      <c r="K151" s="845"/>
      <c r="L151" s="928"/>
      <c r="M151" s="107"/>
      <c r="N151" s="101"/>
      <c r="O151" s="928"/>
      <c r="P151" s="107"/>
      <c r="Q151" s="579" t="s">
        <v>83</v>
      </c>
      <c r="R151" s="592"/>
      <c r="S151" s="689">
        <v>30</v>
      </c>
      <c r="T151" s="53">
        <v>100</v>
      </c>
      <c r="U151" s="692"/>
    </row>
    <row r="152" spans="1:26" ht="29.25" customHeight="1" x14ac:dyDescent="0.2">
      <c r="A152" s="667"/>
      <c r="B152" s="870"/>
      <c r="C152" s="903"/>
      <c r="D152" s="869" t="s">
        <v>175</v>
      </c>
      <c r="E152" s="857"/>
      <c r="F152" s="857"/>
      <c r="G152" s="858"/>
      <c r="H152" s="928"/>
      <c r="I152" s="928"/>
      <c r="J152" s="101"/>
      <c r="K152" s="845"/>
      <c r="L152" s="928"/>
      <c r="M152" s="107"/>
      <c r="N152" s="101"/>
      <c r="O152" s="928"/>
      <c r="P152" s="107"/>
      <c r="Q152" s="881" t="s">
        <v>62</v>
      </c>
      <c r="R152" s="73">
        <v>1</v>
      </c>
      <c r="S152" s="158"/>
      <c r="T152" s="275"/>
      <c r="U152" s="275"/>
    </row>
    <row r="153" spans="1:26" ht="18.75" customHeight="1" thickBot="1" x14ac:dyDescent="0.25">
      <c r="A153" s="673"/>
      <c r="B153" s="908"/>
      <c r="C153" s="896"/>
      <c r="D153" s="875"/>
      <c r="E153" s="1515" t="s">
        <v>54</v>
      </c>
      <c r="F153" s="1516"/>
      <c r="G153" s="1517"/>
      <c r="H153" s="292">
        <f t="shared" ref="H153" si="22">SUM(H138:H142)</f>
        <v>211.7</v>
      </c>
      <c r="I153" s="292">
        <f t="shared" ref="I153:P153" si="23">SUM(I138:I142)</f>
        <v>211.7</v>
      </c>
      <c r="J153" s="491">
        <f t="shared" si="23"/>
        <v>0</v>
      </c>
      <c r="K153" s="492">
        <f t="shared" si="23"/>
        <v>1924</v>
      </c>
      <c r="L153" s="292">
        <f t="shared" si="23"/>
        <v>1924</v>
      </c>
      <c r="M153" s="495">
        <f t="shared" si="23"/>
        <v>0</v>
      </c>
      <c r="N153" s="960">
        <f t="shared" si="23"/>
        <v>2696.5</v>
      </c>
      <c r="O153" s="292">
        <f t="shared" si="23"/>
        <v>2696.5</v>
      </c>
      <c r="P153" s="495">
        <f t="shared" si="23"/>
        <v>0</v>
      </c>
      <c r="Q153" s="881" t="s">
        <v>63</v>
      </c>
      <c r="R153" s="595"/>
      <c r="S153" s="347">
        <v>50</v>
      </c>
      <c r="T153" s="511">
        <v>80</v>
      </c>
      <c r="U153" s="511"/>
      <c r="V153" s="128"/>
      <c r="W153" s="128"/>
      <c r="X153" s="128"/>
      <c r="Y153" s="268"/>
      <c r="Z153" s="1518"/>
    </row>
    <row r="154" spans="1:26" ht="15" customHeight="1" x14ac:dyDescent="0.2">
      <c r="A154" s="670" t="s">
        <v>17</v>
      </c>
      <c r="B154" s="907" t="s">
        <v>14</v>
      </c>
      <c r="C154" s="895" t="s">
        <v>19</v>
      </c>
      <c r="D154" s="1479" t="s">
        <v>200</v>
      </c>
      <c r="E154" s="66" t="s">
        <v>2</v>
      </c>
      <c r="F154" s="85">
        <v>5</v>
      </c>
      <c r="G154" s="695" t="s">
        <v>15</v>
      </c>
      <c r="H154" s="302"/>
      <c r="I154" s="302"/>
      <c r="J154" s="97"/>
      <c r="K154" s="341">
        <v>645.20000000000005</v>
      </c>
      <c r="L154" s="302">
        <v>645.20000000000005</v>
      </c>
      <c r="M154" s="119"/>
      <c r="N154" s="97">
        <v>444.4</v>
      </c>
      <c r="O154" s="302">
        <v>444.4</v>
      </c>
      <c r="P154" s="119"/>
      <c r="Q154" s="885"/>
      <c r="R154" s="623"/>
      <c r="S154" s="167"/>
      <c r="T154" s="686"/>
      <c r="U154" s="1481"/>
      <c r="W154" s="268"/>
      <c r="X154" s="268"/>
      <c r="Y154" s="268"/>
      <c r="Z154" s="1518"/>
    </row>
    <row r="155" spans="1:26" ht="15" customHeight="1" x14ac:dyDescent="0.2">
      <c r="A155" s="668"/>
      <c r="B155" s="870"/>
      <c r="C155" s="856"/>
      <c r="D155" s="1480"/>
      <c r="E155" s="620"/>
      <c r="F155" s="327"/>
      <c r="G155" s="631" t="s">
        <v>111</v>
      </c>
      <c r="H155" s="303">
        <f>30.1+5.7</f>
        <v>35.800000000000004</v>
      </c>
      <c r="I155" s="303">
        <f>30.1+5.7</f>
        <v>35.800000000000004</v>
      </c>
      <c r="J155" s="376"/>
      <c r="K155" s="339"/>
      <c r="L155" s="303"/>
      <c r="M155" s="104"/>
      <c r="N155" s="376"/>
      <c r="O155" s="303"/>
      <c r="P155" s="104"/>
      <c r="Q155" s="930"/>
      <c r="R155" s="864"/>
      <c r="S155" s="140"/>
      <c r="T155" s="86"/>
      <c r="U155" s="1482"/>
      <c r="W155" s="353"/>
      <c r="X155" s="886"/>
      <c r="Y155" s="886"/>
      <c r="Z155" s="886"/>
    </row>
    <row r="156" spans="1:26" ht="15" customHeight="1" x14ac:dyDescent="0.2">
      <c r="A156" s="668"/>
      <c r="B156" s="870"/>
      <c r="C156" s="903"/>
      <c r="D156" s="890"/>
      <c r="E156" s="620"/>
      <c r="F156" s="327"/>
      <c r="G156" s="451" t="s">
        <v>114</v>
      </c>
      <c r="H156" s="303">
        <v>31.6</v>
      </c>
      <c r="I156" s="303">
        <v>31.6</v>
      </c>
      <c r="J156" s="435"/>
      <c r="K156" s="339">
        <v>516.29999999999995</v>
      </c>
      <c r="L156" s="303">
        <v>516.29999999999995</v>
      </c>
      <c r="M156" s="104"/>
      <c r="N156" s="376"/>
      <c r="O156" s="303"/>
      <c r="P156" s="104"/>
      <c r="Q156" s="930"/>
      <c r="R156" s="864"/>
      <c r="S156" s="140"/>
      <c r="T156" s="86"/>
      <c r="U156" s="1519"/>
      <c r="W156" s="353"/>
      <c r="X156" s="886"/>
      <c r="Y156" s="886"/>
      <c r="Z156" s="886"/>
    </row>
    <row r="157" spans="1:26" ht="15.75" customHeight="1" x14ac:dyDescent="0.2">
      <c r="A157" s="668"/>
      <c r="B157" s="870"/>
      <c r="C157" s="903"/>
      <c r="D157" s="1448" t="s">
        <v>201</v>
      </c>
      <c r="E157" s="1511"/>
      <c r="F157" s="1452"/>
      <c r="G157" s="696"/>
      <c r="H157" s="928"/>
      <c r="I157" s="928"/>
      <c r="J157" s="101"/>
      <c r="K157" s="906"/>
      <c r="L157" s="928"/>
      <c r="M157" s="107"/>
      <c r="N157" s="101"/>
      <c r="O157" s="928"/>
      <c r="P157" s="107"/>
      <c r="Q157" s="621" t="s">
        <v>64</v>
      </c>
      <c r="R157" s="471">
        <v>1</v>
      </c>
      <c r="S157" s="190"/>
      <c r="T157" s="83"/>
      <c r="U157" s="83"/>
      <c r="W157" s="353"/>
      <c r="X157" s="886"/>
      <c r="Y157" s="886"/>
      <c r="Z157" s="886"/>
    </row>
    <row r="158" spans="1:26" ht="30.75" customHeight="1" x14ac:dyDescent="0.2">
      <c r="A158" s="667"/>
      <c r="B158" s="870"/>
      <c r="C158" s="68"/>
      <c r="D158" s="1461"/>
      <c r="E158" s="1511"/>
      <c r="F158" s="1452"/>
      <c r="G158" s="858"/>
      <c r="H158" s="928"/>
      <c r="I158" s="928"/>
      <c r="J158" s="101"/>
      <c r="K158" s="906"/>
      <c r="L158" s="928"/>
      <c r="M158" s="107"/>
      <c r="N158" s="101"/>
      <c r="O158" s="928"/>
      <c r="P158" s="107"/>
      <c r="Q158" s="621" t="s">
        <v>102</v>
      </c>
      <c r="R158" s="471"/>
      <c r="S158" s="190">
        <v>100</v>
      </c>
      <c r="T158" s="83"/>
      <c r="U158" s="83"/>
      <c r="W158" s="353"/>
      <c r="X158" s="886"/>
      <c r="Y158" s="886"/>
      <c r="Z158" s="886"/>
    </row>
    <row r="159" spans="1:26" ht="15.75" customHeight="1" x14ac:dyDescent="0.2">
      <c r="A159" s="667"/>
      <c r="B159" s="870"/>
      <c r="C159" s="227"/>
      <c r="D159" s="1449"/>
      <c r="E159" s="1511"/>
      <c r="F159" s="1452"/>
      <c r="G159" s="317"/>
      <c r="H159" s="305"/>
      <c r="I159" s="305"/>
      <c r="J159" s="374"/>
      <c r="K159" s="301"/>
      <c r="L159" s="305"/>
      <c r="M159" s="267"/>
      <c r="N159" s="374"/>
      <c r="O159" s="305"/>
      <c r="P159" s="267"/>
      <c r="Q159" s="622" t="s">
        <v>129</v>
      </c>
      <c r="R159" s="69"/>
      <c r="S159" s="161">
        <v>100</v>
      </c>
      <c r="T159" s="43"/>
      <c r="U159" s="43"/>
      <c r="W159" s="353"/>
      <c r="X159" s="886"/>
      <c r="Y159" s="886"/>
      <c r="Z159" s="886"/>
    </row>
    <row r="160" spans="1:26" ht="28.5" customHeight="1" x14ac:dyDescent="0.2">
      <c r="A160" s="668"/>
      <c r="B160" s="870"/>
      <c r="C160" s="903"/>
      <c r="D160" s="1448" t="s">
        <v>202</v>
      </c>
      <c r="E160" s="1511"/>
      <c r="F160" s="1452"/>
      <c r="G160" s="822"/>
      <c r="H160" s="386"/>
      <c r="I160" s="386"/>
      <c r="J160" s="801"/>
      <c r="K160" s="821"/>
      <c r="L160" s="386"/>
      <c r="M160" s="801"/>
      <c r="N160" s="821"/>
      <c r="O160" s="386"/>
      <c r="P160" s="133"/>
      <c r="Q160" s="621" t="s">
        <v>56</v>
      </c>
      <c r="R160" s="624">
        <v>1</v>
      </c>
      <c r="S160" s="190"/>
      <c r="T160" s="83"/>
      <c r="U160" s="1444"/>
      <c r="W160" s="353"/>
      <c r="X160" s="886"/>
      <c r="Y160" s="886"/>
      <c r="Z160" s="886"/>
    </row>
    <row r="161" spans="1:26" ht="16.5" customHeight="1" x14ac:dyDescent="0.2">
      <c r="A161" s="667"/>
      <c r="B161" s="870"/>
      <c r="C161" s="68"/>
      <c r="D161" s="1461"/>
      <c r="E161" s="1511"/>
      <c r="F161" s="1452"/>
      <c r="G161" s="819"/>
      <c r="H161" s="811"/>
      <c r="I161" s="811"/>
      <c r="J161" s="814"/>
      <c r="K161" s="812"/>
      <c r="L161" s="811"/>
      <c r="M161" s="814"/>
      <c r="N161" s="812"/>
      <c r="O161" s="811"/>
      <c r="P161" s="334"/>
      <c r="Q161" s="1444" t="s">
        <v>103</v>
      </c>
      <c r="R161" s="477"/>
      <c r="S161" s="190">
        <v>50</v>
      </c>
      <c r="T161" s="83">
        <v>100</v>
      </c>
      <c r="U161" s="1471"/>
    </row>
    <row r="162" spans="1:26" ht="17.25" customHeight="1" thickBot="1" x14ac:dyDescent="0.25">
      <c r="A162" s="879"/>
      <c r="B162" s="908"/>
      <c r="C162" s="896"/>
      <c r="D162" s="1462"/>
      <c r="E162" s="1515" t="s">
        <v>54</v>
      </c>
      <c r="F162" s="1516"/>
      <c r="G162" s="1537"/>
      <c r="H162" s="542">
        <f>SUM(H154:H156)</f>
        <v>67.400000000000006</v>
      </c>
      <c r="I162" s="292">
        <f t="shared" ref="I162:O162" si="24">SUM(I154:I156)</f>
        <v>67.400000000000006</v>
      </c>
      <c r="J162" s="712">
        <f t="shared" si="24"/>
        <v>0</v>
      </c>
      <c r="K162" s="542">
        <f t="shared" si="24"/>
        <v>1161.5</v>
      </c>
      <c r="L162" s="292">
        <f>SUM(L154:L156)</f>
        <v>1161.5</v>
      </c>
      <c r="M162" s="712">
        <f t="shared" si="24"/>
        <v>0</v>
      </c>
      <c r="N162" s="542">
        <f t="shared" si="24"/>
        <v>444.4</v>
      </c>
      <c r="O162" s="292">
        <f t="shared" si="24"/>
        <v>444.4</v>
      </c>
      <c r="P162" s="823"/>
      <c r="Q162" s="1445"/>
      <c r="R162" s="514"/>
      <c r="S162" s="368"/>
      <c r="T162" s="178"/>
      <c r="U162" s="1445"/>
      <c r="V162" s="128"/>
      <c r="W162" s="128"/>
      <c r="X162" s="128"/>
      <c r="Y162" s="268"/>
      <c r="Z162" s="1518"/>
    </row>
    <row r="163" spans="1:26" ht="27.75" customHeight="1" x14ac:dyDescent="0.2">
      <c r="A163" s="670" t="s">
        <v>17</v>
      </c>
      <c r="B163" s="907" t="s">
        <v>14</v>
      </c>
      <c r="C163" s="895" t="s">
        <v>21</v>
      </c>
      <c r="D163" s="889" t="s">
        <v>105</v>
      </c>
      <c r="E163" s="369"/>
      <c r="F163" s="369"/>
      <c r="G163" s="367"/>
      <c r="H163" s="174"/>
      <c r="I163" s="302"/>
      <c r="J163" s="97"/>
      <c r="K163" s="174"/>
      <c r="L163" s="302"/>
      <c r="M163" s="119"/>
      <c r="N163" s="97"/>
      <c r="O163" s="302"/>
      <c r="P163" s="119"/>
      <c r="Q163" s="872"/>
      <c r="R163" s="243"/>
      <c r="S163" s="167"/>
      <c r="T163" s="686"/>
      <c r="U163" s="1531"/>
      <c r="W163" s="268"/>
      <c r="X163" s="268"/>
      <c r="Y163" s="268"/>
      <c r="Z163" s="1518"/>
    </row>
    <row r="164" spans="1:26" ht="54" customHeight="1" x14ac:dyDescent="0.2">
      <c r="A164" s="667"/>
      <c r="B164" s="870"/>
      <c r="C164" s="71"/>
      <c r="D164" s="946" t="s">
        <v>286</v>
      </c>
      <c r="E164" s="138"/>
      <c r="F164" s="751">
        <v>2</v>
      </c>
      <c r="G164" s="27" t="s">
        <v>15</v>
      </c>
      <c r="H164" s="391">
        <v>242.7</v>
      </c>
      <c r="I164" s="844">
        <f>242.7</f>
        <v>242.7</v>
      </c>
      <c r="J164" s="842"/>
      <c r="K164" s="391">
        <v>254.1</v>
      </c>
      <c r="L164" s="844">
        <v>254.1</v>
      </c>
      <c r="M164" s="152"/>
      <c r="N164" s="185">
        <v>297.39999999999998</v>
      </c>
      <c r="O164" s="844">
        <v>297.39999999999998</v>
      </c>
      <c r="P164" s="152"/>
      <c r="Q164" s="497" t="s">
        <v>132</v>
      </c>
      <c r="R164" s="583">
        <v>3</v>
      </c>
      <c r="S164" s="158">
        <v>5</v>
      </c>
      <c r="T164" s="59">
        <v>6</v>
      </c>
      <c r="U164" s="1532"/>
    </row>
    <row r="165" spans="1:26" ht="30" customHeight="1" x14ac:dyDescent="0.2">
      <c r="A165" s="667"/>
      <c r="B165" s="870"/>
      <c r="C165" s="237"/>
      <c r="D165" s="946" t="s">
        <v>149</v>
      </c>
      <c r="E165" s="506"/>
      <c r="F165" s="857"/>
      <c r="G165" s="236"/>
      <c r="H165" s="906"/>
      <c r="I165" s="928"/>
      <c r="J165" s="101"/>
      <c r="K165" s="906"/>
      <c r="L165" s="928"/>
      <c r="M165" s="107"/>
      <c r="N165" s="101"/>
      <c r="O165" s="928"/>
      <c r="P165" s="107"/>
      <c r="Q165" s="205" t="s">
        <v>132</v>
      </c>
      <c r="R165" s="72">
        <v>24</v>
      </c>
      <c r="S165" s="161">
        <v>21</v>
      </c>
      <c r="T165" s="43">
        <v>21</v>
      </c>
      <c r="U165" s="1532"/>
    </row>
    <row r="166" spans="1:26" ht="40.5" customHeight="1" x14ac:dyDescent="0.2">
      <c r="A166" s="668"/>
      <c r="B166" s="870"/>
      <c r="C166" s="903"/>
      <c r="D166" s="534" t="s">
        <v>204</v>
      </c>
      <c r="E166" s="366"/>
      <c r="F166" s="366"/>
      <c r="G166" s="909"/>
      <c r="H166" s="906"/>
      <c r="I166" s="928"/>
      <c r="J166" s="101"/>
      <c r="K166" s="906"/>
      <c r="L166" s="928"/>
      <c r="M166" s="107"/>
      <c r="N166" s="101"/>
      <c r="O166" s="928"/>
      <c r="P166" s="107"/>
      <c r="Q166" s="444" t="s">
        <v>248</v>
      </c>
      <c r="R166" s="72"/>
      <c r="S166" s="161">
        <v>262</v>
      </c>
      <c r="T166" s="88"/>
      <c r="U166" s="1532"/>
      <c r="W166" s="268"/>
      <c r="X166" s="268"/>
      <c r="Y166" s="268"/>
      <c r="Z166" s="886"/>
    </row>
    <row r="167" spans="1:26" ht="31.5" customHeight="1" x14ac:dyDescent="0.2">
      <c r="A167" s="668"/>
      <c r="B167" s="870"/>
      <c r="C167" s="903"/>
      <c r="D167" s="467" t="s">
        <v>203</v>
      </c>
      <c r="E167" s="366"/>
      <c r="F167" s="536"/>
      <c r="G167" s="859"/>
      <c r="H167" s="750"/>
      <c r="I167" s="746"/>
      <c r="J167" s="144"/>
      <c r="K167" s="750"/>
      <c r="L167" s="746"/>
      <c r="M167" s="141"/>
      <c r="N167" s="144"/>
      <c r="O167" s="746"/>
      <c r="P167" s="141"/>
      <c r="Q167" s="444" t="s">
        <v>106</v>
      </c>
      <c r="R167" s="82">
        <v>3</v>
      </c>
      <c r="S167" s="933"/>
      <c r="T167" s="88"/>
      <c r="U167" s="1533"/>
      <c r="W167" s="268"/>
      <c r="X167" s="268"/>
      <c r="Y167" s="268"/>
      <c r="Z167" s="886"/>
    </row>
    <row r="168" spans="1:26" ht="54" customHeight="1" x14ac:dyDescent="0.2">
      <c r="A168" s="668"/>
      <c r="B168" s="870"/>
      <c r="C168" s="903"/>
      <c r="D168" s="1419" t="s">
        <v>246</v>
      </c>
      <c r="E168" s="630" t="s">
        <v>240</v>
      </c>
      <c r="F168" s="535">
        <v>6</v>
      </c>
      <c r="G168" s="337" t="s">
        <v>15</v>
      </c>
      <c r="H168" s="377">
        <v>299.3</v>
      </c>
      <c r="I168" s="997">
        <f>299.3-3.7</f>
        <v>295.60000000000002</v>
      </c>
      <c r="J168" s="998">
        <f>+I168-H168</f>
        <v>-3.6999999999999886</v>
      </c>
      <c r="K168" s="377"/>
      <c r="L168" s="781"/>
      <c r="M168" s="334"/>
      <c r="N168" s="201"/>
      <c r="O168" s="781"/>
      <c r="P168" s="334"/>
      <c r="Q168" s="147" t="s">
        <v>247</v>
      </c>
      <c r="R168" s="594">
        <v>2023</v>
      </c>
      <c r="S168" s="158"/>
      <c r="T168" s="45"/>
      <c r="U168" s="1444" t="s">
        <v>306</v>
      </c>
      <c r="W168" s="268"/>
      <c r="X168" s="268"/>
      <c r="Y168" s="268"/>
      <c r="Z168" s="886"/>
    </row>
    <row r="169" spans="1:26" ht="17.25" customHeight="1" thickBot="1" x14ac:dyDescent="0.25">
      <c r="A169" s="879"/>
      <c r="B169" s="908"/>
      <c r="C169" s="741"/>
      <c r="D169" s="1534"/>
      <c r="E169" s="1515" t="s">
        <v>54</v>
      </c>
      <c r="F169" s="1516"/>
      <c r="G169" s="1517"/>
      <c r="H169" s="112">
        <f>SUM(H164:H168)</f>
        <v>542</v>
      </c>
      <c r="I169" s="295">
        <f>SUM(I164:I168)</f>
        <v>538.29999999999995</v>
      </c>
      <c r="J169" s="295">
        <f>SUM(J164:J168)</f>
        <v>-3.6999999999999886</v>
      </c>
      <c r="K169" s="112">
        <f>SUM(K164:K168)</f>
        <v>254.1</v>
      </c>
      <c r="L169" s="295">
        <f>SUM(L164:L168)</f>
        <v>254.1</v>
      </c>
      <c r="M169" s="120"/>
      <c r="N169" s="113">
        <f>SUM(N164:N168)</f>
        <v>297.39999999999998</v>
      </c>
      <c r="O169" s="295">
        <f>SUM(O164:O168)</f>
        <v>297.39999999999998</v>
      </c>
      <c r="P169" s="120"/>
      <c r="Q169" s="873"/>
      <c r="R169" s="573"/>
      <c r="S169" s="368"/>
      <c r="T169" s="178"/>
      <c r="U169" s="1445"/>
    </row>
    <row r="170" spans="1:26" ht="15.75" customHeight="1" thickBot="1" x14ac:dyDescent="0.25">
      <c r="A170" s="674" t="s">
        <v>17</v>
      </c>
      <c r="B170" s="6" t="s">
        <v>14</v>
      </c>
      <c r="C170" s="1535" t="s">
        <v>20</v>
      </c>
      <c r="D170" s="1486"/>
      <c r="E170" s="1486"/>
      <c r="F170" s="1486"/>
      <c r="G170" s="1486"/>
      <c r="H170" s="122">
        <f t="shared" ref="H170:P170" si="25">H162+H153+H137+H169</f>
        <v>5175.8999999999996</v>
      </c>
      <c r="I170" s="297">
        <f t="shared" si="25"/>
        <v>3975.5</v>
      </c>
      <c r="J170" s="759">
        <f>J162+J153+J137+J169</f>
        <v>-1200.4000000000001</v>
      </c>
      <c r="K170" s="122">
        <f t="shared" si="25"/>
        <v>12957.5</v>
      </c>
      <c r="L170" s="297">
        <f t="shared" si="25"/>
        <v>13413.1</v>
      </c>
      <c r="M170" s="360">
        <f t="shared" si="25"/>
        <v>455.59999999999991</v>
      </c>
      <c r="N170" s="370">
        <f t="shared" si="25"/>
        <v>10650.1</v>
      </c>
      <c r="O170" s="297">
        <f t="shared" si="25"/>
        <v>14212.599999999999</v>
      </c>
      <c r="P170" s="370">
        <f t="shared" si="25"/>
        <v>662.5</v>
      </c>
      <c r="Q170" s="1536"/>
      <c r="R170" s="1488"/>
      <c r="S170" s="1488"/>
      <c r="T170" s="1488"/>
      <c r="U170" s="1489"/>
    </row>
    <row r="171" spans="1:26" ht="17.25" customHeight="1" thickBot="1" x14ac:dyDescent="0.25">
      <c r="A171" s="667" t="s">
        <v>17</v>
      </c>
      <c r="B171" s="2" t="s">
        <v>17</v>
      </c>
      <c r="C171" s="1526" t="s">
        <v>73</v>
      </c>
      <c r="D171" s="1527"/>
      <c r="E171" s="1527"/>
      <c r="F171" s="1527"/>
      <c r="G171" s="1527"/>
      <c r="H171" s="1527"/>
      <c r="I171" s="1527"/>
      <c r="J171" s="1527"/>
      <c r="K171" s="1527"/>
      <c r="L171" s="1527"/>
      <c r="M171" s="1527"/>
      <c r="N171" s="1527"/>
      <c r="O171" s="1527"/>
      <c r="P171" s="1527"/>
      <c r="Q171" s="1527"/>
      <c r="R171" s="1527"/>
      <c r="S171" s="1527"/>
      <c r="T171" s="1527"/>
      <c r="U171" s="1528"/>
    </row>
    <row r="172" spans="1:26" ht="15.75" customHeight="1" x14ac:dyDescent="0.2">
      <c r="A172" s="675" t="s">
        <v>17</v>
      </c>
      <c r="B172" s="91" t="s">
        <v>17</v>
      </c>
      <c r="C172" s="747" t="s">
        <v>14</v>
      </c>
      <c r="D172" s="1460" t="s">
        <v>205</v>
      </c>
      <c r="E172" s="1529"/>
      <c r="F172" s="900">
        <v>2</v>
      </c>
      <c r="G172" s="208" t="s">
        <v>15</v>
      </c>
      <c r="H172" s="209">
        <v>44.1</v>
      </c>
      <c r="I172" s="456">
        <v>44.1</v>
      </c>
      <c r="J172" s="701"/>
      <c r="K172" s="209">
        <v>57.8</v>
      </c>
      <c r="L172" s="456">
        <v>57.8</v>
      </c>
      <c r="M172" s="701"/>
      <c r="N172" s="209"/>
      <c r="O172" s="456"/>
      <c r="P172" s="722"/>
      <c r="Q172" s="388" t="s">
        <v>132</v>
      </c>
      <c r="R172" s="245">
        <v>8</v>
      </c>
      <c r="S172" s="474">
        <v>11</v>
      </c>
      <c r="T172" s="475"/>
      <c r="U172" s="475"/>
    </row>
    <row r="173" spans="1:26" ht="17.25" customHeight="1" thickBot="1" x14ac:dyDescent="0.25">
      <c r="A173" s="676"/>
      <c r="B173" s="15"/>
      <c r="C173" s="896"/>
      <c r="D173" s="1462"/>
      <c r="E173" s="1530"/>
      <c r="F173" s="901"/>
      <c r="G173" s="346" t="s">
        <v>16</v>
      </c>
      <c r="H173" s="112">
        <f t="shared" ref="H173:K173" si="26">H172</f>
        <v>44.1</v>
      </c>
      <c r="I173" s="295">
        <f t="shared" ref="I173" si="27">I172</f>
        <v>44.1</v>
      </c>
      <c r="J173" s="113"/>
      <c r="K173" s="112">
        <f t="shared" si="26"/>
        <v>57.8</v>
      </c>
      <c r="L173" s="295">
        <f t="shared" ref="L173" si="28">L172</f>
        <v>57.8</v>
      </c>
      <c r="M173" s="113"/>
      <c r="N173" s="112">
        <f t="shared" ref="N173:O173" si="29">N172</f>
        <v>0</v>
      </c>
      <c r="O173" s="295">
        <f t="shared" si="29"/>
        <v>0</v>
      </c>
      <c r="P173" s="120"/>
      <c r="Q173" s="526" t="s">
        <v>209</v>
      </c>
      <c r="R173" s="595">
        <v>590</v>
      </c>
      <c r="S173" s="347">
        <v>781</v>
      </c>
      <c r="T173" s="511"/>
      <c r="U173" s="511"/>
    </row>
    <row r="174" spans="1:26" ht="18.75" customHeight="1" x14ac:dyDescent="0.2">
      <c r="A174" s="675" t="s">
        <v>17</v>
      </c>
      <c r="B174" s="91" t="s">
        <v>17</v>
      </c>
      <c r="C174" s="747" t="s">
        <v>17</v>
      </c>
      <c r="D174" s="1460" t="s">
        <v>249</v>
      </c>
      <c r="E174" s="1529"/>
      <c r="F174" s="900">
        <v>2</v>
      </c>
      <c r="G174" s="33" t="s">
        <v>15</v>
      </c>
      <c r="H174" s="176">
        <v>65</v>
      </c>
      <c r="I174" s="308">
        <v>65</v>
      </c>
      <c r="J174" s="166"/>
      <c r="K174" s="176"/>
      <c r="L174" s="308"/>
      <c r="M174" s="166"/>
      <c r="N174" s="176"/>
      <c r="O174" s="308"/>
      <c r="P174" s="498"/>
      <c r="Q174" s="147" t="s">
        <v>210</v>
      </c>
      <c r="R174" s="243">
        <v>1</v>
      </c>
      <c r="S174" s="167"/>
      <c r="T174" s="686"/>
      <c r="U174" s="686"/>
    </row>
    <row r="175" spans="1:26" ht="17.25" customHeight="1" thickBot="1" x14ac:dyDescent="0.25">
      <c r="A175" s="676"/>
      <c r="B175" s="15"/>
      <c r="C175" s="896"/>
      <c r="D175" s="1462"/>
      <c r="E175" s="1530"/>
      <c r="F175" s="901"/>
      <c r="G175" s="24" t="s">
        <v>16</v>
      </c>
      <c r="H175" s="112">
        <f t="shared" ref="H175:I175" si="30">H174</f>
        <v>65</v>
      </c>
      <c r="I175" s="295">
        <f t="shared" si="30"/>
        <v>65</v>
      </c>
      <c r="J175" s="113"/>
      <c r="K175" s="112"/>
      <c r="L175" s="295"/>
      <c r="M175" s="113"/>
      <c r="N175" s="112"/>
      <c r="O175" s="295"/>
      <c r="P175" s="120"/>
      <c r="Q175" s="206"/>
      <c r="R175" s="596"/>
      <c r="S175" s="168"/>
      <c r="T175" s="687"/>
      <c r="U175" s="687"/>
    </row>
    <row r="176" spans="1:26" ht="16.5" customHeight="1" x14ac:dyDescent="0.2">
      <c r="A176" s="670" t="s">
        <v>17</v>
      </c>
      <c r="B176" s="907" t="s">
        <v>17</v>
      </c>
      <c r="C176" s="70" t="s">
        <v>19</v>
      </c>
      <c r="D176" s="222" t="s">
        <v>92</v>
      </c>
      <c r="E176" s="876"/>
      <c r="F176" s="900">
        <v>2</v>
      </c>
      <c r="G176" s="33" t="s">
        <v>15</v>
      </c>
      <c r="H176" s="378">
        <v>232.2</v>
      </c>
      <c r="I176" s="1277">
        <f>232.2+1.7</f>
        <v>233.89999999999998</v>
      </c>
      <c r="J176" s="1278">
        <f>+I176-H176</f>
        <v>1.6999999999999886</v>
      </c>
      <c r="K176" s="378">
        <v>174.2</v>
      </c>
      <c r="L176" s="379">
        <v>174.2</v>
      </c>
      <c r="M176" s="401"/>
      <c r="N176" s="378">
        <v>191.3</v>
      </c>
      <c r="O176" s="379">
        <v>191.3</v>
      </c>
      <c r="P176" s="723"/>
      <c r="Q176" s="625"/>
      <c r="R176" s="214"/>
      <c r="S176" s="169"/>
      <c r="T176" s="136"/>
      <c r="U176" s="136"/>
    </row>
    <row r="177" spans="1:22" ht="32.25" customHeight="1" x14ac:dyDescent="0.2">
      <c r="A177" s="668"/>
      <c r="B177" s="870"/>
      <c r="C177" s="9"/>
      <c r="D177" s="883" t="s">
        <v>206</v>
      </c>
      <c r="E177" s="466"/>
      <c r="F177" s="857"/>
      <c r="G177" s="21"/>
      <c r="H177" s="906"/>
      <c r="I177" s="928"/>
      <c r="J177" s="101"/>
      <c r="K177" s="906"/>
      <c r="L177" s="928"/>
      <c r="M177" s="101"/>
      <c r="N177" s="906"/>
      <c r="O177" s="928"/>
      <c r="P177" s="107"/>
      <c r="Q177" s="621" t="s">
        <v>161</v>
      </c>
      <c r="R177" s="73">
        <v>362</v>
      </c>
      <c r="S177" s="690"/>
      <c r="T177" s="692"/>
      <c r="U177" s="692"/>
    </row>
    <row r="178" spans="1:22" ht="30.75" customHeight="1" x14ac:dyDescent="0.2">
      <c r="A178" s="668"/>
      <c r="B178" s="870"/>
      <c r="C178" s="71"/>
      <c r="D178" s="229" t="s">
        <v>207</v>
      </c>
      <c r="E178" s="466"/>
      <c r="F178" s="857"/>
      <c r="G178" s="21"/>
      <c r="H178" s="906"/>
      <c r="I178" s="928"/>
      <c r="J178" s="101"/>
      <c r="K178" s="906"/>
      <c r="L178" s="928"/>
      <c r="M178" s="101"/>
      <c r="N178" s="906"/>
      <c r="O178" s="928"/>
      <c r="P178" s="107"/>
      <c r="Q178" s="622" t="s">
        <v>156</v>
      </c>
      <c r="R178" s="72">
        <v>25</v>
      </c>
      <c r="S178" s="161"/>
      <c r="T178" s="43"/>
      <c r="U178" s="43"/>
      <c r="V178" s="84"/>
    </row>
    <row r="179" spans="1:22" ht="41.25" customHeight="1" x14ac:dyDescent="0.2">
      <c r="A179" s="668"/>
      <c r="B179" s="870"/>
      <c r="C179" s="9"/>
      <c r="D179" s="1559" t="s">
        <v>98</v>
      </c>
      <c r="E179" s="466"/>
      <c r="F179" s="857"/>
      <c r="G179" s="236"/>
      <c r="H179" s="210"/>
      <c r="I179" s="306"/>
      <c r="J179" s="375"/>
      <c r="K179" s="210"/>
      <c r="L179" s="306"/>
      <c r="M179" s="375"/>
      <c r="N179" s="210"/>
      <c r="O179" s="306"/>
      <c r="P179" s="375"/>
      <c r="Q179" s="385" t="s">
        <v>132</v>
      </c>
      <c r="R179" s="1270" t="s">
        <v>330</v>
      </c>
      <c r="S179" s="691">
        <v>26</v>
      </c>
      <c r="T179" s="693">
        <v>5</v>
      </c>
      <c r="U179" s="1444" t="s">
        <v>326</v>
      </c>
      <c r="V179" s="84"/>
    </row>
    <row r="180" spans="1:22" ht="41.25" customHeight="1" x14ac:dyDescent="0.2">
      <c r="A180" s="668"/>
      <c r="B180" s="870"/>
      <c r="C180" s="9"/>
      <c r="D180" s="1617"/>
      <c r="E180" s="466"/>
      <c r="F180" s="857"/>
      <c r="G180" s="236"/>
      <c r="H180" s="210"/>
      <c r="I180" s="306"/>
      <c r="J180" s="375"/>
      <c r="K180" s="210"/>
      <c r="L180" s="306"/>
      <c r="M180" s="375"/>
      <c r="N180" s="210"/>
      <c r="O180" s="306"/>
      <c r="P180" s="204"/>
      <c r="Q180" s="621" t="s">
        <v>70</v>
      </c>
      <c r="R180" s="1271" t="s">
        <v>331</v>
      </c>
      <c r="S180" s="690">
        <v>32</v>
      </c>
      <c r="T180" s="692">
        <v>5</v>
      </c>
      <c r="U180" s="1483"/>
      <c r="V180" s="84"/>
    </row>
    <row r="181" spans="1:22" ht="17.25" customHeight="1" x14ac:dyDescent="0.2">
      <c r="A181" s="668"/>
      <c r="B181" s="870"/>
      <c r="C181" s="9"/>
      <c r="D181" s="884" t="s">
        <v>208</v>
      </c>
      <c r="E181" s="466"/>
      <c r="F181" s="857"/>
      <c r="G181" s="236"/>
      <c r="H181" s="906"/>
      <c r="I181" s="928"/>
      <c r="J181" s="101"/>
      <c r="K181" s="906"/>
      <c r="L181" s="928"/>
      <c r="M181" s="101"/>
      <c r="N181" s="906"/>
      <c r="O181" s="928"/>
      <c r="P181" s="107"/>
      <c r="Q181" s="622" t="s">
        <v>155</v>
      </c>
      <c r="R181" s="462">
        <v>39</v>
      </c>
      <c r="S181" s="262"/>
      <c r="T181" s="29"/>
      <c r="U181" s="29"/>
    </row>
    <row r="182" spans="1:22" ht="31.5" customHeight="1" x14ac:dyDescent="0.2">
      <c r="A182" s="668"/>
      <c r="B182" s="870"/>
      <c r="C182" s="9"/>
      <c r="D182" s="884" t="s">
        <v>259</v>
      </c>
      <c r="E182" s="466"/>
      <c r="F182" s="857"/>
      <c r="G182" s="236"/>
      <c r="H182" s="906"/>
      <c r="I182" s="928"/>
      <c r="J182" s="101"/>
      <c r="K182" s="906"/>
      <c r="L182" s="928"/>
      <c r="M182" s="101"/>
      <c r="N182" s="906"/>
      <c r="O182" s="928"/>
      <c r="P182" s="107"/>
      <c r="Q182" s="390" t="s">
        <v>211</v>
      </c>
      <c r="R182" s="389">
        <v>5</v>
      </c>
      <c r="S182" s="139"/>
      <c r="T182" s="932"/>
      <c r="U182" s="932"/>
    </row>
    <row r="183" spans="1:22" ht="30.75" customHeight="1" x14ac:dyDescent="0.2">
      <c r="A183" s="668"/>
      <c r="B183" s="870"/>
      <c r="C183" s="9"/>
      <c r="D183" s="195" t="s">
        <v>157</v>
      </c>
      <c r="E183" s="466"/>
      <c r="F183" s="857"/>
      <c r="G183" s="236"/>
      <c r="H183" s="906"/>
      <c r="I183" s="928"/>
      <c r="J183" s="101"/>
      <c r="K183" s="906"/>
      <c r="L183" s="928"/>
      <c r="M183" s="101"/>
      <c r="N183" s="906"/>
      <c r="O183" s="928"/>
      <c r="P183" s="101"/>
      <c r="Q183" s="622" t="s">
        <v>250</v>
      </c>
      <c r="R183" s="72">
        <v>55</v>
      </c>
      <c r="S183" s="161">
        <v>55</v>
      </c>
      <c r="T183" s="43">
        <v>50</v>
      </c>
      <c r="U183" s="43"/>
    </row>
    <row r="184" spans="1:22" ht="30.75" customHeight="1" x14ac:dyDescent="0.2">
      <c r="A184" s="668"/>
      <c r="B184" s="870"/>
      <c r="C184" s="9"/>
      <c r="D184" s="758"/>
      <c r="E184" s="466"/>
      <c r="F184" s="857"/>
      <c r="G184" s="236"/>
      <c r="H184" s="906"/>
      <c r="I184" s="928"/>
      <c r="J184" s="101"/>
      <c r="K184" s="906"/>
      <c r="L184" s="928"/>
      <c r="M184" s="101"/>
      <c r="N184" s="906"/>
      <c r="O184" s="928"/>
      <c r="P184" s="101"/>
      <c r="Q184" s="622" t="s">
        <v>159</v>
      </c>
      <c r="R184" s="37">
        <v>100</v>
      </c>
      <c r="S184" s="691"/>
      <c r="T184" s="693"/>
      <c r="U184" s="693"/>
    </row>
    <row r="185" spans="1:22" ht="17.25" customHeight="1" x14ac:dyDescent="0.2">
      <c r="A185" s="668"/>
      <c r="B185" s="870"/>
      <c r="C185" s="9"/>
      <c r="D185" s="494"/>
      <c r="E185" s="466"/>
      <c r="F185" s="857"/>
      <c r="G185" s="236"/>
      <c r="H185" s="906"/>
      <c r="I185" s="928"/>
      <c r="J185" s="101"/>
      <c r="K185" s="906"/>
      <c r="L185" s="928"/>
      <c r="M185" s="101"/>
      <c r="N185" s="906"/>
      <c r="O185" s="928"/>
      <c r="P185" s="107"/>
      <c r="Q185" s="390" t="s">
        <v>143</v>
      </c>
      <c r="R185" s="37">
        <v>13</v>
      </c>
      <c r="S185" s="691">
        <v>11</v>
      </c>
      <c r="T185" s="693">
        <v>10</v>
      </c>
      <c r="U185" s="693"/>
    </row>
    <row r="186" spans="1:22" ht="21" customHeight="1" x14ac:dyDescent="0.2">
      <c r="A186" s="668"/>
      <c r="B186" s="870"/>
      <c r="C186" s="9"/>
      <c r="D186" s="1448" t="s">
        <v>170</v>
      </c>
      <c r="E186" s="466"/>
      <c r="F186" s="857"/>
      <c r="G186" s="236"/>
      <c r="H186" s="906"/>
      <c r="I186" s="928"/>
      <c r="J186" s="101"/>
      <c r="K186" s="906"/>
      <c r="L186" s="928"/>
      <c r="M186" s="101"/>
      <c r="N186" s="906"/>
      <c r="O186" s="928"/>
      <c r="P186" s="101"/>
      <c r="Q186" s="390" t="s">
        <v>160</v>
      </c>
      <c r="R186" s="389">
        <v>19</v>
      </c>
      <c r="S186" s="690"/>
      <c r="T186" s="692"/>
      <c r="U186" s="692"/>
    </row>
    <row r="187" spans="1:22" ht="21" customHeight="1" x14ac:dyDescent="0.2">
      <c r="A187" s="668"/>
      <c r="B187" s="870"/>
      <c r="C187" s="9"/>
      <c r="D187" s="1449"/>
      <c r="E187" s="466"/>
      <c r="F187" s="857"/>
      <c r="G187" s="236"/>
      <c r="H187" s="906"/>
      <c r="I187" s="928"/>
      <c r="J187" s="101"/>
      <c r="K187" s="906"/>
      <c r="L187" s="928"/>
      <c r="M187" s="101"/>
      <c r="N187" s="906"/>
      <c r="O187" s="928"/>
      <c r="P187" s="107"/>
      <c r="Q187" s="390" t="s">
        <v>143</v>
      </c>
      <c r="R187" s="389">
        <v>8</v>
      </c>
      <c r="S187" s="161"/>
      <c r="T187" s="43"/>
      <c r="U187" s="43"/>
    </row>
    <row r="188" spans="1:22" ht="26.25" customHeight="1" x14ac:dyDescent="0.2">
      <c r="A188" s="668"/>
      <c r="B188" s="870"/>
      <c r="C188" s="9"/>
      <c r="D188" s="1448" t="s">
        <v>158</v>
      </c>
      <c r="E188" s="877"/>
      <c r="F188" s="905"/>
      <c r="G188" s="36"/>
      <c r="H188" s="750"/>
      <c r="I188" s="746"/>
      <c r="J188" s="144"/>
      <c r="K188" s="750"/>
      <c r="L188" s="746"/>
      <c r="M188" s="144"/>
      <c r="N188" s="750"/>
      <c r="O188" s="746"/>
      <c r="P188" s="144"/>
      <c r="Q188" s="866" t="s">
        <v>132</v>
      </c>
      <c r="R188" s="562">
        <v>12</v>
      </c>
      <c r="S188" s="690">
        <v>8</v>
      </c>
      <c r="T188" s="692">
        <v>20</v>
      </c>
      <c r="U188" s="692"/>
    </row>
    <row r="189" spans="1:22" ht="17.25" customHeight="1" thickBot="1" x14ac:dyDescent="0.25">
      <c r="A189" s="673"/>
      <c r="B189" s="908"/>
      <c r="C189" s="8"/>
      <c r="D189" s="1462"/>
      <c r="E189" s="880"/>
      <c r="F189" s="901"/>
      <c r="G189" s="34" t="s">
        <v>16</v>
      </c>
      <c r="H189" s="112">
        <f>SUM(H176:H188)</f>
        <v>232.2</v>
      </c>
      <c r="I189" s="295">
        <f>SUM(I176:I188)</f>
        <v>233.89999999999998</v>
      </c>
      <c r="J189" s="295">
        <f>SUM(J176:J188)</f>
        <v>1.6999999999999886</v>
      </c>
      <c r="K189" s="112">
        <f>SUM(K176:K188)</f>
        <v>174.2</v>
      </c>
      <c r="L189" s="295">
        <f>SUM(L176:L188)</f>
        <v>174.2</v>
      </c>
      <c r="M189" s="113"/>
      <c r="N189" s="112">
        <f>SUM(N176:N188)</f>
        <v>191.3</v>
      </c>
      <c r="O189" s="295">
        <f>SUM(O176:O188)</f>
        <v>191.3</v>
      </c>
      <c r="P189" s="113"/>
      <c r="Q189" s="626"/>
      <c r="R189" s="573"/>
      <c r="S189" s="368"/>
      <c r="T189" s="178"/>
      <c r="U189" s="178"/>
    </row>
    <row r="190" spans="1:22" ht="18" customHeight="1" thickBot="1" x14ac:dyDescent="0.25">
      <c r="A190" s="879" t="s">
        <v>17</v>
      </c>
      <c r="B190" s="908" t="s">
        <v>17</v>
      </c>
      <c r="C190" s="1540" t="s">
        <v>20</v>
      </c>
      <c r="D190" s="1487"/>
      <c r="E190" s="1487"/>
      <c r="F190" s="1487"/>
      <c r="G190" s="1487"/>
      <c r="H190" s="307">
        <f>H189+H175+H173</f>
        <v>341.3</v>
      </c>
      <c r="I190" s="309">
        <f>I189+I175+I173</f>
        <v>343</v>
      </c>
      <c r="J190" s="309">
        <f>J189+J175+J173</f>
        <v>1.6999999999999886</v>
      </c>
      <c r="K190" s="122">
        <f>K189+K175+K173</f>
        <v>232</v>
      </c>
      <c r="L190" s="297">
        <f>L189+L175+L173</f>
        <v>232</v>
      </c>
      <c r="M190" s="371"/>
      <c r="N190" s="307">
        <f>N189+N175+N173</f>
        <v>191.3</v>
      </c>
      <c r="O190" s="309">
        <f>O189+O175+O173</f>
        <v>191.3</v>
      </c>
      <c r="P190" s="396"/>
      <c r="Q190" s="1536"/>
      <c r="R190" s="1488"/>
      <c r="S190" s="1488"/>
      <c r="T190" s="1488"/>
      <c r="U190" s="1489"/>
    </row>
    <row r="191" spans="1:22" ht="17.25" customHeight="1" thickBot="1" x14ac:dyDescent="0.25">
      <c r="A191" s="658" t="s">
        <v>17</v>
      </c>
      <c r="B191" s="11" t="s">
        <v>19</v>
      </c>
      <c r="C191" s="1499" t="s">
        <v>34</v>
      </c>
      <c r="D191" s="1499"/>
      <c r="E191" s="1499"/>
      <c r="F191" s="1499"/>
      <c r="G191" s="1499"/>
      <c r="H191" s="1499"/>
      <c r="I191" s="1499"/>
      <c r="J191" s="1499"/>
      <c r="K191" s="1499"/>
      <c r="L191" s="1499"/>
      <c r="M191" s="1499"/>
      <c r="N191" s="1499"/>
      <c r="O191" s="1499"/>
      <c r="P191" s="1499"/>
      <c r="Q191" s="1499"/>
      <c r="R191" s="1499"/>
      <c r="S191" s="1499"/>
      <c r="T191" s="1499"/>
      <c r="U191" s="1500"/>
    </row>
    <row r="192" spans="1:22" ht="15.75" customHeight="1" x14ac:dyDescent="0.2">
      <c r="A192" s="670" t="s">
        <v>17</v>
      </c>
      <c r="B192" s="907" t="s">
        <v>19</v>
      </c>
      <c r="C192" s="895" t="s">
        <v>14</v>
      </c>
      <c r="D192" s="1541" t="s">
        <v>35</v>
      </c>
      <c r="E192" s="876"/>
      <c r="F192" s="49">
        <v>6</v>
      </c>
      <c r="G192" s="35" t="s">
        <v>15</v>
      </c>
      <c r="H192" s="990">
        <f>2241.5+53.6</f>
        <v>2295.1</v>
      </c>
      <c r="I192" s="770">
        <f>2241.5+53.6-41+63.7</f>
        <v>2317.7999999999997</v>
      </c>
      <c r="J192" s="1021">
        <f>+I192-H192</f>
        <v>22.699999999999818</v>
      </c>
      <c r="K192" s="380">
        <v>2953.2</v>
      </c>
      <c r="L192" s="354">
        <v>2953.2</v>
      </c>
      <c r="M192" s="172"/>
      <c r="N192" s="380">
        <v>2843.2</v>
      </c>
      <c r="O192" s="354">
        <v>2843.2</v>
      </c>
      <c r="P192" s="172"/>
      <c r="Q192" s="50"/>
      <c r="R192" s="50"/>
      <c r="S192" s="167"/>
      <c r="T192" s="686"/>
      <c r="U192" s="994"/>
    </row>
    <row r="193" spans="1:24" ht="15.75" customHeight="1" x14ac:dyDescent="0.2">
      <c r="A193" s="668"/>
      <c r="B193" s="870"/>
      <c r="C193" s="903"/>
      <c r="D193" s="1542"/>
      <c r="E193" s="877"/>
      <c r="F193" s="888"/>
      <c r="G193" s="211" t="s">
        <v>111</v>
      </c>
      <c r="H193" s="991">
        <v>35.700000000000003</v>
      </c>
      <c r="I193" s="355">
        <v>35.700000000000003</v>
      </c>
      <c r="J193" s="322"/>
      <c r="K193" s="381"/>
      <c r="L193" s="355"/>
      <c r="M193" s="322"/>
      <c r="N193" s="381"/>
      <c r="O193" s="355"/>
      <c r="P193" s="322"/>
      <c r="Q193" s="74"/>
      <c r="R193" s="74"/>
      <c r="S193" s="140"/>
      <c r="T193" s="86"/>
      <c r="U193" s="776"/>
    </row>
    <row r="194" spans="1:24" s="46" customFormat="1" ht="15.75" customHeight="1" x14ac:dyDescent="0.2">
      <c r="A194" s="668"/>
      <c r="B194" s="870"/>
      <c r="C194" s="903"/>
      <c r="D194" s="1543"/>
      <c r="E194" s="877"/>
      <c r="F194" s="888"/>
      <c r="G194" s="73" t="s">
        <v>18</v>
      </c>
      <c r="H194" s="340">
        <v>7.4</v>
      </c>
      <c r="I194" s="294">
        <v>7.4</v>
      </c>
      <c r="J194" s="106"/>
      <c r="K194" s="780">
        <v>7.4</v>
      </c>
      <c r="L194" s="782">
        <v>7.4</v>
      </c>
      <c r="M194" s="133"/>
      <c r="N194" s="780">
        <v>7.4</v>
      </c>
      <c r="O194" s="782">
        <f>+I194</f>
        <v>7.4</v>
      </c>
      <c r="P194" s="133"/>
      <c r="Q194" s="74"/>
      <c r="R194" s="74"/>
      <c r="S194" s="140"/>
      <c r="T194" s="86"/>
      <c r="U194" s="776"/>
    </row>
    <row r="195" spans="1:24" ht="93" customHeight="1" x14ac:dyDescent="0.2">
      <c r="A195" s="668"/>
      <c r="B195" s="870"/>
      <c r="C195" s="856"/>
      <c r="D195" s="1000" t="s">
        <v>269</v>
      </c>
      <c r="E195" s="877"/>
      <c r="F195" s="888"/>
      <c r="G195" s="36"/>
      <c r="H195" s="845"/>
      <c r="I195" s="928"/>
      <c r="J195" s="107"/>
      <c r="K195" s="906"/>
      <c r="L195" s="928"/>
      <c r="M195" s="107"/>
      <c r="N195" s="906"/>
      <c r="O195" s="928"/>
      <c r="P195" s="107"/>
      <c r="Q195" s="205" t="s">
        <v>212</v>
      </c>
      <c r="R195" s="999" t="s">
        <v>283</v>
      </c>
      <c r="S195" s="161">
        <v>17</v>
      </c>
      <c r="T195" s="43">
        <v>17</v>
      </c>
      <c r="U195" s="1482" t="s">
        <v>314</v>
      </c>
    </row>
    <row r="196" spans="1:24" s="46" customFormat="1" ht="30.75" customHeight="1" x14ac:dyDescent="0.2">
      <c r="A196" s="668"/>
      <c r="B196" s="870"/>
      <c r="C196" s="856"/>
      <c r="D196" s="736" t="s">
        <v>96</v>
      </c>
      <c r="E196" s="877"/>
      <c r="F196" s="888"/>
      <c r="G196" s="36"/>
      <c r="H196" s="118"/>
      <c r="I196" s="291"/>
      <c r="J196" s="103"/>
      <c r="K196" s="906"/>
      <c r="L196" s="928"/>
      <c r="M196" s="107"/>
      <c r="N196" s="906"/>
      <c r="O196" s="928"/>
      <c r="P196" s="107"/>
      <c r="Q196" s="882" t="s">
        <v>132</v>
      </c>
      <c r="R196" s="742">
        <v>93</v>
      </c>
      <c r="S196" s="493">
        <v>93</v>
      </c>
      <c r="T196" s="30">
        <v>93</v>
      </c>
      <c r="U196" s="1482"/>
    </row>
    <row r="197" spans="1:24" ht="28.5" customHeight="1" x14ac:dyDescent="0.2">
      <c r="A197" s="668"/>
      <c r="B197" s="870"/>
      <c r="C197" s="903"/>
      <c r="D197" s="51" t="s">
        <v>40</v>
      </c>
      <c r="E197" s="877"/>
      <c r="F197" s="888"/>
      <c r="G197" s="36"/>
      <c r="H197" s="118"/>
      <c r="I197" s="291"/>
      <c r="J197" s="103"/>
      <c r="K197" s="118"/>
      <c r="L197" s="291"/>
      <c r="M197" s="103"/>
      <c r="N197" s="118"/>
      <c r="O197" s="291"/>
      <c r="P197" s="103"/>
      <c r="Q197" s="882" t="s">
        <v>213</v>
      </c>
      <c r="R197" s="273">
        <v>30</v>
      </c>
      <c r="S197" s="493">
        <v>30</v>
      </c>
      <c r="T197" s="30">
        <v>30</v>
      </c>
      <c r="U197" s="1482"/>
    </row>
    <row r="198" spans="1:24" ht="29.25" customHeight="1" x14ac:dyDescent="0.2">
      <c r="A198" s="668"/>
      <c r="B198" s="870"/>
      <c r="C198" s="856"/>
      <c r="D198" s="75" t="s">
        <v>42</v>
      </c>
      <c r="E198" s="877"/>
      <c r="F198" s="888"/>
      <c r="G198" s="36"/>
      <c r="H198" s="118"/>
      <c r="I198" s="291"/>
      <c r="J198" s="103"/>
      <c r="K198" s="118"/>
      <c r="L198" s="291"/>
      <c r="M198" s="103"/>
      <c r="N198" s="118"/>
      <c r="O198" s="291"/>
      <c r="P198" s="103"/>
      <c r="Q198" s="205" t="s">
        <v>214</v>
      </c>
      <c r="R198" s="600">
        <v>3</v>
      </c>
      <c r="S198" s="279">
        <f>+R198</f>
        <v>3</v>
      </c>
      <c r="T198" s="212">
        <v>3</v>
      </c>
      <c r="U198" s="1482"/>
    </row>
    <row r="199" spans="1:24" ht="18" customHeight="1" x14ac:dyDescent="0.2">
      <c r="A199" s="668"/>
      <c r="B199" s="870"/>
      <c r="C199" s="856"/>
      <c r="D199" s="736" t="s">
        <v>39</v>
      </c>
      <c r="E199" s="877"/>
      <c r="F199" s="888"/>
      <c r="G199" s="36"/>
      <c r="H199" s="118"/>
      <c r="I199" s="291"/>
      <c r="J199" s="103"/>
      <c r="K199" s="906"/>
      <c r="L199" s="928"/>
      <c r="M199" s="107"/>
      <c r="N199" s="906"/>
      <c r="O199" s="928"/>
      <c r="P199" s="107"/>
      <c r="Q199" s="882" t="s">
        <v>43</v>
      </c>
      <c r="R199" s="37">
        <v>33</v>
      </c>
      <c r="S199" s="493">
        <f t="shared" ref="S199:S200" si="31">+R199</f>
        <v>33</v>
      </c>
      <c r="T199" s="30">
        <v>33</v>
      </c>
      <c r="U199" s="1482"/>
      <c r="V199" s="46"/>
      <c r="X199" s="78"/>
    </row>
    <row r="200" spans="1:24" ht="30.75" customHeight="1" x14ac:dyDescent="0.2">
      <c r="A200" s="668"/>
      <c r="B200" s="870"/>
      <c r="C200" s="903"/>
      <c r="D200" s="280" t="s">
        <v>128</v>
      </c>
      <c r="E200" s="877"/>
      <c r="F200" s="888"/>
      <c r="G200" s="36"/>
      <c r="H200" s="118"/>
      <c r="I200" s="291"/>
      <c r="J200" s="103"/>
      <c r="K200" s="906"/>
      <c r="L200" s="928"/>
      <c r="M200" s="107"/>
      <c r="N200" s="906"/>
      <c r="O200" s="928"/>
      <c r="P200" s="107"/>
      <c r="Q200" s="881" t="s">
        <v>215</v>
      </c>
      <c r="R200" s="72">
        <v>7</v>
      </c>
      <c r="S200" s="279">
        <f t="shared" si="31"/>
        <v>7</v>
      </c>
      <c r="T200" s="212">
        <v>7</v>
      </c>
      <c r="U200" s="1482"/>
      <c r="V200" s="46"/>
      <c r="X200" s="78"/>
    </row>
    <row r="201" spans="1:24" ht="14.25" customHeight="1" x14ac:dyDescent="0.2">
      <c r="A201" s="668"/>
      <c r="B201" s="870"/>
      <c r="C201" s="903"/>
      <c r="D201" s="868" t="s">
        <v>41</v>
      </c>
      <c r="E201" s="877"/>
      <c r="F201" s="888"/>
      <c r="G201" s="36"/>
      <c r="H201" s="118"/>
      <c r="I201" s="291"/>
      <c r="J201" s="103"/>
      <c r="K201" s="906"/>
      <c r="L201" s="928"/>
      <c r="M201" s="107"/>
      <c r="N201" s="906"/>
      <c r="O201" s="928"/>
      <c r="P201" s="107"/>
      <c r="Q201" s="1468" t="s">
        <v>216</v>
      </c>
      <c r="R201" s="22">
        <v>101</v>
      </c>
      <c r="S201" s="690">
        <f>+R201</f>
        <v>101</v>
      </c>
      <c r="T201" s="692">
        <v>101</v>
      </c>
      <c r="U201" s="1482"/>
      <c r="V201" s="46"/>
      <c r="X201" s="78"/>
    </row>
    <row r="202" spans="1:24" ht="14.25" customHeight="1" x14ac:dyDescent="0.2">
      <c r="A202" s="668"/>
      <c r="B202" s="870"/>
      <c r="C202" s="903"/>
      <c r="D202" s="688"/>
      <c r="E202" s="877"/>
      <c r="F202" s="888"/>
      <c r="G202" s="22"/>
      <c r="H202" s="118"/>
      <c r="I202" s="291"/>
      <c r="J202" s="103"/>
      <c r="K202" s="906"/>
      <c r="L202" s="928"/>
      <c r="M202" s="107"/>
      <c r="N202" s="906"/>
      <c r="O202" s="928"/>
      <c r="P202" s="107"/>
      <c r="Q202" s="1470"/>
      <c r="R202" s="22"/>
      <c r="S202" s="690"/>
      <c r="T202" s="692"/>
      <c r="U202" s="1519"/>
      <c r="V202" s="46"/>
      <c r="X202" s="78"/>
    </row>
    <row r="203" spans="1:24" ht="31.5" customHeight="1" x14ac:dyDescent="0.2">
      <c r="A203" s="668"/>
      <c r="B203" s="870"/>
      <c r="C203" s="856"/>
      <c r="D203" s="995" t="s">
        <v>50</v>
      </c>
      <c r="E203" s="52"/>
      <c r="F203" s="132"/>
      <c r="G203" s="22"/>
      <c r="H203" s="118"/>
      <c r="I203" s="291"/>
      <c r="J203" s="103"/>
      <c r="K203" s="906"/>
      <c r="L203" s="928"/>
      <c r="M203" s="107"/>
      <c r="N203" s="906"/>
      <c r="O203" s="928"/>
      <c r="P203" s="107"/>
      <c r="Q203" s="444" t="s">
        <v>132</v>
      </c>
      <c r="R203" s="996" t="s">
        <v>282</v>
      </c>
      <c r="S203" s="161">
        <v>16</v>
      </c>
      <c r="T203" s="43">
        <v>16</v>
      </c>
      <c r="U203" s="1444" t="s">
        <v>308</v>
      </c>
      <c r="V203" s="67"/>
      <c r="X203" s="78"/>
    </row>
    <row r="204" spans="1:24" ht="54.75" customHeight="1" x14ac:dyDescent="0.2">
      <c r="A204" s="668"/>
      <c r="B204" s="870"/>
      <c r="C204" s="856"/>
      <c r="D204" s="229" t="s">
        <v>251</v>
      </c>
      <c r="E204" s="52"/>
      <c r="F204" s="132"/>
      <c r="G204" s="22"/>
      <c r="H204" s="118"/>
      <c r="I204" s="291"/>
      <c r="J204" s="103"/>
      <c r="K204" s="906"/>
      <c r="L204" s="928"/>
      <c r="M204" s="107"/>
      <c r="N204" s="906"/>
      <c r="O204" s="928"/>
      <c r="P204" s="107"/>
      <c r="Q204" s="444" t="s">
        <v>132</v>
      </c>
      <c r="R204" s="599">
        <v>1</v>
      </c>
      <c r="S204" s="279">
        <f t="shared" ref="S204:S205" si="32">+R204</f>
        <v>1</v>
      </c>
      <c r="T204" s="212">
        <v>1</v>
      </c>
      <c r="U204" s="1471"/>
      <c r="V204" s="23"/>
      <c r="X204" s="78"/>
    </row>
    <row r="205" spans="1:24" ht="30.75" customHeight="1" x14ac:dyDescent="0.2">
      <c r="A205" s="668"/>
      <c r="B205" s="870"/>
      <c r="C205" s="856"/>
      <c r="D205" s="884" t="s">
        <v>61</v>
      </c>
      <c r="E205" s="52"/>
      <c r="F205" s="132"/>
      <c r="G205" s="22"/>
      <c r="H205" s="118"/>
      <c r="I205" s="291"/>
      <c r="J205" s="103"/>
      <c r="K205" s="906"/>
      <c r="L205" s="928"/>
      <c r="M205" s="107"/>
      <c r="N205" s="906"/>
      <c r="O205" s="928"/>
      <c r="P205" s="107"/>
      <c r="Q205" s="444" t="s">
        <v>132</v>
      </c>
      <c r="R205" s="37">
        <v>7</v>
      </c>
      <c r="S205" s="691">
        <f t="shared" si="32"/>
        <v>7</v>
      </c>
      <c r="T205" s="693">
        <v>7</v>
      </c>
      <c r="U205" s="1471"/>
    </row>
    <row r="206" spans="1:24" ht="24.75" customHeight="1" x14ac:dyDescent="0.2">
      <c r="A206" s="668"/>
      <c r="B206" s="870"/>
      <c r="C206" s="856"/>
      <c r="D206" s="884" t="s">
        <v>86</v>
      </c>
      <c r="E206" s="52"/>
      <c r="F206" s="132"/>
      <c r="G206" s="22"/>
      <c r="H206" s="118"/>
      <c r="I206" s="291"/>
      <c r="J206" s="103"/>
      <c r="K206" s="906"/>
      <c r="L206" s="928"/>
      <c r="M206" s="107"/>
      <c r="N206" s="906"/>
      <c r="O206" s="928"/>
      <c r="P206" s="107"/>
      <c r="Q206" s="444" t="s">
        <v>132</v>
      </c>
      <c r="R206" s="37">
        <v>10</v>
      </c>
      <c r="S206" s="691">
        <v>10</v>
      </c>
      <c r="T206" s="693">
        <v>10</v>
      </c>
      <c r="U206" s="1483"/>
    </row>
    <row r="207" spans="1:24" ht="65.25" customHeight="1" x14ac:dyDescent="0.2">
      <c r="A207" s="668"/>
      <c r="B207" s="870"/>
      <c r="C207" s="856"/>
      <c r="D207" s="884" t="s">
        <v>252</v>
      </c>
      <c r="E207" s="628" t="s">
        <v>49</v>
      </c>
      <c r="F207" s="888"/>
      <c r="G207" s="36"/>
      <c r="H207" s="906"/>
      <c r="I207" s="928"/>
      <c r="J207" s="107"/>
      <c r="K207" s="906"/>
      <c r="L207" s="928"/>
      <c r="M207" s="107"/>
      <c r="N207" s="906"/>
      <c r="O207" s="928"/>
      <c r="P207" s="107"/>
      <c r="Q207" s="444" t="s">
        <v>132</v>
      </c>
      <c r="R207" s="37"/>
      <c r="S207" s="691">
        <v>5</v>
      </c>
      <c r="T207" s="693"/>
      <c r="U207" s="693"/>
    </row>
    <row r="208" spans="1:24" ht="26.25" customHeight="1" x14ac:dyDescent="0.2">
      <c r="A208" s="668"/>
      <c r="B208" s="870"/>
      <c r="C208" s="903"/>
      <c r="D208" s="1448" t="s">
        <v>253</v>
      </c>
      <c r="E208" s="904"/>
      <c r="F208" s="888"/>
      <c r="G208" s="36"/>
      <c r="H208" s="118"/>
      <c r="I208" s="291"/>
      <c r="J208" s="103"/>
      <c r="K208" s="906"/>
      <c r="L208" s="928"/>
      <c r="M208" s="107"/>
      <c r="N208" s="906"/>
      <c r="O208" s="928"/>
      <c r="P208" s="107"/>
      <c r="Q208" s="894" t="s">
        <v>217</v>
      </c>
      <c r="R208" s="22">
        <v>2</v>
      </c>
      <c r="S208" s="690"/>
      <c r="T208" s="692"/>
      <c r="U208" s="692"/>
    </row>
    <row r="209" spans="1:34" ht="15.75" customHeight="1" x14ac:dyDescent="0.2">
      <c r="A209" s="668"/>
      <c r="B209" s="870"/>
      <c r="C209" s="903"/>
      <c r="D209" s="1449"/>
      <c r="E209" s="904"/>
      <c r="F209" s="888"/>
      <c r="G209" s="36"/>
      <c r="H209" s="118"/>
      <c r="I209" s="291"/>
      <c r="J209" s="103"/>
      <c r="K209" s="906"/>
      <c r="L209" s="928"/>
      <c r="M209" s="107"/>
      <c r="N209" s="906"/>
      <c r="O209" s="928"/>
      <c r="P209" s="107"/>
      <c r="Q209" s="205" t="s">
        <v>132</v>
      </c>
      <c r="R209" s="72"/>
      <c r="S209" s="161">
        <v>1</v>
      </c>
      <c r="T209" s="43">
        <v>1</v>
      </c>
      <c r="U209" s="43"/>
    </row>
    <row r="210" spans="1:34" ht="27.75" customHeight="1" x14ac:dyDescent="0.2">
      <c r="A210" s="668"/>
      <c r="B210" s="870"/>
      <c r="C210" s="903"/>
      <c r="D210" s="1448" t="s">
        <v>254</v>
      </c>
      <c r="E210" s="1538" t="s">
        <v>49</v>
      </c>
      <c r="F210" s="888"/>
      <c r="G210" s="36"/>
      <c r="H210" s="118"/>
      <c r="I210" s="291"/>
      <c r="J210" s="103"/>
      <c r="K210" s="906"/>
      <c r="L210" s="928"/>
      <c r="M210" s="107"/>
      <c r="N210" s="906"/>
      <c r="O210" s="928"/>
      <c r="P210" s="107"/>
      <c r="Q210" s="894" t="s">
        <v>218</v>
      </c>
      <c r="R210" s="72">
        <v>3</v>
      </c>
      <c r="S210" s="161"/>
      <c r="T210" s="43"/>
      <c r="U210" s="43"/>
    </row>
    <row r="211" spans="1:34" ht="27.75" customHeight="1" x14ac:dyDescent="0.2">
      <c r="A211" s="668"/>
      <c r="B211" s="870"/>
      <c r="C211" s="903"/>
      <c r="D211" s="1449"/>
      <c r="E211" s="1539"/>
      <c r="F211" s="888"/>
      <c r="G211" s="36"/>
      <c r="H211" s="118"/>
      <c r="I211" s="291"/>
      <c r="J211" s="103"/>
      <c r="K211" s="906"/>
      <c r="L211" s="928"/>
      <c r="M211" s="107"/>
      <c r="N211" s="906"/>
      <c r="O211" s="928"/>
      <c r="P211" s="107"/>
      <c r="Q211" s="205" t="s">
        <v>234</v>
      </c>
      <c r="R211" s="73">
        <v>3</v>
      </c>
      <c r="S211" s="158"/>
      <c r="T211" s="275"/>
      <c r="U211" s="275"/>
    </row>
    <row r="212" spans="1:34" ht="18" customHeight="1" x14ac:dyDescent="0.2">
      <c r="A212" s="668"/>
      <c r="B212" s="870"/>
      <c r="C212" s="903"/>
      <c r="D212" s="1397" t="s">
        <v>172</v>
      </c>
      <c r="E212" s="496"/>
      <c r="F212" s="857"/>
      <c r="G212" s="236"/>
      <c r="H212" s="906"/>
      <c r="I212" s="928"/>
      <c r="J212" s="107"/>
      <c r="K212" s="906"/>
      <c r="L212" s="928"/>
      <c r="M212" s="107"/>
      <c r="N212" s="906"/>
      <c r="O212" s="928"/>
      <c r="P212" s="107"/>
      <c r="Q212" s="881" t="s">
        <v>132</v>
      </c>
      <c r="R212" s="208">
        <v>33</v>
      </c>
      <c r="S212" s="992">
        <v>33</v>
      </c>
      <c r="T212" s="45">
        <v>33</v>
      </c>
      <c r="U212" s="1444"/>
    </row>
    <row r="213" spans="1:34" ht="16.5" customHeight="1" thickBot="1" x14ac:dyDescent="0.25">
      <c r="A213" s="668"/>
      <c r="B213" s="870"/>
      <c r="C213" s="903"/>
      <c r="D213" s="1443"/>
      <c r="E213" s="880"/>
      <c r="F213" s="171"/>
      <c r="G213" s="38" t="s">
        <v>16</v>
      </c>
      <c r="H213" s="112">
        <f>SUM(H192:H212)</f>
        <v>2338.1999999999998</v>
      </c>
      <c r="I213" s="295">
        <f>SUM(I192:I212)</f>
        <v>2360.8999999999996</v>
      </c>
      <c r="J213" s="358">
        <f>SUM(J192:J212)</f>
        <v>22.699999999999818</v>
      </c>
      <c r="K213" s="112">
        <f>SUM(K192:K212)</f>
        <v>2960.6</v>
      </c>
      <c r="L213" s="295">
        <f>SUM(L192:L212)</f>
        <v>2960.6</v>
      </c>
      <c r="M213" s="120"/>
      <c r="N213" s="112">
        <f>SUM(N192:N212)</f>
        <v>2850.6</v>
      </c>
      <c r="O213" s="295">
        <f>SUM(O192:O212)</f>
        <v>2850.6</v>
      </c>
      <c r="P213" s="120"/>
      <c r="Q213" s="543"/>
      <c r="R213" s="596"/>
      <c r="S213" s="168"/>
      <c r="T213" s="687"/>
      <c r="U213" s="1445"/>
    </row>
    <row r="214" spans="1:34" ht="27.75" customHeight="1" x14ac:dyDescent="0.2">
      <c r="A214" s="1547" t="s">
        <v>17</v>
      </c>
      <c r="B214" s="1549" t="s">
        <v>19</v>
      </c>
      <c r="C214" s="10" t="s">
        <v>17</v>
      </c>
      <c r="D214" s="1460" t="s">
        <v>38</v>
      </c>
      <c r="E214" s="1529"/>
      <c r="F214" s="1551">
        <v>2</v>
      </c>
      <c r="G214" s="214" t="s">
        <v>15</v>
      </c>
      <c r="H214" s="118">
        <v>31.3</v>
      </c>
      <c r="I214" s="291">
        <v>31.3</v>
      </c>
      <c r="J214" s="121"/>
      <c r="K214" s="118">
        <v>32</v>
      </c>
      <c r="L214" s="291">
        <v>32</v>
      </c>
      <c r="M214" s="103"/>
      <c r="N214" s="118">
        <v>32</v>
      </c>
      <c r="O214" s="291">
        <v>32</v>
      </c>
      <c r="P214" s="103"/>
      <c r="Q214" s="1474" t="s">
        <v>219</v>
      </c>
      <c r="R214" s="243">
        <v>300</v>
      </c>
      <c r="S214" s="167">
        <v>300</v>
      </c>
      <c r="T214" s="686">
        <v>300</v>
      </c>
      <c r="U214" s="686"/>
    </row>
    <row r="215" spans="1:34" ht="15.75" customHeight="1" thickBot="1" x14ac:dyDescent="0.25">
      <c r="A215" s="1548"/>
      <c r="B215" s="1550"/>
      <c r="C215" s="226"/>
      <c r="D215" s="1462"/>
      <c r="E215" s="1530"/>
      <c r="F215" s="1552"/>
      <c r="G215" s="38" t="s">
        <v>16</v>
      </c>
      <c r="H215" s="112">
        <f t="shared" ref="H215:K215" si="33">SUM(H214)</f>
        <v>31.3</v>
      </c>
      <c r="I215" s="295">
        <f t="shared" ref="I215" si="34">SUM(I214)</f>
        <v>31.3</v>
      </c>
      <c r="J215" s="113"/>
      <c r="K215" s="112">
        <f t="shared" si="33"/>
        <v>32</v>
      </c>
      <c r="L215" s="295">
        <f t="shared" ref="L215" si="35">SUM(L214)</f>
        <v>32</v>
      </c>
      <c r="M215" s="120"/>
      <c r="N215" s="112">
        <f t="shared" ref="N215:O215" si="36">SUM(N214)</f>
        <v>32</v>
      </c>
      <c r="O215" s="295">
        <f t="shared" si="36"/>
        <v>32</v>
      </c>
      <c r="P215" s="120"/>
      <c r="Q215" s="1469"/>
      <c r="R215" s="596"/>
      <c r="S215" s="168"/>
      <c r="T215" s="687"/>
      <c r="U215" s="687"/>
    </row>
    <row r="216" spans="1:34" ht="39.75" customHeight="1" x14ac:dyDescent="0.2">
      <c r="A216" s="670" t="s">
        <v>17</v>
      </c>
      <c r="B216" s="907" t="s">
        <v>19</v>
      </c>
      <c r="C216" s="70" t="s">
        <v>19</v>
      </c>
      <c r="D216" s="1475" t="s">
        <v>171</v>
      </c>
      <c r="E216" s="852" t="s">
        <v>47</v>
      </c>
      <c r="F216" s="431">
        <v>2</v>
      </c>
      <c r="G216" s="35" t="s">
        <v>15</v>
      </c>
      <c r="H216" s="400">
        <v>26</v>
      </c>
      <c r="I216" s="1020">
        <v>0</v>
      </c>
      <c r="J216" s="1021">
        <f>+I216-H216</f>
        <v>-26</v>
      </c>
      <c r="K216" s="174">
        <v>15</v>
      </c>
      <c r="L216" s="302">
        <v>15</v>
      </c>
      <c r="M216" s="119"/>
      <c r="N216" s="174"/>
      <c r="O216" s="302"/>
      <c r="P216" s="119"/>
      <c r="Q216" s="388" t="s">
        <v>220</v>
      </c>
      <c r="R216" s="1022" t="s">
        <v>292</v>
      </c>
      <c r="S216" s="649">
        <v>1</v>
      </c>
      <c r="T216" s="686"/>
      <c r="U216" s="1560" t="s">
        <v>315</v>
      </c>
    </row>
    <row r="217" spans="1:34" ht="99" customHeight="1" x14ac:dyDescent="0.2">
      <c r="A217" s="668"/>
      <c r="B217" s="870"/>
      <c r="C217" s="71"/>
      <c r="D217" s="1559"/>
      <c r="E217" s="854" t="s">
        <v>240</v>
      </c>
      <c r="F217" s="433"/>
      <c r="G217" s="36"/>
      <c r="H217" s="845"/>
      <c r="I217" s="928"/>
      <c r="J217" s="107"/>
      <c r="K217" s="118"/>
      <c r="L217" s="291"/>
      <c r="M217" s="103"/>
      <c r="N217" s="118"/>
      <c r="O217" s="291"/>
      <c r="P217" s="103"/>
      <c r="Q217" s="146"/>
      <c r="R217" s="602"/>
      <c r="S217" s="752"/>
      <c r="T217" s="86"/>
      <c r="U217" s="1513"/>
    </row>
    <row r="218" spans="1:34" ht="19.5" customHeight="1" thickBot="1" x14ac:dyDescent="0.25">
      <c r="A218" s="673"/>
      <c r="B218" s="908"/>
      <c r="C218" s="226"/>
      <c r="D218" s="1476"/>
      <c r="E218" s="853"/>
      <c r="F218" s="432"/>
      <c r="G218" s="333" t="s">
        <v>16</v>
      </c>
      <c r="H218" s="965">
        <f t="shared" ref="H218" si="37">+H216</f>
        <v>26</v>
      </c>
      <c r="I218" s="458">
        <f t="shared" ref="I218:J218" si="38">+I216</f>
        <v>0</v>
      </c>
      <c r="J218" s="966">
        <f t="shared" si="38"/>
        <v>-26</v>
      </c>
      <c r="K218" s="111">
        <f t="shared" ref="K218" si="39">+K216</f>
        <v>15</v>
      </c>
      <c r="L218" s="458">
        <f t="shared" ref="L218" si="40">+L216</f>
        <v>15</v>
      </c>
      <c r="M218" s="457"/>
      <c r="N218" s="111"/>
      <c r="O218" s="458"/>
      <c r="P218" s="457"/>
      <c r="Q218" s="206"/>
      <c r="R218" s="596"/>
      <c r="S218" s="168"/>
      <c r="T218" s="687"/>
      <c r="U218" s="1561"/>
    </row>
    <row r="219" spans="1:34" ht="15" customHeight="1" x14ac:dyDescent="0.2">
      <c r="A219" s="670" t="s">
        <v>17</v>
      </c>
      <c r="B219" s="907" t="s">
        <v>19</v>
      </c>
      <c r="C219" s="747" t="s">
        <v>21</v>
      </c>
      <c r="D219" s="1525" t="s">
        <v>99</v>
      </c>
      <c r="E219" s="223"/>
      <c r="F219" s="431">
        <v>6</v>
      </c>
      <c r="G219" s="269" t="s">
        <v>15</v>
      </c>
      <c r="H219" s="359">
        <f>1892.6-30</f>
        <v>1862.6</v>
      </c>
      <c r="I219" s="771">
        <f>1892.6-30-20.9-9-10+89.1</f>
        <v>1911.7999999999997</v>
      </c>
      <c r="J219" s="777">
        <f>+I219-H219</f>
        <v>49.199999999999818</v>
      </c>
      <c r="K219" s="382">
        <v>1885.6</v>
      </c>
      <c r="L219" s="403">
        <v>1885.6</v>
      </c>
      <c r="M219" s="393"/>
      <c r="N219" s="382">
        <v>1888.5</v>
      </c>
      <c r="O219" s="403">
        <v>1888.5</v>
      </c>
      <c r="P219" s="393"/>
      <c r="Q219" s="872"/>
      <c r="R219" s="243"/>
      <c r="S219" s="167"/>
      <c r="T219" s="686"/>
      <c r="U219" s="994"/>
      <c r="V219" s="356"/>
    </row>
    <row r="220" spans="1:34" ht="15" customHeight="1" x14ac:dyDescent="0.2">
      <c r="A220" s="668"/>
      <c r="B220" s="870"/>
      <c r="C220" s="856"/>
      <c r="D220" s="1422"/>
      <c r="E220" s="271"/>
      <c r="F220" s="433"/>
      <c r="G220" s="321" t="s">
        <v>111</v>
      </c>
      <c r="H220" s="993">
        <v>318.3</v>
      </c>
      <c r="I220" s="1307">
        <f>318.3+11.9</f>
        <v>330.2</v>
      </c>
      <c r="J220" s="1308">
        <f>+I220-H220</f>
        <v>11.899999999999977</v>
      </c>
      <c r="K220" s="373"/>
      <c r="L220" s="503"/>
      <c r="M220" s="288"/>
      <c r="N220" s="373"/>
      <c r="O220" s="503"/>
      <c r="P220" s="288"/>
      <c r="Q220" s="894"/>
      <c r="R220" s="244"/>
      <c r="S220" s="140"/>
      <c r="T220" s="86"/>
      <c r="U220" s="776"/>
      <c r="V220" s="356"/>
    </row>
    <row r="221" spans="1:34" s="14" customFormat="1" ht="80.25" customHeight="1" x14ac:dyDescent="0.2">
      <c r="A221" s="668"/>
      <c r="B221" s="870"/>
      <c r="C221" s="71"/>
      <c r="D221" s="1306" t="s">
        <v>85</v>
      </c>
      <c r="E221" s="452"/>
      <c r="F221" s="433"/>
      <c r="G221" s="213" t="s">
        <v>3</v>
      </c>
      <c r="H221" s="340">
        <v>324</v>
      </c>
      <c r="I221" s="294">
        <v>324</v>
      </c>
      <c r="J221" s="106">
        <f>+I221-H221</f>
        <v>0</v>
      </c>
      <c r="K221" s="110"/>
      <c r="L221" s="294"/>
      <c r="M221" s="106"/>
      <c r="N221" s="110"/>
      <c r="O221" s="294"/>
      <c r="P221" s="106"/>
      <c r="Q221" s="881" t="s">
        <v>221</v>
      </c>
      <c r="R221" s="274">
        <v>92</v>
      </c>
      <c r="S221" s="773">
        <v>92</v>
      </c>
      <c r="T221" s="774">
        <v>92</v>
      </c>
      <c r="U221" s="1309" t="s">
        <v>335</v>
      </c>
      <c r="V221" s="1"/>
      <c r="W221" s="1"/>
      <c r="X221" s="1"/>
      <c r="Y221" s="1"/>
      <c r="Z221" s="1"/>
      <c r="AA221" s="1"/>
      <c r="AB221" s="1"/>
      <c r="AC221" s="1"/>
      <c r="AD221" s="1"/>
      <c r="AE221" s="1"/>
      <c r="AF221" s="1"/>
      <c r="AG221" s="1"/>
      <c r="AH221" s="1"/>
    </row>
    <row r="222" spans="1:34" s="14" customFormat="1" ht="46.5" customHeight="1" x14ac:dyDescent="0.2">
      <c r="A222" s="668"/>
      <c r="B222" s="1544"/>
      <c r="C222" s="215"/>
      <c r="D222" s="1545" t="s">
        <v>93</v>
      </c>
      <c r="E222" s="453"/>
      <c r="F222" s="433"/>
      <c r="G222" s="216"/>
      <c r="H222" s="118"/>
      <c r="I222" s="291"/>
      <c r="J222" s="103"/>
      <c r="K222" s="906"/>
      <c r="L222" s="928"/>
      <c r="M222" s="107"/>
      <c r="N222" s="906"/>
      <c r="O222" s="928"/>
      <c r="P222" s="107"/>
      <c r="Q222" s="597" t="s">
        <v>222</v>
      </c>
      <c r="R222" s="583">
        <v>59</v>
      </c>
      <c r="S222" s="69">
        <v>79</v>
      </c>
      <c r="T222" s="43">
        <v>99</v>
      </c>
      <c r="U222" s="1482" t="s">
        <v>316</v>
      </c>
      <c r="V222" s="1"/>
      <c r="W222" s="1"/>
      <c r="X222" s="1"/>
      <c r="Y222" s="1"/>
      <c r="Z222" s="1"/>
      <c r="AA222" s="1"/>
      <c r="AB222" s="1"/>
      <c r="AC222" s="1"/>
      <c r="AD222" s="1"/>
      <c r="AE222" s="1"/>
      <c r="AF222" s="1"/>
      <c r="AG222" s="1"/>
      <c r="AH222" s="1"/>
    </row>
    <row r="223" spans="1:34" s="14" customFormat="1" ht="48" customHeight="1" x14ac:dyDescent="0.2">
      <c r="A223" s="668"/>
      <c r="B223" s="1544"/>
      <c r="C223" s="219"/>
      <c r="D223" s="1546"/>
      <c r="E223" s="452"/>
      <c r="F223" s="433"/>
      <c r="G223" s="216"/>
      <c r="H223" s="188"/>
      <c r="I223" s="296"/>
      <c r="J223" s="272"/>
      <c r="K223" s="188"/>
      <c r="L223" s="296"/>
      <c r="M223" s="272"/>
      <c r="N223" s="188"/>
      <c r="O223" s="296"/>
      <c r="P223" s="272"/>
      <c r="Q223" s="597" t="s">
        <v>223</v>
      </c>
      <c r="R223" s="603">
        <v>20</v>
      </c>
      <c r="S223" s="415">
        <v>20</v>
      </c>
      <c r="T223" s="281">
        <v>20</v>
      </c>
      <c r="U223" s="1482"/>
      <c r="V223" s="1"/>
      <c r="W223" s="1"/>
      <c r="X223" s="1"/>
      <c r="Y223" s="1"/>
      <c r="Z223" s="1"/>
      <c r="AA223" s="1"/>
      <c r="AB223" s="1"/>
      <c r="AC223" s="1"/>
      <c r="AD223" s="1"/>
      <c r="AE223" s="1"/>
      <c r="AF223" s="1"/>
      <c r="AG223" s="1"/>
      <c r="AH223" s="1"/>
    </row>
    <row r="224" spans="1:34" s="14" customFormat="1" ht="63.75" customHeight="1" x14ac:dyDescent="0.2">
      <c r="A224" s="668"/>
      <c r="B224" s="92"/>
      <c r="C224" s="215"/>
      <c r="D224" s="964" t="s">
        <v>94</v>
      </c>
      <c r="E224" s="453"/>
      <c r="F224" s="433"/>
      <c r="G224" s="216"/>
      <c r="H224" s="702"/>
      <c r="I224" s="310"/>
      <c r="J224" s="217"/>
      <c r="K224" s="702"/>
      <c r="L224" s="310"/>
      <c r="M224" s="217"/>
      <c r="N224" s="702"/>
      <c r="O224" s="310"/>
      <c r="P224" s="217"/>
      <c r="Q224" s="598" t="s">
        <v>224</v>
      </c>
      <c r="R224" s="1002" t="s">
        <v>285</v>
      </c>
      <c r="S224" s="1001">
        <v>4</v>
      </c>
      <c r="T224" s="692"/>
      <c r="U224" s="1553" t="s">
        <v>311</v>
      </c>
      <c r="V224" s="1"/>
      <c r="W224" s="1"/>
      <c r="X224" s="1"/>
      <c r="Y224" s="1"/>
      <c r="Z224" s="1"/>
      <c r="AA224" s="1"/>
      <c r="AB224" s="1"/>
      <c r="AC224" s="1"/>
      <c r="AD224" s="1"/>
      <c r="AE224" s="1"/>
      <c r="AF224" s="1"/>
      <c r="AG224" s="1"/>
      <c r="AH224" s="1"/>
    </row>
    <row r="225" spans="1:26" ht="120" customHeight="1" x14ac:dyDescent="0.2">
      <c r="A225" s="668"/>
      <c r="B225" s="92"/>
      <c r="C225" s="219"/>
      <c r="D225" s="963"/>
      <c r="E225" s="452"/>
      <c r="F225" s="433"/>
      <c r="G225" s="216"/>
      <c r="H225" s="188"/>
      <c r="I225" s="296"/>
      <c r="J225" s="272"/>
      <c r="K225" s="188"/>
      <c r="L225" s="296"/>
      <c r="M225" s="272"/>
      <c r="N225" s="188"/>
      <c r="O225" s="296"/>
      <c r="P225" s="272"/>
      <c r="Q225" s="597" t="s">
        <v>281</v>
      </c>
      <c r="R225" s="833"/>
      <c r="S225" s="415">
        <v>4</v>
      </c>
      <c r="T225" s="281"/>
      <c r="U225" s="1519"/>
    </row>
    <row r="226" spans="1:26" ht="44.25" customHeight="1" x14ac:dyDescent="0.2">
      <c r="A226" s="668"/>
      <c r="B226" s="870"/>
      <c r="C226" s="215"/>
      <c r="D226" s="1554" t="s">
        <v>255</v>
      </c>
      <c r="E226" s="453"/>
      <c r="F226" s="433"/>
      <c r="G226" s="216"/>
      <c r="H226" s="702"/>
      <c r="I226" s="310"/>
      <c r="J226" s="217"/>
      <c r="K226" s="702"/>
      <c r="L226" s="310"/>
      <c r="M226" s="217"/>
      <c r="N226" s="702"/>
      <c r="O226" s="310"/>
      <c r="P226" s="217"/>
      <c r="Q226" s="574" t="s">
        <v>56</v>
      </c>
      <c r="R226" s="601">
        <v>1</v>
      </c>
      <c r="S226" s="477"/>
      <c r="T226" s="275"/>
      <c r="U226" s="1471" t="s">
        <v>334</v>
      </c>
    </row>
    <row r="227" spans="1:26" ht="36.75" customHeight="1" x14ac:dyDescent="0.2">
      <c r="A227" s="668"/>
      <c r="B227" s="220"/>
      <c r="C227" s="430"/>
      <c r="D227" s="1554"/>
      <c r="E227" s="453"/>
      <c r="F227" s="433"/>
      <c r="G227" s="216"/>
      <c r="H227" s="703"/>
      <c r="I227" s="706"/>
      <c r="J227" s="715"/>
      <c r="K227" s="703"/>
      <c r="L227" s="706"/>
      <c r="M227" s="715"/>
      <c r="N227" s="703"/>
      <c r="O227" s="706"/>
      <c r="P227" s="715"/>
      <c r="Q227" s="1557"/>
      <c r="R227" s="585"/>
      <c r="S227" s="67"/>
      <c r="T227" s="692"/>
      <c r="U227" s="1471"/>
    </row>
    <row r="228" spans="1:26" ht="14.25" customHeight="1" thickBot="1" x14ac:dyDescent="0.25">
      <c r="A228" s="668"/>
      <c r="B228" s="220"/>
      <c r="C228" s="221"/>
      <c r="D228" s="1555"/>
      <c r="E228" s="454"/>
      <c r="F228" s="432"/>
      <c r="G228" s="16" t="s">
        <v>16</v>
      </c>
      <c r="H228" s="112">
        <f>SUM(H219:H227)</f>
        <v>2504.9</v>
      </c>
      <c r="I228" s="295">
        <f>SUM(I219:I227)</f>
        <v>2565.9999999999995</v>
      </c>
      <c r="J228" s="358">
        <f>SUM(J219:J227)</f>
        <v>61.099999999999795</v>
      </c>
      <c r="K228" s="112">
        <f>SUM(K219:K227)</f>
        <v>1885.6</v>
      </c>
      <c r="L228" s="295">
        <f>SUM(L219:L227)</f>
        <v>1885.6</v>
      </c>
      <c r="M228" s="120"/>
      <c r="N228" s="112">
        <f>SUM(N219:N227)</f>
        <v>1888.5</v>
      </c>
      <c r="O228" s="295">
        <f>SUM(O219:O227)</f>
        <v>1888.5</v>
      </c>
      <c r="P228" s="120"/>
      <c r="Q228" s="1558"/>
      <c r="R228" s="604"/>
      <c r="S228" s="472"/>
      <c r="T228" s="698"/>
      <c r="U228" s="1445"/>
    </row>
    <row r="229" spans="1:26" s="57" customFormat="1" ht="14.25" customHeight="1" thickBot="1" x14ac:dyDescent="0.25">
      <c r="A229" s="677" t="s">
        <v>17</v>
      </c>
      <c r="B229" s="6" t="s">
        <v>21</v>
      </c>
      <c r="C229" s="1535" t="s">
        <v>20</v>
      </c>
      <c r="D229" s="1486"/>
      <c r="E229" s="1486"/>
      <c r="F229" s="1486"/>
      <c r="G229" s="1486"/>
      <c r="H229" s="122">
        <f t="shared" ref="H229:P229" si="41">H215+H213+H218+H228</f>
        <v>4900.3999999999996</v>
      </c>
      <c r="I229" s="297">
        <f t="shared" si="41"/>
        <v>4958.1999999999989</v>
      </c>
      <c r="J229" s="297">
        <f t="shared" si="41"/>
        <v>57.799999999999613</v>
      </c>
      <c r="K229" s="122">
        <f t="shared" si="41"/>
        <v>4893.2</v>
      </c>
      <c r="L229" s="297">
        <f t="shared" si="41"/>
        <v>4893.2</v>
      </c>
      <c r="M229" s="297">
        <f t="shared" si="41"/>
        <v>0</v>
      </c>
      <c r="N229" s="122">
        <f t="shared" si="41"/>
        <v>4771.1000000000004</v>
      </c>
      <c r="O229" s="297">
        <f t="shared" si="41"/>
        <v>4771.1000000000004</v>
      </c>
      <c r="P229" s="297">
        <f t="shared" si="41"/>
        <v>0</v>
      </c>
      <c r="Q229" s="1536"/>
      <c r="R229" s="1488"/>
      <c r="S229" s="1488"/>
      <c r="T229" s="1488"/>
      <c r="U229" s="1489"/>
    </row>
    <row r="230" spans="1:26" s="41" customFormat="1" ht="14.25" customHeight="1" thickBot="1" x14ac:dyDescent="0.25">
      <c r="A230" s="677" t="s">
        <v>17</v>
      </c>
      <c r="B230" s="1491" t="s">
        <v>6</v>
      </c>
      <c r="C230" s="1491"/>
      <c r="D230" s="1491"/>
      <c r="E230" s="1491"/>
      <c r="F230" s="1491"/>
      <c r="G230" s="1491"/>
      <c r="H230" s="704">
        <f t="shared" ref="H230:P230" si="42">H229+H190+H170</f>
        <v>10417.599999999999</v>
      </c>
      <c r="I230" s="707">
        <f t="shared" si="42"/>
        <v>9276.6999999999989</v>
      </c>
      <c r="J230" s="707">
        <f t="shared" si="42"/>
        <v>-1140.9000000000005</v>
      </c>
      <c r="K230" s="704">
        <f t="shared" si="42"/>
        <v>18082.7</v>
      </c>
      <c r="L230" s="707">
        <f t="shared" si="42"/>
        <v>18538.3</v>
      </c>
      <c r="M230" s="707">
        <f t="shared" si="42"/>
        <v>455.59999999999991</v>
      </c>
      <c r="N230" s="704">
        <f t="shared" si="42"/>
        <v>15612.5</v>
      </c>
      <c r="O230" s="707">
        <f t="shared" si="42"/>
        <v>19175</v>
      </c>
      <c r="P230" s="707">
        <f t="shared" si="42"/>
        <v>662.5</v>
      </c>
      <c r="Q230" s="1492"/>
      <c r="R230" s="1493"/>
      <c r="S230" s="1493"/>
      <c r="T230" s="1493"/>
      <c r="U230" s="1494"/>
      <c r="X230" s="40"/>
      <c r="Z230" s="40"/>
    </row>
    <row r="231" spans="1:26" s="41" customFormat="1" ht="14.25" customHeight="1" thickBot="1" x14ac:dyDescent="0.25">
      <c r="A231" s="650" t="s">
        <v>5</v>
      </c>
      <c r="B231" s="1572" t="s">
        <v>7</v>
      </c>
      <c r="C231" s="1572"/>
      <c r="D231" s="1572"/>
      <c r="E231" s="1572"/>
      <c r="F231" s="1572"/>
      <c r="G231" s="1572"/>
      <c r="H231" s="705">
        <f t="shared" ref="H231:P231" si="43">H230+H99</f>
        <v>83749.100000000006</v>
      </c>
      <c r="I231" s="680">
        <f t="shared" si="43"/>
        <v>83658.8</v>
      </c>
      <c r="J231" s="680">
        <f t="shared" si="43"/>
        <v>-90.299999999998136</v>
      </c>
      <c r="K231" s="705">
        <f t="shared" si="43"/>
        <v>89518.099999999991</v>
      </c>
      <c r="L231" s="680">
        <f t="shared" si="43"/>
        <v>89973.7</v>
      </c>
      <c r="M231" s="680">
        <f t="shared" si="43"/>
        <v>455.59999999999991</v>
      </c>
      <c r="N231" s="705">
        <f t="shared" si="43"/>
        <v>86977.4</v>
      </c>
      <c r="O231" s="680">
        <f t="shared" si="43"/>
        <v>90539.9</v>
      </c>
      <c r="P231" s="680">
        <f t="shared" si="43"/>
        <v>662.5</v>
      </c>
      <c r="Q231" s="1573"/>
      <c r="R231" s="1574"/>
      <c r="S231" s="1574"/>
      <c r="T231" s="1574"/>
      <c r="U231" s="1575"/>
    </row>
    <row r="232" spans="1:26" s="929" customFormat="1" ht="17.25" customHeight="1" x14ac:dyDescent="0.2">
      <c r="A232" s="1576"/>
      <c r="B232" s="1576"/>
      <c r="C232" s="1576"/>
      <c r="D232" s="1576"/>
      <c r="E232" s="1576"/>
      <c r="F232" s="1576"/>
      <c r="G232" s="1576"/>
      <c r="H232" s="1576"/>
      <c r="I232" s="1576"/>
      <c r="J232" s="1576"/>
      <c r="K232" s="1576"/>
      <c r="L232" s="1576"/>
      <c r="M232" s="1576"/>
      <c r="N232" s="1576"/>
      <c r="O232" s="1576"/>
      <c r="P232" s="1576"/>
      <c r="Q232" s="1576"/>
      <c r="R232" s="1576"/>
      <c r="S232" s="1577"/>
      <c r="T232" s="1577"/>
      <c r="U232" s="1577"/>
      <c r="W232" s="54"/>
    </row>
    <row r="233" spans="1:26" s="41" customFormat="1" ht="17.25" customHeight="1" thickBot="1" x14ac:dyDescent="0.25">
      <c r="A233" s="1578" t="s">
        <v>0</v>
      </c>
      <c r="B233" s="1578"/>
      <c r="C233" s="1578"/>
      <c r="D233" s="1578"/>
      <c r="E233" s="1578"/>
      <c r="F233" s="1578"/>
      <c r="G233" s="1578"/>
      <c r="H233" s="1578"/>
      <c r="I233" s="1578"/>
      <c r="J233" s="1578"/>
      <c r="K233" s="1578"/>
      <c r="L233" s="1578"/>
      <c r="M233" s="1578"/>
      <c r="N233" s="1578"/>
      <c r="O233" s="1578"/>
      <c r="P233" s="1578"/>
      <c r="Q233" s="55"/>
      <c r="R233" s="135"/>
      <c r="S233" s="56"/>
      <c r="T233" s="56"/>
      <c r="U233" s="56"/>
    </row>
    <row r="234" spans="1:26" s="41" customFormat="1" ht="70.5" customHeight="1" thickBot="1" x14ac:dyDescent="0.25">
      <c r="A234" s="1562" t="s">
        <v>1</v>
      </c>
      <c r="B234" s="1563"/>
      <c r="C234" s="1563"/>
      <c r="D234" s="1563"/>
      <c r="E234" s="1563"/>
      <c r="F234" s="1563"/>
      <c r="G234" s="1563"/>
      <c r="H234" s="251" t="s">
        <v>257</v>
      </c>
      <c r="I234" s="312" t="s">
        <v>261</v>
      </c>
      <c r="J234" s="754" t="s">
        <v>110</v>
      </c>
      <c r="K234" s="420" t="s">
        <v>80</v>
      </c>
      <c r="L234" s="312" t="s">
        <v>265</v>
      </c>
      <c r="M234" s="754" t="s">
        <v>110</v>
      </c>
      <c r="N234" s="420" t="s">
        <v>127</v>
      </c>
      <c r="O234" s="725" t="s">
        <v>266</v>
      </c>
      <c r="P234" s="755" t="s">
        <v>110</v>
      </c>
      <c r="Q234" s="233"/>
      <c r="R234" s="233"/>
      <c r="S234" s="47"/>
      <c r="T234" s="47"/>
      <c r="U234" s="47"/>
    </row>
    <row r="235" spans="1:26" s="41" customFormat="1" ht="13.5" customHeight="1" x14ac:dyDescent="0.2">
      <c r="A235" s="1564" t="s">
        <v>24</v>
      </c>
      <c r="B235" s="1565"/>
      <c r="C235" s="1565"/>
      <c r="D235" s="1565"/>
      <c r="E235" s="1565"/>
      <c r="F235" s="1565"/>
      <c r="G235" s="1565"/>
      <c r="H235" s="681">
        <f t="shared" ref="H235:P235" si="44">SUM(H236:H243)</f>
        <v>82917.7</v>
      </c>
      <c r="I235" s="682">
        <f t="shared" si="44"/>
        <v>82827.400000000009</v>
      </c>
      <c r="J235" s="682">
        <f>SUM(J236:J243)</f>
        <v>-90.299999999989609</v>
      </c>
      <c r="K235" s="681">
        <f t="shared" si="44"/>
        <v>87735.7</v>
      </c>
      <c r="L235" s="682">
        <f t="shared" si="44"/>
        <v>88191.3</v>
      </c>
      <c r="M235" s="682">
        <f t="shared" si="44"/>
        <v>455.6000000000015</v>
      </c>
      <c r="N235" s="681">
        <f t="shared" si="44"/>
        <v>87168.900000000023</v>
      </c>
      <c r="O235" s="682">
        <f t="shared" si="44"/>
        <v>87831.400000000023</v>
      </c>
      <c r="P235" s="728">
        <f t="shared" si="44"/>
        <v>662.5</v>
      </c>
      <c r="Q235" s="233"/>
      <c r="R235" s="233"/>
      <c r="S235" s="47"/>
      <c r="T235" s="47"/>
      <c r="U235" s="47"/>
    </row>
    <row r="236" spans="1:26" s="41" customFormat="1" ht="14.25" customHeight="1" x14ac:dyDescent="0.2">
      <c r="A236" s="1566" t="s">
        <v>27</v>
      </c>
      <c r="B236" s="1567"/>
      <c r="C236" s="1567"/>
      <c r="D236" s="1567"/>
      <c r="E236" s="1567"/>
      <c r="F236" s="1567"/>
      <c r="G236" s="1568"/>
      <c r="H236" s="252">
        <f>SUMIF(G13:G227,"sb",H13:H227)</f>
        <v>37930.5</v>
      </c>
      <c r="I236" s="1282">
        <f>SUMIF(G13:G227,"sb",I13:I227)</f>
        <v>37374.30000000001</v>
      </c>
      <c r="J236" s="1283">
        <f>+I236-H236</f>
        <v>-556.19999999998981</v>
      </c>
      <c r="K236" s="252">
        <f>SUMIF(G13:G227,"sb",K13:K227)</f>
        <v>41870.499999999993</v>
      </c>
      <c r="L236" s="313">
        <f>SUMIF(G13:G227,"sb",L13:L227)</f>
        <v>41870.499999999993</v>
      </c>
      <c r="M236" s="342">
        <f>+L236-K236</f>
        <v>0</v>
      </c>
      <c r="N236" s="252">
        <f>SUMIF(G13:G226,"sb",N13:N226)</f>
        <v>42097.30000000001</v>
      </c>
      <c r="O236" s="313">
        <f>SUMIF(G13:G226,"sb",O13:O226)</f>
        <v>42716.30000000001</v>
      </c>
      <c r="P236" s="342">
        <f>+O236-N236</f>
        <v>619</v>
      </c>
      <c r="Q236" s="427"/>
      <c r="R236" s="232"/>
      <c r="S236" s="47"/>
      <c r="T236" s="47"/>
      <c r="U236" s="47"/>
    </row>
    <row r="237" spans="1:26" s="41" customFormat="1" x14ac:dyDescent="0.2">
      <c r="A237" s="1569" t="s">
        <v>112</v>
      </c>
      <c r="B237" s="1570"/>
      <c r="C237" s="1570"/>
      <c r="D237" s="1570"/>
      <c r="E237" s="1570"/>
      <c r="F237" s="1570"/>
      <c r="G237" s="1571"/>
      <c r="H237" s="512">
        <f>SUMIF(G13:G228,"sb(l)",H13:H228)</f>
        <v>698.1</v>
      </c>
      <c r="I237" s="1284">
        <f>SUMIF(G13:G228,"sb(l)",I13:I228)</f>
        <v>637.9</v>
      </c>
      <c r="J237" s="1283">
        <f>+I237-H237</f>
        <v>-60.200000000000045</v>
      </c>
      <c r="K237" s="252">
        <f>SUMIF(G13:G228,"sb(l)",K13:K228)</f>
        <v>0</v>
      </c>
      <c r="L237" s="313">
        <f>SUMIF(G13:G228,"sb(l)",L13:L228)</f>
        <v>0</v>
      </c>
      <c r="M237" s="372"/>
      <c r="N237" s="252">
        <f>SUMIF(G20:G228,"sb(l)",N20:N228)</f>
        <v>0</v>
      </c>
      <c r="O237" s="313">
        <f>SUMIF(G20:G228,"sb(l)",O20:O228)</f>
        <v>43.5</v>
      </c>
      <c r="P237" s="342">
        <f>+O237-N237</f>
        <v>43.5</v>
      </c>
      <c r="Q237" s="232"/>
      <c r="R237" s="232"/>
      <c r="S237" s="47"/>
      <c r="T237" s="47"/>
      <c r="U237" s="47"/>
    </row>
    <row r="238" spans="1:26" s="41" customFormat="1" x14ac:dyDescent="0.2">
      <c r="A238" s="1566" t="s">
        <v>32</v>
      </c>
      <c r="B238" s="1567"/>
      <c r="C238" s="1567"/>
      <c r="D238" s="1567"/>
      <c r="E238" s="1567"/>
      <c r="F238" s="1567"/>
      <c r="G238" s="1568"/>
      <c r="H238" s="252">
        <f>SUMIF(G13:G227,"sb(sp)",H13:H227)</f>
        <v>5503.7</v>
      </c>
      <c r="I238" s="1282">
        <f>SUMIF(G13:G227,"sb(sp)",I13:I227)</f>
        <v>5540</v>
      </c>
      <c r="J238" s="1283">
        <f>+I238-H238</f>
        <v>36.300000000000182</v>
      </c>
      <c r="K238" s="252">
        <f>SUMIF(G13:G226,"sb(sp)",K13:K226)</f>
        <v>5509</v>
      </c>
      <c r="L238" s="313">
        <f>SUMIF(G13:G226,"sb(sp)",L13:L226)</f>
        <v>5509</v>
      </c>
      <c r="M238" s="342"/>
      <c r="N238" s="252">
        <f>SUMIF(G13:G226,"sb(sp)",N13:N226)</f>
        <v>5509</v>
      </c>
      <c r="O238" s="313">
        <f>SUMIF(G13:G226,"sb(sp)",O13:O226)</f>
        <v>5509</v>
      </c>
      <c r="P238" s="342"/>
      <c r="Q238" s="232"/>
      <c r="R238" s="232"/>
      <c r="S238" s="47"/>
      <c r="T238" s="47"/>
      <c r="U238" s="47"/>
    </row>
    <row r="239" spans="1:26" s="41" customFormat="1" ht="13.5" customHeight="1" x14ac:dyDescent="0.2">
      <c r="A239" s="1569" t="s">
        <v>71</v>
      </c>
      <c r="B239" s="1570"/>
      <c r="C239" s="1570"/>
      <c r="D239" s="1570"/>
      <c r="E239" s="1570"/>
      <c r="F239" s="1570"/>
      <c r="G239" s="1571"/>
      <c r="H239" s="252">
        <f>SUMIF(G14:G228,"sb(spl)",H14:H228)</f>
        <v>593.70000000000005</v>
      </c>
      <c r="I239" s="313">
        <f>SUMIF(G13:G228,"sb(spl)",I13:I228)</f>
        <v>593.70000000000005</v>
      </c>
      <c r="J239" s="405">
        <f>+I239-H239</f>
        <v>0</v>
      </c>
      <c r="K239" s="252">
        <f>SUMIF(G14:G227,"sb(spl)",K14:K227)</f>
        <v>0</v>
      </c>
      <c r="L239" s="314"/>
      <c r="M239" s="404"/>
      <c r="N239" s="252"/>
      <c r="O239" s="313"/>
      <c r="P239" s="404"/>
      <c r="Q239" s="232"/>
      <c r="R239" s="232"/>
      <c r="S239" s="47"/>
      <c r="T239" s="47"/>
      <c r="U239" s="47"/>
    </row>
    <row r="240" spans="1:26" s="41" customFormat="1" ht="13.5" customHeight="1" x14ac:dyDescent="0.2">
      <c r="A240" s="1569" t="s">
        <v>273</v>
      </c>
      <c r="B240" s="1570"/>
      <c r="C240" s="1570"/>
      <c r="D240" s="1570"/>
      <c r="E240" s="1570"/>
      <c r="F240" s="1570"/>
      <c r="G240" s="1571"/>
      <c r="H240" s="253"/>
      <c r="I240" s="313"/>
      <c r="J240" s="405"/>
      <c r="K240" s="252">
        <f>SUMIF(G15:G228,"sb(p)",K15:K228)</f>
        <v>2900</v>
      </c>
      <c r="L240" s="313">
        <f>SUMIF(G15:G228,"sb(p)",L15:L228)</f>
        <v>2900</v>
      </c>
      <c r="M240" s="404">
        <f>L240-K240</f>
        <v>0</v>
      </c>
      <c r="N240" s="252">
        <f>SUMIF(G15:G228,"sb(p)",N15:N228)</f>
        <v>2900</v>
      </c>
      <c r="O240" s="313">
        <f>SUMIF(G15:G228,"sb(p)",O15:O228)</f>
        <v>2900</v>
      </c>
      <c r="P240" s="404"/>
      <c r="Q240" s="232"/>
      <c r="R240" s="232"/>
      <c r="S240" s="47"/>
      <c r="T240" s="47"/>
      <c r="U240" s="47"/>
    </row>
    <row r="241" spans="1:29" s="41" customFormat="1" x14ac:dyDescent="0.2">
      <c r="A241" s="1566" t="s">
        <v>28</v>
      </c>
      <c r="B241" s="1567"/>
      <c r="C241" s="1567"/>
      <c r="D241" s="1567"/>
      <c r="E241" s="1567"/>
      <c r="F241" s="1567"/>
      <c r="G241" s="1568"/>
      <c r="H241" s="253">
        <f>SUMIF(G13:G227,"sb(vb)",H13:H227)</f>
        <v>37038.1</v>
      </c>
      <c r="I241" s="1285">
        <f>SUMIF(G13:G227,"sb(vb)",I13:I227)</f>
        <v>37946.6</v>
      </c>
      <c r="J241" s="1286">
        <f>+I241-H241</f>
        <v>908.5</v>
      </c>
      <c r="K241" s="253">
        <f>SUMIF(G13:G226,"sb(vb)",K13:K226)</f>
        <v>35753.100000000006</v>
      </c>
      <c r="L241" s="314">
        <f>SUMIF(G13:G226,"sb(vb)",L13:L226)</f>
        <v>35790.000000000007</v>
      </c>
      <c r="M241" s="404">
        <f>+L241-K241</f>
        <v>36.900000000001455</v>
      </c>
      <c r="N241" s="253">
        <f>SUMIF(G13:G226,"sb(vb)",N13:N226)</f>
        <v>35931.000000000007</v>
      </c>
      <c r="O241" s="314">
        <f>SUMIF(G13:G226,"sb(vb)",O13:O226)</f>
        <v>35931.000000000007</v>
      </c>
      <c r="P241" s="404">
        <f>+O241-N241</f>
        <v>0</v>
      </c>
      <c r="Q241" s="232"/>
      <c r="R241" s="232"/>
      <c r="S241" s="47"/>
      <c r="T241" s="47"/>
      <c r="U241" s="47"/>
    </row>
    <row r="242" spans="1:29" ht="30" customHeight="1" x14ac:dyDescent="0.2">
      <c r="A242" s="1587" t="s">
        <v>228</v>
      </c>
      <c r="B242" s="1588"/>
      <c r="C242" s="1588"/>
      <c r="D242" s="1588"/>
      <c r="E242" s="1588"/>
      <c r="F242" s="1588"/>
      <c r="G242" s="1589"/>
      <c r="H242" s="532">
        <f>SUMIF(G13:G228,"sb(esa)",H13:H228)</f>
        <v>43.3</v>
      </c>
      <c r="I242" s="716">
        <f>SUMIF(G13:G228,"sb(esa)",I13:I228)</f>
        <v>43.3</v>
      </c>
      <c r="J242" s="708"/>
      <c r="K242" s="717">
        <f>SUMIF(G13:G228,"sb(esa)",K13:K228)</f>
        <v>7.7</v>
      </c>
      <c r="L242" s="719">
        <f>SUMIF(G13:G228,"sb(esa)",L13:L228)</f>
        <v>7.7</v>
      </c>
      <c r="M242" s="718"/>
      <c r="N242" s="253">
        <f>SUMIF(G14:G227,"sb(esa)",N14:N227)</f>
        <v>0</v>
      </c>
      <c r="O242" s="314">
        <f>SUMIF(G14:G227,"sb(esa)",O14:O227)</f>
        <v>0</v>
      </c>
      <c r="P242" s="724"/>
      <c r="Q242" s="232"/>
      <c r="R242" s="232"/>
      <c r="S242" s="47"/>
      <c r="T242" s="47"/>
      <c r="U242" s="47"/>
      <c r="V242" s="41"/>
      <c r="W242" s="41"/>
      <c r="X242" s="41"/>
      <c r="Y242" s="41"/>
      <c r="Z242" s="41"/>
      <c r="AA242" s="41"/>
      <c r="AB242" s="41"/>
      <c r="AC242" s="41"/>
    </row>
    <row r="243" spans="1:29" ht="30" customHeight="1" thickBot="1" x14ac:dyDescent="0.25">
      <c r="A243" s="1590" t="s">
        <v>115</v>
      </c>
      <c r="B243" s="1591"/>
      <c r="C243" s="1591"/>
      <c r="D243" s="1591"/>
      <c r="E243" s="1591"/>
      <c r="F243" s="1591"/>
      <c r="G243" s="1592"/>
      <c r="H243" s="412">
        <f>SUMIF(G13:G228,"sb(es)",H13:H228)</f>
        <v>1110.3</v>
      </c>
      <c r="I243" s="1287">
        <f>SUMIF(G14:G229,"sb(es)",I14:I229)</f>
        <v>691.6</v>
      </c>
      <c r="J243" s="1288">
        <f>+I243-H243</f>
        <v>-418.69999999999993</v>
      </c>
      <c r="K243" s="717">
        <f>SUMIF(G13:G228,"sb(es)",K13:K228)</f>
        <v>1695.3999999999999</v>
      </c>
      <c r="L243" s="719">
        <f>SUMIF(G14:G229,"sb(es)",L14:L229)</f>
        <v>2114.1</v>
      </c>
      <c r="M243" s="311">
        <f>+L243-K243</f>
        <v>418.70000000000005</v>
      </c>
      <c r="N243" s="253">
        <f>SUMIF(G16:G228,"sb(es)",N16:N228)</f>
        <v>731.6</v>
      </c>
      <c r="O243" s="314">
        <f>SUMIF(G16:G228,"sb(es)",O16:O228)</f>
        <v>731.6</v>
      </c>
      <c r="P243" s="407">
        <f>+O243-N243</f>
        <v>0</v>
      </c>
      <c r="Q243" s="232"/>
      <c r="R243" s="232"/>
      <c r="S243" s="47"/>
      <c r="T243" s="47"/>
      <c r="U243" s="47"/>
      <c r="V243" s="41"/>
      <c r="W243" s="41"/>
      <c r="X243" s="41"/>
      <c r="Y243" s="41"/>
      <c r="Z243" s="41"/>
      <c r="AA243" s="41"/>
      <c r="AB243" s="41"/>
      <c r="AC243" s="41"/>
    </row>
    <row r="244" spans="1:29" ht="13.5" thickBot="1" x14ac:dyDescent="0.25">
      <c r="A244" s="1593" t="s">
        <v>25</v>
      </c>
      <c r="B244" s="1594"/>
      <c r="C244" s="1594"/>
      <c r="D244" s="1594"/>
      <c r="E244" s="1594"/>
      <c r="F244" s="1594"/>
      <c r="G244" s="1594"/>
      <c r="H244" s="683">
        <f>SUM(H245:H247)</f>
        <v>831.4</v>
      </c>
      <c r="I244" s="684">
        <f>SUM(I245:I247)</f>
        <v>831.4</v>
      </c>
      <c r="J244" s="684">
        <f>SUM(J245:J247)</f>
        <v>0</v>
      </c>
      <c r="K244" s="683">
        <f t="shared" ref="K244" si="45">SUM(K245:K247)</f>
        <v>1782.4</v>
      </c>
      <c r="L244" s="684">
        <f t="shared" ref="L244:N244" si="46">SUM(L245:L247)</f>
        <v>1782.4</v>
      </c>
      <c r="M244" s="684">
        <f t="shared" si="46"/>
        <v>0</v>
      </c>
      <c r="N244" s="683">
        <f t="shared" si="46"/>
        <v>2708.5</v>
      </c>
      <c r="O244" s="684">
        <f>SUM(O245:O247)</f>
        <v>2708.5</v>
      </c>
      <c r="P244" s="729">
        <f>SUM(P245:P247)</f>
        <v>0</v>
      </c>
      <c r="Q244" s="234"/>
      <c r="R244" s="234"/>
      <c r="S244" s="47"/>
      <c r="T244" s="47"/>
      <c r="U244" s="47"/>
      <c r="V244" s="41"/>
      <c r="W244" s="41"/>
      <c r="X244" s="41"/>
      <c r="Y244" s="41"/>
      <c r="Z244" s="41"/>
      <c r="AB244" s="41"/>
      <c r="AC244" s="41"/>
    </row>
    <row r="245" spans="1:29" x14ac:dyDescent="0.2">
      <c r="A245" s="1595" t="s">
        <v>29</v>
      </c>
      <c r="B245" s="1596"/>
      <c r="C245" s="1596"/>
      <c r="D245" s="1596"/>
      <c r="E245" s="1596"/>
      <c r="F245" s="1596"/>
      <c r="G245" s="1597"/>
      <c r="H245" s="254">
        <f>SUMIF(G13:G227,"es",H13:H227)</f>
        <v>297.5</v>
      </c>
      <c r="I245" s="357">
        <f>SUMIF(G13:G227,"es",I13:I227)</f>
        <v>297.5</v>
      </c>
      <c r="J245" s="414">
        <f>+I245-H245</f>
        <v>0</v>
      </c>
      <c r="K245" s="254">
        <f>SUMIF(G20:G226,"es",K20:K226)</f>
        <v>0</v>
      </c>
      <c r="L245" s="357">
        <f>SUMIF(G20:G226,"es",L20:L226)</f>
        <v>0</v>
      </c>
      <c r="M245" s="406">
        <f>+L245-K245</f>
        <v>0</v>
      </c>
      <c r="N245" s="254">
        <f>SUMIF(G20:G226,"es",N20:N226)</f>
        <v>807.8</v>
      </c>
      <c r="O245" s="357">
        <f>SUMIF(G20:G226,"es",O20:O226)</f>
        <v>807.8</v>
      </c>
      <c r="P245" s="406">
        <f>+O245-N245</f>
        <v>0</v>
      </c>
      <c r="Q245" s="235"/>
      <c r="R245" s="235"/>
      <c r="S245" s="47"/>
      <c r="T245" s="47"/>
      <c r="U245" s="47"/>
    </row>
    <row r="246" spans="1:29" ht="15" customHeight="1" x14ac:dyDescent="0.2">
      <c r="A246" s="1579" t="s">
        <v>119</v>
      </c>
      <c r="B246" s="1580"/>
      <c r="C246" s="1580"/>
      <c r="D246" s="1580"/>
      <c r="E246" s="1580"/>
      <c r="F246" s="1580"/>
      <c r="G246" s="1581"/>
      <c r="H246" s="254">
        <f>SUMIF(G13:G227,"lrvb",H13:H227)</f>
        <v>408.9</v>
      </c>
      <c r="I246" s="357">
        <f>SUMIF(G13:G227,"lrvb",I13:I227)</f>
        <v>408.9</v>
      </c>
      <c r="J246" s="414">
        <f>+I246-H246</f>
        <v>0</v>
      </c>
      <c r="K246" s="254">
        <f>SUMIF(G13:G227,"lrvb",K13:K227)</f>
        <v>482.4</v>
      </c>
      <c r="L246" s="357">
        <f>SUMIF(G13:G227,"lrvb",L13:L227)</f>
        <v>482.4</v>
      </c>
      <c r="M246" s="414">
        <f>+L246-K246</f>
        <v>0</v>
      </c>
      <c r="N246" s="254">
        <f>SUMIF(G13:G227,"lrvb",N13:N227)</f>
        <v>900.7</v>
      </c>
      <c r="O246" s="357">
        <f>SUMIF(G13:G227,"lrvb",O13:O227)</f>
        <v>900.7</v>
      </c>
      <c r="P246" s="406">
        <f>+O246-N246</f>
        <v>0</v>
      </c>
      <c r="Q246" s="235"/>
      <c r="R246" s="235"/>
      <c r="S246" s="47"/>
      <c r="T246" s="47"/>
      <c r="U246" s="47"/>
    </row>
    <row r="247" spans="1:29" ht="13.5" thickBot="1" x14ac:dyDescent="0.25">
      <c r="A247" s="1582" t="s">
        <v>53</v>
      </c>
      <c r="B247" s="1583"/>
      <c r="C247" s="1583"/>
      <c r="D247" s="1583"/>
      <c r="E247" s="1583"/>
      <c r="F247" s="1583"/>
      <c r="G247" s="1583"/>
      <c r="H247" s="255">
        <f>SUMIF(G13:G227,"kt",H13:H227)</f>
        <v>125</v>
      </c>
      <c r="I247" s="315">
        <f>SUMIF(G13:G227,"kt",I13:I227)</f>
        <v>125</v>
      </c>
      <c r="J247" s="311"/>
      <c r="K247" s="255">
        <f>SUMIF(G20:G226,"kt",K20:K226)</f>
        <v>1300</v>
      </c>
      <c r="L247" s="315">
        <f>SUMIF(G20:G226,"kt",L20:L226)</f>
        <v>1300</v>
      </c>
      <c r="M247" s="407"/>
      <c r="N247" s="255">
        <f>SUMIF(G20:G226,"kt",N20:N226)</f>
        <v>1000</v>
      </c>
      <c r="O247" s="315">
        <f>SUMIF(G20:G226,"kt",O20:O226)</f>
        <v>1000</v>
      </c>
      <c r="P247" s="407"/>
      <c r="Q247" s="235"/>
      <c r="R247" s="235"/>
      <c r="S247" s="47"/>
      <c r="T247" s="47"/>
      <c r="U247" s="47"/>
    </row>
    <row r="248" spans="1:29" ht="13.5" thickBot="1" x14ac:dyDescent="0.25">
      <c r="A248" s="1584" t="s">
        <v>26</v>
      </c>
      <c r="B248" s="1585"/>
      <c r="C248" s="1585"/>
      <c r="D248" s="1585"/>
      <c r="E248" s="1585"/>
      <c r="F248" s="1585"/>
      <c r="G248" s="1585"/>
      <c r="H248" s="256">
        <f t="shared" ref="H248:P248" si="47">H244+H235</f>
        <v>83749.099999999991</v>
      </c>
      <c r="I248" s="316">
        <f t="shared" si="47"/>
        <v>83658.8</v>
      </c>
      <c r="J248" s="316">
        <f>J244+J235</f>
        <v>-90.299999999989609</v>
      </c>
      <c r="K248" s="256">
        <f t="shared" si="47"/>
        <v>89518.099999999991</v>
      </c>
      <c r="L248" s="316">
        <f t="shared" si="47"/>
        <v>89973.7</v>
      </c>
      <c r="M248" s="316">
        <f t="shared" si="47"/>
        <v>455.6000000000015</v>
      </c>
      <c r="N248" s="256">
        <f t="shared" si="47"/>
        <v>89877.400000000023</v>
      </c>
      <c r="O248" s="316">
        <f t="shared" si="47"/>
        <v>90539.900000000023</v>
      </c>
      <c r="P248" s="408">
        <f t="shared" si="47"/>
        <v>662.5</v>
      </c>
      <c r="Q248" s="233"/>
      <c r="R248" s="233"/>
    </row>
    <row r="250" spans="1:29" x14ac:dyDescent="0.2">
      <c r="D250" s="40"/>
      <c r="E250" s="864"/>
      <c r="F250" s="864"/>
      <c r="G250" s="39"/>
      <c r="H250" s="130"/>
      <c r="I250" s="130"/>
      <c r="J250" s="130"/>
      <c r="K250" s="130"/>
      <c r="L250" s="130"/>
      <c r="M250" s="130"/>
      <c r="N250" s="130"/>
      <c r="O250" s="130"/>
      <c r="P250" s="130"/>
    </row>
    <row r="251" spans="1:29" x14ac:dyDescent="0.2">
      <c r="D251" s="40"/>
      <c r="E251" s="864"/>
      <c r="F251" s="1586" t="s">
        <v>256</v>
      </c>
      <c r="G251" s="1586"/>
      <c r="H251" s="1586"/>
      <c r="I251" s="1586"/>
      <c r="J251" s="1586"/>
      <c r="K251" s="1586"/>
      <c r="L251" s="864"/>
      <c r="M251" s="864"/>
      <c r="N251" s="128"/>
      <c r="O251" s="128"/>
      <c r="P251" s="128"/>
    </row>
    <row r="252" spans="1:29" x14ac:dyDescent="0.2">
      <c r="D252" s="40"/>
      <c r="E252" s="864"/>
      <c r="F252" s="864"/>
      <c r="G252" s="39"/>
      <c r="H252" s="128"/>
      <c r="I252" s="128"/>
      <c r="J252" s="128"/>
      <c r="K252" s="128"/>
      <c r="L252" s="128"/>
      <c r="M252" s="128"/>
      <c r="N252" s="128"/>
      <c r="O252" s="128"/>
      <c r="P252" s="128"/>
    </row>
    <row r="253" spans="1:29" x14ac:dyDescent="0.2">
      <c r="D253" s="40"/>
      <c r="E253" s="864"/>
      <c r="F253" s="864"/>
      <c r="G253" s="39"/>
      <c r="H253" s="128"/>
      <c r="I253" s="128"/>
      <c r="J253" s="128"/>
      <c r="K253" s="128"/>
      <c r="L253" s="128"/>
      <c r="M253" s="128"/>
      <c r="N253" s="128"/>
      <c r="O253" s="128"/>
      <c r="P253" s="128"/>
    </row>
    <row r="254" spans="1:29" x14ac:dyDescent="0.2">
      <c r="D254" s="40"/>
      <c r="E254" s="864"/>
      <c r="F254" s="864"/>
      <c r="G254" s="39"/>
      <c r="H254" s="128"/>
      <c r="I254" s="128"/>
      <c r="J254" s="128"/>
      <c r="K254" s="128"/>
      <c r="L254" s="128"/>
      <c r="M254" s="128"/>
      <c r="N254" s="128"/>
      <c r="O254" s="128"/>
      <c r="P254" s="128"/>
    </row>
    <row r="255" spans="1:29" x14ac:dyDescent="0.2">
      <c r="D255" s="40"/>
      <c r="E255" s="864"/>
      <c r="F255" s="864"/>
      <c r="G255" s="39"/>
      <c r="H255" s="128"/>
      <c r="I255" s="128"/>
      <c r="J255" s="128"/>
      <c r="K255" s="128"/>
      <c r="L255" s="128"/>
      <c r="M255" s="128"/>
      <c r="N255" s="128"/>
      <c r="O255" s="128"/>
      <c r="P255" s="128"/>
    </row>
    <row r="256" spans="1:29" x14ac:dyDescent="0.2">
      <c r="D256" s="40"/>
      <c r="E256" s="864"/>
      <c r="F256" s="864"/>
      <c r="G256" s="39"/>
      <c r="H256" s="128"/>
      <c r="I256" s="128"/>
      <c r="J256" s="128"/>
      <c r="K256" s="128"/>
      <c r="L256" s="128"/>
      <c r="M256" s="128"/>
      <c r="N256" s="128"/>
      <c r="O256" s="128"/>
      <c r="P256" s="128"/>
    </row>
    <row r="257" spans="1:21" x14ac:dyDescent="0.2">
      <c r="D257" s="40"/>
      <c r="E257" s="864"/>
      <c r="F257" s="864"/>
      <c r="G257" s="39"/>
      <c r="H257" s="128"/>
      <c r="I257" s="128"/>
      <c r="J257" s="128"/>
      <c r="K257" s="128"/>
      <c r="L257" s="128"/>
      <c r="M257" s="128"/>
      <c r="N257" s="128"/>
      <c r="O257" s="128"/>
      <c r="P257" s="128"/>
    </row>
    <row r="258" spans="1:21" x14ac:dyDescent="0.2">
      <c r="D258" s="40"/>
      <c r="E258" s="864"/>
      <c r="F258" s="864"/>
      <c r="G258" s="39"/>
      <c r="H258" s="128"/>
      <c r="I258" s="128"/>
      <c r="J258" s="128"/>
      <c r="K258" s="128"/>
      <c r="L258" s="128"/>
      <c r="M258" s="128"/>
      <c r="N258" s="128"/>
      <c r="O258" s="128"/>
      <c r="P258" s="128"/>
    </row>
    <row r="259" spans="1:21" x14ac:dyDescent="0.2">
      <c r="D259" s="40"/>
      <c r="E259" s="864"/>
      <c r="F259" s="864"/>
      <c r="G259" s="39"/>
      <c r="H259" s="128"/>
      <c r="I259" s="128"/>
      <c r="J259" s="128"/>
      <c r="K259" s="128"/>
      <c r="L259" s="128"/>
      <c r="M259" s="128"/>
      <c r="N259" s="128"/>
      <c r="O259" s="128"/>
      <c r="P259" s="128"/>
      <c r="S259" s="40"/>
      <c r="T259" s="40"/>
      <c r="U259" s="40"/>
    </row>
    <row r="260" spans="1:21" x14ac:dyDescent="0.2">
      <c r="D260" s="40"/>
      <c r="E260" s="864"/>
      <c r="F260" s="864"/>
      <c r="G260" s="39"/>
      <c r="H260" s="128"/>
      <c r="I260" s="128"/>
      <c r="J260" s="128"/>
      <c r="K260" s="128"/>
      <c r="L260" s="128"/>
      <c r="M260" s="128"/>
      <c r="N260" s="128"/>
      <c r="O260" s="128"/>
      <c r="P260" s="128"/>
      <c r="S260" s="40"/>
      <c r="T260" s="40"/>
      <c r="U260" s="40"/>
    </row>
    <row r="261" spans="1:21" x14ac:dyDescent="0.2">
      <c r="A261" s="64"/>
      <c r="B261" s="64"/>
      <c r="C261" s="64"/>
      <c r="D261" s="40"/>
      <c r="E261" s="864"/>
      <c r="F261" s="864"/>
      <c r="G261" s="39"/>
      <c r="H261" s="128"/>
      <c r="I261" s="128"/>
      <c r="J261" s="128"/>
      <c r="K261" s="128"/>
      <c r="L261" s="128"/>
      <c r="M261" s="128"/>
      <c r="N261" s="128"/>
      <c r="O261" s="128"/>
      <c r="P261" s="128"/>
      <c r="Q261" s="40"/>
      <c r="R261" s="864"/>
      <c r="S261" s="40"/>
      <c r="T261" s="40"/>
      <c r="U261" s="40"/>
    </row>
    <row r="262" spans="1:21" x14ac:dyDescent="0.2">
      <c r="A262" s="64"/>
      <c r="B262" s="64"/>
      <c r="C262" s="64"/>
      <c r="D262" s="40"/>
      <c r="E262" s="864"/>
      <c r="F262" s="864"/>
      <c r="G262" s="39"/>
      <c r="H262" s="128"/>
      <c r="I262" s="128"/>
      <c r="J262" s="128"/>
      <c r="K262" s="128"/>
      <c r="L262" s="128"/>
      <c r="M262" s="128"/>
      <c r="N262" s="128"/>
      <c r="O262" s="128"/>
      <c r="P262" s="128"/>
      <c r="Q262" s="40"/>
      <c r="R262" s="864"/>
      <c r="S262" s="40"/>
      <c r="T262" s="40"/>
      <c r="U262" s="40"/>
    </row>
    <row r="263" spans="1:21" x14ac:dyDescent="0.2">
      <c r="A263" s="64"/>
      <c r="B263" s="64"/>
      <c r="C263" s="64"/>
      <c r="D263" s="40"/>
      <c r="E263" s="864"/>
      <c r="F263" s="864"/>
      <c r="G263" s="39"/>
      <c r="H263" s="128"/>
      <c r="I263" s="128"/>
      <c r="J263" s="128"/>
      <c r="K263" s="128"/>
      <c r="L263" s="128"/>
      <c r="M263" s="128"/>
      <c r="N263" s="128"/>
      <c r="O263" s="128"/>
      <c r="P263" s="128"/>
      <c r="Q263" s="40"/>
      <c r="R263" s="864"/>
      <c r="S263" s="40"/>
      <c r="T263" s="40"/>
      <c r="U263" s="40"/>
    </row>
    <row r="264" spans="1:21" x14ac:dyDescent="0.2">
      <c r="A264" s="64"/>
      <c r="B264" s="64"/>
      <c r="C264" s="64"/>
      <c r="D264" s="40"/>
      <c r="E264" s="864"/>
      <c r="F264" s="864"/>
      <c r="G264" s="39"/>
      <c r="H264" s="128"/>
      <c r="I264" s="128"/>
      <c r="J264" s="128"/>
      <c r="K264" s="128"/>
      <c r="L264" s="128"/>
      <c r="M264" s="128"/>
      <c r="N264" s="128"/>
      <c r="O264" s="128"/>
      <c r="P264" s="128"/>
      <c r="Q264" s="40"/>
      <c r="R264" s="864"/>
      <c r="S264" s="40"/>
      <c r="T264" s="40"/>
      <c r="U264" s="40"/>
    </row>
    <row r="265" spans="1:21" x14ac:dyDescent="0.2">
      <c r="A265" s="64"/>
      <c r="B265" s="64"/>
      <c r="C265" s="64"/>
      <c r="D265" s="40"/>
      <c r="E265" s="864"/>
      <c r="F265" s="864"/>
      <c r="G265" s="39"/>
      <c r="H265" s="128"/>
      <c r="I265" s="128"/>
      <c r="J265" s="128"/>
      <c r="K265" s="128"/>
      <c r="L265" s="128"/>
      <c r="M265" s="128"/>
      <c r="N265" s="128"/>
      <c r="O265" s="128"/>
      <c r="P265" s="128"/>
      <c r="Q265" s="40"/>
      <c r="R265" s="864"/>
      <c r="S265" s="40"/>
      <c r="T265" s="40"/>
      <c r="U265" s="40"/>
    </row>
    <row r="266" spans="1:21" x14ac:dyDescent="0.2">
      <c r="A266" s="64"/>
      <c r="B266" s="64"/>
      <c r="C266" s="64"/>
      <c r="D266" s="40"/>
      <c r="E266" s="864"/>
      <c r="F266" s="864"/>
      <c r="G266" s="39"/>
      <c r="H266" s="128"/>
      <c r="I266" s="128"/>
      <c r="J266" s="128"/>
      <c r="K266" s="128"/>
      <c r="L266" s="128"/>
      <c r="M266" s="128"/>
      <c r="N266" s="128"/>
      <c r="O266" s="128"/>
      <c r="P266" s="128"/>
      <c r="Q266" s="40"/>
      <c r="R266" s="864"/>
      <c r="S266" s="40"/>
      <c r="T266" s="40"/>
      <c r="U266" s="40"/>
    </row>
    <row r="267" spans="1:21" x14ac:dyDescent="0.2">
      <c r="A267" s="64"/>
      <c r="B267" s="64"/>
      <c r="C267" s="64"/>
      <c r="D267" s="40"/>
      <c r="E267" s="864"/>
      <c r="F267" s="864"/>
      <c r="G267" s="39"/>
      <c r="H267" s="128"/>
      <c r="I267" s="128"/>
      <c r="J267" s="128"/>
      <c r="K267" s="128"/>
      <c r="L267" s="128"/>
      <c r="M267" s="128"/>
      <c r="N267" s="128"/>
      <c r="O267" s="128"/>
      <c r="P267" s="128"/>
      <c r="Q267" s="40"/>
      <c r="R267" s="864"/>
      <c r="S267" s="40"/>
      <c r="T267" s="40"/>
      <c r="U267" s="40"/>
    </row>
    <row r="268" spans="1:21" x14ac:dyDescent="0.2">
      <c r="A268" s="64"/>
      <c r="B268" s="64"/>
      <c r="C268" s="64"/>
      <c r="D268" s="40"/>
      <c r="E268" s="864"/>
      <c r="F268" s="864"/>
      <c r="G268" s="39"/>
      <c r="H268" s="128"/>
      <c r="I268" s="128"/>
      <c r="J268" s="128"/>
      <c r="K268" s="128"/>
      <c r="L268" s="128"/>
      <c r="M268" s="128"/>
      <c r="N268" s="128"/>
      <c r="O268" s="128"/>
      <c r="P268" s="128"/>
      <c r="Q268" s="40"/>
      <c r="R268" s="864"/>
      <c r="S268" s="40"/>
      <c r="T268" s="40"/>
      <c r="U268" s="40"/>
    </row>
    <row r="269" spans="1:21" x14ac:dyDescent="0.2">
      <c r="A269" s="64"/>
      <c r="B269" s="64"/>
      <c r="C269" s="64"/>
      <c r="D269" s="40"/>
      <c r="E269" s="864"/>
      <c r="F269" s="864"/>
      <c r="G269" s="39"/>
      <c r="H269" s="128"/>
      <c r="I269" s="128"/>
      <c r="J269" s="128"/>
      <c r="K269" s="128"/>
      <c r="L269" s="128"/>
      <c r="M269" s="128"/>
      <c r="N269" s="128"/>
      <c r="O269" s="128"/>
      <c r="P269" s="128"/>
      <c r="Q269" s="40"/>
      <c r="R269" s="864"/>
      <c r="S269" s="40"/>
      <c r="T269" s="40"/>
      <c r="U269" s="40"/>
    </row>
    <row r="270" spans="1:21" x14ac:dyDescent="0.2">
      <c r="A270" s="64"/>
      <c r="B270" s="64"/>
      <c r="C270" s="64"/>
      <c r="D270" s="40"/>
      <c r="E270" s="864"/>
      <c r="F270" s="864"/>
      <c r="G270" s="39"/>
      <c r="H270" s="128"/>
      <c r="I270" s="128"/>
      <c r="J270" s="128"/>
      <c r="K270" s="128"/>
      <c r="L270" s="128"/>
      <c r="M270" s="128"/>
      <c r="N270" s="128"/>
      <c r="O270" s="128"/>
      <c r="P270" s="128"/>
      <c r="Q270" s="40"/>
      <c r="R270" s="864"/>
      <c r="S270" s="40"/>
      <c r="T270" s="40"/>
      <c r="U270" s="40"/>
    </row>
    <row r="271" spans="1:21" x14ac:dyDescent="0.2">
      <c r="A271" s="64"/>
      <c r="B271" s="64"/>
      <c r="C271" s="64"/>
      <c r="D271" s="40"/>
      <c r="E271" s="864"/>
      <c r="F271" s="864"/>
      <c r="G271" s="39"/>
      <c r="H271" s="128"/>
      <c r="I271" s="128"/>
      <c r="J271" s="128"/>
      <c r="K271" s="128"/>
      <c r="L271" s="128"/>
      <c r="M271" s="128"/>
      <c r="N271" s="128"/>
      <c r="O271" s="128"/>
      <c r="P271" s="128"/>
      <c r="Q271" s="40"/>
      <c r="R271" s="864"/>
      <c r="S271" s="40"/>
      <c r="T271" s="40"/>
      <c r="U271" s="40"/>
    </row>
    <row r="272" spans="1:21" x14ac:dyDescent="0.2">
      <c r="A272" s="64"/>
      <c r="B272" s="64"/>
      <c r="C272" s="64"/>
      <c r="D272" s="40"/>
      <c r="E272" s="864"/>
      <c r="F272" s="864"/>
      <c r="G272" s="39"/>
      <c r="H272" s="128"/>
      <c r="I272" s="128"/>
      <c r="J272" s="128"/>
      <c r="K272" s="128"/>
      <c r="L272" s="128"/>
      <c r="M272" s="128"/>
      <c r="N272" s="128"/>
      <c r="O272" s="128"/>
      <c r="P272" s="128"/>
      <c r="Q272" s="40"/>
      <c r="R272" s="864"/>
      <c r="S272" s="40"/>
      <c r="T272" s="40"/>
      <c r="U272" s="40"/>
    </row>
    <row r="273" spans="1:21" x14ac:dyDescent="0.2">
      <c r="A273" s="64"/>
      <c r="B273" s="64"/>
      <c r="C273" s="64"/>
      <c r="D273" s="40"/>
      <c r="E273" s="864"/>
      <c r="F273" s="864"/>
      <c r="G273" s="39"/>
      <c r="H273" s="128"/>
      <c r="I273" s="128"/>
      <c r="J273" s="128"/>
      <c r="K273" s="128"/>
      <c r="L273" s="128"/>
      <c r="M273" s="128"/>
      <c r="N273" s="128"/>
      <c r="O273" s="128"/>
      <c r="P273" s="128"/>
      <c r="Q273" s="40"/>
      <c r="R273" s="864"/>
      <c r="S273" s="40"/>
      <c r="T273" s="40"/>
      <c r="U273" s="40"/>
    </row>
  </sheetData>
  <mergeCells count="247">
    <mergeCell ref="A28:A31"/>
    <mergeCell ref="C28:C31"/>
    <mergeCell ref="D28:D31"/>
    <mergeCell ref="D77:D78"/>
    <mergeCell ref="A240:G240"/>
    <mergeCell ref="D80:D81"/>
    <mergeCell ref="E80:E81"/>
    <mergeCell ref="A9:U9"/>
    <mergeCell ref="A10:U10"/>
    <mergeCell ref="B11:U11"/>
    <mergeCell ref="C12:U12"/>
    <mergeCell ref="D20:D21"/>
    <mergeCell ref="D22:D24"/>
    <mergeCell ref="Q22:Q23"/>
    <mergeCell ref="D25:D27"/>
    <mergeCell ref="Q25:Q26"/>
    <mergeCell ref="F80:F81"/>
    <mergeCell ref="H80:H81"/>
    <mergeCell ref="D84:D86"/>
    <mergeCell ref="Q96:Q97"/>
    <mergeCell ref="C98:G98"/>
    <mergeCell ref="R98:U98"/>
    <mergeCell ref="E28:E31"/>
    <mergeCell ref="U58:U59"/>
    <mergeCell ref="C13:C14"/>
    <mergeCell ref="D13:D14"/>
    <mergeCell ref="E13:E14"/>
    <mergeCell ref="F13:F14"/>
    <mergeCell ref="Q20:Q21"/>
    <mergeCell ref="U84:U86"/>
    <mergeCell ref="N58:N59"/>
    <mergeCell ref="O58:O59"/>
    <mergeCell ref="G60:G61"/>
    <mergeCell ref="U22:U24"/>
    <mergeCell ref="U33:U34"/>
    <mergeCell ref="U64:U66"/>
    <mergeCell ref="U13:U19"/>
    <mergeCell ref="F6:F8"/>
    <mergeCell ref="G6:G8"/>
    <mergeCell ref="H6:H8"/>
    <mergeCell ref="K6:K8"/>
    <mergeCell ref="J6:J8"/>
    <mergeCell ref="Q1:U1"/>
    <mergeCell ref="A2:U2"/>
    <mergeCell ref="A3:U3"/>
    <mergeCell ref="A4:U4"/>
    <mergeCell ref="C5:U5"/>
    <mergeCell ref="A6:A8"/>
    <mergeCell ref="B6:B8"/>
    <mergeCell ref="C6:C8"/>
    <mergeCell ref="D6:D8"/>
    <mergeCell ref="E6:E8"/>
    <mergeCell ref="L6:L8"/>
    <mergeCell ref="M6:M8"/>
    <mergeCell ref="U6:U8"/>
    <mergeCell ref="Q6:T6"/>
    <mergeCell ref="R7:T7"/>
    <mergeCell ref="Q7:Q8"/>
    <mergeCell ref="N6:N8"/>
    <mergeCell ref="O6:O8"/>
    <mergeCell ref="P6:P8"/>
    <mergeCell ref="Y42:Y43"/>
    <mergeCell ref="Q43:Q44"/>
    <mergeCell ref="A45:A47"/>
    <mergeCell ref="B45:B47"/>
    <mergeCell ref="C45:C47"/>
    <mergeCell ref="D45:D47"/>
    <mergeCell ref="E45:E47"/>
    <mergeCell ref="Q28:Q29"/>
    <mergeCell ref="D33:D34"/>
    <mergeCell ref="D35:D36"/>
    <mergeCell ref="D37:D38"/>
    <mergeCell ref="D39:D40"/>
    <mergeCell ref="A41:A44"/>
    <mergeCell ref="B41:B44"/>
    <mergeCell ref="C41:C44"/>
    <mergeCell ref="D41:D44"/>
    <mergeCell ref="E41:E44"/>
    <mergeCell ref="F45:F47"/>
    <mergeCell ref="Q45:Q47"/>
    <mergeCell ref="R45:R47"/>
    <mergeCell ref="S45:S47"/>
    <mergeCell ref="F28:F31"/>
    <mergeCell ref="F41:F44"/>
    <mergeCell ref="W42:W43"/>
    <mergeCell ref="X42:X43"/>
    <mergeCell ref="Q73:Q74"/>
    <mergeCell ref="E74:G74"/>
    <mergeCell ref="D55:D56"/>
    <mergeCell ref="D58:D59"/>
    <mergeCell ref="G58:G59"/>
    <mergeCell ref="H58:H59"/>
    <mergeCell ref="K58:K59"/>
    <mergeCell ref="D51:D52"/>
    <mergeCell ref="E51:E52"/>
    <mergeCell ref="F51:F52"/>
    <mergeCell ref="Q51:Q52"/>
    <mergeCell ref="D53:D54"/>
    <mergeCell ref="E53:E54"/>
    <mergeCell ref="F53:F54"/>
    <mergeCell ref="T45:T47"/>
    <mergeCell ref="L58:L59"/>
    <mergeCell ref="D62:D63"/>
    <mergeCell ref="E62:E63"/>
    <mergeCell ref="D64:D65"/>
    <mergeCell ref="D70:D71"/>
    <mergeCell ref="D73:D74"/>
    <mergeCell ref="D48:D50"/>
    <mergeCell ref="A91:A93"/>
    <mergeCell ref="C91:C93"/>
    <mergeCell ref="D91:D93"/>
    <mergeCell ref="E91:E93"/>
    <mergeCell ref="F91:F93"/>
    <mergeCell ref="Q92:Q93"/>
    <mergeCell ref="Q84:Q85"/>
    <mergeCell ref="B89:B90"/>
    <mergeCell ref="C89:C90"/>
    <mergeCell ref="D89:D90"/>
    <mergeCell ref="E89:E90"/>
    <mergeCell ref="F89:F90"/>
    <mergeCell ref="Q89:Q90"/>
    <mergeCell ref="B100:U100"/>
    <mergeCell ref="A94:A95"/>
    <mergeCell ref="C94:C95"/>
    <mergeCell ref="D94:D95"/>
    <mergeCell ref="E94:E95"/>
    <mergeCell ref="F94:F95"/>
    <mergeCell ref="A96:A97"/>
    <mergeCell ref="C96:C97"/>
    <mergeCell ref="D96:D97"/>
    <mergeCell ref="E96:E97"/>
    <mergeCell ref="F96:F97"/>
    <mergeCell ref="B99:G99"/>
    <mergeCell ref="Q99:U99"/>
    <mergeCell ref="U94:U95"/>
    <mergeCell ref="E123:E124"/>
    <mergeCell ref="F123:F124"/>
    <mergeCell ref="D125:D126"/>
    <mergeCell ref="C101:U101"/>
    <mergeCell ref="D102:D104"/>
    <mergeCell ref="D110:D112"/>
    <mergeCell ref="D113:D114"/>
    <mergeCell ref="D122:D124"/>
    <mergeCell ref="U122:U124"/>
    <mergeCell ref="U113:U114"/>
    <mergeCell ref="U120:U121"/>
    <mergeCell ref="U102:U108"/>
    <mergeCell ref="D118:D119"/>
    <mergeCell ref="U118:U119"/>
    <mergeCell ref="D116:D117"/>
    <mergeCell ref="U125:U126"/>
    <mergeCell ref="U110:U112"/>
    <mergeCell ref="Z153:Z154"/>
    <mergeCell ref="D154:D155"/>
    <mergeCell ref="D127:D128"/>
    <mergeCell ref="D129:D130"/>
    <mergeCell ref="D131:D132"/>
    <mergeCell ref="D133:D134"/>
    <mergeCell ref="D135:D136"/>
    <mergeCell ref="Q136:Q137"/>
    <mergeCell ref="E137:G137"/>
    <mergeCell ref="U143:U146"/>
    <mergeCell ref="U147:U149"/>
    <mergeCell ref="U133:U134"/>
    <mergeCell ref="U154:U156"/>
    <mergeCell ref="E153:G153"/>
    <mergeCell ref="Z162:Z163"/>
    <mergeCell ref="D168:D169"/>
    <mergeCell ref="E169:G169"/>
    <mergeCell ref="C170:G170"/>
    <mergeCell ref="Q170:U170"/>
    <mergeCell ref="Q190:U190"/>
    <mergeCell ref="D157:D159"/>
    <mergeCell ref="E157:E159"/>
    <mergeCell ref="F157:F159"/>
    <mergeCell ref="D160:D162"/>
    <mergeCell ref="E160:E161"/>
    <mergeCell ref="F160:F161"/>
    <mergeCell ref="U160:U162"/>
    <mergeCell ref="U179:U180"/>
    <mergeCell ref="D216:D218"/>
    <mergeCell ref="D219:D220"/>
    <mergeCell ref="D179:D180"/>
    <mergeCell ref="Q161:Q162"/>
    <mergeCell ref="E162:G162"/>
    <mergeCell ref="U212:U213"/>
    <mergeCell ref="D222:D223"/>
    <mergeCell ref="Q201:Q202"/>
    <mergeCell ref="D208:D209"/>
    <mergeCell ref="D210:D211"/>
    <mergeCell ref="E210:E211"/>
    <mergeCell ref="D212:D213"/>
    <mergeCell ref="Q214:Q215"/>
    <mergeCell ref="U216:U218"/>
    <mergeCell ref="U222:U223"/>
    <mergeCell ref="U195:U202"/>
    <mergeCell ref="U163:U167"/>
    <mergeCell ref="U168:U169"/>
    <mergeCell ref="U203:U206"/>
    <mergeCell ref="A233:P233"/>
    <mergeCell ref="B222:B223"/>
    <mergeCell ref="A234:G234"/>
    <mergeCell ref="A235:G235"/>
    <mergeCell ref="A236:G236"/>
    <mergeCell ref="D226:D228"/>
    <mergeCell ref="C191:U191"/>
    <mergeCell ref="D192:D194"/>
    <mergeCell ref="C171:U171"/>
    <mergeCell ref="D172:D173"/>
    <mergeCell ref="E172:E173"/>
    <mergeCell ref="D174:D175"/>
    <mergeCell ref="E174:E175"/>
    <mergeCell ref="A232:U232"/>
    <mergeCell ref="B214:B215"/>
    <mergeCell ref="D214:D215"/>
    <mergeCell ref="E214:E215"/>
    <mergeCell ref="F214:F215"/>
    <mergeCell ref="Q227:Q228"/>
    <mergeCell ref="C229:G229"/>
    <mergeCell ref="Q229:U229"/>
    <mergeCell ref="B230:G230"/>
    <mergeCell ref="Q230:U230"/>
    <mergeCell ref="Q231:U231"/>
    <mergeCell ref="U226:U228"/>
    <mergeCell ref="U224:U225"/>
    <mergeCell ref="A243:G243"/>
    <mergeCell ref="F251:K251"/>
    <mergeCell ref="I6:I8"/>
    <mergeCell ref="I58:I59"/>
    <mergeCell ref="I80:I81"/>
    <mergeCell ref="A237:G237"/>
    <mergeCell ref="A238:G238"/>
    <mergeCell ref="A241:G241"/>
    <mergeCell ref="A242:G242"/>
    <mergeCell ref="A244:G244"/>
    <mergeCell ref="A245:G245"/>
    <mergeCell ref="B231:G231"/>
    <mergeCell ref="A214:A215"/>
    <mergeCell ref="D186:D187"/>
    <mergeCell ref="D188:D189"/>
    <mergeCell ref="C190:G190"/>
    <mergeCell ref="D138:D142"/>
    <mergeCell ref="D143:D146"/>
    <mergeCell ref="A239:G239"/>
    <mergeCell ref="A246:G246"/>
    <mergeCell ref="A247:G247"/>
    <mergeCell ref="A248:G248"/>
  </mergeCells>
  <printOptions horizontalCentered="1"/>
  <pageMargins left="0.31496062992125984" right="0.31496062992125984" top="0.74803149606299213" bottom="0.35433070866141736" header="0.31496062992125984" footer="0.31496062992125984"/>
  <pageSetup paperSize="9" scale="71" orientation="landscape" r:id="rId1"/>
  <rowBreaks count="9" manualBreakCount="9">
    <brk id="32" max="20" man="1"/>
    <brk id="52" max="20" man="1"/>
    <brk id="66" max="20" man="1"/>
    <brk id="86" max="20" man="1"/>
    <brk id="110" max="20" man="1"/>
    <brk id="124" max="20" man="1"/>
    <brk id="144" max="20" man="1"/>
    <brk id="191" max="20" man="1"/>
    <brk id="224" max="2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MVP</vt:lpstr>
      <vt:lpstr>10 programa</vt:lpstr>
      <vt:lpstr>Lyginamasis</vt:lpstr>
      <vt:lpstr>'10 programa'!Print_Area</vt:lpstr>
      <vt:lpstr>Lyginamasis!Print_Area</vt:lpstr>
      <vt:lpstr>'10 programa'!Print_Titles</vt:lpstr>
      <vt:lpstr>Lyginamasis!Print_Titles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G.Uzkuriene</dc:creator>
  <cp:lastModifiedBy>Snieguole Kacerauskaite</cp:lastModifiedBy>
  <cp:lastPrinted>2018-10-25T07:18:34Z</cp:lastPrinted>
  <dcterms:created xsi:type="dcterms:W3CDTF">2006-05-12T05:50:12Z</dcterms:created>
  <dcterms:modified xsi:type="dcterms:W3CDTF">2018-10-25T07:18:42Z</dcterms:modified>
</cp:coreProperties>
</file>