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MVP PLANAI\2018 MVP\II KEITIMAS\Įsakymas intranetui\"/>
    </mc:Choice>
  </mc:AlternateContent>
  <bookViews>
    <workbookView xWindow="0" yWindow="0" windowWidth="20490" windowHeight="7755"/>
  </bookViews>
  <sheets>
    <sheet name="11 MVP" sheetId="7" r:id="rId1"/>
    <sheet name="Lyginamasis" sheetId="6" r:id="rId2"/>
  </sheets>
  <definedNames>
    <definedName name="_xlnm.Print_Area" localSheetId="0">'11 MVP'!$A$1:$L$130</definedName>
    <definedName name="_xlnm.Print_Area" localSheetId="1">Lyginamasis!$A$1:$N$122</definedName>
    <definedName name="_xlnm.Print_Titles" localSheetId="0">'11 MVP'!$7:$9</definedName>
    <definedName name="_xlnm.Print_Titles" localSheetId="1">Lyginamasis!$6:$8</definedName>
  </definedNames>
  <calcPr calcId="162913"/>
</workbook>
</file>

<file path=xl/calcChain.xml><?xml version="1.0" encoding="utf-8"?>
<calcChain xmlns="http://schemas.openxmlformats.org/spreadsheetml/2006/main">
  <c r="L97" i="6" l="1"/>
  <c r="L96" i="6"/>
  <c r="L94" i="6"/>
  <c r="L79" i="6"/>
  <c r="L77" i="6"/>
  <c r="L55" i="6"/>
  <c r="L50" i="6"/>
  <c r="K50" i="6"/>
  <c r="K29" i="6" l="1"/>
  <c r="L29" i="6"/>
  <c r="J29" i="6"/>
  <c r="J24" i="6"/>
  <c r="J59" i="6"/>
  <c r="J57" i="6"/>
  <c r="J55" i="6"/>
  <c r="J42" i="6"/>
  <c r="J44" i="6" s="1"/>
  <c r="J36" i="6"/>
  <c r="J26" i="6"/>
  <c r="J20" i="6"/>
  <c r="J19" i="6"/>
  <c r="J30" i="6" s="1"/>
  <c r="J43" i="7" l="1"/>
  <c r="L42" i="6"/>
  <c r="L41" i="6"/>
  <c r="K42" i="6"/>
  <c r="J30" i="7" l="1"/>
  <c r="J25" i="7"/>
  <c r="J121" i="6"/>
  <c r="J120" i="6"/>
  <c r="J119" i="6"/>
  <c r="J117" i="6"/>
  <c r="J116" i="6"/>
  <c r="J115" i="6"/>
  <c r="J114" i="6"/>
  <c r="J113" i="6"/>
  <c r="J112" i="6"/>
  <c r="J96" i="6"/>
  <c r="J93" i="6"/>
  <c r="J97" i="6" s="1"/>
  <c r="J89" i="6"/>
  <c r="J81" i="6"/>
  <c r="L74" i="6"/>
  <c r="L81" i="6" s="1"/>
  <c r="L98" i="6" s="1"/>
  <c r="L60" i="6"/>
  <c r="L61" i="6" s="1"/>
  <c r="L62" i="6" s="1"/>
  <c r="J37" i="7"/>
  <c r="K36" i="6"/>
  <c r="L36" i="6" s="1"/>
  <c r="L44" i="6" s="1"/>
  <c r="L28" i="6"/>
  <c r="L27" i="6"/>
  <c r="J21" i="7"/>
  <c r="L20" i="6"/>
  <c r="K20" i="6"/>
  <c r="L25" i="6"/>
  <c r="L26" i="6" s="1"/>
  <c r="L23" i="6"/>
  <c r="J111" i="6" l="1"/>
  <c r="L24" i="6"/>
  <c r="L17" i="6"/>
  <c r="L19" i="6" s="1"/>
  <c r="L30" i="6" s="1"/>
  <c r="L106" i="6" s="1"/>
  <c r="L107" i="6" s="1"/>
  <c r="K112" i="6" l="1"/>
  <c r="L112" i="6" s="1"/>
  <c r="K121" i="6" l="1"/>
  <c r="K120" i="6"/>
  <c r="K119" i="6"/>
  <c r="K117" i="6"/>
  <c r="K116" i="6"/>
  <c r="K115" i="6"/>
  <c r="K114" i="6"/>
  <c r="K113" i="6"/>
  <c r="L113" i="6" s="1"/>
  <c r="K104" i="6"/>
  <c r="K102" i="6"/>
  <c r="K96" i="6"/>
  <c r="K93" i="6"/>
  <c r="K89" i="6"/>
  <c r="K83" i="6"/>
  <c r="K81" i="6"/>
  <c r="K61" i="6"/>
  <c r="K59" i="6"/>
  <c r="K57" i="6"/>
  <c r="K55" i="6"/>
  <c r="K44" i="6"/>
  <c r="K26" i="6"/>
  <c r="K24" i="6"/>
  <c r="K19" i="6"/>
  <c r="K16" i="6"/>
  <c r="J118" i="6"/>
  <c r="J104" i="6"/>
  <c r="J102" i="6"/>
  <c r="J83" i="6"/>
  <c r="J98" i="6" s="1"/>
  <c r="J61" i="6"/>
  <c r="J62" i="6" s="1"/>
  <c r="J16" i="6"/>
  <c r="J123" i="7"/>
  <c r="J122" i="7"/>
  <c r="J121" i="7"/>
  <c r="J119" i="7"/>
  <c r="J118" i="7"/>
  <c r="J117" i="7"/>
  <c r="J116" i="7"/>
  <c r="J115" i="7"/>
  <c r="J114" i="7"/>
  <c r="J107" i="7"/>
  <c r="J106" i="7"/>
  <c r="J104" i="7"/>
  <c r="J98" i="7"/>
  <c r="J99" i="7" s="1"/>
  <c r="J95" i="7"/>
  <c r="J91" i="7"/>
  <c r="J85" i="7"/>
  <c r="J83" i="7"/>
  <c r="J62" i="7"/>
  <c r="J60" i="7"/>
  <c r="J58" i="7"/>
  <c r="J56" i="7"/>
  <c r="J45" i="7"/>
  <c r="J27" i="7"/>
  <c r="J20" i="7"/>
  <c r="J31" i="7" s="1"/>
  <c r="J17" i="7"/>
  <c r="J105" i="6" l="1"/>
  <c r="K30" i="6"/>
  <c r="L118" i="6"/>
  <c r="K97" i="6"/>
  <c r="K98" i="6" s="1"/>
  <c r="L111" i="6"/>
  <c r="K118" i="6"/>
  <c r="J100" i="7"/>
  <c r="J63" i="7"/>
  <c r="J120" i="7"/>
  <c r="K111" i="6"/>
  <c r="J113" i="7"/>
  <c r="J122" i="6"/>
  <c r="K62" i="6"/>
  <c r="K105" i="6"/>
  <c r="J108" i="7" l="1"/>
  <c r="J109" i="7" s="1"/>
  <c r="K122" i="6"/>
  <c r="L122" i="6"/>
  <c r="J124" i="7"/>
  <c r="K106" i="6"/>
  <c r="K107" i="6" s="1"/>
  <c r="J106" i="6"/>
  <c r="J107" i="6" s="1"/>
</calcChain>
</file>

<file path=xl/comments1.xml><?xml version="1.0" encoding="utf-8"?>
<comments xmlns="http://schemas.openxmlformats.org/spreadsheetml/2006/main">
  <authors>
    <author>Sniega</author>
    <author>Snieguole Kacerauskaite</author>
    <author>Indre Buteniene</author>
    <author>Skaiste Kliaubiene</author>
  </authors>
  <commentLis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I41" authorId="1" shapeId="0">
      <text>
        <r>
          <rPr>
            <b/>
            <sz val="9"/>
            <color indexed="81"/>
            <rFont val="Tahoma"/>
            <family val="2"/>
            <charset val="186"/>
          </rPr>
          <t>AB "Klaipėdos nafta"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59" authorId="1" shapeId="0">
      <text>
        <r>
          <rPr>
            <sz val="9"/>
            <color indexed="81"/>
            <rFont val="Tahoma"/>
            <family val="2"/>
            <charset val="186"/>
          </rPr>
          <t xml:space="preserve">pagal 2017-11-27 STR3-18
</t>
        </r>
      </text>
    </comment>
    <comment ref="D81" authorId="2" shapeId="0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Vietoje uždaromos salės Burių g. (Melnragė)</t>
        </r>
      </text>
    </comment>
    <comment ref="K87" authorId="1" shapeId="0">
      <text>
        <r>
          <rPr>
            <sz val="9"/>
            <color indexed="81"/>
            <rFont val="Tahoma"/>
            <family val="2"/>
            <charset val="186"/>
          </rPr>
          <t xml:space="preserve">Automobilis ūkio brigadai (21 t.€), sniego valytuvas, lapų siurblys, rotacinė šluota ir kt. įranga (9,7 t.€)
</t>
        </r>
      </text>
    </comment>
    <comment ref="K88" authorId="3" shapeId="0">
      <text>
        <r>
          <rPr>
            <sz val="9"/>
            <color indexed="81"/>
            <rFont val="Tahoma"/>
            <family val="2"/>
            <charset val="186"/>
          </rPr>
          <t xml:space="preserve">
2018 m. 90000 €</t>
        </r>
      </text>
    </comment>
    <comment ref="K89" authorId="3" shapeId="0">
      <text>
        <r>
          <rPr>
            <sz val="9"/>
            <color indexed="81"/>
            <rFont val="Tahoma"/>
            <family val="2"/>
            <charset val="186"/>
          </rPr>
          <t xml:space="preserve">
2018 m. 1300+3200 €</t>
        </r>
      </text>
    </comment>
    <comment ref="K90" authorId="3" shapeId="0">
      <text>
        <r>
          <rPr>
            <sz val="9"/>
            <color indexed="81"/>
            <rFont val="Tahoma"/>
            <family val="2"/>
            <charset val="186"/>
          </rPr>
          <t xml:space="preserve">
2018 m. Taikos pr.61a 20300 ir D. ir Girėno g.10 14400 €</t>
        </r>
      </text>
    </comment>
  </commentList>
</comments>
</file>

<file path=xl/comments2.xml><?xml version="1.0" encoding="utf-8"?>
<comments xmlns="http://schemas.openxmlformats.org/spreadsheetml/2006/main">
  <authors>
    <author>Sniega</author>
    <author>Snieguole Kacerauskaite</author>
    <author>Indre Buteniene</author>
    <author>Skaiste Kliaubiene</author>
  </authors>
  <commentLis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  <charset val="186"/>
          </rPr>
          <t>AB "Klaipėdos nafta"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58" authorId="1" shapeId="0">
      <text>
        <r>
          <rPr>
            <sz val="9"/>
            <color indexed="81"/>
            <rFont val="Tahoma"/>
            <family val="2"/>
            <charset val="186"/>
          </rPr>
          <t xml:space="preserve">pagal 2017-11-27 STR3-18
</t>
        </r>
      </text>
    </comment>
    <comment ref="K58" authorId="1" shapeId="0">
      <text>
        <r>
          <rPr>
            <sz val="9"/>
            <color indexed="81"/>
            <rFont val="Tahoma"/>
            <family val="2"/>
            <charset val="186"/>
          </rPr>
          <t xml:space="preserve">pagal 2017-11-27 STR3-18
</t>
        </r>
      </text>
    </comment>
    <comment ref="D79" authorId="2" shapeId="0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Vietoje uždaromos salės Burių g. (Melnragė)</t>
        </r>
      </text>
    </comment>
    <comment ref="M85" authorId="1" shapeId="0">
      <text>
        <r>
          <rPr>
            <sz val="9"/>
            <color indexed="81"/>
            <rFont val="Tahoma"/>
            <family val="2"/>
            <charset val="186"/>
          </rPr>
          <t xml:space="preserve">Automobilis ūkio brigadai (21 t.€), sniego valytuvas, lapų siurblys, rotacinė šluota ir kt. įranga (9,7 t.€)
</t>
        </r>
      </text>
    </comment>
    <comment ref="M86" authorId="3" shapeId="0">
      <text>
        <r>
          <rPr>
            <sz val="9"/>
            <color indexed="81"/>
            <rFont val="Tahoma"/>
            <family val="2"/>
            <charset val="186"/>
          </rPr>
          <t xml:space="preserve">
2018 m. 90000 €</t>
        </r>
      </text>
    </comment>
    <comment ref="M87" authorId="3" shapeId="0">
      <text>
        <r>
          <rPr>
            <sz val="9"/>
            <color indexed="81"/>
            <rFont val="Tahoma"/>
            <family val="2"/>
            <charset val="186"/>
          </rPr>
          <t xml:space="preserve">
2018 m. 1300+3200 €</t>
        </r>
      </text>
    </comment>
    <comment ref="M88" authorId="3" shapeId="0">
      <text>
        <r>
          <rPr>
            <sz val="9"/>
            <color indexed="81"/>
            <rFont val="Tahoma"/>
            <family val="2"/>
            <charset val="186"/>
          </rPr>
          <t xml:space="preserve">
2018 m. Taikos pr.61a 20300 ir D. ir Girėno g.10 14400 €</t>
        </r>
      </text>
    </comment>
  </commentList>
</comments>
</file>

<file path=xl/sharedStrings.xml><?xml version="1.0" encoding="utf-8"?>
<sst xmlns="http://schemas.openxmlformats.org/spreadsheetml/2006/main" count="638" uniqueCount="161">
  <si>
    <t>KŪNO KULTŪROS IR SPORTO PLĖTROS PROGRAMOS NR. 11</t>
  </si>
  <si>
    <t xml:space="preserve"> TIKSLŲ, UŽDAVINIŲ, PRIEMONIŲ, PRIEMONIŲ IŠLAIDŲ IR PRODUKTO KRITERIJŲ SUVESTINĖ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</si>
  <si>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</si>
  <si>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</si>
  <si>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</si>
  <si>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</si>
  <si>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</si>
  <si>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</si>
  <si>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</si>
  <si>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Produkto vertinimo kriterijus</t>
  </si>
  <si>
    <t>Planas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</si>
  <si>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</si>
  <si>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</si>
  <si>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</si>
  <si>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Sudaryti sąlygas ugdyti sveiką ir fiziškai aktyvią miesto bendruomenę, profesionaliai atrinkti ir ugdyti talentingus olimpinės pamainos sportininkus</t>
  </si>
  <si>
    <t>Pritraukti didesnį dalyvių skaičių, užtikrinant sporto renginių organizavimo kokybę</t>
  </si>
  <si>
    <t>2</t>
  </si>
  <si>
    <t>SB</t>
  </si>
  <si>
    <t>Iš viso:</t>
  </si>
  <si>
    <t>02</t>
  </si>
  <si>
    <t>Suorganizuota pagerbimo ir viešinimo renginių, skaičius</t>
  </si>
  <si>
    <t>03</t>
  </si>
  <si>
    <t>Iš viso uždaviniui:</t>
  </si>
  <si>
    <t>Sudaryti sąlygas sportuoti visų amžiaus grupių miestiečiams, įgyvendinant sveikos gyvensenos ir fizinio aktyvumo programas</t>
  </si>
  <si>
    <t>Sąlygų ugdytis biudžetinėse sporto įstaigose sudarymas:</t>
  </si>
  <si>
    <t>SB(SP)</t>
  </si>
  <si>
    <t>Asmenų, lankančių sporto mokyklas, skaičius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</si>
  <si>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</si>
  <si>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</si>
  <si>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</si>
  <si>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</si>
  <si>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 xml:space="preserve">Dalyvavusiųjų sporto ir sveikatingumo renginiuose skaičius, tūkst. žmonių </t>
  </si>
  <si>
    <t>Sportinės veiklos programų dalinis finansavimas:</t>
  </si>
  <si>
    <t>Finansuota programų, iš viso:</t>
  </si>
  <si>
    <t xml:space="preserve">buriavimo, irklavimo, baidarių ir kanojų irklavimo sporto šakų </t>
  </si>
  <si>
    <t>tradicinių sporto renginių ir sporto klubų, plėtojančių judėjimą „Sportas visiems“</t>
  </si>
  <si>
    <t>miesto sporto šakų (federacijų, sąjungų, asociacijų) veiklos</t>
  </si>
  <si>
    <t>neįgaliųjų socialinės integracijos per kūno kultūrą ir sportą</t>
  </si>
  <si>
    <t>Pasirenkamojo vaikų ugdymo programų finansavimas iš sportininko krepšelio lėšų</t>
  </si>
  <si>
    <t>Vidutinis sportininkų, dalyvavusių programose, skaičius</t>
  </si>
  <si>
    <t>04</t>
  </si>
  <si>
    <t>Įrengti naujas ir modernizuoti esamas sporto bazes</t>
  </si>
  <si>
    <t>I</t>
  </si>
  <si>
    <t>SB(VB)</t>
  </si>
  <si>
    <t>Kt</t>
  </si>
  <si>
    <t xml:space="preserve">Sporto bazių modernizavimas ir plėtra:
</t>
  </si>
  <si>
    <t>Įgyvendintas projektas, proc.</t>
  </si>
  <si>
    <t>ES</t>
  </si>
  <si>
    <t>1.6.3.3</t>
  </si>
  <si>
    <t>LRVB</t>
  </si>
  <si>
    <t>Atlikta modernizavimo darbų, proc.</t>
  </si>
  <si>
    <t>Iš viso priemonei:</t>
  </si>
  <si>
    <t xml:space="preserve">Sporto infrastruktūros objektų einamasis remontas ir techninis aptarnavimas:                                    </t>
  </si>
  <si>
    <t>Tinkamai reprezentuoti miestą šalies ir tarptautiniuose sporto renginiuose</t>
  </si>
  <si>
    <t>Prioritetinių sporto šakų didelio sportinio meistriškumo klubų veiklos dalinis finansavimas</t>
  </si>
  <si>
    <t>Individualių sporto šakų sportininkų pasirengimas dalyvauti atrankos varžybose dėl patekimo į nacionalines rinktines</t>
  </si>
  <si>
    <t>Skirta stipendijų sportininkams, skaičius</t>
  </si>
  <si>
    <t>Iš viso tikslui:</t>
  </si>
  <si>
    <t>11</t>
  </si>
  <si>
    <t>Iš viso programai:</t>
  </si>
  <si>
    <t>Finansavimo šaltinių suvestinė</t>
  </si>
  <si>
    <t>Finansavimo šaltiniai</t>
  </si>
  <si>
    <t>SAVIVALDYBĖS LĖŠOS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</si>
  <si>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</si>
  <si>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</si>
  <si>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</si>
  <si>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</si>
  <si>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</si>
  <si>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</si>
  <si>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</si>
  <si>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Iš viso</t>
  </si>
  <si>
    <t>SB(SPL)</t>
  </si>
  <si>
    <t>05</t>
  </si>
  <si>
    <t>Miestą reprezentuojančių komandų, miestą garsinančių individualių sporto šakų sportininkų ir trenerių pagerbimas</t>
  </si>
  <si>
    <t>Klaipėdos  daugiafunkcio sveikatingumo centro statyba</t>
  </si>
  <si>
    <t>1.6.1.5</t>
  </si>
  <si>
    <t xml:space="preserve"> </t>
  </si>
  <si>
    <t>Įrengta persirengimo konteinerių, skaičius</t>
  </si>
  <si>
    <t>Įsigyta reklaminių-reprezentacinių leidinių, skaičius</t>
  </si>
  <si>
    <t>BĮ Klaipėdos miesto sporto bazių valdymo centre</t>
  </si>
  <si>
    <t>BĮ Klaipėdos miesto sporto bazių valdymo centro pastatų patalpų ir įrenginių atnaujinimo darbai</t>
  </si>
  <si>
    <t>Sporto įstaigų patalpų šildymas</t>
  </si>
  <si>
    <t xml:space="preserve">Šîldoma įstaigų, skaičius  </t>
  </si>
  <si>
    <t>Centralizuotas paviršinių (lietaus) nuotekų tvarkymas (paslaugos apmokėjimas)</t>
  </si>
  <si>
    <t>Parengtas techninis projektas, vnt.</t>
  </si>
  <si>
    <t>2018-ieji metai</t>
  </si>
  <si>
    <t>BĮ Klaipėdos miesto lengvosios atletikos mokykloje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</si>
  <si>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</si>
  <si>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</si>
  <si>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</si>
  <si>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SB(ES)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</si>
  <si>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  <charset val="186"/>
      </rPr>
      <t>ES)</t>
    </r>
  </si>
  <si>
    <t>Projekto „Klaipėda – Europos sporto miestas“ įgyvendinimas</t>
  </si>
  <si>
    <t>Įgyvendinta viešinimo programa, proc.</t>
  </si>
  <si>
    <t>IED Projektų skyrius, G. Dovidaitis</t>
  </si>
  <si>
    <t xml:space="preserve"> - I etapas</t>
  </si>
  <si>
    <t>IED Projektų skyrius, V. Varnaitė</t>
  </si>
  <si>
    <t xml:space="preserve">Futbolo mokyklos ir baseino pastatų konversija: </t>
  </si>
  <si>
    <t>IED Projektų skyrius, V. Varnaitė; Statybos ir infrastruktūros plėtros skyrius, E. Dolėbienė</t>
  </si>
  <si>
    <t>Įgyvendinta  krepšinio turnyro „Karaliaus Mindaugo taurė 2018“ vykdymo programa, vnt.</t>
  </si>
  <si>
    <t>Įgyvendintas Sporto metų minėjimo Klaipėdoje priemonių planas, proc.</t>
  </si>
  <si>
    <t>Sumokėtas mokestis  Europos sporto sostinių ir miestų asociacijai ACES Europe už dalyvavimą projekte</t>
  </si>
  <si>
    <t>Neatlygintinai suteiktų sporto bazių paslaugų sporto renginiams organizuoti kompensavimas</t>
  </si>
  <si>
    <t>Neatlygintinai suteikta sporto bazių sporto renginiams, val.</t>
  </si>
  <si>
    <t>Suorganizuota miesto sporto renginių, skaičius</t>
  </si>
  <si>
    <t>Suremontuota sporto salių (šviestuvų keitimo darbai), skaičius</t>
  </si>
  <si>
    <t>Atlikti stogo šiltinimo darbai (Taikos pr. 61 A), proc.</t>
  </si>
  <si>
    <t>Atnaujinta pastato patalpų (vestibiulio ir holo remonto darbai), Debreceno g. 48, proc.</t>
  </si>
  <si>
    <t>Atnaujinta persirengimo kambarių dušinės, proc.</t>
  </si>
  <si>
    <t>Atnaujinta elektros instaliacija patalpose, proc.</t>
  </si>
  <si>
    <t>Atlikta ventiliacinės sistemos remonto darbų, proc.</t>
  </si>
  <si>
    <t>UKD Sporto ir kūno kultūros skyrius</t>
  </si>
  <si>
    <t xml:space="preserve">MŪD Socialinės infrastruktūros priežiūros skyrius </t>
  </si>
  <si>
    <t>ir jų sporto bazių paslaugoms apmokėti</t>
  </si>
  <si>
    <t>BĮ Klaipėdos „Gintaro“ sporto centro pastato patalpų atnaujinimo darbai</t>
  </si>
  <si>
    <t>Klaipėdos miesto savivaldybės jachtos „Lietuva“ kapitalinis remontas</t>
  </si>
  <si>
    <t>FTD Turto skyrius</t>
  </si>
  <si>
    <t>Atlikta remonto darbų, proc.</t>
  </si>
  <si>
    <t xml:space="preserve"> - II etapas </t>
  </si>
  <si>
    <t xml:space="preserve">VšĮ Klaipėdos irklavimo centro dalininko kapitalo didinimas, siekiant įsigyti „Viking“ klasės laivus </t>
  </si>
  <si>
    <t>Įsigyta laivų, vnt.</t>
  </si>
  <si>
    <t>Prestižinių, tarptautinių ir nacionalinių sporto renginių pritraukimas ir organizavimas, viešinimas</t>
  </si>
  <si>
    <t>Suorganizuota renginių, skaičius</t>
  </si>
  <si>
    <t>Asmenų, lankančių sporto organizacijas, skaičius</t>
  </si>
  <si>
    <t>Finansuotų sporto šakų federacijų skaičius</t>
  </si>
  <si>
    <t xml:space="preserve">Naujos sporto salės statyba </t>
  </si>
  <si>
    <t>Valandų skaičius</t>
  </si>
  <si>
    <t>Įsigytas mikroautobusas, vnt</t>
  </si>
  <si>
    <t>Klaipėdos miesto sportininkų reprezentacinės varžybų aprangos su Klaipėdos miesto logotipu sukūrimas, proc</t>
  </si>
  <si>
    <t>Komandų, dalyvaujančių aukščiausioje lygoje, skaičius</t>
  </si>
  <si>
    <t>Komandų, dalyvaujančių Europos taurių turnyruose, skaičius</t>
  </si>
  <si>
    <t>ir sporto bazių paslaugoms apmokėti</t>
  </si>
  <si>
    <t>Biudžetinių įstaigų skaičius</t>
  </si>
  <si>
    <t>Įsigyta persirengimo konteinerių, vnt.</t>
  </si>
  <si>
    <t>Sporto bazių paslaugų teikimas sporto renginiams vykdyti</t>
  </si>
  <si>
    <t>Persirengimo konteinerių įsigijimas</t>
  </si>
  <si>
    <t>Suteikta paslaugų, valandų skaičius</t>
  </si>
  <si>
    <t>Įsigytas automobilis ir ūkinis inventorius sporto bazių priežiūrai, vnt.</t>
  </si>
  <si>
    <t>SRD Sveikatos apsaugos skyrius</t>
  </si>
  <si>
    <r>
      <rPr>
        <b/>
        <sz val="10"/>
        <rFont val="Times New Roman"/>
        <family val="1"/>
        <charset val="186"/>
      </rPr>
      <t xml:space="preserve">Futbolo aikštės dangos įrengimas prie Klaipėdos „Pajūrio“ pagrindinės mokyklos </t>
    </r>
    <r>
      <rPr>
        <sz val="10"/>
        <rFont val="Times New Roman"/>
        <family val="1"/>
        <charset val="186"/>
      </rPr>
      <t>(Klaipėdos „Pajūrio“ progimnazijos statinio Laukininkų g. 28, Klaipėdoje, modernizavimas)</t>
    </r>
  </si>
  <si>
    <r>
      <t xml:space="preserve">Irklavimo bazės </t>
    </r>
    <r>
      <rPr>
        <sz val="10"/>
        <rFont val="Times New Roman"/>
        <family val="1"/>
        <charset val="186"/>
      </rPr>
      <t xml:space="preserve">(Gluosnių skg. 8) modernizavimas </t>
    </r>
  </si>
  <si>
    <t>Atnaujinta Centrinio stadiono infrastruktūra (tribūnų uždengimo stogelis ir apsauginis aptvėrimas), proc.</t>
  </si>
  <si>
    <t xml:space="preserve"> 2018 M. KLAIPĖDOS MIESTO SAVIVALDYBĖS ADMINISTRACIJOS
</t>
  </si>
  <si>
    <t>2018 m. asignavimų planas</t>
  </si>
  <si>
    <t>Vykdytojas (skyrius / asmuo)</t>
  </si>
  <si>
    <t>UKD Sporto ir kūno kultūros sk.</t>
  </si>
  <si>
    <t>Apskaitos kodas</t>
  </si>
  <si>
    <t>11.010137</t>
  </si>
  <si>
    <t>Siūlomas keisti 2018 m. asignavimų planas</t>
  </si>
  <si>
    <t>Skirtumas</t>
  </si>
  <si>
    <t>Lyginamasis variantas</t>
  </si>
  <si>
    <t>Paslaugų miesto bendruomenei teikimas Klaipėdos miesto daugiafunkciame sveikatingumo centre</t>
  </si>
  <si>
    <t>Užsiėmimų senjorams ir neįgaliesiems skaičius</t>
  </si>
  <si>
    <t>Išlaikoma sporto bazių, skaičius</t>
  </si>
  <si>
    <t>________________________________________</t>
  </si>
  <si>
    <t>PATVIRTINTA
Klaipėdos miesto savivaldybės administracijos direktoriaus                                                                                        2018 m. vasario 28 d. įsakymu Nr. AD1-518</t>
  </si>
  <si>
    <t>* pagal Klaipėdos miesto savivaldybės tarybos 2018-10-25 sprendimą Nr. T2-...</t>
  </si>
  <si>
    <r>
      <t xml:space="preserve">6 </t>
    </r>
    <r>
      <rPr>
        <strike/>
        <sz val="10"/>
        <color rgb="FFFF0000"/>
        <rFont val="Times New Roman"/>
        <family val="1"/>
        <charset val="186"/>
      </rPr>
      <t>8</t>
    </r>
  </si>
  <si>
    <r>
      <t xml:space="preserve">20 </t>
    </r>
    <r>
      <rPr>
        <strike/>
        <sz val="10"/>
        <color rgb="FFFF0000"/>
        <rFont val="Times New Roman"/>
        <family val="1"/>
        <charset val="186"/>
      </rPr>
      <t xml:space="preserve"> 100</t>
    </r>
  </si>
  <si>
    <t>* Pagal Klaipėdos miesto savivaldybės tarybos 2018-10-25 sprendimą Nr. T2-221</t>
  </si>
  <si>
    <t xml:space="preserve">(Klaipėdos miesto savivaldybės administracijos direktoriaus                       2018 m. lakričio 5 d. įsakymo Nr. AD1-2608 redakcija)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</si>
</sst>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name val="Times New Roman"/>
      <family val="1"/>
    </font>
    <font>
      <sz val="8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strike/>
      <sz val="10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7">
    <xf numFmtId="0" fontId="0" fillId="0" borderId="0" xfId="0"/>
    <xf numFmtId="3" fontId="2" fillId="0" borderId="0" xfId="0" applyNumberFormat="1" applyFont="1"/>
    <xf numFmtId="49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3" fontId="4" fillId="0" borderId="28" xfId="0" applyNumberFormat="1" applyFont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3" fontId="5" fillId="4" borderId="35" xfId="0" applyNumberFormat="1" applyFont="1" applyFill="1" applyBorder="1" applyAlignment="1">
      <alignment horizontal="right" vertical="top"/>
    </xf>
    <xf numFmtId="3" fontId="4" fillId="0" borderId="6" xfId="0" applyNumberFormat="1" applyFont="1" applyBorder="1" applyAlignment="1">
      <alignment horizontal="center" vertical="top"/>
    </xf>
    <xf numFmtId="3" fontId="5" fillId="4" borderId="26" xfId="0" applyNumberFormat="1" applyFont="1" applyFill="1" applyBorder="1" applyAlignment="1">
      <alignment horizontal="right" vertical="top"/>
    </xf>
    <xf numFmtId="49" fontId="3" fillId="2" borderId="43" xfId="0" applyNumberFormat="1" applyFont="1" applyFill="1" applyBorder="1" applyAlignment="1">
      <alignment horizontal="center" vertical="top"/>
    </xf>
    <xf numFmtId="164" fontId="5" fillId="2" borderId="19" xfId="0" applyNumberFormat="1" applyFont="1" applyFill="1" applyBorder="1" applyAlignment="1">
      <alignment horizontal="center" vertical="top"/>
    </xf>
    <xf numFmtId="49" fontId="3" fillId="2" borderId="45" xfId="0" applyNumberFormat="1" applyFont="1" applyFill="1" applyBorder="1" applyAlignment="1">
      <alignment horizontal="center" vertical="top"/>
    </xf>
    <xf numFmtId="49" fontId="3" fillId="3" borderId="27" xfId="0" applyNumberFormat="1" applyFont="1" applyFill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49" fontId="3" fillId="3" borderId="37" xfId="0" applyNumberFormat="1" applyFont="1" applyFill="1" applyBorder="1" applyAlignment="1">
      <alignment horizontal="center" vertical="top"/>
    </xf>
    <xf numFmtId="3" fontId="1" fillId="3" borderId="49" xfId="0" applyNumberFormat="1" applyFont="1" applyFill="1" applyBorder="1" applyAlignment="1">
      <alignment horizontal="left" vertical="top" wrapText="1"/>
    </xf>
    <xf numFmtId="3" fontId="4" fillId="0" borderId="26" xfId="0" applyNumberFormat="1" applyFont="1" applyBorder="1" applyAlignment="1">
      <alignment horizontal="center" vertical="top"/>
    </xf>
    <xf numFmtId="3" fontId="2" fillId="0" borderId="0" xfId="0" applyNumberFormat="1" applyFont="1" applyBorder="1"/>
    <xf numFmtId="49" fontId="3" fillId="3" borderId="39" xfId="0" applyNumberFormat="1" applyFont="1" applyFill="1" applyBorder="1" applyAlignment="1">
      <alignment horizontal="center" vertical="top"/>
    </xf>
    <xf numFmtId="3" fontId="3" fillId="4" borderId="36" xfId="0" applyNumberFormat="1" applyFont="1" applyFill="1" applyBorder="1" applyAlignment="1">
      <alignment horizontal="center" vertical="top" wrapText="1"/>
    </xf>
    <xf numFmtId="3" fontId="5" fillId="0" borderId="41" xfId="0" applyNumberFormat="1" applyFont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left" vertical="top" wrapText="1"/>
    </xf>
    <xf numFmtId="49" fontId="1" fillId="3" borderId="37" xfId="0" applyNumberFormat="1" applyFont="1" applyFill="1" applyBorder="1" applyAlignment="1">
      <alignment horizontal="center" vertical="top"/>
    </xf>
    <xf numFmtId="3" fontId="1" fillId="5" borderId="46" xfId="0" applyNumberFormat="1" applyFont="1" applyFill="1" applyBorder="1" applyAlignment="1">
      <alignment vertical="top" wrapText="1"/>
    </xf>
    <xf numFmtId="3" fontId="4" fillId="0" borderId="48" xfId="0" applyNumberFormat="1" applyFont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3" fontId="4" fillId="0" borderId="22" xfId="0" applyNumberFormat="1" applyFont="1" applyBorder="1" applyAlignment="1">
      <alignment horizontal="center" vertical="top"/>
    </xf>
    <xf numFmtId="3" fontId="1" fillId="0" borderId="33" xfId="0" applyNumberFormat="1" applyFont="1" applyFill="1" applyBorder="1" applyAlignment="1">
      <alignment horizontal="left" vertical="top" wrapText="1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top" wrapText="1"/>
    </xf>
    <xf numFmtId="49" fontId="3" fillId="3" borderId="27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49" fontId="1" fillId="3" borderId="37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Fill="1" applyBorder="1" applyAlignment="1">
      <alignment horizontal="center" vertical="top" wrapText="1"/>
    </xf>
    <xf numFmtId="164" fontId="5" fillId="4" borderId="58" xfId="0" applyNumberFormat="1" applyFont="1" applyFill="1" applyBorder="1" applyAlignment="1">
      <alignment horizontal="center" vertical="top"/>
    </xf>
    <xf numFmtId="3" fontId="1" fillId="5" borderId="40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left" vertical="top"/>
    </xf>
    <xf numFmtId="49" fontId="3" fillId="2" borderId="54" xfId="0" applyNumberFormat="1" applyFont="1" applyFill="1" applyBorder="1" applyAlignment="1">
      <alignment horizontal="center" vertical="top"/>
    </xf>
    <xf numFmtId="3" fontId="3" fillId="2" borderId="21" xfId="0" applyNumberFormat="1" applyFont="1" applyFill="1" applyBorder="1" applyAlignment="1">
      <alignment vertical="top" wrapText="1"/>
    </xf>
    <xf numFmtId="3" fontId="5" fillId="5" borderId="0" xfId="0" applyNumberFormat="1" applyFont="1" applyFill="1" applyBorder="1" applyAlignment="1">
      <alignment vertical="top" wrapText="1"/>
    </xf>
    <xf numFmtId="49" fontId="3" fillId="3" borderId="27" xfId="0" applyNumberFormat="1" applyFont="1" applyFill="1" applyBorder="1" applyAlignment="1">
      <alignment vertical="top"/>
    </xf>
    <xf numFmtId="3" fontId="5" fillId="0" borderId="30" xfId="0" applyNumberFormat="1" applyFont="1" applyFill="1" applyBorder="1" applyAlignment="1">
      <alignment horizontal="center" vertical="top"/>
    </xf>
    <xf numFmtId="164" fontId="3" fillId="4" borderId="58" xfId="0" applyNumberFormat="1" applyFont="1" applyFill="1" applyBorder="1" applyAlignment="1">
      <alignment horizontal="center" vertical="top"/>
    </xf>
    <xf numFmtId="3" fontId="1" fillId="5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Alignment="1">
      <alignment vertical="top"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horizontal="left" vertical="center" wrapText="1"/>
    </xf>
    <xf numFmtId="3" fontId="3" fillId="3" borderId="0" xfId="0" applyNumberFormat="1" applyFont="1" applyFill="1" applyBorder="1" applyAlignment="1">
      <alignment horizontal="left" vertical="top" wrapText="1"/>
    </xf>
    <xf numFmtId="164" fontId="4" fillId="0" borderId="53" xfId="0" applyNumberFormat="1" applyFont="1" applyBorder="1" applyAlignment="1">
      <alignment horizontal="center" vertical="top"/>
    </xf>
    <xf numFmtId="164" fontId="1" fillId="0" borderId="46" xfId="0" applyNumberFormat="1" applyFont="1" applyBorder="1" applyAlignment="1">
      <alignment horizontal="center" vertical="top" wrapText="1"/>
    </xf>
    <xf numFmtId="164" fontId="4" fillId="0" borderId="46" xfId="0" applyNumberFormat="1" applyFont="1" applyBorder="1" applyAlignment="1">
      <alignment horizontal="center" vertical="top" wrapText="1"/>
    </xf>
    <xf numFmtId="164" fontId="4" fillId="0" borderId="46" xfId="0" applyNumberFormat="1" applyFont="1" applyBorder="1" applyAlignment="1">
      <alignment horizontal="center" vertical="top"/>
    </xf>
    <xf numFmtId="49" fontId="1" fillId="0" borderId="0" xfId="0" applyNumberFormat="1" applyFont="1"/>
    <xf numFmtId="3" fontId="3" fillId="3" borderId="0" xfId="0" applyNumberFormat="1" applyFont="1" applyFill="1" applyBorder="1" applyAlignment="1">
      <alignment horizontal="left" vertical="top"/>
    </xf>
    <xf numFmtId="3" fontId="4" fillId="0" borderId="56" xfId="0" applyNumberFormat="1" applyFont="1" applyBorder="1" applyAlignment="1">
      <alignment horizontal="center" vertical="top"/>
    </xf>
    <xf numFmtId="3" fontId="4" fillId="0" borderId="35" xfId="0" applyNumberFormat="1" applyFont="1" applyBorder="1" applyAlignment="1">
      <alignment horizontal="center" vertical="top"/>
    </xf>
    <xf numFmtId="49" fontId="1" fillId="3" borderId="39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3" fontId="3" fillId="0" borderId="48" xfId="0" applyNumberFormat="1" applyFont="1" applyBorder="1" applyAlignment="1">
      <alignment horizontal="center" vertical="top"/>
    </xf>
    <xf numFmtId="3" fontId="1" fillId="0" borderId="9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3" fontId="4" fillId="5" borderId="5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justify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0" xfId="0" applyFont="1" applyBorder="1"/>
    <xf numFmtId="0" fontId="9" fillId="0" borderId="0" xfId="0" applyFont="1"/>
    <xf numFmtId="164" fontId="9" fillId="0" borderId="0" xfId="0" applyNumberFormat="1" applyFont="1"/>
    <xf numFmtId="3" fontId="1" fillId="0" borderId="0" xfId="0" applyNumberFormat="1" applyFont="1" applyBorder="1" applyAlignment="1">
      <alignment horizontal="center"/>
    </xf>
    <xf numFmtId="3" fontId="3" fillId="5" borderId="48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49" fontId="3" fillId="3" borderId="39" xfId="0" applyNumberFormat="1" applyFont="1" applyFill="1" applyBorder="1" applyAlignment="1">
      <alignment vertical="top"/>
    </xf>
    <xf numFmtId="3" fontId="5" fillId="0" borderId="18" xfId="0" applyNumberFormat="1" applyFont="1" applyFill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 wrapText="1"/>
    </xf>
    <xf numFmtId="3" fontId="1" fillId="0" borderId="61" xfId="0" applyNumberFormat="1" applyFont="1" applyBorder="1" applyAlignment="1">
      <alignment horizontal="center" vertical="top"/>
    </xf>
    <xf numFmtId="3" fontId="5" fillId="4" borderId="36" xfId="0" applyNumberFormat="1" applyFont="1" applyFill="1" applyBorder="1" applyAlignment="1">
      <alignment horizontal="right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/>
    </xf>
    <xf numFmtId="3" fontId="1" fillId="0" borderId="60" xfId="0" applyNumberFormat="1" applyFont="1" applyFill="1" applyBorder="1" applyAlignment="1">
      <alignment horizontal="center" vertical="top" wrapText="1"/>
    </xf>
    <xf numFmtId="3" fontId="5" fillId="0" borderId="48" xfId="0" applyNumberFormat="1" applyFont="1" applyBorder="1" applyAlignment="1">
      <alignment horizontal="center" vertical="top"/>
    </xf>
    <xf numFmtId="3" fontId="1" fillId="3" borderId="0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top"/>
    </xf>
    <xf numFmtId="3" fontId="5" fillId="0" borderId="42" xfId="0" applyNumberFormat="1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3" fontId="1" fillId="5" borderId="12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horizontal="center" vertical="top" textRotation="90" wrapText="1"/>
    </xf>
    <xf numFmtId="3" fontId="1" fillId="0" borderId="0" xfId="0" applyNumberFormat="1" applyFont="1" applyAlignment="1">
      <alignment horizontal="left" vertical="top"/>
    </xf>
    <xf numFmtId="3" fontId="1" fillId="0" borderId="26" xfId="0" applyNumberFormat="1" applyFont="1" applyBorder="1" applyAlignment="1">
      <alignment horizontal="center" vertical="top"/>
    </xf>
    <xf numFmtId="164" fontId="1" fillId="3" borderId="5" xfId="0" applyNumberFormat="1" applyFont="1" applyFill="1" applyBorder="1" applyAlignment="1">
      <alignment horizontal="center" vertical="top"/>
    </xf>
    <xf numFmtId="3" fontId="5" fillId="0" borderId="23" xfId="0" applyNumberFormat="1" applyFont="1" applyFill="1" applyBorder="1" applyAlignment="1">
      <alignment horizontal="center" vertical="center"/>
    </xf>
    <xf numFmtId="3" fontId="5" fillId="4" borderId="56" xfId="0" applyNumberFormat="1" applyFont="1" applyFill="1" applyBorder="1" applyAlignment="1">
      <alignment horizontal="right" vertical="top"/>
    </xf>
    <xf numFmtId="164" fontId="5" fillId="4" borderId="53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/>
    </xf>
    <xf numFmtId="164" fontId="4" fillId="5" borderId="46" xfId="0" applyNumberFormat="1" applyFont="1" applyFill="1" applyBorder="1" applyAlignment="1">
      <alignment horizontal="center" vertical="top"/>
    </xf>
    <xf numFmtId="3" fontId="3" fillId="0" borderId="30" xfId="0" applyNumberFormat="1" applyFont="1" applyBorder="1" applyAlignment="1">
      <alignment vertical="top"/>
    </xf>
    <xf numFmtId="164" fontId="1" fillId="3" borderId="5" xfId="0" applyNumberFormat="1" applyFont="1" applyFill="1" applyBorder="1" applyAlignment="1">
      <alignment horizontal="center" vertical="top" wrapText="1"/>
    </xf>
    <xf numFmtId="3" fontId="3" fillId="0" borderId="47" xfId="0" applyNumberFormat="1" applyFont="1" applyBorder="1" applyAlignment="1">
      <alignment vertical="top"/>
    </xf>
    <xf numFmtId="164" fontId="2" fillId="0" borderId="0" xfId="0" applyNumberFormat="1" applyFont="1"/>
    <xf numFmtId="164" fontId="2" fillId="0" borderId="0" xfId="0" applyNumberFormat="1" applyFont="1" applyBorder="1"/>
    <xf numFmtId="3" fontId="1" fillId="0" borderId="13" xfId="0" applyNumberFormat="1" applyFont="1" applyFill="1" applyBorder="1" applyAlignment="1">
      <alignment vertical="top" wrapText="1"/>
    </xf>
    <xf numFmtId="3" fontId="1" fillId="0" borderId="47" xfId="0" applyNumberFormat="1" applyFont="1" applyFill="1" applyBorder="1" applyAlignment="1">
      <alignment vertical="top" wrapText="1"/>
    </xf>
    <xf numFmtId="49" fontId="3" fillId="0" borderId="38" xfId="0" applyNumberFormat="1" applyFont="1" applyBorder="1" applyAlignment="1">
      <alignment vertical="top"/>
    </xf>
    <xf numFmtId="164" fontId="1" fillId="5" borderId="53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 wrapText="1"/>
    </xf>
    <xf numFmtId="3" fontId="1" fillId="5" borderId="32" xfId="0" applyNumberFormat="1" applyFont="1" applyFill="1" applyBorder="1" applyAlignment="1">
      <alignment horizontal="center" vertical="top"/>
    </xf>
    <xf numFmtId="164" fontId="5" fillId="2" borderId="44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3" fontId="1" fillId="0" borderId="26" xfId="0" applyNumberFormat="1" applyFont="1" applyBorder="1" applyAlignment="1">
      <alignment vertical="top"/>
    </xf>
    <xf numFmtId="3" fontId="1" fillId="0" borderId="22" xfId="0" applyNumberFormat="1" applyFont="1" applyFill="1" applyBorder="1" applyAlignment="1">
      <alignment horizontal="center" vertical="top" textRotation="90" wrapText="1"/>
    </xf>
    <xf numFmtId="164" fontId="4" fillId="5" borderId="46" xfId="0" applyNumberFormat="1" applyFont="1" applyFill="1" applyBorder="1" applyAlignment="1">
      <alignment horizontal="center" vertical="top" wrapText="1"/>
    </xf>
    <xf numFmtId="49" fontId="3" fillId="3" borderId="37" xfId="0" applyNumberFormat="1" applyFont="1" applyFill="1" applyBorder="1" applyAlignment="1">
      <alignment vertical="top"/>
    </xf>
    <xf numFmtId="3" fontId="5" fillId="0" borderId="47" xfId="0" applyNumberFormat="1" applyFont="1" applyFill="1" applyBorder="1" applyAlignment="1">
      <alignment horizontal="center" vertical="top"/>
    </xf>
    <xf numFmtId="3" fontId="1" fillId="5" borderId="26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164" fontId="3" fillId="4" borderId="53" xfId="0" applyNumberFormat="1" applyFont="1" applyFill="1" applyBorder="1" applyAlignment="1">
      <alignment horizontal="center" vertical="top" wrapText="1"/>
    </xf>
    <xf numFmtId="49" fontId="3" fillId="2" borderId="27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3" fontId="1" fillId="0" borderId="38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vertical="top" wrapText="1"/>
    </xf>
    <xf numFmtId="3" fontId="5" fillId="0" borderId="29" xfId="0" applyNumberFormat="1" applyFont="1" applyFill="1" applyBorder="1" applyAlignment="1">
      <alignment horizontal="center" vertical="top"/>
    </xf>
    <xf numFmtId="3" fontId="1" fillId="5" borderId="42" xfId="0" applyNumberFormat="1" applyFont="1" applyFill="1" applyBorder="1" applyAlignment="1">
      <alignment vertical="top" wrapText="1"/>
    </xf>
    <xf numFmtId="3" fontId="5" fillId="4" borderId="22" xfId="0" applyNumberFormat="1" applyFont="1" applyFill="1" applyBorder="1" applyAlignment="1">
      <alignment horizontal="right" vertical="top"/>
    </xf>
    <xf numFmtId="3" fontId="4" fillId="0" borderId="53" xfId="0" applyNumberFormat="1" applyFont="1" applyBorder="1" applyAlignment="1">
      <alignment horizontal="center" vertical="top"/>
    </xf>
    <xf numFmtId="164" fontId="4" fillId="3" borderId="46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left" vertical="top" wrapText="1"/>
    </xf>
    <xf numFmtId="3" fontId="3" fillId="5" borderId="0" xfId="0" applyNumberFormat="1" applyFont="1" applyFill="1" applyBorder="1" applyAlignment="1">
      <alignment horizontal="left" vertical="top"/>
    </xf>
    <xf numFmtId="3" fontId="3" fillId="5" borderId="0" xfId="0" applyNumberFormat="1" applyFont="1" applyFill="1" applyBorder="1" applyAlignment="1">
      <alignment horizontal="center" vertical="top"/>
    </xf>
    <xf numFmtId="3" fontId="2" fillId="5" borderId="0" xfId="0" applyNumberFormat="1" applyFont="1" applyFill="1"/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vertical="top"/>
    </xf>
    <xf numFmtId="3" fontId="1" fillId="5" borderId="1" xfId="0" applyNumberFormat="1" applyFont="1" applyFill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4" fillId="0" borderId="42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vertical="top"/>
    </xf>
    <xf numFmtId="3" fontId="4" fillId="0" borderId="17" xfId="0" applyNumberFormat="1" applyFont="1" applyFill="1" applyBorder="1" applyAlignment="1">
      <alignment horizontal="center" vertical="top"/>
    </xf>
    <xf numFmtId="164" fontId="1" fillId="5" borderId="12" xfId="0" applyNumberFormat="1" applyFont="1" applyFill="1" applyBorder="1" applyAlignment="1">
      <alignment horizontal="center" vertical="top"/>
    </xf>
    <xf numFmtId="164" fontId="1" fillId="0" borderId="32" xfId="0" applyNumberFormat="1" applyFont="1" applyFill="1" applyBorder="1" applyAlignment="1">
      <alignment horizontal="center" vertical="top"/>
    </xf>
    <xf numFmtId="164" fontId="1" fillId="5" borderId="46" xfId="0" applyNumberFormat="1" applyFont="1" applyFill="1" applyBorder="1" applyAlignment="1">
      <alignment horizontal="center" vertical="top"/>
    </xf>
    <xf numFmtId="3" fontId="3" fillId="5" borderId="6" xfId="0" applyNumberFormat="1" applyFont="1" applyFill="1" applyBorder="1" applyAlignment="1">
      <alignment horizontal="left" vertical="top" wrapText="1"/>
    </xf>
    <xf numFmtId="49" fontId="1" fillId="0" borderId="26" xfId="0" applyNumberFormat="1" applyFont="1" applyBorder="1" applyAlignment="1">
      <alignment vertical="top" wrapText="1"/>
    </xf>
    <xf numFmtId="3" fontId="3" fillId="4" borderId="36" xfId="0" applyNumberFormat="1" applyFont="1" applyFill="1" applyBorder="1" applyAlignment="1">
      <alignment vertical="top"/>
    </xf>
    <xf numFmtId="3" fontId="1" fillId="0" borderId="69" xfId="0" applyNumberFormat="1" applyFont="1" applyBorder="1" applyAlignment="1">
      <alignment horizontal="left" vertical="top" wrapText="1"/>
    </xf>
    <xf numFmtId="3" fontId="4" fillId="0" borderId="68" xfId="0" applyNumberFormat="1" applyFont="1" applyFill="1" applyBorder="1" applyAlignment="1">
      <alignment horizontal="left" vertical="top" wrapText="1"/>
    </xf>
    <xf numFmtId="3" fontId="4" fillId="0" borderId="69" xfId="0" applyNumberFormat="1" applyFont="1" applyFill="1" applyBorder="1" applyAlignment="1">
      <alignment horizontal="left" vertical="top" wrapText="1"/>
    </xf>
    <xf numFmtId="3" fontId="1" fillId="5" borderId="60" xfId="0" applyNumberFormat="1" applyFont="1" applyFill="1" applyBorder="1" applyAlignment="1">
      <alignment horizontal="center" vertical="top"/>
    </xf>
    <xf numFmtId="164" fontId="3" fillId="4" borderId="46" xfId="0" applyNumberFormat="1" applyFont="1" applyFill="1" applyBorder="1" applyAlignment="1">
      <alignment horizontal="center" vertical="top"/>
    </xf>
    <xf numFmtId="49" fontId="3" fillId="0" borderId="35" xfId="0" applyNumberFormat="1" applyFont="1" applyBorder="1" applyAlignment="1">
      <alignment vertical="top"/>
    </xf>
    <xf numFmtId="3" fontId="1" fillId="5" borderId="56" xfId="0" applyNumberFormat="1" applyFont="1" applyFill="1" applyBorder="1" applyAlignment="1">
      <alignment horizontal="center" vertical="top"/>
    </xf>
    <xf numFmtId="3" fontId="1" fillId="5" borderId="35" xfId="0" applyNumberFormat="1" applyFont="1" applyFill="1" applyBorder="1" applyAlignment="1">
      <alignment horizontal="center" vertical="top"/>
    </xf>
    <xf numFmtId="3" fontId="1" fillId="5" borderId="69" xfId="0" applyNumberFormat="1" applyFont="1" applyFill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center" textRotation="90" wrapText="1"/>
    </xf>
    <xf numFmtId="3" fontId="4" fillId="0" borderId="41" xfId="0" applyNumberFormat="1" applyFont="1" applyFill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/>
    </xf>
    <xf numFmtId="3" fontId="4" fillId="0" borderId="49" xfId="0" applyNumberFormat="1" applyFont="1" applyBorder="1" applyAlignment="1">
      <alignment horizontal="center" vertical="top"/>
    </xf>
    <xf numFmtId="49" fontId="1" fillId="5" borderId="12" xfId="0" applyNumberFormat="1" applyFont="1" applyFill="1" applyBorder="1" applyAlignment="1">
      <alignment vertical="top"/>
    </xf>
    <xf numFmtId="49" fontId="3" fillId="3" borderId="38" xfId="0" applyNumberFormat="1" applyFont="1" applyFill="1" applyBorder="1" applyAlignment="1">
      <alignment horizontal="center" vertical="top"/>
    </xf>
    <xf numFmtId="3" fontId="4" fillId="0" borderId="48" xfId="0" applyNumberFormat="1" applyFont="1" applyBorder="1" applyAlignment="1">
      <alignment vertical="top"/>
    </xf>
    <xf numFmtId="49" fontId="3" fillId="3" borderId="32" xfId="0" applyNumberFormat="1" applyFont="1" applyFill="1" applyBorder="1" applyAlignment="1">
      <alignment horizontal="center" vertical="top" wrapText="1"/>
    </xf>
    <xf numFmtId="3" fontId="1" fillId="5" borderId="46" xfId="0" applyNumberFormat="1" applyFont="1" applyFill="1" applyBorder="1" applyAlignment="1">
      <alignment horizontal="center" vertical="top" wrapText="1"/>
    </xf>
    <xf numFmtId="3" fontId="4" fillId="5" borderId="46" xfId="0" applyNumberFormat="1" applyFont="1" applyFill="1" applyBorder="1" applyAlignment="1">
      <alignment horizontal="center" vertical="top"/>
    </xf>
    <xf numFmtId="3" fontId="5" fillId="5" borderId="13" xfId="0" applyNumberFormat="1" applyFont="1" applyFill="1" applyBorder="1" applyAlignment="1">
      <alignment horizontal="center" vertical="center" wrapText="1"/>
    </xf>
    <xf numFmtId="3" fontId="1" fillId="5" borderId="35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center" vertical="top" wrapText="1"/>
    </xf>
    <xf numFmtId="164" fontId="1" fillId="5" borderId="46" xfId="0" applyNumberFormat="1" applyFont="1" applyFill="1" applyBorder="1" applyAlignment="1">
      <alignment horizontal="center" vertical="top" wrapText="1"/>
    </xf>
    <xf numFmtId="3" fontId="5" fillId="5" borderId="49" xfId="0" applyNumberFormat="1" applyFont="1" applyFill="1" applyBorder="1" applyAlignment="1">
      <alignment vertical="top" wrapText="1"/>
    </xf>
    <xf numFmtId="3" fontId="5" fillId="5" borderId="12" xfId="0" applyNumberFormat="1" applyFont="1" applyFill="1" applyBorder="1" applyAlignment="1">
      <alignment vertical="top" wrapText="1"/>
    </xf>
    <xf numFmtId="164" fontId="1" fillId="5" borderId="49" xfId="0" applyNumberFormat="1" applyFont="1" applyFill="1" applyBorder="1" applyAlignment="1">
      <alignment horizontal="center" vertical="top"/>
    </xf>
    <xf numFmtId="3" fontId="1" fillId="0" borderId="46" xfId="0" applyNumberFormat="1" applyFont="1" applyBorder="1" applyAlignment="1">
      <alignment horizontal="left" vertical="top" wrapText="1"/>
    </xf>
    <xf numFmtId="3" fontId="1" fillId="0" borderId="50" xfId="0" applyNumberFormat="1" applyFont="1" applyBorder="1" applyAlignment="1">
      <alignment vertical="top" wrapText="1"/>
    </xf>
    <xf numFmtId="3" fontId="1" fillId="0" borderId="6" xfId="0" applyNumberFormat="1" applyFont="1" applyBorder="1" applyAlignment="1">
      <alignment horizontal="left" vertical="top" wrapText="1"/>
    </xf>
    <xf numFmtId="49" fontId="3" fillId="3" borderId="48" xfId="0" applyNumberFormat="1" applyFont="1" applyFill="1" applyBorder="1" applyAlignment="1">
      <alignment horizontal="center" vertical="top"/>
    </xf>
    <xf numFmtId="3" fontId="1" fillId="5" borderId="53" xfId="0" applyNumberFormat="1" applyFont="1" applyFill="1" applyBorder="1" applyAlignment="1">
      <alignment vertical="top" wrapText="1"/>
    </xf>
    <xf numFmtId="164" fontId="2" fillId="5" borderId="0" xfId="0" applyNumberFormat="1" applyFont="1" applyFill="1"/>
    <xf numFmtId="3" fontId="2" fillId="5" borderId="0" xfId="0" applyNumberFormat="1" applyFont="1" applyFill="1" applyBorder="1"/>
    <xf numFmtId="164" fontId="2" fillId="5" borderId="0" xfId="0" applyNumberFormat="1" applyFont="1" applyFill="1" applyBorder="1"/>
    <xf numFmtId="165" fontId="1" fillId="0" borderId="47" xfId="0" applyNumberFormat="1" applyFont="1" applyFill="1" applyBorder="1" applyAlignment="1">
      <alignment horizontal="left" vertical="top" wrapText="1"/>
    </xf>
    <xf numFmtId="3" fontId="4" fillId="5" borderId="49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/>
    </xf>
    <xf numFmtId="164" fontId="1" fillId="0" borderId="53" xfId="0" applyNumberFormat="1" applyFont="1" applyFill="1" applyBorder="1" applyAlignment="1">
      <alignment horizontal="center" vertical="top"/>
    </xf>
    <xf numFmtId="3" fontId="1" fillId="0" borderId="26" xfId="0" applyNumberFormat="1" applyFont="1" applyBorder="1" applyAlignment="1">
      <alignment horizontal="left" vertical="top" wrapText="1"/>
    </xf>
    <xf numFmtId="3" fontId="1" fillId="5" borderId="2" xfId="0" applyNumberFormat="1" applyFont="1" applyFill="1" applyBorder="1" applyAlignment="1">
      <alignment vertical="top" wrapText="1"/>
    </xf>
    <xf numFmtId="49" fontId="3" fillId="3" borderId="41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3" fontId="5" fillId="0" borderId="23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3" fontId="1" fillId="5" borderId="61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/>
    </xf>
    <xf numFmtId="164" fontId="1" fillId="5" borderId="5" xfId="0" applyNumberFormat="1" applyFont="1" applyFill="1" applyBorder="1" applyAlignment="1">
      <alignment horizontal="center" vertical="top"/>
    </xf>
    <xf numFmtId="3" fontId="4" fillId="5" borderId="12" xfId="0" applyNumberFormat="1" applyFont="1" applyFill="1" applyBorder="1" applyAlignment="1">
      <alignment horizontal="center" vertical="top"/>
    </xf>
    <xf numFmtId="3" fontId="1" fillId="0" borderId="56" xfId="0" applyNumberFormat="1" applyFont="1" applyFill="1" applyBorder="1" applyAlignment="1">
      <alignment horizontal="center" vertical="top"/>
    </xf>
    <xf numFmtId="3" fontId="3" fillId="4" borderId="22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164" fontId="4" fillId="5" borderId="12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top"/>
    </xf>
    <xf numFmtId="3" fontId="3" fillId="4" borderId="36" xfId="0" applyNumberFormat="1" applyFont="1" applyFill="1" applyBorder="1" applyAlignment="1">
      <alignment horizontal="center" vertical="top"/>
    </xf>
    <xf numFmtId="49" fontId="1" fillId="0" borderId="49" xfId="0" applyNumberFormat="1" applyFont="1" applyBorder="1" applyAlignment="1">
      <alignment horizontal="center" vertical="top" wrapText="1"/>
    </xf>
    <xf numFmtId="3" fontId="4" fillId="5" borderId="53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3" fontId="5" fillId="0" borderId="47" xfId="0" applyNumberFormat="1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left" vertical="top" wrapText="1"/>
    </xf>
    <xf numFmtId="3" fontId="4" fillId="5" borderId="4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3" fontId="3" fillId="5" borderId="42" xfId="0" applyNumberFormat="1" applyFont="1" applyFill="1" applyBorder="1" applyAlignment="1">
      <alignment horizontal="center" vertical="top"/>
    </xf>
    <xf numFmtId="3" fontId="5" fillId="0" borderId="42" xfId="0" applyNumberFormat="1" applyFont="1" applyBorder="1" applyAlignment="1">
      <alignment horizontal="center" vertical="top"/>
    </xf>
    <xf numFmtId="3" fontId="3" fillId="4" borderId="62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 wrapText="1"/>
    </xf>
    <xf numFmtId="164" fontId="4" fillId="5" borderId="49" xfId="0" applyNumberFormat="1" applyFont="1" applyFill="1" applyBorder="1" applyAlignment="1">
      <alignment horizontal="center" vertical="top"/>
    </xf>
    <xf numFmtId="3" fontId="1" fillId="5" borderId="24" xfId="0" applyNumberFormat="1" applyFont="1" applyFill="1" applyBorder="1" applyAlignment="1">
      <alignment horizontal="center" vertical="top"/>
    </xf>
    <xf numFmtId="49" fontId="3" fillId="9" borderId="25" xfId="0" applyNumberFormat="1" applyFont="1" applyFill="1" applyBorder="1" applyAlignment="1">
      <alignment horizontal="center" vertical="top" wrapText="1"/>
    </xf>
    <xf numFmtId="49" fontId="3" fillId="9" borderId="19" xfId="0" applyNumberFormat="1" applyFont="1" applyFill="1" applyBorder="1" applyAlignment="1">
      <alignment horizontal="center" vertical="top"/>
    </xf>
    <xf numFmtId="49" fontId="3" fillId="9" borderId="30" xfId="0" applyNumberFormat="1" applyFont="1" applyFill="1" applyBorder="1" applyAlignment="1">
      <alignment horizontal="center" vertical="top"/>
    </xf>
    <xf numFmtId="49" fontId="3" fillId="9" borderId="47" xfId="0" applyNumberFormat="1" applyFont="1" applyFill="1" applyBorder="1" applyAlignment="1">
      <alignment horizontal="center" vertical="top"/>
    </xf>
    <xf numFmtId="49" fontId="3" fillId="9" borderId="18" xfId="0" applyNumberFormat="1" applyFont="1" applyFill="1" applyBorder="1" applyAlignment="1">
      <alignment horizontal="center" vertical="top"/>
    </xf>
    <xf numFmtId="49" fontId="3" fillId="9" borderId="30" xfId="0" applyNumberFormat="1" applyFont="1" applyFill="1" applyBorder="1" applyAlignment="1">
      <alignment vertical="top"/>
    </xf>
    <xf numFmtId="49" fontId="3" fillId="9" borderId="47" xfId="0" applyNumberFormat="1" applyFont="1" applyFill="1" applyBorder="1" applyAlignment="1">
      <alignment vertical="top"/>
    </xf>
    <xf numFmtId="49" fontId="1" fillId="9" borderId="47" xfId="0" applyNumberFormat="1" applyFont="1" applyFill="1" applyBorder="1" applyAlignment="1">
      <alignment vertical="top"/>
    </xf>
    <xf numFmtId="49" fontId="3" fillId="9" borderId="18" xfId="0" applyNumberFormat="1" applyFont="1" applyFill="1" applyBorder="1" applyAlignment="1">
      <alignment vertical="top"/>
    </xf>
    <xf numFmtId="49" fontId="3" fillId="9" borderId="28" xfId="0" applyNumberFormat="1" applyFont="1" applyFill="1" applyBorder="1" applyAlignment="1">
      <alignment vertical="top"/>
    </xf>
    <xf numFmtId="49" fontId="3" fillId="9" borderId="26" xfId="0" applyNumberFormat="1" applyFont="1" applyFill="1" applyBorder="1" applyAlignment="1">
      <alignment vertical="top"/>
    </xf>
    <xf numFmtId="49" fontId="3" fillId="9" borderId="33" xfId="0" applyNumberFormat="1" applyFont="1" applyFill="1" applyBorder="1" applyAlignment="1">
      <alignment vertical="top"/>
    </xf>
    <xf numFmtId="49" fontId="3" fillId="9" borderId="19" xfId="0" applyNumberFormat="1" applyFont="1" applyFill="1" applyBorder="1" applyAlignment="1">
      <alignment horizontal="center" vertical="top" wrapText="1"/>
    </xf>
    <xf numFmtId="49" fontId="3" fillId="9" borderId="28" xfId="0" applyNumberFormat="1" applyFont="1" applyFill="1" applyBorder="1" applyAlignment="1">
      <alignment vertical="top" wrapText="1"/>
    </xf>
    <xf numFmtId="49" fontId="3" fillId="9" borderId="26" xfId="0" applyNumberFormat="1" applyFont="1" applyFill="1" applyBorder="1" applyAlignment="1">
      <alignment vertical="top" wrapText="1"/>
    </xf>
    <xf numFmtId="49" fontId="1" fillId="9" borderId="33" xfId="0" applyNumberFormat="1" applyFont="1" applyFill="1" applyBorder="1" applyAlignment="1">
      <alignment vertical="top" wrapText="1"/>
    </xf>
    <xf numFmtId="49" fontId="3" fillId="9" borderId="25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3" fontId="3" fillId="9" borderId="19" xfId="0" applyNumberFormat="1" applyFont="1" applyFill="1" applyBorder="1" applyAlignment="1">
      <alignment horizontal="left" vertical="top"/>
    </xf>
    <xf numFmtId="3" fontId="3" fillId="9" borderId="21" xfId="0" applyNumberFormat="1" applyFont="1" applyFill="1" applyBorder="1" applyAlignment="1">
      <alignment horizontal="center" vertical="top"/>
    </xf>
    <xf numFmtId="49" fontId="3" fillId="7" borderId="19" xfId="0" applyNumberFormat="1" applyFont="1" applyFill="1" applyBorder="1" applyAlignment="1">
      <alignment vertical="top"/>
    </xf>
    <xf numFmtId="164" fontId="5" fillId="7" borderId="17" xfId="0" applyNumberFormat="1" applyFont="1" applyFill="1" applyBorder="1" applyAlignment="1">
      <alignment horizontal="center" vertical="top"/>
    </xf>
    <xf numFmtId="3" fontId="3" fillId="7" borderId="33" xfId="0" applyNumberFormat="1" applyFont="1" applyFill="1" applyBorder="1" applyAlignment="1">
      <alignment horizontal="left" vertical="top"/>
    </xf>
    <xf numFmtId="3" fontId="3" fillId="7" borderId="42" xfId="0" applyNumberFormat="1" applyFont="1" applyFill="1" applyBorder="1" applyAlignment="1">
      <alignment horizontal="center" vertical="top"/>
    </xf>
    <xf numFmtId="164" fontId="5" fillId="7" borderId="46" xfId="0" applyNumberFormat="1" applyFont="1" applyFill="1" applyBorder="1" applyAlignment="1">
      <alignment horizontal="center" vertical="top" wrapText="1"/>
    </xf>
    <xf numFmtId="164" fontId="5" fillId="7" borderId="46" xfId="0" applyNumberFormat="1" applyFont="1" applyFill="1" applyBorder="1" applyAlignment="1">
      <alignment horizontal="center" vertical="top"/>
    </xf>
    <xf numFmtId="49" fontId="1" fillId="9" borderId="26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center" vertical="top" wrapText="1"/>
    </xf>
    <xf numFmtId="164" fontId="1" fillId="5" borderId="53" xfId="0" applyNumberFormat="1" applyFont="1" applyFill="1" applyBorder="1" applyAlignment="1">
      <alignment horizontal="center" vertical="top" wrapText="1"/>
    </xf>
    <xf numFmtId="49" fontId="1" fillId="3" borderId="38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horizontal="center" vertical="top"/>
    </xf>
    <xf numFmtId="3" fontId="1" fillId="0" borderId="48" xfId="0" applyNumberFormat="1" applyFont="1" applyFill="1" applyBorder="1" applyAlignment="1">
      <alignment horizontal="center" vertical="top"/>
    </xf>
    <xf numFmtId="49" fontId="3" fillId="3" borderId="37" xfId="0" applyNumberFormat="1" applyFont="1" applyFill="1" applyBorder="1" applyAlignment="1">
      <alignment vertical="top" wrapText="1"/>
    </xf>
    <xf numFmtId="3" fontId="5" fillId="0" borderId="24" xfId="0" applyNumberFormat="1" applyFont="1" applyBorder="1" applyAlignment="1">
      <alignment horizontal="center" vertical="top"/>
    </xf>
    <xf numFmtId="3" fontId="3" fillId="3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3" fontId="3" fillId="3" borderId="0" xfId="0" applyNumberFormat="1" applyFont="1" applyFill="1" applyBorder="1" applyAlignment="1">
      <alignment horizontal="center" vertical="top" wrapText="1"/>
    </xf>
    <xf numFmtId="3" fontId="1" fillId="3" borderId="0" xfId="0" applyNumberFormat="1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49" fontId="3" fillId="3" borderId="38" xfId="0" applyNumberFormat="1" applyFont="1" applyFill="1" applyBorder="1" applyAlignment="1">
      <alignment horizontal="center" vertical="top" wrapText="1"/>
    </xf>
    <xf numFmtId="3" fontId="3" fillId="0" borderId="42" xfId="0" applyNumberFormat="1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 textRotation="90"/>
    </xf>
    <xf numFmtId="3" fontId="1" fillId="0" borderId="63" xfId="0" applyNumberFormat="1" applyFont="1" applyBorder="1" applyAlignment="1">
      <alignment horizontal="center" vertical="top"/>
    </xf>
    <xf numFmtId="3" fontId="1" fillId="0" borderId="38" xfId="0" applyNumberFormat="1" applyFont="1" applyBorder="1" applyAlignment="1">
      <alignment horizontal="center" vertical="top"/>
    </xf>
    <xf numFmtId="3" fontId="1" fillId="0" borderId="52" xfId="0" applyNumberFormat="1" applyFont="1" applyBorder="1" applyAlignment="1">
      <alignment horizontal="center" vertical="top"/>
    </xf>
    <xf numFmtId="3" fontId="1" fillId="0" borderId="40" xfId="0" applyNumberFormat="1" applyFont="1" applyBorder="1" applyAlignment="1">
      <alignment vertical="top"/>
    </xf>
    <xf numFmtId="3" fontId="1" fillId="0" borderId="32" xfId="0" applyNumberFormat="1" applyFont="1" applyBorder="1" applyAlignment="1">
      <alignment horizontal="center" vertical="top"/>
    </xf>
    <xf numFmtId="3" fontId="1" fillId="0" borderId="40" xfId="0" applyNumberFormat="1" applyFont="1" applyBorder="1" applyAlignment="1">
      <alignment horizontal="center" vertical="top"/>
    </xf>
    <xf numFmtId="3" fontId="1" fillId="0" borderId="38" xfId="0" applyNumberFormat="1" applyFont="1" applyFill="1" applyBorder="1" applyAlignment="1">
      <alignment vertical="top" wrapText="1"/>
    </xf>
    <xf numFmtId="3" fontId="1" fillId="5" borderId="52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 wrapText="1"/>
    </xf>
    <xf numFmtId="3" fontId="1" fillId="0" borderId="40" xfId="0" applyNumberFormat="1" applyFont="1" applyFill="1" applyBorder="1" applyAlignment="1">
      <alignment horizontal="center" vertical="top"/>
    </xf>
    <xf numFmtId="3" fontId="1" fillId="3" borderId="32" xfId="0" applyNumberFormat="1" applyFont="1" applyFill="1" applyBorder="1" applyAlignment="1">
      <alignment horizontal="center" vertical="top"/>
    </xf>
    <xf numFmtId="3" fontId="1" fillId="0" borderId="60" xfId="0" applyNumberFormat="1" applyFont="1" applyFill="1" applyBorder="1" applyAlignment="1">
      <alignment horizontal="center" vertical="top"/>
    </xf>
    <xf numFmtId="3" fontId="1" fillId="3" borderId="52" xfId="0" applyNumberFormat="1" applyFont="1" applyFill="1" applyBorder="1" applyAlignment="1">
      <alignment horizontal="center" vertical="top"/>
    </xf>
    <xf numFmtId="3" fontId="1" fillId="5" borderId="38" xfId="0" applyNumberFormat="1" applyFont="1" applyFill="1" applyBorder="1" applyAlignment="1">
      <alignment horizontal="center" vertical="top" wrapText="1"/>
    </xf>
    <xf numFmtId="3" fontId="4" fillId="5" borderId="38" xfId="0" applyNumberFormat="1" applyFont="1" applyFill="1" applyBorder="1" applyAlignment="1">
      <alignment horizontal="center" vertical="top" wrapText="1"/>
    </xf>
    <xf numFmtId="3" fontId="4" fillId="5" borderId="61" xfId="0" applyNumberFormat="1" applyFont="1" applyFill="1" applyBorder="1" applyAlignment="1">
      <alignment horizontal="center" vertical="top" wrapText="1"/>
    </xf>
    <xf numFmtId="3" fontId="1" fillId="0" borderId="63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Border="1" applyAlignment="1">
      <alignment horizontal="center" vertical="top" wrapText="1"/>
    </xf>
    <xf numFmtId="3" fontId="4" fillId="0" borderId="60" xfId="0" applyNumberFormat="1" applyFont="1" applyBorder="1" applyAlignment="1">
      <alignment horizontal="center" vertical="top" wrapText="1"/>
    </xf>
    <xf numFmtId="3" fontId="4" fillId="0" borderId="61" xfId="0" applyNumberFormat="1" applyFont="1" applyBorder="1" applyAlignment="1">
      <alignment horizontal="center" vertical="top" wrapText="1"/>
    </xf>
    <xf numFmtId="3" fontId="4" fillId="0" borderId="52" xfId="0" applyNumberFormat="1" applyFont="1" applyBorder="1" applyAlignment="1">
      <alignment horizontal="center" vertical="top" wrapText="1"/>
    </xf>
    <xf numFmtId="3" fontId="1" fillId="5" borderId="52" xfId="0" applyNumberFormat="1" applyFont="1" applyFill="1" applyBorder="1" applyAlignment="1">
      <alignment horizontal="center" vertical="top"/>
    </xf>
    <xf numFmtId="3" fontId="1" fillId="0" borderId="40" xfId="0" applyNumberFormat="1" applyFont="1" applyFill="1" applyBorder="1" applyAlignment="1">
      <alignment horizontal="center" vertical="top" wrapText="1"/>
    </xf>
    <xf numFmtId="164" fontId="4" fillId="5" borderId="53" xfId="0" applyNumberFormat="1" applyFont="1" applyFill="1" applyBorder="1" applyAlignment="1">
      <alignment horizontal="center" vertical="top"/>
    </xf>
    <xf numFmtId="3" fontId="5" fillId="0" borderId="5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vertical="top" textRotation="180" wrapText="1"/>
    </xf>
    <xf numFmtId="3" fontId="3" fillId="0" borderId="33" xfId="0" applyNumberFormat="1" applyFont="1" applyFill="1" applyBorder="1" applyAlignment="1">
      <alignment vertical="top" textRotation="180" wrapText="1"/>
    </xf>
    <xf numFmtId="3" fontId="5" fillId="0" borderId="28" xfId="0" applyNumberFormat="1" applyFont="1" applyFill="1" applyBorder="1" applyAlignment="1">
      <alignment textRotation="90"/>
    </xf>
    <xf numFmtId="3" fontId="5" fillId="0" borderId="26" xfId="0" applyNumberFormat="1" applyFont="1" applyFill="1" applyBorder="1" applyAlignment="1">
      <alignment textRotation="90"/>
    </xf>
    <xf numFmtId="3" fontId="5" fillId="0" borderId="26" xfId="0" applyNumberFormat="1" applyFont="1" applyFill="1" applyBorder="1" applyAlignment="1">
      <alignment horizontal="center" textRotation="90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5" borderId="41" xfId="0" applyNumberFormat="1" applyFont="1" applyFill="1" applyBorder="1" applyAlignment="1">
      <alignment horizontal="center" vertical="top"/>
    </xf>
    <xf numFmtId="3" fontId="5" fillId="0" borderId="57" xfId="0" applyNumberFormat="1" applyFont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vertical="center" textRotation="90" wrapText="1"/>
    </xf>
    <xf numFmtId="3" fontId="3" fillId="0" borderId="57" xfId="0" applyNumberFormat="1" applyFont="1" applyFill="1" applyBorder="1" applyAlignment="1">
      <alignment horizontal="center" vertical="top" wrapText="1"/>
    </xf>
    <xf numFmtId="49" fontId="3" fillId="5" borderId="48" xfId="0" applyNumberFormat="1" applyFont="1" applyFill="1" applyBorder="1" applyAlignment="1">
      <alignment horizontal="center" vertical="top"/>
    </xf>
    <xf numFmtId="49" fontId="3" fillId="5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57" xfId="0" applyNumberFormat="1" applyFont="1" applyBorder="1" applyAlignment="1">
      <alignment horizontal="center" vertical="top"/>
    </xf>
    <xf numFmtId="3" fontId="3" fillId="5" borderId="0" xfId="0" applyNumberFormat="1" applyFont="1" applyFill="1" applyBorder="1" applyAlignment="1">
      <alignment horizontal="center" vertical="top" wrapText="1"/>
    </xf>
    <xf numFmtId="3" fontId="5" fillId="5" borderId="23" xfId="0" applyNumberFormat="1" applyFont="1" applyFill="1" applyBorder="1" applyAlignment="1">
      <alignment horizontal="center" vertical="top" wrapText="1"/>
    </xf>
    <xf numFmtId="3" fontId="4" fillId="5" borderId="56" xfId="0" applyNumberFormat="1" applyFont="1" applyFill="1" applyBorder="1" applyAlignment="1">
      <alignment horizontal="center" vertical="top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22" xfId="0" applyNumberFormat="1" applyFont="1" applyFill="1" applyBorder="1" applyAlignment="1">
      <alignment horizontal="center" vertical="top"/>
    </xf>
    <xf numFmtId="3" fontId="1" fillId="0" borderId="35" xfId="0" applyNumberFormat="1" applyFont="1" applyBorder="1" applyAlignment="1">
      <alignment horizontal="center" vertical="top"/>
    </xf>
    <xf numFmtId="3" fontId="3" fillId="4" borderId="56" xfId="0" applyNumberFormat="1" applyFont="1" applyFill="1" applyBorder="1" applyAlignment="1">
      <alignment horizontal="center" vertical="top"/>
    </xf>
    <xf numFmtId="3" fontId="1" fillId="0" borderId="29" xfId="0" applyNumberFormat="1" applyFont="1" applyBorder="1"/>
    <xf numFmtId="3" fontId="1" fillId="0" borderId="68" xfId="0" applyNumberFormat="1" applyFont="1" applyFill="1" applyBorder="1" applyAlignment="1">
      <alignment vertical="top" wrapText="1"/>
    </xf>
    <xf numFmtId="3" fontId="4" fillId="5" borderId="55" xfId="0" applyNumberFormat="1" applyFont="1" applyFill="1" applyBorder="1" applyAlignment="1">
      <alignment horizontal="left" vertical="top" wrapText="1"/>
    </xf>
    <xf numFmtId="3" fontId="4" fillId="5" borderId="0" xfId="0" applyNumberFormat="1" applyFont="1" applyFill="1" applyBorder="1" applyAlignment="1">
      <alignment horizontal="left" vertical="top" wrapText="1"/>
    </xf>
    <xf numFmtId="3" fontId="4" fillId="5" borderId="67" xfId="0" applyNumberFormat="1" applyFont="1" applyFill="1" applyBorder="1" applyAlignment="1">
      <alignment vertical="top" wrapText="1"/>
    </xf>
    <xf numFmtId="3" fontId="1" fillId="5" borderId="64" xfId="0" applyNumberFormat="1" applyFont="1" applyFill="1" applyBorder="1" applyAlignment="1">
      <alignment vertical="top" wrapText="1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0" borderId="64" xfId="0" applyNumberFormat="1" applyFont="1" applyBorder="1" applyAlignment="1">
      <alignment horizontal="left" vertical="top" wrapText="1"/>
    </xf>
    <xf numFmtId="164" fontId="3" fillId="4" borderId="58" xfId="0" applyNumberFormat="1" applyFont="1" applyFill="1" applyBorder="1" applyAlignment="1">
      <alignment horizontal="center" vertical="top" wrapText="1"/>
    </xf>
    <xf numFmtId="3" fontId="1" fillId="3" borderId="28" xfId="0" applyNumberFormat="1" applyFont="1" applyFill="1" applyBorder="1" applyAlignment="1">
      <alignment horizontal="center" vertical="top" wrapText="1"/>
    </xf>
    <xf numFmtId="3" fontId="1" fillId="0" borderId="67" xfId="0" applyNumberFormat="1" applyFont="1" applyFill="1" applyBorder="1" applyAlignment="1">
      <alignment vertical="top" wrapText="1"/>
    </xf>
    <xf numFmtId="3" fontId="1" fillId="0" borderId="35" xfId="0" applyNumberFormat="1" applyFont="1" applyFill="1" applyBorder="1" applyAlignment="1">
      <alignment horizontal="center" vertical="top" textRotation="90" wrapText="1"/>
    </xf>
    <xf numFmtId="3" fontId="3" fillId="5" borderId="57" xfId="0" applyNumberFormat="1" applyFont="1" applyFill="1" applyBorder="1" applyAlignment="1">
      <alignment horizontal="center" vertical="top" wrapText="1"/>
    </xf>
    <xf numFmtId="164" fontId="5" fillId="2" borderId="18" xfId="0" applyNumberFormat="1" applyFont="1" applyFill="1" applyBorder="1" applyAlignment="1">
      <alignment horizontal="center" vertical="top"/>
    </xf>
    <xf numFmtId="3" fontId="5" fillId="5" borderId="55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vertical="top" wrapText="1"/>
    </xf>
    <xf numFmtId="3" fontId="1" fillId="3" borderId="35" xfId="0" applyNumberFormat="1" applyFont="1" applyFill="1" applyBorder="1" applyAlignment="1">
      <alignment horizontal="center" vertical="top" wrapText="1"/>
    </xf>
    <xf numFmtId="164" fontId="4" fillId="0" borderId="49" xfId="0" applyNumberFormat="1" applyFont="1" applyBorder="1" applyAlignment="1">
      <alignment horizontal="center" vertical="top"/>
    </xf>
    <xf numFmtId="3" fontId="4" fillId="5" borderId="9" xfId="0" applyNumberFormat="1" applyFont="1" applyFill="1" applyBorder="1" applyAlignment="1">
      <alignment horizontal="left" vertical="top" wrapText="1"/>
    </xf>
    <xf numFmtId="164" fontId="1" fillId="0" borderId="31" xfId="0" applyNumberFormat="1" applyFont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left" vertical="top" wrapText="1"/>
    </xf>
    <xf numFmtId="3" fontId="12" fillId="0" borderId="4" xfId="0" applyNumberFormat="1" applyFont="1" applyFill="1" applyBorder="1" applyAlignment="1">
      <alignment textRotation="90"/>
    </xf>
    <xf numFmtId="3" fontId="12" fillId="0" borderId="11" xfId="0" applyNumberFormat="1" applyFont="1" applyFill="1" applyBorder="1" applyAlignment="1">
      <alignment textRotation="90"/>
    </xf>
    <xf numFmtId="3" fontId="12" fillId="0" borderId="11" xfId="0" applyNumberFormat="1" applyFont="1" applyBorder="1" applyAlignment="1">
      <alignment vertical="center" textRotation="90"/>
    </xf>
    <xf numFmtId="3" fontId="11" fillId="0" borderId="3" xfId="0" applyNumberFormat="1" applyFont="1" applyFill="1" applyBorder="1" applyAlignment="1">
      <alignment vertical="center" textRotation="90" wrapText="1"/>
    </xf>
    <xf numFmtId="0" fontId="11" fillId="0" borderId="0" xfId="0" applyFont="1" applyAlignment="1">
      <alignment vertical="center" textRotation="90"/>
    </xf>
    <xf numFmtId="3" fontId="11" fillId="0" borderId="0" xfId="0" applyNumberFormat="1" applyFont="1" applyAlignment="1">
      <alignment horizontal="center" vertical="top" textRotation="90"/>
    </xf>
    <xf numFmtId="3" fontId="11" fillId="0" borderId="4" xfId="0" applyNumberFormat="1" applyFont="1" applyFill="1" applyBorder="1" applyAlignment="1">
      <alignment vertical="top" textRotation="90" wrapText="1"/>
    </xf>
    <xf numFmtId="3" fontId="11" fillId="0" borderId="11" xfId="0" applyNumberFormat="1" applyFont="1" applyFill="1" applyBorder="1" applyAlignment="1">
      <alignment vertical="top" textRotation="90" wrapText="1"/>
    </xf>
    <xf numFmtId="3" fontId="11" fillId="0" borderId="10" xfId="0" applyNumberFormat="1" applyFont="1" applyFill="1" applyBorder="1" applyAlignment="1">
      <alignment vertical="top" textRotation="90" wrapText="1"/>
    </xf>
    <xf numFmtId="3" fontId="12" fillId="0" borderId="11" xfId="0" applyNumberFormat="1" applyFont="1" applyFill="1" applyBorder="1" applyAlignment="1">
      <alignment horizontal="center" vertical="center" textRotation="90"/>
    </xf>
    <xf numFmtId="3" fontId="11" fillId="0" borderId="4" xfId="0" applyNumberFormat="1" applyFont="1" applyBorder="1" applyAlignment="1">
      <alignment vertical="top" textRotation="90"/>
    </xf>
    <xf numFmtId="3" fontId="11" fillId="0" borderId="11" xfId="0" applyNumberFormat="1" applyFont="1" applyBorder="1" applyAlignment="1">
      <alignment vertical="top" textRotation="90"/>
    </xf>
    <xf numFmtId="49" fontId="11" fillId="0" borderId="11" xfId="0" applyNumberFormat="1" applyFont="1" applyBorder="1" applyAlignment="1">
      <alignment vertical="top" textRotation="90"/>
    </xf>
    <xf numFmtId="3" fontId="11" fillId="4" borderId="62" xfId="0" applyNumberFormat="1" applyFont="1" applyFill="1" applyBorder="1" applyAlignment="1">
      <alignment vertical="top" textRotation="90"/>
    </xf>
    <xf numFmtId="0" fontId="13" fillId="0" borderId="0" xfId="0" applyFont="1" applyAlignment="1">
      <alignment textRotation="90"/>
    </xf>
    <xf numFmtId="3" fontId="12" fillId="0" borderId="10" xfId="0" applyNumberFormat="1" applyFont="1" applyFill="1" applyBorder="1" applyAlignment="1">
      <alignment textRotation="90"/>
    </xf>
    <xf numFmtId="3" fontId="1" fillId="0" borderId="12" xfId="0" applyNumberFormat="1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top"/>
    </xf>
    <xf numFmtId="3" fontId="1" fillId="3" borderId="46" xfId="0" applyNumberFormat="1" applyFont="1" applyFill="1" applyBorder="1" applyAlignment="1">
      <alignment horizontal="left" vertical="top" wrapText="1"/>
    </xf>
    <xf numFmtId="3" fontId="5" fillId="0" borderId="48" xfId="0" applyNumberFormat="1" applyFont="1" applyFill="1" applyBorder="1" applyAlignment="1">
      <alignment horizontal="center" vertical="top" wrapText="1"/>
    </xf>
    <xf numFmtId="3" fontId="5" fillId="5" borderId="50" xfId="0" applyNumberFormat="1" applyFont="1" applyFill="1" applyBorder="1" applyAlignment="1">
      <alignment horizontal="center" vertical="center" textRotation="90" wrapText="1"/>
    </xf>
    <xf numFmtId="164" fontId="1" fillId="5" borderId="28" xfId="0" applyNumberFormat="1" applyFont="1" applyFill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center" vertical="top"/>
    </xf>
    <xf numFmtId="164" fontId="1" fillId="5" borderId="56" xfId="0" applyNumberFormat="1" applyFont="1" applyFill="1" applyBorder="1" applyAlignment="1">
      <alignment horizontal="center" vertical="top"/>
    </xf>
    <xf numFmtId="164" fontId="3" fillId="4" borderId="36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3" fillId="4" borderId="33" xfId="0" applyNumberFormat="1" applyFont="1" applyFill="1" applyBorder="1" applyAlignment="1">
      <alignment horizontal="center" vertical="top"/>
    </xf>
    <xf numFmtId="164" fontId="1" fillId="5" borderId="41" xfId="0" applyNumberFormat="1" applyFont="1" applyFill="1" applyBorder="1" applyAlignment="1">
      <alignment horizontal="center" vertical="top"/>
    </xf>
    <xf numFmtId="164" fontId="1" fillId="5" borderId="24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center" vertical="top"/>
    </xf>
    <xf numFmtId="164" fontId="3" fillId="4" borderId="42" xfId="0" applyNumberFormat="1" applyFont="1" applyFill="1" applyBorder="1" applyAlignment="1">
      <alignment horizontal="center" vertical="top"/>
    </xf>
    <xf numFmtId="164" fontId="1" fillId="5" borderId="4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1" fillId="5" borderId="10" xfId="0" applyNumberFormat="1" applyFont="1" applyFill="1" applyBorder="1" applyAlignment="1">
      <alignment horizontal="center" vertical="top"/>
    </xf>
    <xf numFmtId="164" fontId="3" fillId="4" borderId="70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164" fontId="4" fillId="5" borderId="51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164" fontId="5" fillId="2" borderId="54" xfId="0" applyNumberFormat="1" applyFont="1" applyFill="1" applyBorder="1" applyAlignment="1">
      <alignment horizontal="center" vertical="top"/>
    </xf>
    <xf numFmtId="164" fontId="4" fillId="0" borderId="57" xfId="0" applyNumberFormat="1" applyFont="1" applyBorder="1" applyAlignment="1">
      <alignment horizontal="center" vertical="top"/>
    </xf>
    <xf numFmtId="164" fontId="4" fillId="5" borderId="15" xfId="0" applyNumberFormat="1" applyFont="1" applyFill="1" applyBorder="1" applyAlignment="1">
      <alignment horizontal="center" vertical="top"/>
    </xf>
    <xf numFmtId="164" fontId="4" fillId="5" borderId="48" xfId="0" applyNumberFormat="1" applyFont="1" applyFill="1" applyBorder="1" applyAlignment="1">
      <alignment horizontal="center" vertical="top"/>
    </xf>
    <xf numFmtId="164" fontId="1" fillId="3" borderId="41" xfId="0" applyNumberFormat="1" applyFont="1" applyFill="1" applyBorder="1" applyAlignment="1">
      <alignment horizontal="center" vertical="top"/>
    </xf>
    <xf numFmtId="164" fontId="1" fillId="0" borderId="24" xfId="0" applyNumberFormat="1" applyFont="1" applyFill="1" applyBorder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1" fillId="5" borderId="8" xfId="0" applyNumberFormat="1" applyFont="1" applyFill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/>
    </xf>
    <xf numFmtId="164" fontId="3" fillId="4" borderId="36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/>
    </xf>
    <xf numFmtId="164" fontId="5" fillId="4" borderId="33" xfId="0" applyNumberFormat="1" applyFont="1" applyFill="1" applyBorder="1" applyAlignment="1">
      <alignment horizontal="center" vertical="top"/>
    </xf>
    <xf numFmtId="164" fontId="1" fillId="5" borderId="56" xfId="0" applyNumberFormat="1" applyFont="1" applyFill="1" applyBorder="1" applyAlignment="1">
      <alignment horizontal="center" vertical="top" wrapText="1"/>
    </xf>
    <xf numFmtId="164" fontId="5" fillId="2" borderId="33" xfId="0" applyNumberFormat="1" applyFont="1" applyFill="1" applyBorder="1" applyAlignment="1">
      <alignment horizontal="center" vertical="top"/>
    </xf>
    <xf numFmtId="164" fontId="4" fillId="0" borderId="51" xfId="0" applyNumberFormat="1" applyFont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164" fontId="4" fillId="5" borderId="11" xfId="0" applyNumberFormat="1" applyFont="1" applyFill="1" applyBorder="1" applyAlignment="1">
      <alignment horizontal="center" vertical="top"/>
    </xf>
    <xf numFmtId="164" fontId="3" fillId="4" borderId="70" xfId="0" applyNumberFormat="1" applyFont="1" applyFill="1" applyBorder="1" applyAlignment="1">
      <alignment horizontal="center" vertical="top" wrapText="1"/>
    </xf>
    <xf numFmtId="164" fontId="1" fillId="3" borderId="4" xfId="0" applyNumberFormat="1" applyFont="1" applyFill="1" applyBorder="1" applyAlignment="1">
      <alignment horizontal="center" vertical="top"/>
    </xf>
    <xf numFmtId="164" fontId="1" fillId="0" borderId="59" xfId="0" applyNumberFormat="1" applyFont="1" applyFill="1" applyBorder="1" applyAlignment="1">
      <alignment horizontal="center" vertical="top"/>
    </xf>
    <xf numFmtId="164" fontId="4" fillId="5" borderId="59" xfId="0" applyNumberFormat="1" applyFont="1" applyFill="1" applyBorder="1" applyAlignment="1">
      <alignment horizontal="center" vertical="top"/>
    </xf>
    <xf numFmtId="164" fontId="5" fillId="4" borderId="16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 wrapText="1"/>
    </xf>
    <xf numFmtId="164" fontId="5" fillId="4" borderId="59" xfId="0" applyNumberFormat="1" applyFont="1" applyFill="1" applyBorder="1" applyAlignment="1">
      <alignment horizontal="center" vertical="top"/>
    </xf>
    <xf numFmtId="164" fontId="1" fillId="5" borderId="10" xfId="0" applyNumberFormat="1" applyFont="1" applyFill="1" applyBorder="1" applyAlignment="1">
      <alignment horizontal="center" vertical="top" wrapText="1"/>
    </xf>
    <xf numFmtId="164" fontId="5" fillId="2" borderId="16" xfId="0" applyNumberFormat="1" applyFont="1" applyFill="1" applyBorder="1" applyAlignment="1">
      <alignment horizontal="center" vertical="top"/>
    </xf>
    <xf numFmtId="164" fontId="1" fillId="3" borderId="28" xfId="0" applyNumberFormat="1" applyFont="1" applyFill="1" applyBorder="1" applyAlignment="1">
      <alignment horizontal="center" vertical="top" wrapText="1"/>
    </xf>
    <xf numFmtId="164" fontId="10" fillId="0" borderId="26" xfId="0" applyNumberFormat="1" applyFont="1" applyBorder="1"/>
    <xf numFmtId="164" fontId="4" fillId="5" borderId="35" xfId="0" applyNumberFormat="1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 wrapText="1"/>
    </xf>
    <xf numFmtId="164" fontId="4" fillId="5" borderId="56" xfId="0" applyNumberFormat="1" applyFont="1" applyFill="1" applyBorder="1" applyAlignment="1">
      <alignment horizontal="center" vertical="top" wrapText="1"/>
    </xf>
    <xf numFmtId="164" fontId="1" fillId="5" borderId="6" xfId="0" applyNumberFormat="1" applyFont="1" applyFill="1" applyBorder="1" applyAlignment="1">
      <alignment horizontal="center" vertical="top"/>
    </xf>
    <xf numFmtId="164" fontId="4" fillId="3" borderId="28" xfId="0" applyNumberFormat="1" applyFont="1" applyFill="1" applyBorder="1" applyAlignment="1">
      <alignment horizontal="center" vertical="top" wrapText="1"/>
    </xf>
    <xf numFmtId="164" fontId="1" fillId="5" borderId="35" xfId="0" applyNumberFormat="1" applyFont="1" applyFill="1" applyBorder="1" applyAlignment="1">
      <alignment horizontal="center" vertical="top"/>
    </xf>
    <xf numFmtId="164" fontId="3" fillId="4" borderId="56" xfId="0" applyNumberFormat="1" applyFont="1" applyFill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center" vertical="top" wrapText="1"/>
    </xf>
    <xf numFmtId="164" fontId="3" fillId="4" borderId="22" xfId="0" applyNumberFormat="1" applyFont="1" applyFill="1" applyBorder="1" applyAlignment="1">
      <alignment horizontal="center" vertical="top" wrapText="1"/>
    </xf>
    <xf numFmtId="164" fontId="1" fillId="5" borderId="8" xfId="0" applyNumberFormat="1" applyFont="1" applyFill="1" applyBorder="1" applyAlignment="1">
      <alignment horizontal="center" vertical="top"/>
    </xf>
    <xf numFmtId="164" fontId="1" fillId="3" borderId="4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Border="1"/>
    <xf numFmtId="164" fontId="4" fillId="5" borderId="51" xfId="0" applyNumberFormat="1" applyFont="1" applyFill="1" applyBorder="1" applyAlignment="1">
      <alignment horizontal="center" vertical="top" wrapText="1"/>
    </xf>
    <xf numFmtId="164" fontId="4" fillId="5" borderId="11" xfId="0" applyNumberFormat="1" applyFont="1" applyFill="1" applyBorder="1" applyAlignment="1">
      <alignment horizontal="center" vertical="top" wrapText="1"/>
    </xf>
    <xf numFmtId="164" fontId="4" fillId="5" borderId="59" xfId="0" applyNumberFormat="1" applyFont="1" applyFill="1" applyBorder="1" applyAlignment="1">
      <alignment horizontal="center" vertical="top" wrapText="1"/>
    </xf>
    <xf numFmtId="164" fontId="4" fillId="5" borderId="10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 wrapText="1"/>
    </xf>
    <xf numFmtId="164" fontId="1" fillId="5" borderId="51" xfId="0" applyNumberFormat="1" applyFont="1" applyFill="1" applyBorder="1" applyAlignment="1">
      <alignment horizontal="center" vertical="top"/>
    </xf>
    <xf numFmtId="164" fontId="3" fillId="4" borderId="10" xfId="0" applyNumberFormat="1" applyFont="1" applyFill="1" applyBorder="1" applyAlignment="1">
      <alignment horizontal="center" vertical="top"/>
    </xf>
    <xf numFmtId="164" fontId="3" fillId="4" borderId="59" xfId="0" applyNumberFormat="1" applyFont="1" applyFill="1" applyBorder="1" applyAlignment="1">
      <alignment horizontal="center" vertical="top" wrapText="1"/>
    </xf>
    <xf numFmtId="164" fontId="1" fillId="5" borderId="48" xfId="0" applyNumberFormat="1" applyFont="1" applyFill="1" applyBorder="1" applyAlignment="1">
      <alignment horizontal="center" vertical="top"/>
    </xf>
    <xf numFmtId="164" fontId="5" fillId="2" borderId="21" xfId="0" applyNumberFormat="1" applyFont="1" applyFill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center" vertical="top"/>
    </xf>
    <xf numFmtId="164" fontId="5" fillId="9" borderId="19" xfId="0" applyNumberFormat="1" applyFont="1" applyFill="1" applyBorder="1" applyAlignment="1">
      <alignment horizontal="center" vertical="top"/>
    </xf>
    <xf numFmtId="164" fontId="5" fillId="7" borderId="33" xfId="0" applyNumberFormat="1" applyFont="1" applyFill="1" applyBorder="1" applyAlignment="1">
      <alignment horizontal="center" vertical="top"/>
    </xf>
    <xf numFmtId="164" fontId="1" fillId="5" borderId="11" xfId="0" applyNumberFormat="1" applyFont="1" applyFill="1" applyBorder="1" applyAlignment="1">
      <alignment horizontal="center" vertical="top"/>
    </xf>
    <xf numFmtId="164" fontId="5" fillId="9" borderId="54" xfId="0" applyNumberFormat="1" applyFont="1" applyFill="1" applyBorder="1" applyAlignment="1">
      <alignment horizontal="center" vertical="top"/>
    </xf>
    <xf numFmtId="164" fontId="5" fillId="7" borderId="16" xfId="0" applyNumberFormat="1" applyFont="1" applyFill="1" applyBorder="1" applyAlignment="1">
      <alignment horizontal="center" vertical="top"/>
    </xf>
    <xf numFmtId="164" fontId="5" fillId="7" borderId="56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center" vertical="top"/>
    </xf>
    <xf numFmtId="164" fontId="1" fillId="0" borderId="56" xfId="0" applyNumberFormat="1" applyFont="1" applyBorder="1" applyAlignment="1">
      <alignment horizontal="center" vertical="top" wrapText="1"/>
    </xf>
    <xf numFmtId="164" fontId="4" fillId="0" borderId="56" xfId="0" applyNumberFormat="1" applyFont="1" applyBorder="1" applyAlignment="1">
      <alignment horizontal="center" vertical="top" wrapText="1"/>
    </xf>
    <xf numFmtId="164" fontId="5" fillId="7" borderId="56" xfId="0" applyNumberFormat="1" applyFont="1" applyFill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/>
    </xf>
    <xf numFmtId="164" fontId="5" fillId="4" borderId="36" xfId="0" applyNumberFormat="1" applyFont="1" applyFill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top"/>
    </xf>
    <xf numFmtId="164" fontId="4" fillId="0" borderId="15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center" wrapText="1"/>
    </xf>
    <xf numFmtId="164" fontId="5" fillId="7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5" fillId="7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5" fillId="4" borderId="7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 wrapText="1"/>
    </xf>
    <xf numFmtId="3" fontId="5" fillId="0" borderId="40" xfId="0" applyNumberFormat="1" applyFont="1" applyFill="1" applyBorder="1" applyAlignment="1">
      <alignment vertical="top"/>
    </xf>
    <xf numFmtId="3" fontId="1" fillId="0" borderId="28" xfId="0" applyNumberFormat="1" applyFont="1" applyBorder="1"/>
    <xf numFmtId="3" fontId="1" fillId="0" borderId="26" xfId="0" applyNumberFormat="1" applyFont="1" applyBorder="1"/>
    <xf numFmtId="3" fontId="1" fillId="0" borderId="50" xfId="0" applyNumberFormat="1" applyFont="1" applyFill="1" applyBorder="1" applyAlignment="1">
      <alignment vertical="top" wrapText="1"/>
    </xf>
    <xf numFmtId="3" fontId="4" fillId="5" borderId="35" xfId="0" applyNumberFormat="1" applyFont="1" applyFill="1" applyBorder="1" applyAlignment="1">
      <alignment horizontal="left" vertical="top" wrapText="1"/>
    </xf>
    <xf numFmtId="3" fontId="4" fillId="5" borderId="26" xfId="0" applyNumberFormat="1" applyFont="1" applyFill="1" applyBorder="1" applyAlignment="1">
      <alignment horizontal="left" vertical="top" wrapText="1"/>
    </xf>
    <xf numFmtId="3" fontId="1" fillId="5" borderId="9" xfId="0" applyNumberFormat="1" applyFont="1" applyFill="1" applyBorder="1" applyAlignment="1">
      <alignment horizontal="left" vertical="top" wrapText="1"/>
    </xf>
    <xf numFmtId="3" fontId="4" fillId="5" borderId="47" xfId="0" applyNumberFormat="1" applyFont="1" applyFill="1" applyBorder="1" applyAlignment="1">
      <alignment vertical="top" wrapText="1"/>
    </xf>
    <xf numFmtId="164" fontId="1" fillId="3" borderId="29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Border="1"/>
    <xf numFmtId="164" fontId="4" fillId="5" borderId="55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 wrapText="1"/>
    </xf>
    <xf numFmtId="164" fontId="1" fillId="5" borderId="23" xfId="0" applyNumberFormat="1" applyFont="1" applyFill="1" applyBorder="1" applyAlignment="1">
      <alignment horizontal="center" vertical="top"/>
    </xf>
    <xf numFmtId="164" fontId="1" fillId="5" borderId="14" xfId="0" applyNumberFormat="1" applyFont="1" applyFill="1" applyBorder="1" applyAlignment="1">
      <alignment horizontal="center" vertical="top"/>
    </xf>
    <xf numFmtId="164" fontId="4" fillId="5" borderId="14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vertical="top" wrapText="1"/>
    </xf>
    <xf numFmtId="164" fontId="5" fillId="7" borderId="61" xfId="0" applyNumberFormat="1" applyFont="1" applyFill="1" applyBorder="1" applyAlignment="1">
      <alignment horizontal="center" vertical="top" wrapText="1"/>
    </xf>
    <xf numFmtId="164" fontId="5" fillId="7" borderId="61" xfId="0" applyNumberFormat="1" applyFont="1" applyFill="1" applyBorder="1" applyAlignment="1">
      <alignment horizontal="center" vertical="top"/>
    </xf>
    <xf numFmtId="164" fontId="5" fillId="4" borderId="71" xfId="0" applyNumberFormat="1" applyFont="1" applyFill="1" applyBorder="1" applyAlignment="1">
      <alignment horizontal="center" vertical="top"/>
    </xf>
    <xf numFmtId="3" fontId="4" fillId="5" borderId="26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vertical="top" wrapText="1"/>
    </xf>
    <xf numFmtId="3" fontId="3" fillId="0" borderId="47" xfId="0" applyNumberFormat="1" applyFont="1" applyFill="1" applyBorder="1" applyAlignment="1">
      <alignment vertical="top" textRotation="180" wrapText="1"/>
    </xf>
    <xf numFmtId="3" fontId="3" fillId="0" borderId="38" xfId="0" applyNumberFormat="1" applyFont="1" applyBorder="1" applyAlignment="1">
      <alignment horizontal="center" vertical="top"/>
    </xf>
    <xf numFmtId="3" fontId="1" fillId="0" borderId="48" xfId="0" applyNumberFormat="1" applyFont="1" applyBorder="1" applyAlignment="1">
      <alignment vertical="top"/>
    </xf>
    <xf numFmtId="3" fontId="3" fillId="0" borderId="47" xfId="0" applyNumberFormat="1" applyFont="1" applyFill="1" applyBorder="1" applyAlignment="1">
      <alignment vertical="top" wrapText="1"/>
    </xf>
    <xf numFmtId="3" fontId="1" fillId="5" borderId="9" xfId="0" applyNumberFormat="1" applyFont="1" applyFill="1" applyBorder="1" applyAlignment="1">
      <alignment vertical="top" wrapText="1"/>
    </xf>
    <xf numFmtId="3" fontId="1" fillId="3" borderId="12" xfId="0" applyNumberFormat="1" applyFont="1" applyFill="1" applyBorder="1" applyAlignment="1">
      <alignment horizontal="left" vertical="top" wrapText="1"/>
    </xf>
    <xf numFmtId="49" fontId="3" fillId="9" borderId="50" xfId="0" applyNumberFormat="1" applyFont="1" applyFill="1" applyBorder="1" applyAlignment="1">
      <alignment horizontal="center" vertical="top"/>
    </xf>
    <xf numFmtId="49" fontId="3" fillId="2" borderId="59" xfId="0" applyNumberFormat="1" applyFont="1" applyFill="1" applyBorder="1" applyAlignment="1">
      <alignment horizontal="center" vertical="top"/>
    </xf>
    <xf numFmtId="49" fontId="3" fillId="3" borderId="72" xfId="0" applyNumberFormat="1" applyFont="1" applyFill="1" applyBorder="1" applyAlignment="1">
      <alignment horizontal="center" vertical="top"/>
    </xf>
    <xf numFmtId="3" fontId="3" fillId="0" borderId="22" xfId="0" applyNumberFormat="1" applyFont="1" applyFill="1" applyBorder="1" applyAlignment="1">
      <alignment vertical="top" textRotation="180" wrapText="1"/>
    </xf>
    <xf numFmtId="3" fontId="3" fillId="0" borderId="24" xfId="0" applyNumberFormat="1" applyFont="1" applyBorder="1" applyAlignment="1">
      <alignment horizontal="center" vertical="top"/>
    </xf>
    <xf numFmtId="3" fontId="1" fillId="0" borderId="23" xfId="0" applyNumberFormat="1" applyFont="1" applyBorder="1" applyAlignment="1">
      <alignment vertical="top"/>
    </xf>
    <xf numFmtId="49" fontId="3" fillId="9" borderId="22" xfId="0" applyNumberFormat="1" applyFont="1" applyFill="1" applyBorder="1" applyAlignment="1">
      <alignment vertical="top" wrapText="1"/>
    </xf>
    <xf numFmtId="49" fontId="3" fillId="2" borderId="59" xfId="0" applyNumberFormat="1" applyFont="1" applyFill="1" applyBorder="1" applyAlignment="1">
      <alignment horizontal="center" vertical="top" wrapText="1"/>
    </xf>
    <xf numFmtId="49" fontId="3" fillId="3" borderId="72" xfId="0" applyNumberFormat="1" applyFont="1" applyFill="1" applyBorder="1" applyAlignment="1">
      <alignment horizontal="center" vertical="top" wrapText="1"/>
    </xf>
    <xf numFmtId="3" fontId="3" fillId="0" borderId="50" xfId="0" applyNumberFormat="1" applyFont="1" applyBorder="1" applyAlignment="1">
      <alignment vertical="top"/>
    </xf>
    <xf numFmtId="3" fontId="11" fillId="0" borderId="59" xfId="0" applyNumberFormat="1" applyFont="1" applyBorder="1" applyAlignment="1">
      <alignment vertical="top" textRotation="90"/>
    </xf>
    <xf numFmtId="49" fontId="3" fillId="0" borderId="23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3" fontId="4" fillId="5" borderId="53" xfId="0" applyNumberFormat="1" applyFont="1" applyFill="1" applyBorder="1" applyAlignment="1">
      <alignment horizontal="center" vertical="top" wrapText="1"/>
    </xf>
    <xf numFmtId="164" fontId="10" fillId="0" borderId="53" xfId="0" applyNumberFormat="1" applyFont="1" applyBorder="1"/>
    <xf numFmtId="3" fontId="1" fillId="0" borderId="23" xfId="0" applyNumberFormat="1" applyFont="1" applyBorder="1"/>
    <xf numFmtId="3" fontId="4" fillId="5" borderId="52" xfId="0" applyNumberFormat="1" applyFont="1" applyFill="1" applyBorder="1" applyAlignment="1">
      <alignment horizontal="center" vertical="top" wrapText="1"/>
    </xf>
    <xf numFmtId="49" fontId="3" fillId="9" borderId="28" xfId="0" applyNumberFormat="1" applyFont="1" applyFill="1" applyBorder="1" applyAlignment="1">
      <alignment horizontal="center" vertical="top"/>
    </xf>
    <xf numFmtId="49" fontId="3" fillId="9" borderId="26" xfId="0" applyNumberFormat="1" applyFont="1" applyFill="1" applyBorder="1" applyAlignment="1">
      <alignment horizontal="center" vertical="top"/>
    </xf>
    <xf numFmtId="49" fontId="3" fillId="9" borderId="3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16" xfId="0" applyNumberFormat="1" applyFont="1" applyFill="1" applyBorder="1" applyAlignment="1">
      <alignment horizontal="center" vertical="top"/>
    </xf>
    <xf numFmtId="49" fontId="3" fillId="3" borderId="29" xfId="0" applyNumberFormat="1" applyFont="1" applyFill="1" applyBorder="1" applyAlignment="1">
      <alignment horizontal="center" vertical="top"/>
    </xf>
    <xf numFmtId="49" fontId="3" fillId="3" borderId="0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3" fontId="3" fillId="0" borderId="30" xfId="0" applyNumberFormat="1" applyFont="1" applyFill="1" applyBorder="1" applyAlignment="1">
      <alignment horizontal="center" vertical="center" textRotation="90" wrapText="1"/>
    </xf>
    <xf numFmtId="3" fontId="3" fillId="0" borderId="47" xfId="0" applyNumberFormat="1" applyFont="1" applyFill="1" applyBorder="1" applyAlignment="1">
      <alignment horizontal="center" vertical="center" textRotation="90" wrapText="1"/>
    </xf>
    <xf numFmtId="3" fontId="11" fillId="0" borderId="4" xfId="0" applyNumberFormat="1" applyFont="1" applyFill="1" applyBorder="1" applyAlignment="1">
      <alignment horizontal="center" vertical="center" textRotation="90" wrapText="1"/>
    </xf>
    <xf numFmtId="3" fontId="11" fillId="0" borderId="11" xfId="0" applyNumberFormat="1" applyFont="1" applyFill="1" applyBorder="1" applyAlignment="1">
      <alignment horizontal="center" vertical="center" textRotation="90" wrapText="1"/>
    </xf>
    <xf numFmtId="3" fontId="11" fillId="0" borderId="16" xfId="0" applyNumberFormat="1" applyFont="1" applyFill="1" applyBorder="1" applyAlignment="1">
      <alignment horizontal="center" vertical="center" textRotation="90" wrapText="1"/>
    </xf>
    <xf numFmtId="3" fontId="3" fillId="0" borderId="47" xfId="0" applyNumberFormat="1" applyFont="1" applyBorder="1" applyAlignment="1">
      <alignment horizontal="center" vertical="top"/>
    </xf>
    <xf numFmtId="3" fontId="3" fillId="0" borderId="50" xfId="0" applyNumberFormat="1" applyFont="1" applyBorder="1" applyAlignment="1">
      <alignment horizontal="center" vertical="top"/>
    </xf>
    <xf numFmtId="3" fontId="5" fillId="4" borderId="33" xfId="0" applyNumberFormat="1" applyFont="1" applyFill="1" applyBorder="1" applyAlignment="1">
      <alignment horizontal="right" vertical="top"/>
    </xf>
    <xf numFmtId="3" fontId="1" fillId="5" borderId="0" xfId="0" applyNumberFormat="1" applyFont="1" applyFill="1" applyBorder="1" applyAlignment="1">
      <alignment horizontal="center" vertical="top"/>
    </xf>
    <xf numFmtId="3" fontId="1" fillId="5" borderId="17" xfId="0" applyNumberFormat="1" applyFont="1" applyFill="1" applyBorder="1" applyAlignment="1">
      <alignment vertical="top" wrapText="1"/>
    </xf>
    <xf numFmtId="3" fontId="1" fillId="5" borderId="53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49" fontId="3" fillId="3" borderId="37" xfId="0" applyNumberFormat="1" applyFont="1" applyFill="1" applyBorder="1" applyAlignment="1">
      <alignment horizontal="center" vertical="top" wrapText="1"/>
    </xf>
    <xf numFmtId="3" fontId="5" fillId="5" borderId="49" xfId="0" applyNumberFormat="1" applyFont="1" applyFill="1" applyBorder="1" applyAlignment="1">
      <alignment horizontal="left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horizontal="center" vertical="top" textRotation="90"/>
    </xf>
    <xf numFmtId="3" fontId="1" fillId="0" borderId="13" xfId="0" applyNumberFormat="1" applyFont="1" applyFill="1" applyBorder="1" applyAlignment="1">
      <alignment horizontal="left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3" fontId="12" fillId="0" borderId="16" xfId="0" applyNumberFormat="1" applyFont="1" applyFill="1" applyBorder="1" applyAlignment="1">
      <alignment horizontal="center" vertical="center" textRotation="90"/>
    </xf>
    <xf numFmtId="3" fontId="1" fillId="0" borderId="47" xfId="0" applyNumberFormat="1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center" vertical="top"/>
    </xf>
    <xf numFmtId="3" fontId="5" fillId="0" borderId="57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left"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5" fillId="0" borderId="48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center" textRotation="90" wrapText="1"/>
    </xf>
    <xf numFmtId="3" fontId="1" fillId="0" borderId="0" xfId="0" applyNumberFormat="1" applyFont="1" applyAlignment="1">
      <alignment horizontal="center" vertical="top"/>
    </xf>
    <xf numFmtId="3" fontId="1" fillId="0" borderId="6" xfId="0" applyNumberFormat="1" applyFont="1" applyFill="1" applyBorder="1" applyAlignment="1">
      <alignment horizontal="left" vertical="top" wrapText="1"/>
    </xf>
    <xf numFmtId="3" fontId="1" fillId="0" borderId="63" xfId="0" applyNumberFormat="1" applyFont="1" applyBorder="1" applyAlignment="1">
      <alignment horizontal="center" vertical="top" wrapText="1"/>
    </xf>
    <xf numFmtId="3" fontId="4" fillId="5" borderId="52" xfId="0" applyNumberFormat="1" applyFont="1" applyFill="1" applyBorder="1" applyAlignment="1">
      <alignment horizontal="center" vertical="top" wrapText="1"/>
    </xf>
    <xf numFmtId="49" fontId="3" fillId="9" borderId="28" xfId="0" applyNumberFormat="1" applyFont="1" applyFill="1" applyBorder="1" applyAlignment="1">
      <alignment horizontal="center" vertical="top"/>
    </xf>
    <xf numFmtId="49" fontId="3" fillId="9" borderId="26" xfId="0" applyNumberFormat="1" applyFont="1" applyFill="1" applyBorder="1" applyAlignment="1">
      <alignment horizontal="center" vertical="top"/>
    </xf>
    <xf numFmtId="49" fontId="3" fillId="9" borderId="3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16" xfId="0" applyNumberFormat="1" applyFont="1" applyFill="1" applyBorder="1" applyAlignment="1">
      <alignment horizontal="center" vertical="top"/>
    </xf>
    <xf numFmtId="49" fontId="3" fillId="3" borderId="29" xfId="0" applyNumberFormat="1" applyFont="1" applyFill="1" applyBorder="1" applyAlignment="1">
      <alignment horizontal="center" vertical="top"/>
    </xf>
    <xf numFmtId="49" fontId="3" fillId="3" borderId="0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3" fontId="3" fillId="0" borderId="30" xfId="0" applyNumberFormat="1" applyFont="1" applyFill="1" applyBorder="1" applyAlignment="1">
      <alignment horizontal="center" vertical="center" textRotation="90" wrapText="1"/>
    </xf>
    <xf numFmtId="3" fontId="3" fillId="0" borderId="47" xfId="0" applyNumberFormat="1" applyFont="1" applyFill="1" applyBorder="1" applyAlignment="1">
      <alignment horizontal="center" vertical="center" textRotation="90" wrapText="1"/>
    </xf>
    <xf numFmtId="3" fontId="11" fillId="0" borderId="4" xfId="0" applyNumberFormat="1" applyFont="1" applyFill="1" applyBorder="1" applyAlignment="1">
      <alignment horizontal="center" vertical="center" textRotation="90" wrapText="1"/>
    </xf>
    <xf numFmtId="3" fontId="11" fillId="0" borderId="11" xfId="0" applyNumberFormat="1" applyFont="1" applyFill="1" applyBorder="1" applyAlignment="1">
      <alignment horizontal="center" vertical="center" textRotation="90" wrapText="1"/>
    </xf>
    <xf numFmtId="3" fontId="11" fillId="0" borderId="16" xfId="0" applyNumberFormat="1" applyFont="1" applyFill="1" applyBorder="1" applyAlignment="1">
      <alignment horizontal="center" vertical="center" textRotation="90" wrapText="1"/>
    </xf>
    <xf numFmtId="3" fontId="3" fillId="0" borderId="47" xfId="0" applyNumberFormat="1" applyFont="1" applyBorder="1" applyAlignment="1">
      <alignment horizontal="center" vertical="top"/>
    </xf>
    <xf numFmtId="3" fontId="3" fillId="0" borderId="50" xfId="0" applyNumberFormat="1" applyFont="1" applyBorder="1" applyAlignment="1">
      <alignment horizontal="center" vertical="top"/>
    </xf>
    <xf numFmtId="3" fontId="5" fillId="4" borderId="33" xfId="0" applyNumberFormat="1" applyFont="1" applyFill="1" applyBorder="1" applyAlignment="1">
      <alignment horizontal="right" vertical="top"/>
    </xf>
    <xf numFmtId="3" fontId="1" fillId="5" borderId="0" xfId="0" applyNumberFormat="1" applyFont="1" applyFill="1" applyBorder="1" applyAlignment="1">
      <alignment horizontal="center" vertical="top"/>
    </xf>
    <xf numFmtId="3" fontId="1" fillId="5" borderId="17" xfId="0" applyNumberFormat="1" applyFont="1" applyFill="1" applyBorder="1" applyAlignment="1">
      <alignment vertical="top" wrapText="1"/>
    </xf>
    <xf numFmtId="3" fontId="1" fillId="5" borderId="53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49" fontId="3" fillId="3" borderId="37" xfId="0" applyNumberFormat="1" applyFont="1" applyFill="1" applyBorder="1" applyAlignment="1">
      <alignment horizontal="center" vertical="top" wrapText="1"/>
    </xf>
    <xf numFmtId="3" fontId="5" fillId="5" borderId="49" xfId="0" applyNumberFormat="1" applyFont="1" applyFill="1" applyBorder="1" applyAlignment="1">
      <alignment horizontal="left" vertical="top" wrapText="1"/>
    </xf>
    <xf numFmtId="3" fontId="12" fillId="5" borderId="51" xfId="0" applyNumberFormat="1" applyFont="1" applyFill="1" applyBorder="1" applyAlignment="1">
      <alignment horizontal="center" vertical="center" textRotation="90" wrapText="1"/>
    </xf>
    <xf numFmtId="3" fontId="4" fillId="5" borderId="35" xfId="0" applyNumberFormat="1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horizontal="center" vertical="top" textRotation="90"/>
    </xf>
    <xf numFmtId="3" fontId="1" fillId="0" borderId="13" xfId="0" applyNumberFormat="1" applyFont="1" applyFill="1" applyBorder="1" applyAlignment="1">
      <alignment horizontal="left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3" fontId="12" fillId="0" borderId="16" xfId="0" applyNumberFormat="1" applyFont="1" applyFill="1" applyBorder="1" applyAlignment="1">
      <alignment horizontal="center" vertical="center" textRotation="90"/>
    </xf>
    <xf numFmtId="3" fontId="1" fillId="0" borderId="47" xfId="0" applyNumberFormat="1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center" vertical="top"/>
    </xf>
    <xf numFmtId="3" fontId="5" fillId="0" borderId="57" xfId="0" applyNumberFormat="1" applyFont="1" applyFill="1" applyBorder="1" applyAlignment="1">
      <alignment horizontal="center" vertical="top"/>
    </xf>
    <xf numFmtId="3" fontId="5" fillId="0" borderId="48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center" textRotation="90" wrapText="1"/>
    </xf>
    <xf numFmtId="3" fontId="3" fillId="3" borderId="12" xfId="0" applyNumberFormat="1" applyFont="1" applyFill="1" applyBorder="1" applyAlignment="1">
      <alignment horizontal="left"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 wrapText="1"/>
    </xf>
    <xf numFmtId="3" fontId="5" fillId="0" borderId="57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164" fontId="3" fillId="4" borderId="71" xfId="0" applyNumberFormat="1" applyFont="1" applyFill="1" applyBorder="1" applyAlignment="1">
      <alignment horizontal="center" vertical="top" wrapText="1"/>
    </xf>
    <xf numFmtId="3" fontId="5" fillId="5" borderId="13" xfId="0" applyNumberFormat="1" applyFont="1" applyFill="1" applyBorder="1" applyAlignment="1">
      <alignment horizontal="center" vertical="top" wrapText="1"/>
    </xf>
    <xf numFmtId="164" fontId="1" fillId="0" borderId="47" xfId="0" applyNumberFormat="1" applyFont="1" applyFill="1" applyBorder="1" applyAlignment="1">
      <alignment horizontal="center" vertical="top"/>
    </xf>
    <xf numFmtId="164" fontId="3" fillId="4" borderId="73" xfId="0" applyNumberFormat="1" applyFont="1" applyFill="1" applyBorder="1" applyAlignment="1">
      <alignment horizontal="center" vertical="top"/>
    </xf>
    <xf numFmtId="164" fontId="3" fillId="4" borderId="71" xfId="0" applyNumberFormat="1" applyFont="1" applyFill="1" applyBorder="1" applyAlignment="1">
      <alignment horizontal="center" vertical="top"/>
    </xf>
    <xf numFmtId="164" fontId="1" fillId="5" borderId="9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3" fillId="4" borderId="18" xfId="0" applyNumberFormat="1" applyFont="1" applyFill="1" applyBorder="1" applyAlignment="1">
      <alignment horizontal="center" vertical="top"/>
    </xf>
    <xf numFmtId="164" fontId="3" fillId="4" borderId="40" xfId="0" applyNumberFormat="1" applyFont="1" applyFill="1" applyBorder="1" applyAlignment="1">
      <alignment horizontal="center" vertical="top"/>
    </xf>
    <xf numFmtId="164" fontId="5" fillId="2" borderId="43" xfId="0" applyNumberFormat="1" applyFont="1" applyFill="1" applyBorder="1" applyAlignment="1">
      <alignment horizontal="center" vertical="top"/>
    </xf>
    <xf numFmtId="164" fontId="3" fillId="4" borderId="62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top"/>
    </xf>
    <xf numFmtId="164" fontId="4" fillId="5" borderId="47" xfId="0" applyNumberFormat="1" applyFont="1" applyFill="1" applyBorder="1" applyAlignment="1">
      <alignment horizontal="center" vertical="top"/>
    </xf>
    <xf numFmtId="164" fontId="3" fillId="4" borderId="73" xfId="0" applyNumberFormat="1" applyFont="1" applyFill="1" applyBorder="1" applyAlignment="1">
      <alignment horizontal="center" vertical="top" wrapText="1"/>
    </xf>
    <xf numFmtId="164" fontId="1" fillId="3" borderId="30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164" fontId="4" fillId="5" borderId="50" xfId="0" applyNumberFormat="1" applyFont="1" applyFill="1" applyBorder="1" applyAlignment="1">
      <alignment horizontal="center" vertical="top"/>
    </xf>
    <xf numFmtId="164" fontId="4" fillId="3" borderId="9" xfId="0" applyNumberFormat="1" applyFont="1" applyFill="1" applyBorder="1" applyAlignment="1">
      <alignment horizontal="center" vertical="top"/>
    </xf>
    <xf numFmtId="164" fontId="5" fillId="4" borderId="18" xfId="0" applyNumberFormat="1" applyFont="1" applyFill="1" applyBorder="1" applyAlignment="1">
      <alignment horizontal="center" vertical="top"/>
    </xf>
    <xf numFmtId="164" fontId="1" fillId="5" borderId="2" xfId="0" applyNumberFormat="1" applyFont="1" applyFill="1" applyBorder="1" applyAlignment="1">
      <alignment horizontal="center" vertical="top" wrapText="1"/>
    </xf>
    <xf numFmtId="164" fontId="5" fillId="4" borderId="50" xfId="0" applyNumberFormat="1" applyFont="1" applyFill="1" applyBorder="1" applyAlignment="1">
      <alignment horizontal="center" vertical="top"/>
    </xf>
    <xf numFmtId="164" fontId="1" fillId="5" borderId="9" xfId="0" applyNumberFormat="1" applyFont="1" applyFill="1" applyBorder="1" applyAlignment="1">
      <alignment horizontal="center" vertical="top" wrapText="1"/>
    </xf>
    <xf numFmtId="164" fontId="5" fillId="4" borderId="40" xfId="0" applyNumberFormat="1" applyFont="1" applyFill="1" applyBorder="1" applyAlignment="1">
      <alignment horizontal="center" vertical="top"/>
    </xf>
    <xf numFmtId="164" fontId="5" fillId="2" borderId="40" xfId="0" applyNumberFormat="1" applyFont="1" applyFill="1" applyBorder="1" applyAlignment="1">
      <alignment horizontal="center" vertical="top"/>
    </xf>
    <xf numFmtId="164" fontId="1" fillId="0" borderId="30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3" fontId="1" fillId="0" borderId="32" xfId="0" applyNumberFormat="1" applyFont="1" applyBorder="1" applyAlignment="1">
      <alignment horizontal="center" vertical="top" wrapText="1"/>
    </xf>
    <xf numFmtId="164" fontId="4" fillId="5" borderId="61" xfId="0" applyNumberFormat="1" applyFont="1" applyFill="1" applyBorder="1" applyAlignment="1">
      <alignment horizontal="center" vertical="top"/>
    </xf>
    <xf numFmtId="3" fontId="1" fillId="3" borderId="32" xfId="0" applyNumberFormat="1" applyFont="1" applyFill="1" applyBorder="1" applyAlignment="1">
      <alignment horizontal="center" vertical="top" wrapText="1"/>
    </xf>
    <xf numFmtId="164" fontId="16" fillId="0" borderId="4" xfId="0" applyNumberFormat="1" applyFont="1" applyFill="1" applyBorder="1" applyAlignment="1">
      <alignment horizontal="center" vertical="top"/>
    </xf>
    <xf numFmtId="164" fontId="16" fillId="0" borderId="41" xfId="0" applyNumberFormat="1" applyFont="1" applyFill="1" applyBorder="1" applyAlignment="1">
      <alignment horizontal="center" vertical="top"/>
    </xf>
    <xf numFmtId="3" fontId="16" fillId="5" borderId="12" xfId="0" applyNumberFormat="1" applyFont="1" applyFill="1" applyBorder="1" applyAlignment="1">
      <alignment vertical="top" wrapText="1"/>
    </xf>
    <xf numFmtId="164" fontId="17" fillId="3" borderId="10" xfId="0" applyNumberFormat="1" applyFont="1" applyFill="1" applyBorder="1" applyAlignment="1">
      <alignment horizontal="center" vertical="top"/>
    </xf>
    <xf numFmtId="164" fontId="17" fillId="3" borderId="15" xfId="0" applyNumberFormat="1" applyFont="1" applyFill="1" applyBorder="1" applyAlignment="1">
      <alignment horizontal="center" vertical="top"/>
    </xf>
    <xf numFmtId="3" fontId="16" fillId="0" borderId="52" xfId="0" applyNumberFormat="1" applyFont="1" applyFill="1" applyBorder="1" applyAlignment="1">
      <alignment horizontal="center" vertical="top" wrapText="1"/>
    </xf>
    <xf numFmtId="164" fontId="17" fillId="5" borderId="10" xfId="0" applyNumberFormat="1" applyFont="1" applyFill="1" applyBorder="1" applyAlignment="1">
      <alignment horizontal="center" vertical="top" wrapText="1"/>
    </xf>
    <xf numFmtId="164" fontId="17" fillId="5" borderId="14" xfId="0" applyNumberFormat="1" applyFont="1" applyFill="1" applyBorder="1" applyAlignment="1">
      <alignment horizontal="center" vertical="top" wrapText="1"/>
    </xf>
    <xf numFmtId="164" fontId="17" fillId="5" borderId="55" xfId="0" applyNumberFormat="1" applyFont="1" applyFill="1" applyBorder="1" applyAlignment="1">
      <alignment horizontal="center" vertical="top" wrapText="1"/>
    </xf>
    <xf numFmtId="164" fontId="1" fillId="5" borderId="60" xfId="0" applyNumberFormat="1" applyFont="1" applyFill="1" applyBorder="1" applyAlignment="1">
      <alignment horizontal="center" vertical="top"/>
    </xf>
    <xf numFmtId="3" fontId="16" fillId="5" borderId="32" xfId="0" applyNumberFormat="1" applyFont="1" applyFill="1" applyBorder="1" applyAlignment="1">
      <alignment horizontal="center" vertical="top"/>
    </xf>
    <xf numFmtId="164" fontId="17" fillId="5" borderId="51" xfId="0" applyNumberFormat="1" applyFont="1" applyFill="1" applyBorder="1" applyAlignment="1">
      <alignment horizontal="center" vertical="top" wrapText="1"/>
    </xf>
    <xf numFmtId="164" fontId="4" fillId="3" borderId="29" xfId="0" applyNumberFormat="1" applyFont="1" applyFill="1" applyBorder="1" applyAlignment="1">
      <alignment horizontal="center" vertical="top" wrapText="1"/>
    </xf>
    <xf numFmtId="164" fontId="1" fillId="5" borderId="55" xfId="0" applyNumberFormat="1" applyFont="1" applyFill="1" applyBorder="1" applyAlignment="1">
      <alignment horizontal="center" vertical="top"/>
    </xf>
    <xf numFmtId="164" fontId="3" fillId="4" borderId="14" xfId="0" applyNumberFormat="1" applyFont="1" applyFill="1" applyBorder="1" applyAlignment="1">
      <alignment horizontal="center" vertical="top"/>
    </xf>
    <xf numFmtId="164" fontId="1" fillId="5" borderId="14" xfId="0" applyNumberFormat="1" applyFont="1" applyFill="1" applyBorder="1" applyAlignment="1">
      <alignment horizontal="center" vertical="top" wrapText="1"/>
    </xf>
    <xf numFmtId="164" fontId="3" fillId="4" borderId="72" xfId="0" applyNumberFormat="1" applyFont="1" applyFill="1" applyBorder="1" applyAlignment="1">
      <alignment horizontal="center" vertical="top" wrapText="1"/>
    </xf>
    <xf numFmtId="164" fontId="3" fillId="4" borderId="74" xfId="0" applyNumberFormat="1" applyFont="1" applyFill="1" applyBorder="1" applyAlignment="1">
      <alignment horizontal="center" vertical="top"/>
    </xf>
    <xf numFmtId="3" fontId="1" fillId="0" borderId="9" xfId="0" applyNumberFormat="1" applyFont="1" applyBorder="1" applyAlignment="1">
      <alignment horizontal="left" vertical="top" wrapText="1"/>
    </xf>
    <xf numFmtId="3" fontId="4" fillId="0" borderId="50" xfId="0" applyNumberFormat="1" applyFont="1" applyFill="1" applyBorder="1" applyAlignment="1">
      <alignment horizontal="left" vertical="top" wrapText="1"/>
    </xf>
    <xf numFmtId="3" fontId="4" fillId="0" borderId="9" xfId="0" applyNumberFormat="1" applyFont="1" applyFill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left" vertical="top" wrapText="1"/>
    </xf>
    <xf numFmtId="164" fontId="16" fillId="5" borderId="59" xfId="0" applyNumberFormat="1" applyFont="1" applyFill="1" applyBorder="1" applyAlignment="1">
      <alignment horizontal="center" vertical="top" wrapText="1"/>
    </xf>
    <xf numFmtId="164" fontId="16" fillId="5" borderId="23" xfId="0" applyNumberFormat="1" applyFont="1" applyFill="1" applyBorder="1" applyAlignment="1">
      <alignment horizontal="center" vertical="top" wrapText="1"/>
    </xf>
    <xf numFmtId="164" fontId="17" fillId="0" borderId="59" xfId="0" applyNumberFormat="1" applyFont="1" applyBorder="1" applyAlignment="1">
      <alignment horizontal="center" vertical="top"/>
    </xf>
    <xf numFmtId="164" fontId="17" fillId="0" borderId="24" xfId="0" applyNumberFormat="1" applyFont="1" applyBorder="1" applyAlignment="1">
      <alignment horizontal="center" vertical="top"/>
    </xf>
    <xf numFmtId="164" fontId="17" fillId="5" borderId="59" xfId="0" applyNumberFormat="1" applyFont="1" applyFill="1" applyBorder="1" applyAlignment="1">
      <alignment horizontal="center" vertical="top"/>
    </xf>
    <xf numFmtId="3" fontId="1" fillId="5" borderId="13" xfId="0" applyNumberFormat="1" applyFont="1" applyFill="1" applyBorder="1" applyAlignment="1">
      <alignment horizontal="left" vertical="top" wrapText="1"/>
    </xf>
    <xf numFmtId="3" fontId="1" fillId="5" borderId="50" xfId="0" applyNumberFormat="1" applyFont="1" applyFill="1" applyBorder="1" applyAlignment="1">
      <alignment horizontal="left" vertical="top" wrapText="1"/>
    </xf>
    <xf numFmtId="3" fontId="4" fillId="5" borderId="52" xfId="0" applyNumberFormat="1" applyFont="1" applyFill="1" applyBorder="1" applyAlignment="1">
      <alignment horizontal="center" vertical="top" wrapText="1"/>
    </xf>
    <xf numFmtId="3" fontId="4" fillId="5" borderId="60" xfId="0" applyNumberFormat="1" applyFont="1" applyFill="1" applyBorder="1" applyAlignment="1">
      <alignment horizontal="center" vertical="top" wrapText="1"/>
    </xf>
    <xf numFmtId="49" fontId="3" fillId="9" borderId="28" xfId="0" applyNumberFormat="1" applyFont="1" applyFill="1" applyBorder="1" applyAlignment="1">
      <alignment horizontal="center" vertical="top"/>
    </xf>
    <xf numFmtId="49" fontId="3" fillId="9" borderId="26" xfId="0" applyNumberFormat="1" applyFont="1" applyFill="1" applyBorder="1" applyAlignment="1">
      <alignment horizontal="center" vertical="top"/>
    </xf>
    <xf numFmtId="49" fontId="3" fillId="9" borderId="3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16" xfId="0" applyNumberFormat="1" applyFont="1" applyFill="1" applyBorder="1" applyAlignment="1">
      <alignment horizontal="center" vertical="top"/>
    </xf>
    <xf numFmtId="49" fontId="3" fillId="3" borderId="29" xfId="0" applyNumberFormat="1" applyFont="1" applyFill="1" applyBorder="1" applyAlignment="1">
      <alignment horizontal="center" vertical="top"/>
    </xf>
    <xf numFmtId="49" fontId="3" fillId="3" borderId="0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3" fontId="3" fillId="0" borderId="30" xfId="0" applyNumberFormat="1" applyFont="1" applyFill="1" applyBorder="1" applyAlignment="1">
      <alignment horizontal="center" vertical="center" textRotation="90" wrapText="1"/>
    </xf>
    <xf numFmtId="3" fontId="3" fillId="0" borderId="47" xfId="0" applyNumberFormat="1" applyFont="1" applyFill="1" applyBorder="1" applyAlignment="1">
      <alignment horizontal="center" vertical="center" textRotation="90" wrapText="1"/>
    </xf>
    <xf numFmtId="3" fontId="11" fillId="0" borderId="4" xfId="0" applyNumberFormat="1" applyFont="1" applyFill="1" applyBorder="1" applyAlignment="1">
      <alignment horizontal="center" vertical="center" textRotation="90" wrapText="1"/>
    </xf>
    <xf numFmtId="3" fontId="11" fillId="0" borderId="11" xfId="0" applyNumberFormat="1" applyFont="1" applyFill="1" applyBorder="1" applyAlignment="1">
      <alignment horizontal="center" vertical="center" textRotation="90" wrapText="1"/>
    </xf>
    <xf numFmtId="3" fontId="11" fillId="0" borderId="16" xfId="0" applyNumberFormat="1" applyFont="1" applyFill="1" applyBorder="1" applyAlignment="1">
      <alignment horizontal="center" vertical="center" textRotation="90" wrapText="1"/>
    </xf>
    <xf numFmtId="3" fontId="1" fillId="5" borderId="18" xfId="0" applyNumberFormat="1" applyFont="1" applyFill="1" applyBorder="1" applyAlignment="1">
      <alignment horizontal="left" vertical="top" wrapText="1"/>
    </xf>
    <xf numFmtId="3" fontId="11" fillId="0" borderId="51" xfId="0" applyNumberFormat="1" applyFont="1" applyFill="1" applyBorder="1" applyAlignment="1">
      <alignment horizontal="center" vertical="top" textRotation="90" wrapText="1"/>
    </xf>
    <xf numFmtId="3" fontId="11" fillId="0" borderId="59" xfId="0" applyNumberFormat="1" applyFont="1" applyFill="1" applyBorder="1" applyAlignment="1">
      <alignment horizontal="center" vertical="top" textRotation="90" wrapText="1"/>
    </xf>
    <xf numFmtId="3" fontId="3" fillId="0" borderId="12" xfId="0" applyNumberFormat="1" applyFont="1" applyFill="1" applyBorder="1" applyAlignment="1">
      <alignment horizontal="left" vertical="top" wrapText="1"/>
    </xf>
    <xf numFmtId="3" fontId="3" fillId="0" borderId="53" xfId="0" applyNumberFormat="1" applyFont="1" applyFill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center" vertical="top"/>
    </xf>
    <xf numFmtId="3" fontId="3" fillId="0" borderId="47" xfId="0" applyNumberFormat="1" applyFont="1" applyBorder="1" applyAlignment="1">
      <alignment horizontal="center" vertical="top"/>
    </xf>
    <xf numFmtId="3" fontId="3" fillId="0" borderId="50" xfId="0" applyNumberFormat="1" applyFont="1" applyBorder="1" applyAlignment="1">
      <alignment horizontal="center" vertical="top"/>
    </xf>
    <xf numFmtId="3" fontId="11" fillId="0" borderId="51" xfId="0" applyNumberFormat="1" applyFont="1" applyBorder="1" applyAlignment="1">
      <alignment horizontal="center" vertical="top" textRotation="90"/>
    </xf>
    <xf numFmtId="3" fontId="11" fillId="0" borderId="11" xfId="0" applyNumberFormat="1" applyFont="1" applyBorder="1" applyAlignment="1">
      <alignment horizontal="center" vertical="top" textRotation="90"/>
    </xf>
    <xf numFmtId="3" fontId="11" fillId="0" borderId="59" xfId="0" applyNumberFormat="1" applyFont="1" applyBorder="1" applyAlignment="1">
      <alignment horizontal="center" vertical="top" textRotation="90"/>
    </xf>
    <xf numFmtId="3" fontId="1" fillId="0" borderId="26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12" fillId="0" borderId="51" xfId="0" applyNumberFormat="1" applyFont="1" applyFill="1" applyBorder="1" applyAlignment="1">
      <alignment horizontal="center" vertical="top" textRotation="90"/>
    </xf>
    <xf numFmtId="3" fontId="12" fillId="0" borderId="11" xfId="0" applyNumberFormat="1" applyFont="1" applyFill="1" applyBorder="1" applyAlignment="1">
      <alignment horizontal="center" vertical="top" textRotation="90"/>
    </xf>
    <xf numFmtId="3" fontId="5" fillId="0" borderId="13" xfId="0" applyNumberFormat="1" applyFont="1" applyBorder="1" applyAlignment="1">
      <alignment horizontal="center" vertical="center" textRotation="90"/>
    </xf>
    <xf numFmtId="3" fontId="5" fillId="0" borderId="47" xfId="0" applyNumberFormat="1" applyFont="1" applyBorder="1" applyAlignment="1">
      <alignment horizontal="center" vertical="center" textRotation="90"/>
    </xf>
    <xf numFmtId="3" fontId="5" fillId="0" borderId="50" xfId="0" applyNumberFormat="1" applyFont="1" applyBorder="1" applyAlignment="1">
      <alignment horizontal="center" vertical="center" textRotation="90"/>
    </xf>
    <xf numFmtId="3" fontId="5" fillId="2" borderId="1" xfId="0" applyNumberFormat="1" applyFont="1" applyFill="1" applyBorder="1" applyAlignment="1">
      <alignment horizontal="right" vertical="top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42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left" vertical="top" wrapText="1"/>
    </xf>
    <xf numFmtId="3" fontId="5" fillId="2" borderId="29" xfId="0" applyNumberFormat="1" applyFont="1" applyFill="1" applyBorder="1" applyAlignment="1">
      <alignment horizontal="left" vertical="top" wrapText="1"/>
    </xf>
    <xf numFmtId="3" fontId="5" fillId="2" borderId="21" xfId="0" applyNumberFormat="1" applyFont="1" applyFill="1" applyBorder="1" applyAlignment="1">
      <alignment horizontal="left" vertical="top" wrapText="1"/>
    </xf>
    <xf numFmtId="3" fontId="3" fillId="5" borderId="5" xfId="0" applyNumberFormat="1" applyFont="1" applyFill="1" applyBorder="1" applyAlignment="1">
      <alignment horizontal="left" vertical="top" wrapText="1"/>
    </xf>
    <xf numFmtId="3" fontId="3" fillId="5" borderId="53" xfId="0" applyNumberFormat="1" applyFont="1" applyFill="1" applyBorder="1" applyAlignment="1">
      <alignment horizontal="left" vertical="top" wrapText="1"/>
    </xf>
    <xf numFmtId="3" fontId="1" fillId="5" borderId="12" xfId="0" applyNumberFormat="1" applyFont="1" applyFill="1" applyBorder="1" applyAlignment="1">
      <alignment horizontal="left" vertical="top" wrapText="1"/>
    </xf>
    <xf numFmtId="3" fontId="1" fillId="5" borderId="53" xfId="0" applyNumberFormat="1" applyFont="1" applyFill="1" applyBorder="1" applyAlignment="1">
      <alignment horizontal="left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5" fillId="4" borderId="33" xfId="0" applyNumberFormat="1" applyFont="1" applyFill="1" applyBorder="1" applyAlignment="1">
      <alignment horizontal="right" vertical="top"/>
    </xf>
    <xf numFmtId="3" fontId="5" fillId="4" borderId="1" xfId="0" applyNumberFormat="1" applyFont="1" applyFill="1" applyBorder="1" applyAlignment="1">
      <alignment horizontal="right" vertical="top"/>
    </xf>
    <xf numFmtId="3" fontId="5" fillId="4" borderId="42" xfId="0" applyNumberFormat="1" applyFont="1" applyFill="1" applyBorder="1" applyAlignment="1">
      <alignment horizontal="right" vertical="top"/>
    </xf>
    <xf numFmtId="3" fontId="4" fillId="0" borderId="56" xfId="0" applyNumberFormat="1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left" vertical="top" wrapText="1"/>
    </xf>
    <xf numFmtId="3" fontId="5" fillId="7" borderId="26" xfId="0" applyNumberFormat="1" applyFont="1" applyFill="1" applyBorder="1" applyAlignment="1">
      <alignment horizontal="right" vertical="top"/>
    </xf>
    <xf numFmtId="3" fontId="5" fillId="7" borderId="0" xfId="0" applyNumberFormat="1" applyFont="1" applyFill="1" applyBorder="1" applyAlignment="1">
      <alignment horizontal="right" vertical="top"/>
    </xf>
    <xf numFmtId="3" fontId="5" fillId="7" borderId="48" xfId="0" applyNumberFormat="1" applyFont="1" applyFill="1" applyBorder="1" applyAlignment="1">
      <alignment horizontal="right" vertical="top"/>
    </xf>
    <xf numFmtId="3" fontId="4" fillId="0" borderId="56" xfId="0" applyNumberFormat="1" applyFont="1" applyBorder="1" applyAlignment="1">
      <alignment horizontal="left" vertical="top"/>
    </xf>
    <xf numFmtId="3" fontId="4" fillId="0" borderId="14" xfId="0" applyNumberFormat="1" applyFont="1" applyBorder="1" applyAlignment="1">
      <alignment horizontal="left" vertical="top"/>
    </xf>
    <xf numFmtId="3" fontId="4" fillId="0" borderId="15" xfId="0" applyNumberFormat="1" applyFont="1" applyBorder="1" applyAlignment="1">
      <alignment horizontal="left" vertical="top"/>
    </xf>
    <xf numFmtId="3" fontId="4" fillId="0" borderId="26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left" vertical="top"/>
    </xf>
    <xf numFmtId="3" fontId="4" fillId="0" borderId="48" xfId="0" applyNumberFormat="1" applyFont="1" applyBorder="1" applyAlignment="1">
      <alignment horizontal="left" vertical="top"/>
    </xf>
    <xf numFmtId="3" fontId="1" fillId="0" borderId="28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5" fillId="7" borderId="56" xfId="0" applyNumberFormat="1" applyFont="1" applyFill="1" applyBorder="1" applyAlignment="1">
      <alignment horizontal="right" vertical="top"/>
    </xf>
    <xf numFmtId="3" fontId="5" fillId="7" borderId="14" xfId="0" applyNumberFormat="1" applyFont="1" applyFill="1" applyBorder="1" applyAlignment="1">
      <alignment horizontal="right" vertical="top"/>
    </xf>
    <xf numFmtId="3" fontId="5" fillId="7" borderId="15" xfId="0" applyNumberFormat="1" applyFont="1" applyFill="1" applyBorder="1" applyAlignment="1">
      <alignment horizontal="right" vertical="top"/>
    </xf>
    <xf numFmtId="3" fontId="5" fillId="2" borderId="20" xfId="0" applyNumberFormat="1" applyFont="1" applyFill="1" applyBorder="1" applyAlignment="1">
      <alignment horizontal="right" vertical="top"/>
    </xf>
    <xf numFmtId="3" fontId="1" fillId="6" borderId="19" xfId="0" applyNumberFormat="1" applyFont="1" applyFill="1" applyBorder="1" applyAlignment="1">
      <alignment horizontal="center" vertical="top" wrapText="1"/>
    </xf>
    <xf numFmtId="3" fontId="1" fillId="6" borderId="21" xfId="0" applyNumberFormat="1" applyFont="1" applyFill="1" applyBorder="1" applyAlignment="1">
      <alignment horizontal="center" vertical="top" wrapText="1"/>
    </xf>
    <xf numFmtId="3" fontId="5" fillId="9" borderId="45" xfId="0" applyNumberFormat="1" applyFont="1" applyFill="1" applyBorder="1" applyAlignment="1">
      <alignment horizontal="right" vertical="top"/>
    </xf>
    <xf numFmtId="3" fontId="5" fillId="9" borderId="20" xfId="0" applyNumberFormat="1" applyFont="1" applyFill="1" applyBorder="1" applyAlignment="1">
      <alignment horizontal="right" vertical="top"/>
    </xf>
    <xf numFmtId="3" fontId="5" fillId="7" borderId="45" xfId="0" applyNumberFormat="1" applyFont="1" applyFill="1" applyBorder="1" applyAlignment="1">
      <alignment horizontal="right" vertical="top"/>
    </xf>
    <xf numFmtId="3" fontId="5" fillId="7" borderId="20" xfId="0" applyNumberFormat="1" applyFont="1" applyFill="1" applyBorder="1" applyAlignment="1">
      <alignment horizontal="right" vertical="top"/>
    </xf>
    <xf numFmtId="49" fontId="1" fillId="5" borderId="29" xfId="0" applyNumberFormat="1" applyFont="1" applyFill="1" applyBorder="1" applyAlignment="1">
      <alignment horizontal="left" vertical="top"/>
    </xf>
    <xf numFmtId="3" fontId="5" fillId="0" borderId="1" xfId="0" applyNumberFormat="1" applyFont="1" applyFill="1" applyBorder="1" applyAlignment="1">
      <alignment horizontal="center" wrapText="1"/>
    </xf>
    <xf numFmtId="3" fontId="1" fillId="5" borderId="0" xfId="0" applyNumberFormat="1" applyFont="1" applyFill="1" applyBorder="1" applyAlignment="1">
      <alignment horizontal="center" vertical="top"/>
    </xf>
    <xf numFmtId="49" fontId="5" fillId="2" borderId="45" xfId="0" applyNumberFormat="1" applyFont="1" applyFill="1" applyBorder="1" applyAlignment="1">
      <alignment horizontal="left" vertical="top" wrapText="1"/>
    </xf>
    <xf numFmtId="49" fontId="5" fillId="2" borderId="20" xfId="0" applyNumberFormat="1" applyFont="1" applyFill="1" applyBorder="1" applyAlignment="1">
      <alignment horizontal="left" vertical="top" wrapText="1"/>
    </xf>
    <xf numFmtId="3" fontId="12" fillId="0" borderId="4" xfId="0" applyNumberFormat="1" applyFont="1" applyFill="1" applyBorder="1" applyAlignment="1">
      <alignment horizontal="center" vertical="top" textRotation="90"/>
    </xf>
    <xf numFmtId="49" fontId="3" fillId="0" borderId="4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3" fontId="1" fillId="5" borderId="5" xfId="0" applyNumberFormat="1" applyFont="1" applyFill="1" applyBorder="1" applyAlignment="1">
      <alignment vertical="top" wrapText="1"/>
    </xf>
    <xf numFmtId="3" fontId="1" fillId="5" borderId="17" xfId="0" applyNumberFormat="1" applyFont="1" applyFill="1" applyBorder="1" applyAlignment="1">
      <alignment vertical="top" wrapText="1"/>
    </xf>
    <xf numFmtId="3" fontId="1" fillId="0" borderId="65" xfId="0" applyNumberFormat="1" applyFont="1" applyFill="1" applyBorder="1" applyAlignment="1">
      <alignment horizontal="center" vertical="center" textRotation="90" wrapText="1"/>
    </xf>
    <xf numFmtId="3" fontId="1" fillId="0" borderId="64" xfId="0" applyNumberFormat="1" applyFont="1" applyFill="1" applyBorder="1" applyAlignment="1">
      <alignment horizontal="center" vertical="center" textRotation="90" wrapText="1"/>
    </xf>
    <xf numFmtId="3" fontId="3" fillId="0" borderId="41" xfId="0" applyNumberFormat="1" applyFont="1" applyBorder="1" applyAlignment="1">
      <alignment horizontal="center" vertical="top"/>
    </xf>
    <xf numFmtId="3" fontId="3" fillId="0" borderId="42" xfId="0" applyNumberFormat="1" applyFont="1" applyBorder="1" applyAlignment="1">
      <alignment horizontal="center" vertical="top"/>
    </xf>
    <xf numFmtId="3" fontId="1" fillId="5" borderId="28" xfId="0" applyNumberFormat="1" applyFont="1" applyFill="1" applyBorder="1" applyAlignment="1">
      <alignment horizontal="left" vertical="top" wrapText="1"/>
    </xf>
    <xf numFmtId="3" fontId="1" fillId="5" borderId="33" xfId="0" applyNumberFormat="1" applyFont="1" applyFill="1" applyBorder="1" applyAlignment="1">
      <alignment horizontal="left" vertical="top" wrapText="1"/>
    </xf>
    <xf numFmtId="49" fontId="1" fillId="5" borderId="12" xfId="0" applyNumberFormat="1" applyFont="1" applyFill="1" applyBorder="1" applyAlignment="1">
      <alignment horizontal="center" vertical="top" wrapText="1"/>
    </xf>
    <xf numFmtId="49" fontId="1" fillId="5" borderId="53" xfId="0" applyNumberFormat="1" applyFont="1" applyFill="1" applyBorder="1" applyAlignment="1">
      <alignment horizontal="center" vertical="top" wrapText="1"/>
    </xf>
    <xf numFmtId="3" fontId="1" fillId="5" borderId="66" xfId="0" applyNumberFormat="1" applyFont="1" applyFill="1" applyBorder="1" applyAlignment="1">
      <alignment horizontal="left" vertical="top" wrapText="1"/>
    </xf>
    <xf numFmtId="3" fontId="1" fillId="5" borderId="68" xfId="0" applyNumberFormat="1" applyFont="1" applyFill="1" applyBorder="1" applyAlignment="1">
      <alignment horizontal="left" vertical="top" wrapText="1"/>
    </xf>
    <xf numFmtId="3" fontId="11" fillId="0" borderId="11" xfId="0" applyNumberFormat="1" applyFont="1" applyFill="1" applyBorder="1" applyAlignment="1">
      <alignment horizontal="center" vertical="top" textRotation="90" wrapText="1"/>
    </xf>
    <xf numFmtId="3" fontId="1" fillId="5" borderId="12" xfId="0" applyNumberFormat="1" applyFont="1" applyFill="1" applyBorder="1" applyAlignment="1">
      <alignment horizontal="center" vertical="top" wrapText="1"/>
    </xf>
    <xf numFmtId="3" fontId="1" fillId="5" borderId="53" xfId="0" applyNumberFormat="1" applyFont="1" applyFill="1" applyBorder="1" applyAlignment="1">
      <alignment horizontal="center" vertical="top" wrapText="1"/>
    </xf>
    <xf numFmtId="3" fontId="3" fillId="4" borderId="62" xfId="0" applyNumberFormat="1" applyFont="1" applyFill="1" applyBorder="1" applyAlignment="1">
      <alignment horizontal="right" vertical="top"/>
    </xf>
    <xf numFmtId="3" fontId="1" fillId="5" borderId="29" xfId="0" applyNumberFormat="1" applyFont="1" applyFill="1" applyBorder="1" applyAlignment="1">
      <alignment horizontal="left" vertical="top" wrapText="1"/>
    </xf>
    <xf numFmtId="3" fontId="1" fillId="5" borderId="1" xfId="0" applyNumberFormat="1" applyFont="1" applyFill="1" applyBorder="1" applyAlignment="1">
      <alignment horizontal="left" vertical="top" wrapText="1"/>
    </xf>
    <xf numFmtId="49" fontId="1" fillId="0" borderId="49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3" fontId="11" fillId="0" borderId="51" xfId="0" applyNumberFormat="1" applyFont="1" applyFill="1" applyBorder="1" applyAlignment="1">
      <alignment horizontal="center" vertical="center" textRotation="90" wrapText="1"/>
    </xf>
    <xf numFmtId="3" fontId="4" fillId="0" borderId="66" xfId="0" applyNumberFormat="1" applyFont="1" applyBorder="1" applyAlignment="1">
      <alignment horizontal="left" vertical="top" wrapText="1"/>
    </xf>
    <xf numFmtId="3" fontId="4" fillId="0" borderId="68" xfId="0" applyNumberFormat="1" applyFont="1" applyBorder="1" applyAlignment="1">
      <alignment horizontal="left" vertical="top" wrapText="1"/>
    </xf>
    <xf numFmtId="49" fontId="11" fillId="0" borderId="51" xfId="0" applyNumberFormat="1" applyFont="1" applyBorder="1" applyAlignment="1">
      <alignment horizontal="center" vertical="top" textRotation="90"/>
    </xf>
    <xf numFmtId="49" fontId="11" fillId="0" borderId="11" xfId="0" applyNumberFormat="1" applyFont="1" applyBorder="1" applyAlignment="1">
      <alignment horizontal="center" vertical="top" textRotation="90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3" fontId="1" fillId="0" borderId="29" xfId="0" applyNumberFormat="1" applyFont="1" applyFill="1" applyBorder="1" applyAlignment="1">
      <alignment horizontal="center" vertical="center" textRotation="90" wrapText="1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49" fontId="3" fillId="3" borderId="37" xfId="0" applyNumberFormat="1" applyFont="1" applyFill="1" applyBorder="1" applyAlignment="1">
      <alignment horizontal="center" vertical="top" wrapText="1"/>
    </xf>
    <xf numFmtId="3" fontId="5" fillId="5" borderId="49" xfId="0" applyNumberFormat="1" applyFont="1" applyFill="1" applyBorder="1" applyAlignment="1">
      <alignment horizontal="left" vertical="top" wrapText="1"/>
    </xf>
    <xf numFmtId="3" fontId="5" fillId="5" borderId="53" xfId="0" applyNumberFormat="1" applyFont="1" applyFill="1" applyBorder="1" applyAlignment="1">
      <alignment horizontal="left" vertical="top" wrapText="1"/>
    </xf>
    <xf numFmtId="3" fontId="12" fillId="5" borderId="51" xfId="0" applyNumberFormat="1" applyFont="1" applyFill="1" applyBorder="1" applyAlignment="1">
      <alignment horizontal="center" vertical="center" textRotation="90" wrapText="1"/>
    </xf>
    <xf numFmtId="3" fontId="12" fillId="5" borderId="59" xfId="0" applyNumberFormat="1" applyFont="1" applyFill="1" applyBorder="1" applyAlignment="1">
      <alignment horizontal="center" vertical="center" textRotation="90" wrapText="1"/>
    </xf>
    <xf numFmtId="3" fontId="4" fillId="5" borderId="35" xfId="0" applyNumberFormat="1" applyFont="1" applyFill="1" applyBorder="1" applyAlignment="1">
      <alignment horizontal="center" vertical="top" wrapText="1"/>
    </xf>
    <xf numFmtId="3" fontId="4" fillId="5" borderId="22" xfId="0" applyNumberFormat="1" applyFont="1" applyFill="1" applyBorder="1" applyAlignment="1">
      <alignment horizontal="center" vertical="top" wrapText="1"/>
    </xf>
    <xf numFmtId="3" fontId="5" fillId="5" borderId="12" xfId="0" applyNumberFormat="1" applyFont="1" applyFill="1" applyBorder="1" applyAlignment="1">
      <alignment horizontal="left" vertical="top" wrapText="1"/>
    </xf>
    <xf numFmtId="3" fontId="12" fillId="0" borderId="11" xfId="0" applyNumberFormat="1" applyFont="1" applyFill="1" applyBorder="1" applyAlignment="1">
      <alignment horizontal="center" vertical="top" textRotation="90" wrapText="1"/>
    </xf>
    <xf numFmtId="3" fontId="12" fillId="0" borderId="16" xfId="0" applyNumberFormat="1" applyFont="1" applyFill="1" applyBorder="1" applyAlignment="1">
      <alignment horizontal="center" vertical="top" textRotation="90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5" fillId="0" borderId="47" xfId="0" applyNumberFormat="1" applyFont="1" applyFill="1" applyBorder="1" applyAlignment="1">
      <alignment horizontal="center" vertical="center" textRotation="90" wrapText="1"/>
    </xf>
    <xf numFmtId="3" fontId="5" fillId="0" borderId="18" xfId="0" applyNumberFormat="1" applyFont="1" applyFill="1" applyBorder="1" applyAlignment="1">
      <alignment horizontal="center" vertical="center" textRotation="90" wrapText="1"/>
    </xf>
    <xf numFmtId="3" fontId="5" fillId="0" borderId="38" xfId="0" applyNumberFormat="1" applyFont="1" applyFill="1" applyBorder="1" applyAlignment="1">
      <alignment horizontal="center" vertical="top" wrapText="1"/>
    </xf>
    <xf numFmtId="3" fontId="5" fillId="0" borderId="40" xfId="0" applyNumberFormat="1" applyFont="1" applyFill="1" applyBorder="1" applyAlignment="1">
      <alignment horizontal="center" vertical="top" wrapText="1"/>
    </xf>
    <xf numFmtId="3" fontId="4" fillId="5" borderId="49" xfId="0" applyNumberFormat="1" applyFont="1" applyFill="1" applyBorder="1" applyAlignment="1">
      <alignment horizontal="left" vertical="top" wrapText="1"/>
    </xf>
    <xf numFmtId="3" fontId="4" fillId="5" borderId="17" xfId="0" applyNumberFormat="1" applyFont="1" applyFill="1" applyBorder="1" applyAlignment="1">
      <alignment horizontal="left" vertical="top" wrapText="1"/>
    </xf>
    <xf numFmtId="3" fontId="12" fillId="0" borderId="16" xfId="0" applyNumberFormat="1" applyFont="1" applyFill="1" applyBorder="1" applyAlignment="1">
      <alignment horizontal="center" vertical="top" textRotation="90"/>
    </xf>
    <xf numFmtId="3" fontId="4" fillId="0" borderId="49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left" vertical="top" wrapText="1"/>
    </xf>
    <xf numFmtId="3" fontId="1" fillId="0" borderId="18" xfId="0" applyNumberFormat="1" applyFont="1" applyFill="1" applyBorder="1" applyAlignment="1">
      <alignment horizontal="left" vertical="top" wrapText="1"/>
    </xf>
    <xf numFmtId="3" fontId="1" fillId="5" borderId="5" xfId="0" applyNumberFormat="1" applyFont="1" applyFill="1" applyBorder="1" applyAlignment="1">
      <alignment horizontal="left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3" fontId="12" fillId="0" borderId="4" xfId="0" applyNumberFormat="1" applyFont="1" applyFill="1" applyBorder="1" applyAlignment="1">
      <alignment horizontal="center" vertical="center" textRotation="90"/>
    </xf>
    <xf numFmtId="3" fontId="12" fillId="0" borderId="16" xfId="0" applyNumberFormat="1" applyFont="1" applyFill="1" applyBorder="1" applyAlignment="1">
      <alignment horizontal="center" vertical="center" textRotation="90"/>
    </xf>
    <xf numFmtId="3" fontId="4" fillId="0" borderId="5" xfId="0" applyNumberFormat="1" applyFont="1" applyBorder="1" applyAlignment="1">
      <alignment horizontal="center" vertical="top" wrapText="1"/>
    </xf>
    <xf numFmtId="3" fontId="1" fillId="0" borderId="30" xfId="0" applyNumberFormat="1" applyFont="1" applyFill="1" applyBorder="1" applyAlignment="1">
      <alignment horizontal="left" vertical="top" wrapText="1"/>
    </xf>
    <xf numFmtId="3" fontId="12" fillId="0" borderId="51" xfId="0" applyNumberFormat="1" applyFont="1" applyFill="1" applyBorder="1" applyAlignment="1">
      <alignment horizontal="center" textRotation="90"/>
    </xf>
    <xf numFmtId="3" fontId="12" fillId="0" borderId="11" xfId="0" applyNumberFormat="1" applyFont="1" applyFill="1" applyBorder="1" applyAlignment="1">
      <alignment horizontal="center" textRotation="90"/>
    </xf>
    <xf numFmtId="3" fontId="12" fillId="0" borderId="59" xfId="0" applyNumberFormat="1" applyFont="1" applyFill="1" applyBorder="1" applyAlignment="1">
      <alignment horizontal="center" vertical="top" textRotation="90"/>
    </xf>
    <xf numFmtId="3" fontId="4" fillId="0" borderId="53" xfId="0" applyNumberFormat="1" applyFont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left" vertical="top" wrapText="1"/>
    </xf>
    <xf numFmtId="3" fontId="1" fillId="0" borderId="49" xfId="0" applyNumberFormat="1" applyFont="1" applyFill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horizontal="left" vertical="top" wrapText="1"/>
    </xf>
    <xf numFmtId="3" fontId="11" fillId="0" borderId="16" xfId="0" applyNumberFormat="1" applyFont="1" applyFill="1" applyBorder="1" applyAlignment="1">
      <alignment horizontal="center" vertical="top" textRotation="90" wrapText="1"/>
    </xf>
    <xf numFmtId="3" fontId="4" fillId="0" borderId="12" xfId="0" applyNumberFormat="1" applyFont="1" applyBorder="1" applyAlignment="1">
      <alignment horizontal="center" vertical="top" wrapText="1"/>
    </xf>
    <xf numFmtId="3" fontId="12" fillId="0" borderId="51" xfId="0" applyNumberFormat="1" applyFont="1" applyFill="1" applyBorder="1" applyAlignment="1">
      <alignment horizontal="center" vertical="center" textRotation="90"/>
    </xf>
    <xf numFmtId="3" fontId="12" fillId="0" borderId="59" xfId="0" applyNumberFormat="1" applyFont="1" applyFill="1" applyBorder="1" applyAlignment="1">
      <alignment horizontal="center" vertical="center" textRotation="90"/>
    </xf>
    <xf numFmtId="3" fontId="5" fillId="0" borderId="8" xfId="0" applyNumberFormat="1" applyFont="1" applyFill="1" applyBorder="1" applyAlignment="1">
      <alignment horizontal="center" vertical="top"/>
    </xf>
    <xf numFmtId="3" fontId="5" fillId="0" borderId="57" xfId="0" applyNumberFormat="1" applyFont="1" applyFill="1" applyBorder="1" applyAlignment="1">
      <alignment horizontal="center" vertical="top"/>
    </xf>
    <xf numFmtId="3" fontId="5" fillId="2" borderId="19" xfId="0" applyNumberFormat="1" applyFont="1" applyFill="1" applyBorder="1" applyAlignment="1">
      <alignment horizontal="right" vertical="top"/>
    </xf>
    <xf numFmtId="3" fontId="5" fillId="2" borderId="21" xfId="0" applyNumberFormat="1" applyFont="1" applyFill="1" applyBorder="1" applyAlignment="1">
      <alignment horizontal="right" vertical="top"/>
    </xf>
    <xf numFmtId="3" fontId="5" fillId="0" borderId="48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center" vertical="center" textRotation="90" wrapText="1"/>
    </xf>
    <xf numFmtId="3" fontId="3" fillId="2" borderId="19" xfId="0" applyNumberFormat="1" applyFont="1" applyFill="1" applyBorder="1" applyAlignment="1">
      <alignment horizontal="center" vertical="top"/>
    </xf>
    <xf numFmtId="3" fontId="3" fillId="2" borderId="21" xfId="0" applyNumberFormat="1" applyFont="1" applyFill="1" applyBorder="1" applyAlignment="1">
      <alignment horizontal="center" vertical="top"/>
    </xf>
    <xf numFmtId="3" fontId="5" fillId="2" borderId="19" xfId="0" applyNumberFormat="1" applyFont="1" applyFill="1" applyBorder="1" applyAlignment="1">
      <alignment horizontal="left" vertical="top" wrapText="1"/>
    </xf>
    <xf numFmtId="3" fontId="3" fillId="3" borderId="5" xfId="0" applyNumberFormat="1" applyFont="1" applyFill="1" applyBorder="1" applyAlignment="1">
      <alignment horizontal="left" vertical="top" wrapText="1"/>
    </xf>
    <xf numFmtId="3" fontId="3" fillId="3" borderId="12" xfId="0" applyNumberFormat="1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3" fontId="4" fillId="0" borderId="32" xfId="0" applyNumberFormat="1" applyFont="1" applyBorder="1" applyAlignment="1">
      <alignment horizontal="center" vertical="center" textRotation="90" wrapText="1"/>
    </xf>
    <xf numFmtId="3" fontId="4" fillId="0" borderId="38" xfId="0" applyNumberFormat="1" applyFont="1" applyBorder="1" applyAlignment="1">
      <alignment horizontal="center" vertical="center" textRotation="90" wrapText="1"/>
    </xf>
    <xf numFmtId="3" fontId="4" fillId="0" borderId="5" xfId="0" applyNumberFormat="1" applyFont="1" applyBorder="1" applyAlignment="1">
      <alignment horizontal="center" vertical="center" textRotation="90" wrapText="1"/>
    </xf>
    <xf numFmtId="3" fontId="4" fillId="0" borderId="12" xfId="0" applyNumberFormat="1" applyFont="1" applyBorder="1" applyAlignment="1">
      <alignment horizontal="center" vertical="center" textRotation="90" wrapText="1"/>
    </xf>
    <xf numFmtId="3" fontId="4" fillId="0" borderId="17" xfId="0" applyNumberFormat="1" applyFont="1" applyBorder="1" applyAlignment="1">
      <alignment horizontal="center" vertical="center" textRotation="90" wrapText="1"/>
    </xf>
    <xf numFmtId="3" fontId="5" fillId="8" borderId="19" xfId="0" applyNumberFormat="1" applyFont="1" applyFill="1" applyBorder="1" applyAlignment="1">
      <alignment horizontal="left" vertical="top" wrapText="1"/>
    </xf>
    <xf numFmtId="3" fontId="5" fillId="8" borderId="20" xfId="0" applyNumberFormat="1" applyFont="1" applyFill="1" applyBorder="1" applyAlignment="1">
      <alignment horizontal="left" vertical="top" wrapText="1"/>
    </xf>
    <xf numFmtId="3" fontId="5" fillId="8" borderId="1" xfId="0" applyNumberFormat="1" applyFont="1" applyFill="1" applyBorder="1" applyAlignment="1">
      <alignment horizontal="left" vertical="top" wrapText="1"/>
    </xf>
    <xf numFmtId="3" fontId="5" fillId="8" borderId="21" xfId="0" applyNumberFormat="1" applyFont="1" applyFill="1" applyBorder="1" applyAlignment="1">
      <alignment horizontal="left" vertical="top" wrapText="1"/>
    </xf>
    <xf numFmtId="3" fontId="6" fillId="7" borderId="22" xfId="0" applyNumberFormat="1" applyFont="1" applyFill="1" applyBorder="1" applyAlignment="1">
      <alignment horizontal="left" vertical="top" wrapText="1"/>
    </xf>
    <xf numFmtId="3" fontId="6" fillId="7" borderId="23" xfId="0" applyNumberFormat="1" applyFont="1" applyFill="1" applyBorder="1" applyAlignment="1">
      <alignment horizontal="left" vertical="top" wrapText="1"/>
    </xf>
    <xf numFmtId="3" fontId="6" fillId="7" borderId="24" xfId="0" applyNumberFormat="1" applyFont="1" applyFill="1" applyBorder="1" applyAlignment="1">
      <alignment horizontal="left" vertical="top" wrapText="1"/>
    </xf>
    <xf numFmtId="3" fontId="5" fillId="9" borderId="20" xfId="0" applyNumberFormat="1" applyFont="1" applyFill="1" applyBorder="1" applyAlignment="1">
      <alignment horizontal="left" vertical="top" wrapText="1"/>
    </xf>
    <xf numFmtId="3" fontId="2" fillId="9" borderId="20" xfId="0" applyNumberFormat="1" applyFont="1" applyFill="1" applyBorder="1" applyAlignment="1">
      <alignment horizontal="left" vertical="top" wrapText="1"/>
    </xf>
    <xf numFmtId="3" fontId="2" fillId="9" borderId="21" xfId="0" applyNumberFormat="1" applyFont="1" applyFill="1" applyBorder="1" applyAlignment="1">
      <alignment horizontal="left" vertical="top" wrapText="1"/>
    </xf>
    <xf numFmtId="3" fontId="3" fillId="2" borderId="19" xfId="0" applyNumberFormat="1" applyFont="1" applyFill="1" applyBorder="1" applyAlignment="1">
      <alignment horizontal="left" vertical="top" wrapText="1"/>
    </xf>
    <xf numFmtId="3" fontId="3" fillId="2" borderId="20" xfId="0" applyNumberFormat="1" applyFont="1" applyFill="1" applyBorder="1" applyAlignment="1">
      <alignment horizontal="left" vertical="top" wrapText="1"/>
    </xf>
    <xf numFmtId="3" fontId="3" fillId="2" borderId="21" xfId="0" applyNumberFormat="1" applyFont="1" applyFill="1" applyBorder="1" applyAlignment="1">
      <alignment horizontal="left" vertical="top" wrapText="1"/>
    </xf>
    <xf numFmtId="3" fontId="5" fillId="0" borderId="34" xfId="0" applyNumberFormat="1" applyFont="1" applyFill="1" applyBorder="1" applyAlignment="1">
      <alignment horizontal="center" vertical="top"/>
    </xf>
    <xf numFmtId="3" fontId="15" fillId="0" borderId="0" xfId="0" applyNumberFormat="1" applyFont="1" applyAlignment="1">
      <alignment horizontal="left" vertical="top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textRotation="90" wrapText="1"/>
    </xf>
    <xf numFmtId="3" fontId="4" fillId="0" borderId="18" xfId="0" applyNumberFormat="1" applyFont="1" applyBorder="1" applyAlignment="1">
      <alignment horizontal="center" vertical="center" textRotation="90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1" fillId="0" borderId="51" xfId="0" applyNumberFormat="1" applyFont="1" applyBorder="1" applyAlignment="1">
      <alignment horizontal="center" vertical="center" textRotation="90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textRotation="90" wrapText="1"/>
    </xf>
    <xf numFmtId="3" fontId="4" fillId="0" borderId="26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center" vertical="center" textRotation="90" wrapText="1"/>
    </xf>
    <xf numFmtId="3" fontId="4" fillId="0" borderId="16" xfId="0" applyNumberFormat="1" applyFont="1" applyBorder="1" applyAlignment="1">
      <alignment horizontal="center" vertical="center" textRotation="90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5" fontId="4" fillId="0" borderId="41" xfId="0" applyNumberFormat="1" applyFont="1" applyBorder="1" applyAlignment="1">
      <alignment horizontal="center" vertical="center" wrapText="1"/>
    </xf>
    <xf numFmtId="165" fontId="4" fillId="0" borderId="48" xfId="0" applyNumberFormat="1" applyFont="1" applyBorder="1" applyAlignment="1">
      <alignment horizontal="center" vertical="center" wrapText="1"/>
    </xf>
    <xf numFmtId="165" fontId="4" fillId="0" borderId="42" xfId="0" applyNumberFormat="1" applyFont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12" fillId="0" borderId="51" xfId="0" applyNumberFormat="1" applyFont="1" applyFill="1" applyBorder="1" applyAlignment="1">
      <alignment horizontal="center" vertical="top" textRotation="90" wrapText="1"/>
    </xf>
    <xf numFmtId="3" fontId="1" fillId="5" borderId="26" xfId="0" applyNumberFormat="1" applyFont="1" applyFill="1" applyBorder="1" applyAlignment="1">
      <alignment horizontal="left" vertical="top" wrapText="1"/>
    </xf>
    <xf numFmtId="3" fontId="3" fillId="5" borderId="12" xfId="0" applyNumberFormat="1" applyFont="1" applyFill="1" applyBorder="1" applyAlignment="1">
      <alignment horizontal="left" vertical="top" wrapText="1"/>
    </xf>
    <xf numFmtId="3" fontId="11" fillId="0" borderId="51" xfId="0" applyNumberFormat="1" applyFont="1" applyFill="1" applyBorder="1" applyAlignment="1">
      <alignment horizontal="center" vertical="center" textRotation="90"/>
    </xf>
    <xf numFmtId="3" fontId="11" fillId="0" borderId="11" xfId="0" applyNumberFormat="1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right" vertical="top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left" vertical="top" wrapText="1"/>
    </xf>
    <xf numFmtId="3" fontId="4" fillId="0" borderId="50" xfId="0" applyNumberFormat="1" applyFont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F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31"/>
  <sheetViews>
    <sheetView tabSelected="1" zoomScaleNormal="100" zoomScaleSheetLayoutView="100" workbookViewId="0">
      <selection activeCell="H2" sqref="H2:L2"/>
    </sheetView>
  </sheetViews>
  <sheetFormatPr defaultColWidth="9.140625" defaultRowHeight="12.75" x14ac:dyDescent="0.2"/>
  <cols>
    <col min="1" max="1" width="3.140625" style="72" customWidth="1"/>
    <col min="2" max="2" width="3.140625" style="271" customWidth="1"/>
    <col min="3" max="3" width="3.140625" style="72" customWidth="1"/>
    <col min="4" max="4" width="28.7109375" style="72" customWidth="1"/>
    <col min="5" max="5" width="3" style="72" customWidth="1"/>
    <col min="6" max="6" width="3" style="373" customWidth="1"/>
    <col min="7" max="7" width="3" style="271" customWidth="1"/>
    <col min="8" max="8" width="17" style="72" customWidth="1"/>
    <col min="9" max="9" width="8.140625" style="72" customWidth="1"/>
    <col min="10" max="10" width="9.85546875" style="72" customWidth="1"/>
    <col min="11" max="11" width="24.7109375" style="72" customWidth="1"/>
    <col min="12" max="12" width="5.7109375" style="72" customWidth="1"/>
    <col min="13" max="14" width="10.28515625" style="72" bestFit="1" customWidth="1"/>
    <col min="15" max="16384" width="9.140625" style="72"/>
  </cols>
  <sheetData>
    <row r="1" spans="1:17" s="119" customFormat="1" ht="49.5" customHeight="1" x14ac:dyDescent="0.25">
      <c r="A1" s="115"/>
      <c r="B1" s="118"/>
      <c r="C1" s="115"/>
      <c r="D1" s="115"/>
      <c r="E1" s="116"/>
      <c r="F1" s="363"/>
      <c r="G1" s="228"/>
      <c r="H1" s="866" t="s">
        <v>155</v>
      </c>
      <c r="I1" s="866"/>
      <c r="J1" s="866"/>
      <c r="K1" s="866"/>
      <c r="L1" s="866"/>
    </row>
    <row r="2" spans="1:17" s="119" customFormat="1" ht="54.75" customHeight="1" x14ac:dyDescent="0.25">
      <c r="A2" s="115"/>
      <c r="B2" s="118"/>
      <c r="C2" s="115"/>
      <c r="D2" s="115"/>
      <c r="E2" s="116"/>
      <c r="F2" s="363"/>
      <c r="G2" s="228"/>
      <c r="H2" s="866" t="s">
        <v>160</v>
      </c>
      <c r="I2" s="866"/>
      <c r="J2" s="866"/>
      <c r="K2" s="866"/>
      <c r="L2" s="866"/>
    </row>
    <row r="3" spans="1:17" s="1" customFormat="1" ht="12.75" customHeight="1" x14ac:dyDescent="0.2">
      <c r="A3" s="873" t="s">
        <v>142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69"/>
      <c r="N3" s="1" t="s">
        <v>76</v>
      </c>
    </row>
    <row r="4" spans="1:17" s="1" customFormat="1" ht="12.75" customHeight="1" x14ac:dyDescent="0.2">
      <c r="A4" s="874" t="s">
        <v>0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69"/>
    </row>
    <row r="5" spans="1:17" s="1" customFormat="1" x14ac:dyDescent="0.2">
      <c r="A5" s="875" t="s">
        <v>1</v>
      </c>
      <c r="B5" s="875"/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70"/>
    </row>
    <row r="6" spans="1:17" s="1" customFormat="1" ht="13.5" thickBot="1" x14ac:dyDescent="0.25">
      <c r="A6" s="2"/>
      <c r="B6" s="2"/>
      <c r="C6" s="2"/>
      <c r="D6" s="566"/>
      <c r="E6" s="566"/>
      <c r="F6" s="364"/>
      <c r="G6" s="566"/>
      <c r="H6" s="566"/>
      <c r="I6" s="566"/>
      <c r="J6" s="3"/>
      <c r="K6" s="94"/>
      <c r="L6" s="277"/>
      <c r="M6" s="566"/>
    </row>
    <row r="7" spans="1:17" s="1" customFormat="1" ht="39" customHeight="1" x14ac:dyDescent="0.2">
      <c r="A7" s="876" t="s">
        <v>2</v>
      </c>
      <c r="B7" s="879" t="s">
        <v>3</v>
      </c>
      <c r="C7" s="879" t="s">
        <v>4</v>
      </c>
      <c r="D7" s="882" t="s">
        <v>5</v>
      </c>
      <c r="E7" s="884" t="s">
        <v>6</v>
      </c>
      <c r="F7" s="886" t="s">
        <v>146</v>
      </c>
      <c r="G7" s="847" t="s">
        <v>7</v>
      </c>
      <c r="H7" s="849" t="s">
        <v>144</v>
      </c>
      <c r="I7" s="849" t="s">
        <v>8</v>
      </c>
      <c r="J7" s="88" t="s">
        <v>143</v>
      </c>
      <c r="K7" s="867" t="s">
        <v>9</v>
      </c>
      <c r="L7" s="868"/>
    </row>
    <row r="8" spans="1:17" s="1" customFormat="1" ht="16.5" customHeight="1" x14ac:dyDescent="0.2">
      <c r="A8" s="877"/>
      <c r="B8" s="880"/>
      <c r="C8" s="880"/>
      <c r="D8" s="883"/>
      <c r="E8" s="885"/>
      <c r="F8" s="887"/>
      <c r="G8" s="848"/>
      <c r="H8" s="850"/>
      <c r="I8" s="850"/>
      <c r="J8" s="869" t="s">
        <v>70</v>
      </c>
      <c r="K8" s="871" t="s">
        <v>5</v>
      </c>
      <c r="L8" s="276" t="s">
        <v>10</v>
      </c>
    </row>
    <row r="9" spans="1:17" s="1" customFormat="1" ht="76.5" customHeight="1" thickBot="1" x14ac:dyDescent="0.25">
      <c r="A9" s="878"/>
      <c r="B9" s="881"/>
      <c r="C9" s="881"/>
      <c r="D9" s="883"/>
      <c r="E9" s="885"/>
      <c r="F9" s="888"/>
      <c r="G9" s="848"/>
      <c r="H9" s="851"/>
      <c r="I9" s="851"/>
      <c r="J9" s="870"/>
      <c r="K9" s="872"/>
      <c r="L9" s="286" t="s">
        <v>85</v>
      </c>
    </row>
    <row r="10" spans="1:17" s="1" customFormat="1" ht="30" customHeight="1" thickBot="1" x14ac:dyDescent="0.25">
      <c r="A10" s="852" t="s">
        <v>11</v>
      </c>
      <c r="B10" s="853"/>
      <c r="C10" s="853"/>
      <c r="D10" s="853"/>
      <c r="E10" s="853"/>
      <c r="F10" s="853"/>
      <c r="G10" s="853"/>
      <c r="H10" s="854"/>
      <c r="I10" s="854"/>
      <c r="J10" s="854"/>
      <c r="K10" s="853"/>
      <c r="L10" s="855"/>
    </row>
    <row r="11" spans="1:17" s="1" customFormat="1" ht="13.5" thickBot="1" x14ac:dyDescent="0.25">
      <c r="A11" s="856" t="s">
        <v>12</v>
      </c>
      <c r="B11" s="857"/>
      <c r="C11" s="857"/>
      <c r="D11" s="857"/>
      <c r="E11" s="857"/>
      <c r="F11" s="857"/>
      <c r="G11" s="857"/>
      <c r="H11" s="857"/>
      <c r="I11" s="857"/>
      <c r="J11" s="857"/>
      <c r="K11" s="857"/>
      <c r="L11" s="858"/>
    </row>
    <row r="12" spans="1:17" s="1" customFormat="1" ht="15" customHeight="1" thickBot="1" x14ac:dyDescent="0.25">
      <c r="A12" s="235" t="s">
        <v>13</v>
      </c>
      <c r="B12" s="859" t="s">
        <v>14</v>
      </c>
      <c r="C12" s="859"/>
      <c r="D12" s="859"/>
      <c r="E12" s="859"/>
      <c r="F12" s="859"/>
      <c r="G12" s="859"/>
      <c r="H12" s="859"/>
      <c r="I12" s="859"/>
      <c r="J12" s="860"/>
      <c r="K12" s="860"/>
      <c r="L12" s="861"/>
    </row>
    <row r="13" spans="1:17" s="1" customFormat="1" ht="16.5" customHeight="1" thickBot="1" x14ac:dyDescent="0.25">
      <c r="A13" s="529" t="s">
        <v>13</v>
      </c>
      <c r="B13" s="130" t="s">
        <v>13</v>
      </c>
      <c r="C13" s="862" t="s">
        <v>15</v>
      </c>
      <c r="D13" s="863"/>
      <c r="E13" s="863"/>
      <c r="F13" s="863"/>
      <c r="G13" s="863"/>
      <c r="H13" s="863"/>
      <c r="I13" s="863"/>
      <c r="J13" s="863"/>
      <c r="K13" s="863"/>
      <c r="L13" s="864"/>
    </row>
    <row r="14" spans="1:17" s="1" customFormat="1" ht="28.5" customHeight="1" x14ac:dyDescent="0.2">
      <c r="A14" s="677" t="s">
        <v>13</v>
      </c>
      <c r="B14" s="680" t="s">
        <v>13</v>
      </c>
      <c r="C14" s="683" t="s">
        <v>13</v>
      </c>
      <c r="D14" s="685" t="s">
        <v>121</v>
      </c>
      <c r="E14" s="687" t="s">
        <v>75</v>
      </c>
      <c r="F14" s="689">
        <v>11020306</v>
      </c>
      <c r="G14" s="826" t="s">
        <v>16</v>
      </c>
      <c r="H14" s="842" t="s">
        <v>111</v>
      </c>
      <c r="I14" s="4" t="s">
        <v>17</v>
      </c>
      <c r="J14" s="213">
        <v>4</v>
      </c>
      <c r="K14" s="195" t="s">
        <v>122</v>
      </c>
      <c r="L14" s="287">
        <v>3</v>
      </c>
    </row>
    <row r="15" spans="1:17" s="1" customFormat="1" ht="42.75" customHeight="1" x14ac:dyDescent="0.2">
      <c r="A15" s="678"/>
      <c r="B15" s="681"/>
      <c r="C15" s="684"/>
      <c r="D15" s="686"/>
      <c r="E15" s="688"/>
      <c r="F15" s="690"/>
      <c r="G15" s="830"/>
      <c r="H15" s="843"/>
      <c r="I15" s="27"/>
      <c r="J15" s="110"/>
      <c r="K15" s="205" t="s">
        <v>78</v>
      </c>
      <c r="L15" s="288">
        <v>40</v>
      </c>
      <c r="O15" s="17"/>
    </row>
    <row r="16" spans="1:17" s="1" customFormat="1" ht="26.25" customHeight="1" x14ac:dyDescent="0.2">
      <c r="A16" s="678"/>
      <c r="B16" s="681"/>
      <c r="C16" s="684"/>
      <c r="D16" s="686"/>
      <c r="E16" s="688"/>
      <c r="F16" s="690"/>
      <c r="G16" s="830"/>
      <c r="H16" s="149"/>
      <c r="I16" s="27" t="s">
        <v>17</v>
      </c>
      <c r="J16" s="159">
        <v>20.6</v>
      </c>
      <c r="K16" s="807" t="s">
        <v>99</v>
      </c>
      <c r="L16" s="289">
        <v>1</v>
      </c>
      <c r="P16" s="17"/>
      <c r="Q16" s="17"/>
    </row>
    <row r="17" spans="1:17" s="1" customFormat="1" ht="15.75" customHeight="1" thickBot="1" x14ac:dyDescent="0.25">
      <c r="A17" s="679"/>
      <c r="B17" s="682"/>
      <c r="C17" s="831"/>
      <c r="D17" s="832"/>
      <c r="E17" s="833"/>
      <c r="F17" s="691"/>
      <c r="G17" s="865"/>
      <c r="H17" s="156"/>
      <c r="I17" s="6" t="s">
        <v>18</v>
      </c>
      <c r="J17" s="45">
        <f>SUM(J14:J16)</f>
        <v>24.6</v>
      </c>
      <c r="K17" s="808"/>
      <c r="L17" s="290"/>
      <c r="N17" s="17"/>
    </row>
    <row r="18" spans="1:17" s="1" customFormat="1" ht="27" customHeight="1" x14ac:dyDescent="0.2">
      <c r="A18" s="677" t="s">
        <v>13</v>
      </c>
      <c r="B18" s="680" t="s">
        <v>13</v>
      </c>
      <c r="C18" s="683" t="s">
        <v>19</v>
      </c>
      <c r="D18" s="685" t="s">
        <v>73</v>
      </c>
      <c r="E18" s="687"/>
      <c r="F18" s="689">
        <v>11020307</v>
      </c>
      <c r="G18" s="826" t="s">
        <v>16</v>
      </c>
      <c r="H18" s="842" t="s">
        <v>111</v>
      </c>
      <c r="I18" s="4" t="s">
        <v>17</v>
      </c>
      <c r="J18" s="136">
        <v>25.9</v>
      </c>
      <c r="K18" s="22" t="s">
        <v>20</v>
      </c>
      <c r="L18" s="291">
        <v>20</v>
      </c>
    </row>
    <row r="19" spans="1:17" s="1" customFormat="1" ht="36" customHeight="1" x14ac:dyDescent="0.2">
      <c r="A19" s="678"/>
      <c r="B19" s="681"/>
      <c r="C19" s="684"/>
      <c r="D19" s="686"/>
      <c r="E19" s="688"/>
      <c r="F19" s="690"/>
      <c r="G19" s="830"/>
      <c r="H19" s="843"/>
      <c r="I19" s="16"/>
      <c r="J19" s="76"/>
      <c r="K19" s="844" t="s">
        <v>128</v>
      </c>
      <c r="L19" s="289">
        <v>100</v>
      </c>
      <c r="Q19" s="17"/>
    </row>
    <row r="20" spans="1:17" s="1" customFormat="1" ht="18.75" customHeight="1" thickBot="1" x14ac:dyDescent="0.25">
      <c r="A20" s="679"/>
      <c r="B20" s="682"/>
      <c r="C20" s="684"/>
      <c r="D20" s="686"/>
      <c r="E20" s="688"/>
      <c r="F20" s="691"/>
      <c r="G20" s="827"/>
      <c r="H20" s="156"/>
      <c r="I20" s="81" t="s">
        <v>18</v>
      </c>
      <c r="J20" s="45">
        <f t="shared" ref="J20" si="0">+J18</f>
        <v>25.9</v>
      </c>
      <c r="K20" s="845"/>
      <c r="L20" s="292"/>
      <c r="O20" s="17"/>
    </row>
    <row r="21" spans="1:17" s="1" customFormat="1" ht="30.75" customHeight="1" x14ac:dyDescent="0.2">
      <c r="A21" s="528" t="s">
        <v>13</v>
      </c>
      <c r="B21" s="531" t="s">
        <v>13</v>
      </c>
      <c r="C21" s="534" t="s">
        <v>21</v>
      </c>
      <c r="D21" s="536" t="s">
        <v>92</v>
      </c>
      <c r="E21" s="538"/>
      <c r="F21" s="689">
        <v>11020502</v>
      </c>
      <c r="G21" s="89">
        <v>3</v>
      </c>
      <c r="H21" s="562" t="s">
        <v>138</v>
      </c>
      <c r="I21" s="7" t="s">
        <v>17</v>
      </c>
      <c r="J21" s="5">
        <f>39.8+40</f>
        <v>79.8</v>
      </c>
      <c r="K21" s="66" t="s">
        <v>93</v>
      </c>
      <c r="L21" s="287">
        <v>100</v>
      </c>
      <c r="P21" s="17"/>
    </row>
    <row r="22" spans="1:17" s="1" customFormat="1" ht="30" customHeight="1" x14ac:dyDescent="0.2">
      <c r="A22" s="529"/>
      <c r="B22" s="532"/>
      <c r="C22" s="535"/>
      <c r="D22" s="537"/>
      <c r="E22" s="539"/>
      <c r="F22" s="690"/>
      <c r="G22" s="563"/>
      <c r="H22" s="149"/>
      <c r="I22" s="16" t="s">
        <v>17</v>
      </c>
      <c r="J22" s="159">
        <v>86.1</v>
      </c>
      <c r="K22" s="807" t="s">
        <v>100</v>
      </c>
      <c r="L22" s="289">
        <v>100</v>
      </c>
      <c r="N22" s="17"/>
    </row>
    <row r="23" spans="1:17" s="1" customFormat="1" ht="15.75" customHeight="1" x14ac:dyDescent="0.2">
      <c r="A23" s="529"/>
      <c r="B23" s="532"/>
      <c r="C23" s="535"/>
      <c r="D23" s="537"/>
      <c r="E23" s="539"/>
      <c r="F23" s="541"/>
      <c r="G23" s="563"/>
      <c r="H23" s="149"/>
      <c r="I23" s="60" t="s">
        <v>88</v>
      </c>
      <c r="J23" s="233">
        <v>31.8</v>
      </c>
      <c r="K23" s="819"/>
      <c r="L23" s="288"/>
      <c r="N23" s="17"/>
    </row>
    <row r="24" spans="1:17" s="1" customFormat="1" ht="43.5" customHeight="1" x14ac:dyDescent="0.2">
      <c r="A24" s="529"/>
      <c r="B24" s="532"/>
      <c r="C24" s="535"/>
      <c r="D24" s="537"/>
      <c r="E24" s="539"/>
      <c r="F24" s="541"/>
      <c r="G24" s="559">
        <v>2</v>
      </c>
      <c r="H24" s="279" t="s">
        <v>111</v>
      </c>
      <c r="I24" s="60" t="s">
        <v>17</v>
      </c>
      <c r="J24" s="159">
        <v>65</v>
      </c>
      <c r="K24" s="807" t="s">
        <v>101</v>
      </c>
      <c r="L24" s="289">
        <v>1</v>
      </c>
      <c r="O24" s="17"/>
    </row>
    <row r="25" spans="1:17" s="1" customFormat="1" ht="15.75" customHeight="1" thickBot="1" x14ac:dyDescent="0.25">
      <c r="A25" s="530"/>
      <c r="B25" s="533"/>
      <c r="C25" s="564"/>
      <c r="D25" s="226"/>
      <c r="E25" s="565"/>
      <c r="F25" s="542"/>
      <c r="G25" s="282"/>
      <c r="H25" s="283"/>
      <c r="I25" s="549" t="s">
        <v>18</v>
      </c>
      <c r="J25" s="45">
        <f>SUM(J21:J24)</f>
        <v>262.7</v>
      </c>
      <c r="K25" s="808"/>
      <c r="L25" s="292"/>
    </row>
    <row r="26" spans="1:17" s="1" customFormat="1" ht="33.75" customHeight="1" x14ac:dyDescent="0.2">
      <c r="A26" s="677" t="s">
        <v>13</v>
      </c>
      <c r="B26" s="680" t="s">
        <v>13</v>
      </c>
      <c r="C26" s="683" t="s">
        <v>40</v>
      </c>
      <c r="D26" s="685" t="s">
        <v>102</v>
      </c>
      <c r="E26" s="687"/>
      <c r="F26" s="689">
        <v>11020310</v>
      </c>
      <c r="G26" s="826" t="s">
        <v>16</v>
      </c>
      <c r="H26" s="176" t="s">
        <v>111</v>
      </c>
      <c r="I26" s="7" t="s">
        <v>17</v>
      </c>
      <c r="J26" s="5">
        <v>29.2</v>
      </c>
      <c r="K26" s="22" t="s">
        <v>103</v>
      </c>
      <c r="L26" s="291">
        <v>851</v>
      </c>
    </row>
    <row r="27" spans="1:17" s="1" customFormat="1" ht="15.75" customHeight="1" thickBot="1" x14ac:dyDescent="0.25">
      <c r="A27" s="679"/>
      <c r="B27" s="682"/>
      <c r="C27" s="684"/>
      <c r="D27" s="686"/>
      <c r="E27" s="688"/>
      <c r="F27" s="691"/>
      <c r="G27" s="827"/>
      <c r="H27" s="156"/>
      <c r="I27" s="8" t="s">
        <v>18</v>
      </c>
      <c r="J27" s="111">
        <f t="shared" ref="J27" si="1">+J26</f>
        <v>29.2</v>
      </c>
      <c r="K27" s="28"/>
      <c r="L27" s="292"/>
    </row>
    <row r="28" spans="1:17" s="1" customFormat="1" ht="28.5" customHeight="1" x14ac:dyDescent="0.2">
      <c r="A28" s="677" t="s">
        <v>13</v>
      </c>
      <c r="B28" s="680" t="s">
        <v>13</v>
      </c>
      <c r="C28" s="683" t="s">
        <v>72</v>
      </c>
      <c r="D28" s="685" t="s">
        <v>151</v>
      </c>
      <c r="E28" s="687"/>
      <c r="F28" s="689">
        <v>11020310</v>
      </c>
      <c r="G28" s="558" t="s">
        <v>16</v>
      </c>
      <c r="H28" s="176" t="s">
        <v>111</v>
      </c>
      <c r="I28" s="7" t="s">
        <v>17</v>
      </c>
      <c r="J28" s="386">
        <v>113.8</v>
      </c>
      <c r="K28" s="567" t="s">
        <v>136</v>
      </c>
      <c r="L28" s="568">
        <v>6880</v>
      </c>
      <c r="P28" s="17"/>
    </row>
    <row r="29" spans="1:17" s="1" customFormat="1" ht="16.5" customHeight="1" x14ac:dyDescent="0.2">
      <c r="A29" s="678"/>
      <c r="B29" s="681"/>
      <c r="C29" s="684"/>
      <c r="D29" s="686"/>
      <c r="E29" s="688"/>
      <c r="F29" s="690"/>
      <c r="G29" s="563">
        <v>3</v>
      </c>
      <c r="H29" s="482"/>
      <c r="I29" s="16" t="s">
        <v>17</v>
      </c>
      <c r="J29" s="385">
        <v>5.7</v>
      </c>
      <c r="K29" s="673" t="s">
        <v>152</v>
      </c>
      <c r="L29" s="300">
        <v>64</v>
      </c>
    </row>
    <row r="30" spans="1:17" s="1" customFormat="1" ht="15.75" customHeight="1" thickBot="1" x14ac:dyDescent="0.25">
      <c r="A30" s="679"/>
      <c r="B30" s="682"/>
      <c r="C30" s="684"/>
      <c r="D30" s="686"/>
      <c r="E30" s="688"/>
      <c r="F30" s="691"/>
      <c r="G30" s="483"/>
      <c r="H30" s="156"/>
      <c r="I30" s="81" t="s">
        <v>18</v>
      </c>
      <c r="J30" s="383">
        <f>SUM(J28:J29)</f>
        <v>119.5</v>
      </c>
      <c r="K30" s="692"/>
      <c r="L30" s="292"/>
    </row>
    <row r="31" spans="1:17" s="1" customFormat="1" ht="13.5" thickBot="1" x14ac:dyDescent="0.25">
      <c r="A31" s="236" t="s">
        <v>13</v>
      </c>
      <c r="B31" s="9" t="s">
        <v>13</v>
      </c>
      <c r="C31" s="828" t="s">
        <v>22</v>
      </c>
      <c r="D31" s="743"/>
      <c r="E31" s="743"/>
      <c r="F31" s="743"/>
      <c r="G31" s="743"/>
      <c r="H31" s="743"/>
      <c r="I31" s="829"/>
      <c r="J31" s="177">
        <f>J25+J20+J17+J27+J30</f>
        <v>461.9</v>
      </c>
      <c r="K31" s="834"/>
      <c r="L31" s="835"/>
    </row>
    <row r="32" spans="1:17" s="1" customFormat="1" ht="13.5" thickBot="1" x14ac:dyDescent="0.25">
      <c r="A32" s="236" t="s">
        <v>13</v>
      </c>
      <c r="B32" s="11" t="s">
        <v>19</v>
      </c>
      <c r="C32" s="836" t="s">
        <v>23</v>
      </c>
      <c r="D32" s="714"/>
      <c r="E32" s="714"/>
      <c r="F32" s="714"/>
      <c r="G32" s="714"/>
      <c r="H32" s="714"/>
      <c r="I32" s="714"/>
      <c r="J32" s="714"/>
      <c r="K32" s="714"/>
      <c r="L32" s="716"/>
    </row>
    <row r="33" spans="1:20" s="1" customFormat="1" ht="19.5" customHeight="1" x14ac:dyDescent="0.2">
      <c r="A33" s="237" t="s">
        <v>13</v>
      </c>
      <c r="B33" s="531" t="s">
        <v>19</v>
      </c>
      <c r="C33" s="14" t="s">
        <v>13</v>
      </c>
      <c r="D33" s="837" t="s">
        <v>24</v>
      </c>
      <c r="E33" s="312"/>
      <c r="F33" s="365"/>
      <c r="G33" s="64">
        <v>2</v>
      </c>
      <c r="H33" s="839" t="s">
        <v>111</v>
      </c>
      <c r="I33" s="344" t="s">
        <v>25</v>
      </c>
      <c r="J33" s="136">
        <v>361.4</v>
      </c>
      <c r="K33" s="814" t="s">
        <v>31</v>
      </c>
      <c r="L33" s="158">
        <v>14.3</v>
      </c>
      <c r="M33" s="13"/>
      <c r="P33" s="17"/>
    </row>
    <row r="34" spans="1:20" s="1" customFormat="1" ht="21.75" customHeight="1" x14ac:dyDescent="0.2">
      <c r="A34" s="238"/>
      <c r="B34" s="532"/>
      <c r="C34" s="14"/>
      <c r="D34" s="838"/>
      <c r="E34" s="312"/>
      <c r="F34" s="366"/>
      <c r="G34" s="64"/>
      <c r="H34" s="840"/>
      <c r="I34" s="354" t="s">
        <v>71</v>
      </c>
      <c r="J34" s="355">
        <v>50.9</v>
      </c>
      <c r="K34" s="841"/>
      <c r="L34" s="293"/>
      <c r="M34" s="13"/>
    </row>
    <row r="35" spans="1:20" s="1" customFormat="1" ht="29.25" customHeight="1" x14ac:dyDescent="0.2">
      <c r="A35" s="238"/>
      <c r="B35" s="532"/>
      <c r="C35" s="14"/>
      <c r="D35" s="560"/>
      <c r="E35" s="312"/>
      <c r="F35" s="366"/>
      <c r="G35" s="64"/>
      <c r="H35" s="150"/>
      <c r="I35" s="16"/>
      <c r="J35" s="76"/>
      <c r="K35" s="554" t="s">
        <v>26</v>
      </c>
      <c r="L35" s="294">
        <v>3023</v>
      </c>
      <c r="M35" s="13"/>
    </row>
    <row r="36" spans="1:20" s="1" customFormat="1" ht="44.25" customHeight="1" x14ac:dyDescent="0.2">
      <c r="A36" s="511"/>
      <c r="B36" s="512"/>
      <c r="C36" s="513"/>
      <c r="D36" s="377" t="s">
        <v>27</v>
      </c>
      <c r="E36" s="514"/>
      <c r="F36" s="367">
        <v>11030201</v>
      </c>
      <c r="G36" s="515"/>
      <c r="H36" s="516"/>
      <c r="I36" s="330" t="s">
        <v>17</v>
      </c>
      <c r="J36" s="101">
        <v>1558.8</v>
      </c>
      <c r="K36" s="65" t="s">
        <v>104</v>
      </c>
      <c r="L36" s="211">
        <v>35</v>
      </c>
      <c r="M36" s="13"/>
      <c r="P36" s="17"/>
    </row>
    <row r="37" spans="1:20" s="1" customFormat="1" ht="47.25" customHeight="1" x14ac:dyDescent="0.2">
      <c r="A37" s="238"/>
      <c r="B37" s="532"/>
      <c r="C37" s="14"/>
      <c r="D37" s="510" t="s">
        <v>28</v>
      </c>
      <c r="E37" s="312"/>
      <c r="F37" s="366">
        <v>11030301</v>
      </c>
      <c r="G37" s="64"/>
      <c r="H37" s="150"/>
      <c r="I37" s="503" t="s">
        <v>17</v>
      </c>
      <c r="J37" s="376">
        <f>673.2-90.8</f>
        <v>582.40000000000009</v>
      </c>
      <c r="K37" s="108"/>
      <c r="L37" s="288"/>
      <c r="M37" s="13"/>
      <c r="O37" s="17"/>
    </row>
    <row r="38" spans="1:20" s="1" customFormat="1" ht="45" customHeight="1" x14ac:dyDescent="0.2">
      <c r="A38" s="238"/>
      <c r="B38" s="532"/>
      <c r="C38" s="14"/>
      <c r="D38" s="15" t="s">
        <v>29</v>
      </c>
      <c r="E38" s="312"/>
      <c r="F38" s="367">
        <v>11030401</v>
      </c>
      <c r="G38" s="64"/>
      <c r="H38" s="150"/>
      <c r="I38" s="330" t="s">
        <v>17</v>
      </c>
      <c r="J38" s="101">
        <v>500.2</v>
      </c>
      <c r="K38" s="144" t="s">
        <v>127</v>
      </c>
      <c r="L38" s="80">
        <v>1</v>
      </c>
      <c r="M38" s="13"/>
      <c r="N38" s="17"/>
      <c r="P38" s="17"/>
      <c r="Q38" s="17"/>
    </row>
    <row r="39" spans="1:20" s="1" customFormat="1" ht="46.5" customHeight="1" x14ac:dyDescent="0.2">
      <c r="A39" s="238"/>
      <c r="B39" s="532"/>
      <c r="C39" s="14"/>
      <c r="D39" s="15" t="s">
        <v>30</v>
      </c>
      <c r="E39" s="312"/>
      <c r="F39" s="367">
        <v>11030501</v>
      </c>
      <c r="G39" s="64"/>
      <c r="H39" s="150"/>
      <c r="I39" s="332" t="s">
        <v>17</v>
      </c>
      <c r="J39" s="101">
        <v>499</v>
      </c>
      <c r="K39" s="144"/>
      <c r="L39" s="80"/>
      <c r="M39" s="13"/>
      <c r="T39" s="17"/>
    </row>
    <row r="40" spans="1:20" s="1" customFormat="1" ht="48.75" customHeight="1" x14ac:dyDescent="0.2">
      <c r="A40" s="238"/>
      <c r="B40" s="532"/>
      <c r="C40" s="180"/>
      <c r="D40" s="377" t="s">
        <v>86</v>
      </c>
      <c r="E40" s="508"/>
      <c r="F40" s="367">
        <v>11030801</v>
      </c>
      <c r="G40" s="506"/>
      <c r="H40" s="507"/>
      <c r="I40" s="332" t="s">
        <v>17</v>
      </c>
      <c r="J40" s="101">
        <v>660.1</v>
      </c>
      <c r="K40" s="144"/>
      <c r="L40" s="80"/>
      <c r="M40" s="13"/>
      <c r="N40" s="17"/>
    </row>
    <row r="41" spans="1:20" s="1" customFormat="1" ht="54" customHeight="1" x14ac:dyDescent="0.2">
      <c r="A41" s="238"/>
      <c r="B41" s="532"/>
      <c r="C41" s="14"/>
      <c r="D41" s="375" t="s">
        <v>79</v>
      </c>
      <c r="E41" s="312"/>
      <c r="F41" s="693">
        <v>11020101</v>
      </c>
      <c r="G41" s="64"/>
      <c r="H41" s="150"/>
      <c r="I41" s="202" t="s">
        <v>44</v>
      </c>
      <c r="J41" s="376">
        <v>25</v>
      </c>
      <c r="K41" s="108" t="s">
        <v>141</v>
      </c>
      <c r="L41" s="84">
        <v>100</v>
      </c>
      <c r="N41" s="17"/>
      <c r="O41" s="17"/>
      <c r="P41" s="17"/>
    </row>
    <row r="42" spans="1:20" s="1" customFormat="1" ht="18.75" customHeight="1" x14ac:dyDescent="0.2">
      <c r="A42" s="238"/>
      <c r="B42" s="532"/>
      <c r="C42" s="14"/>
      <c r="D42" s="375"/>
      <c r="E42" s="312"/>
      <c r="F42" s="694"/>
      <c r="G42" s="64"/>
      <c r="H42" s="150"/>
      <c r="I42" s="330" t="s">
        <v>17</v>
      </c>
      <c r="J42" s="101">
        <v>150</v>
      </c>
      <c r="K42" s="509" t="s">
        <v>153</v>
      </c>
      <c r="L42" s="211">
        <v>3</v>
      </c>
      <c r="N42" s="17"/>
      <c r="O42" s="17"/>
    </row>
    <row r="43" spans="1:20" s="1" customFormat="1" ht="44.25" customHeight="1" x14ac:dyDescent="0.2">
      <c r="A43" s="238"/>
      <c r="B43" s="532"/>
      <c r="C43" s="14"/>
      <c r="D43" s="193" t="s">
        <v>134</v>
      </c>
      <c r="E43" s="312"/>
      <c r="F43" s="366">
        <v>11020102</v>
      </c>
      <c r="G43" s="64"/>
      <c r="H43" s="150"/>
      <c r="I43" s="27" t="s">
        <v>17</v>
      </c>
      <c r="J43" s="159">
        <f>573.3-150</f>
        <v>423.29999999999995</v>
      </c>
      <c r="K43" s="65" t="s">
        <v>136</v>
      </c>
      <c r="L43" s="211">
        <v>24485</v>
      </c>
      <c r="N43" s="17"/>
      <c r="O43" s="17"/>
    </row>
    <row r="44" spans="1:20" s="1" customFormat="1" ht="29.25" customHeight="1" x14ac:dyDescent="0.2">
      <c r="A44" s="238"/>
      <c r="B44" s="532"/>
      <c r="C44" s="14"/>
      <c r="D44" s="820" t="s">
        <v>83</v>
      </c>
      <c r="E44" s="312"/>
      <c r="F44" s="693">
        <v>11031001</v>
      </c>
      <c r="G44" s="75"/>
      <c r="H44" s="546"/>
      <c r="I44" s="95" t="s">
        <v>17</v>
      </c>
      <c r="J44" s="159">
        <v>10</v>
      </c>
      <c r="K44" s="108" t="s">
        <v>132</v>
      </c>
      <c r="L44" s="135">
        <v>6</v>
      </c>
      <c r="N44" s="17"/>
      <c r="O44" s="17"/>
      <c r="P44" s="17"/>
      <c r="Q44" s="17"/>
    </row>
    <row r="45" spans="1:20" s="1" customFormat="1" ht="15.75" customHeight="1" thickBot="1" x14ac:dyDescent="0.25">
      <c r="A45" s="239"/>
      <c r="B45" s="533"/>
      <c r="C45" s="18"/>
      <c r="D45" s="821"/>
      <c r="E45" s="313"/>
      <c r="F45" s="822"/>
      <c r="G45" s="229"/>
      <c r="H45" s="151"/>
      <c r="I45" s="19" t="s">
        <v>18</v>
      </c>
      <c r="J45" s="343">
        <f>SUM(J33:J44)</f>
        <v>4821.1000000000004</v>
      </c>
      <c r="K45" s="137"/>
      <c r="L45" s="292"/>
      <c r="M45" s="13"/>
    </row>
    <row r="46" spans="1:20" s="1" customFormat="1" ht="17.25" customHeight="1" x14ac:dyDescent="0.2">
      <c r="A46" s="240" t="s">
        <v>13</v>
      </c>
      <c r="B46" s="531" t="s">
        <v>19</v>
      </c>
      <c r="C46" s="12" t="s">
        <v>19</v>
      </c>
      <c r="D46" s="717" t="s">
        <v>32</v>
      </c>
      <c r="E46" s="314"/>
      <c r="F46" s="359"/>
      <c r="G46" s="20" t="s">
        <v>16</v>
      </c>
      <c r="H46" s="813" t="s">
        <v>111</v>
      </c>
      <c r="I46" s="21"/>
      <c r="J46" s="96"/>
      <c r="K46" s="22" t="s">
        <v>33</v>
      </c>
      <c r="L46" s="295">
        <v>80</v>
      </c>
      <c r="N46" s="17"/>
      <c r="O46" s="17"/>
    </row>
    <row r="47" spans="1:20" s="1" customFormat="1" ht="17.25" customHeight="1" x14ac:dyDescent="0.2">
      <c r="A47" s="241"/>
      <c r="B47" s="532"/>
      <c r="C47" s="14"/>
      <c r="D47" s="718"/>
      <c r="E47" s="315"/>
      <c r="F47" s="360"/>
      <c r="G47" s="85"/>
      <c r="H47" s="823"/>
      <c r="I47" s="16"/>
      <c r="J47" s="204"/>
      <c r="K47" s="561"/>
      <c r="L47" s="84"/>
      <c r="N47" s="17"/>
    </row>
    <row r="48" spans="1:20" s="1" customFormat="1" ht="30.75" customHeight="1" x14ac:dyDescent="0.2">
      <c r="A48" s="242"/>
      <c r="B48" s="131"/>
      <c r="C48" s="265"/>
      <c r="D48" s="24" t="s">
        <v>34</v>
      </c>
      <c r="E48" s="315"/>
      <c r="F48" s="824">
        <v>11030608</v>
      </c>
      <c r="G48" s="25"/>
      <c r="H48" s="823"/>
      <c r="I48" s="59" t="s">
        <v>17</v>
      </c>
      <c r="J48" s="101">
        <v>355.6</v>
      </c>
      <c r="K48" s="65" t="s">
        <v>123</v>
      </c>
      <c r="L48" s="36">
        <v>210</v>
      </c>
      <c r="P48" s="17"/>
    </row>
    <row r="49" spans="1:16" s="1" customFormat="1" ht="29.25" customHeight="1" x14ac:dyDescent="0.2">
      <c r="A49" s="242"/>
      <c r="B49" s="131"/>
      <c r="C49" s="23"/>
      <c r="D49" s="197" t="s">
        <v>113</v>
      </c>
      <c r="E49" s="315"/>
      <c r="F49" s="825"/>
      <c r="G49" s="25"/>
      <c r="H49" s="148"/>
      <c r="I49" s="16" t="s">
        <v>17</v>
      </c>
      <c r="J49" s="310">
        <v>17.8</v>
      </c>
      <c r="K49" s="561" t="s">
        <v>126</v>
      </c>
      <c r="L49" s="84">
        <v>190</v>
      </c>
      <c r="O49" s="17"/>
      <c r="P49" s="17"/>
    </row>
    <row r="50" spans="1:16" s="1" customFormat="1" ht="56.25" customHeight="1" x14ac:dyDescent="0.2">
      <c r="A50" s="241"/>
      <c r="B50" s="532"/>
      <c r="C50" s="26"/>
      <c r="D50" s="24" t="s">
        <v>35</v>
      </c>
      <c r="E50" s="315"/>
      <c r="F50" s="374">
        <v>1102020101</v>
      </c>
      <c r="G50" s="85"/>
      <c r="H50" s="13"/>
      <c r="I50" s="59" t="s">
        <v>17</v>
      </c>
      <c r="J50" s="101">
        <v>120</v>
      </c>
      <c r="K50" s="194" t="s">
        <v>122</v>
      </c>
      <c r="L50" s="36">
        <v>60</v>
      </c>
      <c r="N50" s="17"/>
      <c r="O50" s="17" t="s">
        <v>76</v>
      </c>
      <c r="P50" s="17"/>
    </row>
    <row r="51" spans="1:16" s="1" customFormat="1" ht="28.5" customHeight="1" x14ac:dyDescent="0.2">
      <c r="A51" s="241"/>
      <c r="B51" s="532"/>
      <c r="C51" s="180"/>
      <c r="D51" s="92" t="s">
        <v>36</v>
      </c>
      <c r="E51" s="316"/>
      <c r="F51" s="824">
        <v>11020204</v>
      </c>
      <c r="G51" s="85"/>
      <c r="H51" s="181"/>
      <c r="I51" s="60" t="s">
        <v>17</v>
      </c>
      <c r="J51" s="142">
        <v>42.6</v>
      </c>
      <c r="K51" s="554" t="s">
        <v>124</v>
      </c>
      <c r="L51" s="33">
        <v>6</v>
      </c>
      <c r="O51" s="17"/>
    </row>
    <row r="52" spans="1:16" s="1" customFormat="1" ht="28.5" customHeight="1" x14ac:dyDescent="0.2">
      <c r="A52" s="241"/>
      <c r="B52" s="532"/>
      <c r="C52" s="180"/>
      <c r="D52" s="197" t="s">
        <v>113</v>
      </c>
      <c r="E52" s="316"/>
      <c r="F52" s="825"/>
      <c r="G52" s="85"/>
      <c r="H52" s="181"/>
      <c r="I52" s="59" t="s">
        <v>17</v>
      </c>
      <c r="J52" s="101">
        <v>20</v>
      </c>
      <c r="K52" s="561" t="s">
        <v>126</v>
      </c>
      <c r="L52" s="84">
        <v>748</v>
      </c>
      <c r="O52" s="17"/>
      <c r="P52" s="17"/>
    </row>
    <row r="53" spans="1:16" s="1" customFormat="1" ht="29.25" customHeight="1" x14ac:dyDescent="0.2">
      <c r="A53" s="241"/>
      <c r="B53" s="532"/>
      <c r="C53" s="14"/>
      <c r="D53" s="92" t="s">
        <v>37</v>
      </c>
      <c r="E53" s="316"/>
      <c r="F53" s="815">
        <v>11020202</v>
      </c>
      <c r="G53" s="85"/>
      <c r="H53" s="13"/>
      <c r="I53" s="16" t="s">
        <v>17</v>
      </c>
      <c r="J53" s="310">
        <v>20</v>
      </c>
      <c r="K53" s="108" t="s">
        <v>123</v>
      </c>
      <c r="L53" s="135">
        <v>237</v>
      </c>
      <c r="O53" s="17"/>
    </row>
    <row r="54" spans="1:16" s="1" customFormat="1" ht="18.75" customHeight="1" x14ac:dyDescent="0.2">
      <c r="A54" s="241"/>
      <c r="B54" s="532"/>
      <c r="C54" s="14"/>
      <c r="D54" s="719" t="s">
        <v>113</v>
      </c>
      <c r="E54" s="316"/>
      <c r="F54" s="816"/>
      <c r="G54" s="85"/>
      <c r="H54" s="13"/>
      <c r="I54" s="60" t="s">
        <v>17</v>
      </c>
      <c r="J54" s="101">
        <v>2</v>
      </c>
      <c r="K54" s="557" t="s">
        <v>126</v>
      </c>
      <c r="L54" s="135">
        <v>87</v>
      </c>
      <c r="O54" s="17"/>
    </row>
    <row r="55" spans="1:16" s="1" customFormat="1" ht="16.5" customHeight="1" x14ac:dyDescent="0.2">
      <c r="A55" s="241"/>
      <c r="B55" s="532"/>
      <c r="C55" s="14"/>
      <c r="D55" s="719"/>
      <c r="E55" s="317"/>
      <c r="F55" s="368"/>
      <c r="G55" s="85"/>
      <c r="H55" s="13"/>
      <c r="I55" s="59" t="s">
        <v>49</v>
      </c>
      <c r="J55" s="101">
        <v>17</v>
      </c>
      <c r="K55" s="201"/>
      <c r="L55" s="91"/>
      <c r="P55" s="1" t="s">
        <v>76</v>
      </c>
    </row>
    <row r="56" spans="1:16" s="1" customFormat="1" ht="15.75" customHeight="1" thickBot="1" x14ac:dyDescent="0.25">
      <c r="A56" s="243"/>
      <c r="B56" s="533"/>
      <c r="C56" s="18"/>
      <c r="D56" s="547"/>
      <c r="E56" s="318"/>
      <c r="F56" s="556"/>
      <c r="G56" s="230"/>
      <c r="H56" s="152"/>
      <c r="I56" s="81" t="s">
        <v>18</v>
      </c>
      <c r="J56" s="143">
        <f>SUM(J48:J55)</f>
        <v>595</v>
      </c>
      <c r="K56" s="28"/>
      <c r="L56" s="296"/>
      <c r="O56" s="17"/>
      <c r="P56" s="17"/>
    </row>
    <row r="57" spans="1:16" s="1" customFormat="1" ht="29.25" customHeight="1" x14ac:dyDescent="0.2">
      <c r="A57" s="244" t="s">
        <v>13</v>
      </c>
      <c r="B57" s="531" t="s">
        <v>19</v>
      </c>
      <c r="C57" s="534" t="s">
        <v>21</v>
      </c>
      <c r="D57" s="809" t="s">
        <v>119</v>
      </c>
      <c r="E57" s="138" t="s">
        <v>42</v>
      </c>
      <c r="F57" s="755">
        <v>11020206</v>
      </c>
      <c r="G57" s="319">
        <v>1</v>
      </c>
      <c r="H57" s="813" t="s">
        <v>116</v>
      </c>
      <c r="I57" s="7" t="s">
        <v>17</v>
      </c>
      <c r="J57" s="112">
        <v>30</v>
      </c>
      <c r="K57" s="814" t="s">
        <v>120</v>
      </c>
      <c r="L57" s="297">
        <v>2</v>
      </c>
    </row>
    <row r="58" spans="1:16" s="1" customFormat="1" ht="17.25" customHeight="1" x14ac:dyDescent="0.2">
      <c r="A58" s="245"/>
      <c r="B58" s="532"/>
      <c r="C58" s="535"/>
      <c r="D58" s="720"/>
      <c r="E58" s="209"/>
      <c r="F58" s="817"/>
      <c r="G58" s="269"/>
      <c r="H58" s="818"/>
      <c r="I58" s="140" t="s">
        <v>18</v>
      </c>
      <c r="J58" s="99">
        <f>+J57</f>
        <v>30</v>
      </c>
      <c r="K58" s="819"/>
      <c r="L58" s="298"/>
    </row>
    <row r="59" spans="1:16" s="1" customFormat="1" ht="31.5" customHeight="1" x14ac:dyDescent="0.2">
      <c r="A59" s="245"/>
      <c r="B59" s="532"/>
      <c r="C59" s="196"/>
      <c r="D59" s="802" t="s">
        <v>135</v>
      </c>
      <c r="E59" s="210"/>
      <c r="F59" s="706">
        <v>11020406</v>
      </c>
      <c r="G59" s="320">
        <v>2</v>
      </c>
      <c r="H59" s="805" t="s">
        <v>145</v>
      </c>
      <c r="I59" s="59" t="s">
        <v>17</v>
      </c>
      <c r="J59" s="189">
        <v>19.2</v>
      </c>
      <c r="K59" s="807" t="s">
        <v>133</v>
      </c>
      <c r="L59" s="299">
        <v>2</v>
      </c>
    </row>
    <row r="60" spans="1:16" s="1" customFormat="1" ht="13.5" thickBot="1" x14ac:dyDescent="0.25">
      <c r="A60" s="246"/>
      <c r="B60" s="533"/>
      <c r="C60" s="208"/>
      <c r="D60" s="803"/>
      <c r="E60" s="97"/>
      <c r="F60" s="804"/>
      <c r="G60" s="230"/>
      <c r="H60" s="806"/>
      <c r="I60" s="98" t="s">
        <v>18</v>
      </c>
      <c r="J60" s="99">
        <f>SUM(J59:J59)</f>
        <v>19.2</v>
      </c>
      <c r="K60" s="808"/>
      <c r="L60" s="296"/>
    </row>
    <row r="61" spans="1:16" s="1" customFormat="1" ht="30.75" customHeight="1" x14ac:dyDescent="0.2">
      <c r="A61" s="244" t="s">
        <v>13</v>
      </c>
      <c r="B61" s="531" t="s">
        <v>19</v>
      </c>
      <c r="C61" s="207" t="s">
        <v>72</v>
      </c>
      <c r="D61" s="809" t="s">
        <v>38</v>
      </c>
      <c r="E61" s="29"/>
      <c r="F61" s="811">
        <v>11020205</v>
      </c>
      <c r="G61" s="20" t="s">
        <v>16</v>
      </c>
      <c r="H61" s="813" t="s">
        <v>111</v>
      </c>
      <c r="I61" s="7" t="s">
        <v>17</v>
      </c>
      <c r="J61" s="112">
        <v>576.29999999999995</v>
      </c>
      <c r="K61" s="814" t="s">
        <v>39</v>
      </c>
      <c r="L61" s="297">
        <v>2904</v>
      </c>
    </row>
    <row r="62" spans="1:16" s="1" customFormat="1" ht="15.75" customHeight="1" thickBot="1" x14ac:dyDescent="0.25">
      <c r="A62" s="246"/>
      <c r="B62" s="533"/>
      <c r="C62" s="208"/>
      <c r="D62" s="810"/>
      <c r="E62" s="30"/>
      <c r="F62" s="812"/>
      <c r="G62" s="230"/>
      <c r="H62" s="806"/>
      <c r="I62" s="545" t="s">
        <v>18</v>
      </c>
      <c r="J62" s="143">
        <f t="shared" ref="J62" si="2">+J61</f>
        <v>576.29999999999995</v>
      </c>
      <c r="K62" s="808"/>
      <c r="L62" s="296"/>
    </row>
    <row r="63" spans="1:16" s="1" customFormat="1" ht="13.5" thickBot="1" x14ac:dyDescent="0.25">
      <c r="A63" s="530" t="s">
        <v>13</v>
      </c>
      <c r="B63" s="533" t="s">
        <v>19</v>
      </c>
      <c r="C63" s="711" t="s">
        <v>22</v>
      </c>
      <c r="D63" s="711"/>
      <c r="E63" s="711"/>
      <c r="F63" s="711"/>
      <c r="G63" s="711"/>
      <c r="H63" s="711"/>
      <c r="I63" s="711"/>
      <c r="J63" s="348">
        <f>+J60+J62+J58+J56+J45</f>
        <v>6041.6</v>
      </c>
      <c r="K63" s="712"/>
      <c r="L63" s="713"/>
      <c r="P63" s="17"/>
    </row>
    <row r="64" spans="1:16" s="1" customFormat="1" ht="15.75" customHeight="1" thickBot="1" x14ac:dyDescent="0.25">
      <c r="A64" s="247" t="s">
        <v>13</v>
      </c>
      <c r="B64" s="31" t="s">
        <v>21</v>
      </c>
      <c r="C64" s="714" t="s">
        <v>41</v>
      </c>
      <c r="D64" s="714"/>
      <c r="E64" s="714"/>
      <c r="F64" s="715"/>
      <c r="G64" s="715"/>
      <c r="H64" s="715"/>
      <c r="I64" s="715"/>
      <c r="J64" s="715"/>
      <c r="K64" s="714"/>
      <c r="L64" s="716"/>
      <c r="P64" s="17"/>
    </row>
    <row r="65" spans="1:19" s="1" customFormat="1" ht="15.75" customHeight="1" x14ac:dyDescent="0.2">
      <c r="A65" s="248" t="s">
        <v>13</v>
      </c>
      <c r="B65" s="133" t="s">
        <v>21</v>
      </c>
      <c r="C65" s="32" t="s">
        <v>13</v>
      </c>
      <c r="D65" s="717" t="s">
        <v>45</v>
      </c>
      <c r="E65" s="102"/>
      <c r="F65" s="369"/>
      <c r="G65" s="79"/>
      <c r="H65" s="350"/>
      <c r="I65" s="67"/>
      <c r="J65" s="103"/>
      <c r="K65" s="335"/>
      <c r="L65" s="295"/>
      <c r="N65" s="17"/>
      <c r="O65" s="17"/>
    </row>
    <row r="66" spans="1:19" s="1" customFormat="1" ht="15.75" customHeight="1" x14ac:dyDescent="0.25">
      <c r="A66" s="517"/>
      <c r="B66" s="518"/>
      <c r="C66" s="519"/>
      <c r="D66" s="718"/>
      <c r="E66" s="520"/>
      <c r="F66" s="521"/>
      <c r="G66" s="522"/>
      <c r="H66" s="523"/>
      <c r="I66" s="524"/>
      <c r="J66" s="525"/>
      <c r="K66" s="526"/>
      <c r="L66" s="84"/>
      <c r="N66" s="17"/>
      <c r="O66" s="17"/>
    </row>
    <row r="67" spans="1:19" s="1" customFormat="1" ht="35.25" customHeight="1" x14ac:dyDescent="0.2">
      <c r="A67" s="249"/>
      <c r="B67" s="275"/>
      <c r="C67" s="281"/>
      <c r="D67" s="719" t="s">
        <v>139</v>
      </c>
      <c r="E67" s="543" t="s">
        <v>42</v>
      </c>
      <c r="F67" s="701">
        <v>11020309</v>
      </c>
      <c r="G67" s="34">
        <v>5</v>
      </c>
      <c r="H67" s="721" t="s">
        <v>96</v>
      </c>
      <c r="I67" s="82" t="s">
        <v>88</v>
      </c>
      <c r="J67" s="218">
        <v>33.9</v>
      </c>
      <c r="K67" s="345" t="s">
        <v>77</v>
      </c>
      <c r="L67" s="267">
        <v>2</v>
      </c>
      <c r="N67" s="17"/>
      <c r="Q67" s="1" t="s">
        <v>76</v>
      </c>
    </row>
    <row r="68" spans="1:19" s="1" customFormat="1" ht="15" customHeight="1" x14ac:dyDescent="0.2">
      <c r="A68" s="249"/>
      <c r="B68" s="275"/>
      <c r="C68" s="281"/>
      <c r="D68" s="719"/>
      <c r="E68" s="543"/>
      <c r="F68" s="701"/>
      <c r="G68" s="34"/>
      <c r="H68" s="721"/>
      <c r="I68" s="82"/>
      <c r="J68" s="218"/>
      <c r="K68" s="345"/>
      <c r="L68" s="267"/>
      <c r="P68" s="17"/>
    </row>
    <row r="69" spans="1:19" s="1" customFormat="1" ht="15" customHeight="1" x14ac:dyDescent="0.2">
      <c r="A69" s="249"/>
      <c r="B69" s="275"/>
      <c r="C69" s="281"/>
      <c r="D69" s="720"/>
      <c r="E69" s="544"/>
      <c r="F69" s="702"/>
      <c r="G69" s="263"/>
      <c r="H69" s="552"/>
      <c r="I69" s="141"/>
      <c r="J69" s="232"/>
      <c r="K69" s="336"/>
      <c r="L69" s="100"/>
      <c r="P69" s="17"/>
    </row>
    <row r="70" spans="1:19" s="1" customFormat="1" ht="13.5" customHeight="1" x14ac:dyDescent="0.2">
      <c r="A70" s="249"/>
      <c r="B70" s="275"/>
      <c r="C70" s="550"/>
      <c r="D70" s="695" t="s">
        <v>74</v>
      </c>
      <c r="E70" s="697" t="s">
        <v>42</v>
      </c>
      <c r="F70" s="700">
        <v>11010111</v>
      </c>
      <c r="G70" s="50">
        <v>5</v>
      </c>
      <c r="H70" s="703" t="s">
        <v>94</v>
      </c>
      <c r="I70" s="548" t="s">
        <v>17</v>
      </c>
      <c r="J70" s="110">
        <v>1103.5</v>
      </c>
      <c r="K70" s="705" t="s">
        <v>46</v>
      </c>
      <c r="L70" s="300">
        <v>100</v>
      </c>
      <c r="M70" s="105"/>
      <c r="N70" s="105"/>
      <c r="O70" s="105"/>
      <c r="P70" s="17"/>
      <c r="R70" s="17"/>
    </row>
    <row r="71" spans="1:19" s="1" customFormat="1" ht="13.5" customHeight="1" x14ac:dyDescent="0.2">
      <c r="A71" s="249"/>
      <c r="B71" s="275"/>
      <c r="C71" s="550"/>
      <c r="D71" s="695"/>
      <c r="E71" s="698"/>
      <c r="F71" s="701"/>
      <c r="G71" s="50"/>
      <c r="H71" s="703"/>
      <c r="I71" s="183" t="s">
        <v>90</v>
      </c>
      <c r="J71" s="159">
        <v>609.29999999999995</v>
      </c>
      <c r="K71" s="705"/>
      <c r="L71" s="300"/>
      <c r="M71" s="105"/>
      <c r="N71" s="106"/>
      <c r="O71" s="105"/>
      <c r="P71" s="17"/>
      <c r="Q71" s="17"/>
    </row>
    <row r="72" spans="1:19" s="1" customFormat="1" ht="13.5" customHeight="1" x14ac:dyDescent="0.2">
      <c r="A72" s="249"/>
      <c r="B72" s="275"/>
      <c r="C72" s="550"/>
      <c r="D72" s="695"/>
      <c r="E72" s="698"/>
      <c r="F72" s="701"/>
      <c r="G72" s="50"/>
      <c r="H72" s="703"/>
      <c r="I72" s="183" t="s">
        <v>43</v>
      </c>
      <c r="J72" s="159">
        <v>53.8</v>
      </c>
      <c r="K72" s="705"/>
      <c r="L72" s="300"/>
      <c r="M72" s="105"/>
      <c r="N72" s="105"/>
      <c r="O72" s="105"/>
      <c r="P72" s="17"/>
      <c r="Q72" s="17"/>
      <c r="R72" s="17"/>
    </row>
    <row r="73" spans="1:19" s="1" customFormat="1" ht="13.5" customHeight="1" x14ac:dyDescent="0.2">
      <c r="A73" s="261"/>
      <c r="B73" s="134"/>
      <c r="C73" s="35"/>
      <c r="D73" s="696"/>
      <c r="E73" s="699"/>
      <c r="F73" s="702"/>
      <c r="G73" s="321"/>
      <c r="H73" s="704"/>
      <c r="I73" s="183" t="s">
        <v>44</v>
      </c>
      <c r="J73" s="159">
        <v>2.2999999999999998</v>
      </c>
      <c r="K73" s="705"/>
      <c r="L73" s="300"/>
      <c r="M73" s="105"/>
      <c r="N73" s="105"/>
      <c r="O73" s="106"/>
      <c r="P73" s="17"/>
      <c r="Q73" s="17"/>
      <c r="R73" s="17"/>
    </row>
    <row r="74" spans="1:19" s="1" customFormat="1" ht="29.25" customHeight="1" x14ac:dyDescent="0.2">
      <c r="A74" s="245"/>
      <c r="B74" s="532"/>
      <c r="C74" s="268"/>
      <c r="D74" s="551" t="s">
        <v>97</v>
      </c>
      <c r="E74" s="225" t="s">
        <v>42</v>
      </c>
      <c r="F74" s="706">
        <v>1101012101</v>
      </c>
      <c r="G74" s="311">
        <v>5</v>
      </c>
      <c r="H74" s="352" t="s">
        <v>96</v>
      </c>
      <c r="I74" s="184"/>
      <c r="J74" s="122"/>
      <c r="K74" s="356"/>
      <c r="L74" s="302"/>
      <c r="M74" s="198"/>
      <c r="N74" s="147"/>
      <c r="O74" s="199"/>
      <c r="P74" s="284"/>
      <c r="Q74" s="285"/>
      <c r="R74" s="199"/>
      <c r="S74" s="199"/>
    </row>
    <row r="75" spans="1:19" s="1" customFormat="1" ht="15.75" customHeight="1" x14ac:dyDescent="0.2">
      <c r="A75" s="245"/>
      <c r="B75" s="532"/>
      <c r="C75" s="268"/>
      <c r="D75" s="190" t="s">
        <v>95</v>
      </c>
      <c r="E75" s="708" t="s">
        <v>48</v>
      </c>
      <c r="F75" s="707"/>
      <c r="G75" s="34"/>
      <c r="H75" s="353"/>
      <c r="I75" s="184" t="s">
        <v>88</v>
      </c>
      <c r="J75" s="122">
        <v>372.4</v>
      </c>
      <c r="K75" s="337" t="s">
        <v>46</v>
      </c>
      <c r="L75" s="527">
        <v>10</v>
      </c>
      <c r="M75" s="198"/>
      <c r="N75" s="147"/>
      <c r="O75" s="199"/>
      <c r="P75" s="284"/>
      <c r="Q75" s="285"/>
      <c r="R75" s="199"/>
      <c r="S75" s="199"/>
    </row>
    <row r="76" spans="1:19" s="1" customFormat="1" ht="15.75" customHeight="1" x14ac:dyDescent="0.2">
      <c r="A76" s="245"/>
      <c r="B76" s="532"/>
      <c r="C76" s="268"/>
      <c r="D76" s="191"/>
      <c r="E76" s="709"/>
      <c r="F76" s="707"/>
      <c r="G76" s="34"/>
      <c r="H76" s="353"/>
      <c r="I76" s="227" t="s">
        <v>49</v>
      </c>
      <c r="J76" s="122">
        <v>42.3</v>
      </c>
      <c r="K76" s="338"/>
      <c r="L76" s="301"/>
      <c r="M76" s="198"/>
      <c r="N76" s="147"/>
      <c r="O76" s="199"/>
      <c r="P76" s="284"/>
      <c r="Q76" s="285"/>
      <c r="R76" s="199"/>
      <c r="S76" s="199"/>
    </row>
    <row r="77" spans="1:19" s="1" customFormat="1" ht="15.75" customHeight="1" x14ac:dyDescent="0.2">
      <c r="A77" s="245"/>
      <c r="B77" s="532"/>
      <c r="C77" s="268"/>
      <c r="D77" s="191"/>
      <c r="E77" s="709"/>
      <c r="F77" s="361"/>
      <c r="G77" s="34"/>
      <c r="H77" s="353"/>
      <c r="I77" s="202" t="s">
        <v>47</v>
      </c>
      <c r="J77" s="188">
        <v>478.9</v>
      </c>
      <c r="K77" s="338"/>
      <c r="L77" s="301"/>
      <c r="M77" s="198"/>
      <c r="N77" s="147"/>
      <c r="O77" s="199"/>
      <c r="P77" s="284"/>
      <c r="Q77" s="285"/>
      <c r="R77" s="199"/>
      <c r="S77" s="199"/>
    </row>
    <row r="78" spans="1:19" s="1" customFormat="1" ht="15.75" customHeight="1" x14ac:dyDescent="0.2">
      <c r="A78" s="245"/>
      <c r="B78" s="532"/>
      <c r="C78" s="268"/>
      <c r="D78" s="190" t="s">
        <v>118</v>
      </c>
      <c r="E78" s="710"/>
      <c r="F78" s="361"/>
      <c r="G78" s="34"/>
      <c r="H78" s="353"/>
      <c r="I78" s="184" t="s">
        <v>88</v>
      </c>
      <c r="J78" s="122">
        <v>565.79999999999995</v>
      </c>
      <c r="K78" s="337" t="s">
        <v>46</v>
      </c>
      <c r="L78" s="527">
        <v>10</v>
      </c>
      <c r="M78" s="198"/>
      <c r="N78" s="147"/>
      <c r="O78" s="199"/>
      <c r="P78" s="200"/>
      <c r="Q78" s="200"/>
      <c r="R78" s="199"/>
      <c r="S78" s="199"/>
    </row>
    <row r="79" spans="1:19" s="1" customFormat="1" ht="22.5" customHeight="1" x14ac:dyDescent="0.2">
      <c r="A79" s="245"/>
      <c r="B79" s="532"/>
      <c r="C79" s="787"/>
      <c r="D79" s="788" t="s">
        <v>140</v>
      </c>
      <c r="E79" s="185" t="s">
        <v>42</v>
      </c>
      <c r="F79" s="790">
        <v>11010116</v>
      </c>
      <c r="G79" s="349">
        <v>5</v>
      </c>
      <c r="H79" s="792" t="s">
        <v>96</v>
      </c>
      <c r="I79" s="202" t="s">
        <v>17</v>
      </c>
      <c r="J79" s="188">
        <v>589.6</v>
      </c>
      <c r="K79" s="673" t="s">
        <v>50</v>
      </c>
      <c r="L79" s="675">
        <v>40</v>
      </c>
      <c r="M79" s="198"/>
      <c r="N79" s="147"/>
      <c r="O79" s="199"/>
      <c r="P79" s="147"/>
      <c r="Q79" s="199"/>
      <c r="R79" s="147"/>
      <c r="S79" s="147"/>
    </row>
    <row r="80" spans="1:19" s="1" customFormat="1" ht="22.5" customHeight="1" x14ac:dyDescent="0.2">
      <c r="A80" s="245"/>
      <c r="B80" s="532"/>
      <c r="C80" s="787"/>
      <c r="D80" s="789"/>
      <c r="E80" s="379"/>
      <c r="F80" s="791"/>
      <c r="G80" s="329"/>
      <c r="H80" s="793"/>
      <c r="I80" s="223"/>
      <c r="J80" s="232"/>
      <c r="K80" s="674"/>
      <c r="L80" s="676"/>
      <c r="M80" s="105"/>
      <c r="N80" s="17"/>
      <c r="O80" s="17"/>
      <c r="Q80" s="17"/>
    </row>
    <row r="81" spans="1:28" s="1" customFormat="1" ht="38.25" customHeight="1" x14ac:dyDescent="0.2">
      <c r="A81" s="245"/>
      <c r="B81" s="532"/>
      <c r="C81" s="787"/>
      <c r="D81" s="794" t="s">
        <v>125</v>
      </c>
      <c r="E81" s="225" t="s">
        <v>42</v>
      </c>
      <c r="F81" s="795">
        <v>11010135</v>
      </c>
      <c r="G81" s="378">
        <v>5</v>
      </c>
      <c r="H81" s="721" t="s">
        <v>98</v>
      </c>
      <c r="I81" s="214" t="s">
        <v>17</v>
      </c>
      <c r="J81" s="218">
        <v>82</v>
      </c>
      <c r="K81" s="339" t="s">
        <v>84</v>
      </c>
      <c r="L81" s="301">
        <v>1</v>
      </c>
      <c r="M81" s="105"/>
      <c r="O81" s="17"/>
      <c r="Q81" s="17"/>
    </row>
    <row r="82" spans="1:28" s="1" customFormat="1" ht="30" customHeight="1" x14ac:dyDescent="0.2">
      <c r="A82" s="245"/>
      <c r="B82" s="532"/>
      <c r="C82" s="787"/>
      <c r="D82" s="794"/>
      <c r="E82" s="798"/>
      <c r="F82" s="795"/>
      <c r="G82" s="800"/>
      <c r="H82" s="797"/>
      <c r="I82" s="214"/>
      <c r="J82" s="110"/>
      <c r="K82" s="339"/>
      <c r="L82" s="301"/>
      <c r="M82" s="105"/>
      <c r="P82" s="17"/>
    </row>
    <row r="83" spans="1:28" s="1" customFormat="1" ht="15.75" customHeight="1" thickBot="1" x14ac:dyDescent="0.25">
      <c r="A83" s="250"/>
      <c r="B83" s="132"/>
      <c r="C83" s="61"/>
      <c r="D83" s="555"/>
      <c r="E83" s="799"/>
      <c r="F83" s="796"/>
      <c r="G83" s="801"/>
      <c r="H83" s="783" t="s">
        <v>51</v>
      </c>
      <c r="I83" s="784"/>
      <c r="J83" s="343">
        <f>SUM(J67:J82)</f>
        <v>3933.7999999999997</v>
      </c>
      <c r="K83" s="340"/>
      <c r="L83" s="139"/>
      <c r="M83" s="105"/>
      <c r="N83" s="105"/>
      <c r="O83" s="105"/>
    </row>
    <row r="84" spans="1:28" s="1" customFormat="1" ht="27.75" customHeight="1" x14ac:dyDescent="0.2">
      <c r="A84" s="240" t="s">
        <v>13</v>
      </c>
      <c r="B84" s="680" t="s">
        <v>21</v>
      </c>
      <c r="C84" s="756" t="s">
        <v>19</v>
      </c>
      <c r="D84" s="758" t="s">
        <v>115</v>
      </c>
      <c r="E84" s="785"/>
      <c r="F84" s="689">
        <v>11020404</v>
      </c>
      <c r="G84" s="762">
        <v>1</v>
      </c>
      <c r="H84" s="175" t="s">
        <v>116</v>
      </c>
      <c r="I84" s="63" t="s">
        <v>17</v>
      </c>
      <c r="J84" s="217">
        <v>207</v>
      </c>
      <c r="K84" s="774" t="s">
        <v>117</v>
      </c>
      <c r="L84" s="113">
        <v>20</v>
      </c>
    </row>
    <row r="85" spans="1:28" s="1" customFormat="1" ht="17.25" customHeight="1" thickBot="1" x14ac:dyDescent="0.25">
      <c r="A85" s="243"/>
      <c r="B85" s="682"/>
      <c r="C85" s="757"/>
      <c r="D85" s="759"/>
      <c r="E85" s="786"/>
      <c r="F85" s="691"/>
      <c r="G85" s="763"/>
      <c r="H85" s="154"/>
      <c r="I85" s="62" t="s">
        <v>18</v>
      </c>
      <c r="J85" s="111">
        <f t="shared" ref="J85" si="3">SUM(J84:J84)</f>
        <v>207</v>
      </c>
      <c r="K85" s="775"/>
      <c r="L85" s="38"/>
    </row>
    <row r="86" spans="1:28" s="1" customFormat="1" ht="43.5" customHeight="1" x14ac:dyDescent="0.2">
      <c r="A86" s="248" t="s">
        <v>13</v>
      </c>
      <c r="B86" s="133" t="s">
        <v>21</v>
      </c>
      <c r="C86" s="182" t="s">
        <v>21</v>
      </c>
      <c r="D86" s="160" t="s">
        <v>52</v>
      </c>
      <c r="E86" s="322"/>
      <c r="F86" s="362"/>
      <c r="G86" s="127"/>
      <c r="H86" s="262"/>
      <c r="I86" s="21"/>
      <c r="J86" s="128"/>
      <c r="K86" s="341"/>
      <c r="L86" s="303"/>
    </row>
    <row r="87" spans="1:28" s="1" customFormat="1" ht="29.25" customHeight="1" x14ac:dyDescent="0.2">
      <c r="A87" s="249"/>
      <c r="B87" s="275"/>
      <c r="C87" s="281"/>
      <c r="D87" s="776" t="s">
        <v>80</v>
      </c>
      <c r="E87" s="173"/>
      <c r="F87" s="778">
        <v>11010130</v>
      </c>
      <c r="G87" s="323">
        <v>2</v>
      </c>
      <c r="H87" s="280" t="s">
        <v>111</v>
      </c>
      <c r="I87" s="333" t="s">
        <v>17</v>
      </c>
      <c r="J87" s="188">
        <v>30.7</v>
      </c>
      <c r="K87" s="163" t="s">
        <v>137</v>
      </c>
      <c r="L87" s="304">
        <v>7</v>
      </c>
      <c r="M87" s="39"/>
      <c r="O87" s="68"/>
    </row>
    <row r="88" spans="1:28" s="1" customFormat="1" ht="27.75" customHeight="1" x14ac:dyDescent="0.2">
      <c r="A88" s="241"/>
      <c r="B88" s="532"/>
      <c r="C88" s="109"/>
      <c r="D88" s="777"/>
      <c r="E88" s="87"/>
      <c r="F88" s="690"/>
      <c r="G88" s="324"/>
      <c r="H88" s="766"/>
      <c r="I88" s="170" t="s">
        <v>17</v>
      </c>
      <c r="J88" s="192">
        <v>90</v>
      </c>
      <c r="K88" s="164" t="s">
        <v>106</v>
      </c>
      <c r="L88" s="305">
        <v>100</v>
      </c>
      <c r="M88" s="39"/>
      <c r="N88" s="71"/>
      <c r="O88" s="17"/>
      <c r="P88" s="17"/>
      <c r="AB88" s="17"/>
    </row>
    <row r="89" spans="1:28" s="1" customFormat="1" ht="43.5" customHeight="1" x14ac:dyDescent="0.2">
      <c r="A89" s="241"/>
      <c r="B89" s="532"/>
      <c r="C89" s="109"/>
      <c r="D89" s="161"/>
      <c r="E89" s="87"/>
      <c r="F89" s="371"/>
      <c r="G89" s="325"/>
      <c r="H89" s="766"/>
      <c r="I89" s="169" t="s">
        <v>17</v>
      </c>
      <c r="J89" s="159">
        <v>4.5</v>
      </c>
      <c r="K89" s="165" t="s">
        <v>107</v>
      </c>
      <c r="L89" s="306">
        <v>100</v>
      </c>
      <c r="M89" s="39"/>
    </row>
    <row r="90" spans="1:28" s="1" customFormat="1" ht="29.25" customHeight="1" x14ac:dyDescent="0.2">
      <c r="A90" s="241"/>
      <c r="B90" s="532"/>
      <c r="C90" s="109"/>
      <c r="D90" s="161"/>
      <c r="E90" s="87"/>
      <c r="F90" s="371"/>
      <c r="G90" s="325"/>
      <c r="H90" s="179"/>
      <c r="I90" s="170" t="s">
        <v>17</v>
      </c>
      <c r="J90" s="192">
        <v>34.700000000000003</v>
      </c>
      <c r="K90" s="779" t="s">
        <v>105</v>
      </c>
      <c r="L90" s="307">
        <v>2</v>
      </c>
      <c r="M90" s="39"/>
      <c r="O90" s="68"/>
      <c r="Q90" s="17"/>
    </row>
    <row r="91" spans="1:28" s="1" customFormat="1" ht="14.25" customHeight="1" x14ac:dyDescent="0.2">
      <c r="A91" s="241"/>
      <c r="B91" s="532"/>
      <c r="C91" s="109"/>
      <c r="D91" s="161"/>
      <c r="E91" s="87"/>
      <c r="F91" s="371"/>
      <c r="G91" s="326"/>
      <c r="H91" s="155"/>
      <c r="I91" s="334" t="s">
        <v>18</v>
      </c>
      <c r="J91" s="167">
        <f>SUM(J87:J90)</f>
        <v>159.9</v>
      </c>
      <c r="K91" s="780"/>
      <c r="L91" s="234"/>
      <c r="M91" s="39"/>
      <c r="N91" s="71"/>
      <c r="O91" s="17"/>
      <c r="P91" s="17"/>
    </row>
    <row r="92" spans="1:28" s="1" customFormat="1" ht="29.25" customHeight="1" x14ac:dyDescent="0.2">
      <c r="A92" s="241"/>
      <c r="B92" s="532"/>
      <c r="C92" s="109"/>
      <c r="D92" s="776" t="s">
        <v>114</v>
      </c>
      <c r="E92" s="168"/>
      <c r="F92" s="781" t="s">
        <v>147</v>
      </c>
      <c r="G92" s="327" t="s">
        <v>16</v>
      </c>
      <c r="H92" s="222" t="s">
        <v>111</v>
      </c>
      <c r="I92" s="169" t="s">
        <v>17</v>
      </c>
      <c r="J92" s="159">
        <v>24</v>
      </c>
      <c r="K92" s="171" t="s">
        <v>108</v>
      </c>
      <c r="L92" s="289">
        <v>100</v>
      </c>
      <c r="M92" s="39"/>
      <c r="N92" s="71"/>
      <c r="O92" s="17"/>
      <c r="P92" s="17"/>
      <c r="Q92" s="17"/>
    </row>
    <row r="93" spans="1:28" s="1" customFormat="1" ht="29.25" customHeight="1" x14ac:dyDescent="0.2">
      <c r="A93" s="241"/>
      <c r="B93" s="532"/>
      <c r="C93" s="109"/>
      <c r="D93" s="777"/>
      <c r="E93" s="87"/>
      <c r="F93" s="782"/>
      <c r="G93" s="326"/>
      <c r="H93" s="155"/>
      <c r="I93" s="169" t="s">
        <v>17</v>
      </c>
      <c r="J93" s="159">
        <v>1.4</v>
      </c>
      <c r="K93" s="171" t="s">
        <v>109</v>
      </c>
      <c r="L93" s="289">
        <v>100</v>
      </c>
      <c r="M93" s="39"/>
      <c r="N93" s="71"/>
      <c r="O93" s="17"/>
      <c r="P93" s="17"/>
      <c r="Q93" s="17"/>
      <c r="R93" s="17"/>
    </row>
    <row r="94" spans="1:28" s="1" customFormat="1" ht="18" customHeight="1" x14ac:dyDescent="0.2">
      <c r="A94" s="241"/>
      <c r="B94" s="532"/>
      <c r="C94" s="109"/>
      <c r="D94" s="161"/>
      <c r="E94" s="87"/>
      <c r="F94" s="371"/>
      <c r="G94" s="325"/>
      <c r="H94" s="766"/>
      <c r="I94" s="170" t="s">
        <v>17</v>
      </c>
      <c r="J94" s="192">
        <v>45.4</v>
      </c>
      <c r="K94" s="768" t="s">
        <v>110</v>
      </c>
      <c r="L94" s="308">
        <v>100</v>
      </c>
      <c r="M94" s="39"/>
      <c r="P94" s="17"/>
    </row>
    <row r="95" spans="1:28" s="1" customFormat="1" ht="15.75" customHeight="1" x14ac:dyDescent="0.2">
      <c r="A95" s="241"/>
      <c r="B95" s="532"/>
      <c r="C95" s="109"/>
      <c r="D95" s="161"/>
      <c r="E95" s="87"/>
      <c r="F95" s="371"/>
      <c r="G95" s="325"/>
      <c r="H95" s="767"/>
      <c r="I95" s="334" t="s">
        <v>18</v>
      </c>
      <c r="J95" s="167">
        <f>SUM(J92:J94)</f>
        <v>70.8</v>
      </c>
      <c r="K95" s="769"/>
      <c r="L95" s="166"/>
      <c r="M95" s="74"/>
      <c r="N95" s="17"/>
      <c r="O95" s="17"/>
      <c r="Q95" s="17"/>
      <c r="R95" s="17"/>
    </row>
    <row r="96" spans="1:28" s="1" customFormat="1" ht="15.75" customHeight="1" x14ac:dyDescent="0.2">
      <c r="A96" s="245"/>
      <c r="B96" s="532"/>
      <c r="C96" s="281"/>
      <c r="D96" s="186" t="s">
        <v>81</v>
      </c>
      <c r="E96" s="346"/>
      <c r="F96" s="693">
        <v>11010100</v>
      </c>
      <c r="G96" s="347">
        <v>6</v>
      </c>
      <c r="H96" s="771" t="s">
        <v>112</v>
      </c>
      <c r="I96" s="220" t="s">
        <v>17</v>
      </c>
      <c r="J96" s="264">
        <v>157.9</v>
      </c>
      <c r="K96" s="150" t="s">
        <v>82</v>
      </c>
      <c r="L96" s="288">
        <v>6</v>
      </c>
      <c r="M96" s="74"/>
      <c r="N96" s="17"/>
      <c r="R96" s="17"/>
    </row>
    <row r="97" spans="1:17" s="1" customFormat="1" ht="15.75" customHeight="1" x14ac:dyDescent="0.2">
      <c r="A97" s="245"/>
      <c r="B97" s="532"/>
      <c r="C97" s="281"/>
      <c r="D97" s="125"/>
      <c r="E97" s="93"/>
      <c r="F97" s="770"/>
      <c r="G97" s="328"/>
      <c r="H97" s="771"/>
      <c r="I97" s="215" t="s">
        <v>88</v>
      </c>
      <c r="J97" s="189">
        <v>23.5</v>
      </c>
      <c r="K97" s="150"/>
      <c r="L97" s="288"/>
      <c r="M97" s="39"/>
    </row>
    <row r="98" spans="1:17" s="1" customFormat="1" ht="15.75" customHeight="1" x14ac:dyDescent="0.2">
      <c r="A98" s="245"/>
      <c r="B98" s="532"/>
      <c r="C98" s="281"/>
      <c r="D98" s="125"/>
      <c r="E98" s="121"/>
      <c r="F98" s="694"/>
      <c r="G98" s="329"/>
      <c r="H98" s="772"/>
      <c r="I98" s="216" t="s">
        <v>18</v>
      </c>
      <c r="J98" s="129">
        <f>SUM(J96:J97)</f>
        <v>181.4</v>
      </c>
      <c r="K98" s="120"/>
      <c r="L98" s="288"/>
      <c r="M98" s="39"/>
    </row>
    <row r="99" spans="1:17" s="1" customFormat="1" ht="13.5" customHeight="1" thickBot="1" x14ac:dyDescent="0.25">
      <c r="A99" s="243"/>
      <c r="B99" s="533"/>
      <c r="C99" s="212"/>
      <c r="D99" s="555"/>
      <c r="E99" s="162"/>
      <c r="F99" s="372"/>
      <c r="G99" s="231"/>
      <c r="H99" s="773" t="s">
        <v>51</v>
      </c>
      <c r="I99" s="773"/>
      <c r="J99" s="45">
        <f>+J98+J95+J91</f>
        <v>412.1</v>
      </c>
      <c r="K99" s="342"/>
      <c r="L99" s="38"/>
      <c r="M99" s="42"/>
    </row>
    <row r="100" spans="1:17" s="1" customFormat="1" ht="14.25" customHeight="1" thickBot="1" x14ac:dyDescent="0.25">
      <c r="A100" s="236" t="s">
        <v>13</v>
      </c>
      <c r="B100" s="40" t="s">
        <v>21</v>
      </c>
      <c r="C100" s="743" t="s">
        <v>22</v>
      </c>
      <c r="D100" s="743"/>
      <c r="E100" s="743"/>
      <c r="F100" s="743"/>
      <c r="G100" s="743"/>
      <c r="H100" s="743"/>
      <c r="I100" s="743"/>
      <c r="J100" s="10">
        <f>+J99+J83+J85</f>
        <v>4552.8999999999996</v>
      </c>
      <c r="K100" s="744"/>
      <c r="L100" s="745"/>
      <c r="M100" s="752"/>
      <c r="O100" s="17"/>
    </row>
    <row r="101" spans="1:17" s="1" customFormat="1" ht="14.25" customHeight="1" thickBot="1" x14ac:dyDescent="0.25">
      <c r="A101" s="251" t="s">
        <v>13</v>
      </c>
      <c r="B101" s="40" t="s">
        <v>40</v>
      </c>
      <c r="C101" s="753" t="s">
        <v>53</v>
      </c>
      <c r="D101" s="754"/>
      <c r="E101" s="754"/>
      <c r="F101" s="754"/>
      <c r="G101" s="754"/>
      <c r="H101" s="754"/>
      <c r="I101" s="754"/>
      <c r="J101" s="754"/>
      <c r="K101" s="754"/>
      <c r="L101" s="41"/>
      <c r="M101" s="752"/>
      <c r="O101" s="17"/>
    </row>
    <row r="102" spans="1:17" s="1" customFormat="1" ht="41.25" customHeight="1" x14ac:dyDescent="0.2">
      <c r="A102" s="240" t="s">
        <v>13</v>
      </c>
      <c r="B102" s="531" t="s">
        <v>40</v>
      </c>
      <c r="C102" s="43" t="s">
        <v>13</v>
      </c>
      <c r="D102" s="126" t="s">
        <v>54</v>
      </c>
      <c r="E102" s="44"/>
      <c r="F102" s="755">
        <v>11030607</v>
      </c>
      <c r="G102" s="89" t="s">
        <v>16</v>
      </c>
      <c r="H102" s="174" t="s">
        <v>111</v>
      </c>
      <c r="I102" s="219" t="s">
        <v>17</v>
      </c>
      <c r="J102" s="217">
        <v>665.3</v>
      </c>
      <c r="K102" s="206" t="s">
        <v>129</v>
      </c>
      <c r="L102" s="303">
        <v>6</v>
      </c>
      <c r="M102" s="752"/>
    </row>
    <row r="103" spans="1:17" s="1" customFormat="1" ht="31.5" customHeight="1" x14ac:dyDescent="0.2">
      <c r="A103" s="241"/>
      <c r="B103" s="532"/>
      <c r="C103" s="123"/>
      <c r="D103" s="187" t="s">
        <v>131</v>
      </c>
      <c r="E103" s="124"/>
      <c r="F103" s="707"/>
      <c r="G103" s="563"/>
      <c r="H103" s="83"/>
      <c r="I103" s="215" t="s">
        <v>17</v>
      </c>
      <c r="J103" s="157">
        <v>70</v>
      </c>
      <c r="K103" s="673" t="s">
        <v>130</v>
      </c>
      <c r="L103" s="135">
        <v>1</v>
      </c>
      <c r="M103" s="46"/>
      <c r="N103" s="39"/>
    </row>
    <row r="104" spans="1:17" s="1" customFormat="1" ht="15" customHeight="1" thickBot="1" x14ac:dyDescent="0.25">
      <c r="A104" s="243"/>
      <c r="B104" s="533"/>
      <c r="C104" s="77"/>
      <c r="D104" s="172"/>
      <c r="E104" s="78"/>
      <c r="F104" s="553"/>
      <c r="G104" s="90"/>
      <c r="H104" s="153"/>
      <c r="I104" s="221" t="s">
        <v>18</v>
      </c>
      <c r="J104" s="45">
        <f>SUM(J102:J103)</f>
        <v>735.3</v>
      </c>
      <c r="K104" s="692"/>
      <c r="L104" s="309"/>
      <c r="M104" s="546"/>
      <c r="N104" s="39"/>
    </row>
    <row r="105" spans="1:17" s="1" customFormat="1" ht="44.25" customHeight="1" x14ac:dyDescent="0.2">
      <c r="A105" s="240" t="s">
        <v>13</v>
      </c>
      <c r="B105" s="680" t="s">
        <v>40</v>
      </c>
      <c r="C105" s="756" t="s">
        <v>19</v>
      </c>
      <c r="D105" s="758" t="s">
        <v>55</v>
      </c>
      <c r="E105" s="760"/>
      <c r="F105" s="540">
        <v>11030701</v>
      </c>
      <c r="G105" s="762" t="s">
        <v>16</v>
      </c>
      <c r="H105" s="175" t="s">
        <v>111</v>
      </c>
      <c r="I105" s="63" t="s">
        <v>17</v>
      </c>
      <c r="J105" s="217">
        <v>20</v>
      </c>
      <c r="K105" s="764" t="s">
        <v>56</v>
      </c>
      <c r="L105" s="113">
        <v>14</v>
      </c>
      <c r="P105" s="17"/>
      <c r="Q105" s="17"/>
    </row>
    <row r="106" spans="1:17" s="1" customFormat="1" ht="13.5" thickBot="1" x14ac:dyDescent="0.25">
      <c r="A106" s="243"/>
      <c r="B106" s="682"/>
      <c r="C106" s="757"/>
      <c r="D106" s="759"/>
      <c r="E106" s="761"/>
      <c r="F106" s="542"/>
      <c r="G106" s="763"/>
      <c r="H106" s="154"/>
      <c r="I106" s="62" t="s">
        <v>18</v>
      </c>
      <c r="J106" s="111">
        <f t="shared" ref="J106" si="4">SUM(J105:J105)</f>
        <v>20</v>
      </c>
      <c r="K106" s="765"/>
      <c r="L106" s="38"/>
    </row>
    <row r="107" spans="1:17" s="1" customFormat="1" ht="13.5" thickBot="1" x14ac:dyDescent="0.25">
      <c r="A107" s="236" t="s">
        <v>13</v>
      </c>
      <c r="B107" s="40" t="s">
        <v>40</v>
      </c>
      <c r="C107" s="743" t="s">
        <v>22</v>
      </c>
      <c r="D107" s="743"/>
      <c r="E107" s="743"/>
      <c r="F107" s="743"/>
      <c r="G107" s="743"/>
      <c r="H107" s="743"/>
      <c r="I107" s="743"/>
      <c r="J107" s="114">
        <f>J106+J104</f>
        <v>755.3</v>
      </c>
      <c r="K107" s="744"/>
      <c r="L107" s="745"/>
    </row>
    <row r="108" spans="1:17" s="147" customFormat="1" ht="13.5" thickBot="1" x14ac:dyDescent="0.25">
      <c r="A108" s="236" t="s">
        <v>13</v>
      </c>
      <c r="B108" s="746" t="s">
        <v>57</v>
      </c>
      <c r="C108" s="747"/>
      <c r="D108" s="747"/>
      <c r="E108" s="747"/>
      <c r="F108" s="747"/>
      <c r="G108" s="747"/>
      <c r="H108" s="747"/>
      <c r="I108" s="747"/>
      <c r="J108" s="252">
        <f>J100+J63+J31+J107</f>
        <v>11811.699999999999</v>
      </c>
      <c r="K108" s="253"/>
      <c r="L108" s="254"/>
    </row>
    <row r="109" spans="1:17" s="147" customFormat="1" ht="13.5" thickBot="1" x14ac:dyDescent="0.25">
      <c r="A109" s="255" t="s">
        <v>58</v>
      </c>
      <c r="B109" s="748" t="s">
        <v>59</v>
      </c>
      <c r="C109" s="749"/>
      <c r="D109" s="749"/>
      <c r="E109" s="749"/>
      <c r="F109" s="749"/>
      <c r="G109" s="749"/>
      <c r="H109" s="749"/>
      <c r="I109" s="749"/>
      <c r="J109" s="256">
        <f>J108</f>
        <v>11811.699999999999</v>
      </c>
      <c r="K109" s="257"/>
      <c r="L109" s="258"/>
    </row>
    <row r="110" spans="1:17" s="1" customFormat="1" ht="15.75" customHeight="1" x14ac:dyDescent="0.2">
      <c r="A110" s="750" t="s">
        <v>159</v>
      </c>
      <c r="B110" s="750"/>
      <c r="C110" s="750"/>
      <c r="D110" s="750"/>
      <c r="E110" s="750"/>
      <c r="F110" s="750"/>
      <c r="G110" s="750"/>
      <c r="H110" s="750"/>
      <c r="I110" s="750"/>
      <c r="J110" s="750"/>
      <c r="K110" s="145"/>
      <c r="L110" s="146"/>
    </row>
    <row r="111" spans="1:17" s="1" customFormat="1" ht="21.75" customHeight="1" thickBot="1" x14ac:dyDescent="0.25">
      <c r="A111" s="47"/>
      <c r="B111" s="751" t="s">
        <v>60</v>
      </c>
      <c r="C111" s="751"/>
      <c r="D111" s="751"/>
      <c r="E111" s="751"/>
      <c r="F111" s="751"/>
      <c r="G111" s="751"/>
      <c r="H111" s="751"/>
      <c r="I111" s="751"/>
      <c r="J111" s="751"/>
      <c r="K111" s="49"/>
      <c r="L111" s="50"/>
    </row>
    <row r="112" spans="1:17" s="1" customFormat="1" ht="38.25" customHeight="1" x14ac:dyDescent="0.2">
      <c r="A112" s="48"/>
      <c r="B112" s="737" t="s">
        <v>61</v>
      </c>
      <c r="C112" s="738"/>
      <c r="D112" s="738"/>
      <c r="E112" s="738"/>
      <c r="F112" s="738"/>
      <c r="G112" s="738"/>
      <c r="H112" s="738"/>
      <c r="I112" s="739"/>
      <c r="J112" s="357" t="s">
        <v>143</v>
      </c>
      <c r="K112" s="51"/>
      <c r="L112" s="274"/>
    </row>
    <row r="113" spans="1:24" s="1" customFormat="1" x14ac:dyDescent="0.2">
      <c r="A113" s="48"/>
      <c r="B113" s="740" t="s">
        <v>62</v>
      </c>
      <c r="C113" s="741"/>
      <c r="D113" s="741"/>
      <c r="E113" s="741"/>
      <c r="F113" s="741"/>
      <c r="G113" s="741"/>
      <c r="H113" s="741"/>
      <c r="I113" s="742"/>
      <c r="J113" s="259">
        <f t="shared" ref="J113" si="5">SUM(J114:J119)</f>
        <v>11246.199999999997</v>
      </c>
      <c r="K113" s="52"/>
      <c r="L113" s="272"/>
      <c r="O113" s="17"/>
    </row>
    <row r="114" spans="1:24" s="1" customFormat="1" ht="12.75" customHeight="1" x14ac:dyDescent="0.2">
      <c r="A114" s="48"/>
      <c r="B114" s="734" t="s">
        <v>63</v>
      </c>
      <c r="C114" s="735"/>
      <c r="D114" s="735"/>
      <c r="E114" s="735"/>
      <c r="F114" s="735"/>
      <c r="G114" s="735"/>
      <c r="H114" s="735"/>
      <c r="I114" s="736"/>
      <c r="J114" s="53">
        <f>SUMIF(I14:I105,"sb",J14:J105)</f>
        <v>9143.4</v>
      </c>
      <c r="K114" s="358"/>
      <c r="L114" s="273"/>
    </row>
    <row r="115" spans="1:24" s="1" customFormat="1" ht="12.75" customHeight="1" x14ac:dyDescent="0.2">
      <c r="A115" s="48"/>
      <c r="B115" s="731" t="s">
        <v>89</v>
      </c>
      <c r="C115" s="732"/>
      <c r="D115" s="732"/>
      <c r="E115" s="732"/>
      <c r="F115" s="732"/>
      <c r="G115" s="732"/>
      <c r="H115" s="732"/>
      <c r="I115" s="733"/>
      <c r="J115" s="310">
        <f>SUMIF(I17:I106,"sb(l)",J17:J106)</f>
        <v>1027.3999999999999</v>
      </c>
      <c r="K115" s="86"/>
      <c r="L115" s="273"/>
      <c r="Q115" s="17"/>
    </row>
    <row r="116" spans="1:24" s="1" customFormat="1" ht="15" customHeight="1" x14ac:dyDescent="0.2">
      <c r="A116" s="48"/>
      <c r="B116" s="725" t="s">
        <v>64</v>
      </c>
      <c r="C116" s="726"/>
      <c r="D116" s="726"/>
      <c r="E116" s="726"/>
      <c r="F116" s="726"/>
      <c r="G116" s="726"/>
      <c r="H116" s="726"/>
      <c r="I116" s="727"/>
      <c r="J116" s="54">
        <f>SUMIF(I14:I105,"sb(sp)",J14:J105)</f>
        <v>361.4</v>
      </c>
      <c r="K116" s="86"/>
      <c r="L116" s="273"/>
    </row>
    <row r="117" spans="1:24" s="1" customFormat="1" ht="15" customHeight="1" x14ac:dyDescent="0.2">
      <c r="A117" s="48"/>
      <c r="B117" s="725" t="s">
        <v>87</v>
      </c>
      <c r="C117" s="726"/>
      <c r="D117" s="726"/>
      <c r="E117" s="726"/>
      <c r="F117" s="726"/>
      <c r="G117" s="726"/>
      <c r="H117" s="726"/>
      <c r="I117" s="727"/>
      <c r="J117" s="54">
        <f>SUMIF(I17:I106,"sb(spl)",J17:J106)</f>
        <v>50.9</v>
      </c>
      <c r="K117" s="86"/>
      <c r="L117" s="273"/>
    </row>
    <row r="118" spans="1:24" s="1" customFormat="1" x14ac:dyDescent="0.2">
      <c r="A118" s="48"/>
      <c r="B118" s="725" t="s">
        <v>65</v>
      </c>
      <c r="C118" s="726"/>
      <c r="D118" s="726"/>
      <c r="E118" s="726"/>
      <c r="F118" s="726"/>
      <c r="G118" s="726"/>
      <c r="H118" s="726"/>
      <c r="I118" s="727"/>
      <c r="J118" s="55">
        <f>SUMIF(I14:I105,"SB(VB)",J14:J105)</f>
        <v>53.8</v>
      </c>
      <c r="K118" s="86"/>
      <c r="L118" s="273"/>
    </row>
    <row r="119" spans="1:24" s="1" customFormat="1" x14ac:dyDescent="0.2">
      <c r="A119" s="48"/>
      <c r="B119" s="725" t="s">
        <v>91</v>
      </c>
      <c r="C119" s="726"/>
      <c r="D119" s="726"/>
      <c r="E119" s="726"/>
      <c r="F119" s="726"/>
      <c r="G119" s="726"/>
      <c r="H119" s="726"/>
      <c r="I119" s="727"/>
      <c r="J119" s="55">
        <f>SUMIF(I17:I106,"SB(ES)",J17:J106)</f>
        <v>609.29999999999995</v>
      </c>
      <c r="K119" s="86"/>
      <c r="L119" s="273"/>
    </row>
    <row r="120" spans="1:24" s="1" customFormat="1" x14ac:dyDescent="0.2">
      <c r="A120" s="48"/>
      <c r="B120" s="728" t="s">
        <v>66</v>
      </c>
      <c r="C120" s="729"/>
      <c r="D120" s="729"/>
      <c r="E120" s="729"/>
      <c r="F120" s="729"/>
      <c r="G120" s="729"/>
      <c r="H120" s="729"/>
      <c r="I120" s="730"/>
      <c r="J120" s="260">
        <f t="shared" ref="J120" si="6">SUM(J121:J123)</f>
        <v>565.49999999999989</v>
      </c>
      <c r="K120" s="52"/>
      <c r="L120" s="272"/>
    </row>
    <row r="121" spans="1:24" s="1" customFormat="1" x14ac:dyDescent="0.2">
      <c r="A121" s="48"/>
      <c r="B121" s="731" t="s">
        <v>67</v>
      </c>
      <c r="C121" s="732"/>
      <c r="D121" s="732"/>
      <c r="E121" s="732"/>
      <c r="F121" s="732"/>
      <c r="G121" s="732"/>
      <c r="H121" s="732"/>
      <c r="I121" s="733"/>
      <c r="J121" s="56">
        <f>SUMIF(I14:I105,"es",J14:J105)</f>
        <v>478.9</v>
      </c>
      <c r="K121" s="86"/>
      <c r="L121" s="273"/>
    </row>
    <row r="122" spans="1:24" s="1" customFormat="1" x14ac:dyDescent="0.2">
      <c r="A122" s="48"/>
      <c r="B122" s="734" t="s">
        <v>68</v>
      </c>
      <c r="C122" s="735"/>
      <c r="D122" s="735"/>
      <c r="E122" s="735"/>
      <c r="F122" s="735"/>
      <c r="G122" s="735"/>
      <c r="H122" s="735"/>
      <c r="I122" s="736"/>
      <c r="J122" s="56">
        <f>SUMIF(I14:I105,"lrvb",J14:J105)</f>
        <v>59.3</v>
      </c>
      <c r="K122" s="86"/>
      <c r="L122" s="273"/>
      <c r="R122" s="17"/>
      <c r="X122" s="17"/>
    </row>
    <row r="123" spans="1:24" x14ac:dyDescent="0.2">
      <c r="A123" s="48"/>
      <c r="B123" s="731" t="s">
        <v>69</v>
      </c>
      <c r="C123" s="732"/>
      <c r="D123" s="732"/>
      <c r="E123" s="732"/>
      <c r="F123" s="732"/>
      <c r="G123" s="732"/>
      <c r="H123" s="732"/>
      <c r="I123" s="733"/>
      <c r="J123" s="56">
        <f>SUMIF(I14:I105,"kt",J14:J105)</f>
        <v>27.3</v>
      </c>
      <c r="K123" s="86"/>
      <c r="L123" s="273"/>
    </row>
    <row r="124" spans="1:24" ht="13.5" thickBot="1" x14ac:dyDescent="0.25">
      <c r="A124" s="57"/>
      <c r="B124" s="722" t="s">
        <v>18</v>
      </c>
      <c r="C124" s="723"/>
      <c r="D124" s="723"/>
      <c r="E124" s="723"/>
      <c r="F124" s="723"/>
      <c r="G124" s="723"/>
      <c r="H124" s="723"/>
      <c r="I124" s="724"/>
      <c r="J124" s="37">
        <f t="shared" ref="J124" si="7">J120+J113</f>
        <v>11811.699999999997</v>
      </c>
      <c r="K124" s="58"/>
      <c r="L124" s="270"/>
    </row>
    <row r="125" spans="1:24" x14ac:dyDescent="0.2">
      <c r="J125" s="73"/>
    </row>
    <row r="126" spans="1:24" x14ac:dyDescent="0.2">
      <c r="E126" s="846" t="s">
        <v>154</v>
      </c>
      <c r="F126" s="846"/>
      <c r="G126" s="846"/>
      <c r="H126" s="846"/>
      <c r="I126" s="846"/>
      <c r="J126" s="846"/>
    </row>
    <row r="127" spans="1:24" x14ac:dyDescent="0.2">
      <c r="J127" s="73"/>
    </row>
    <row r="128" spans="1:24" x14ac:dyDescent="0.2">
      <c r="J128" s="73"/>
    </row>
    <row r="129" spans="10:10" x14ac:dyDescent="0.2">
      <c r="J129" s="73"/>
    </row>
    <row r="130" spans="10:10" x14ac:dyDescent="0.2">
      <c r="J130" s="73"/>
    </row>
    <row r="131" spans="10:10" x14ac:dyDescent="0.2">
      <c r="J131" s="73"/>
    </row>
  </sheetData>
  <mergeCells count="160">
    <mergeCell ref="H1:L1"/>
    <mergeCell ref="H2:L2"/>
    <mergeCell ref="K7:L7"/>
    <mergeCell ref="J8:J9"/>
    <mergeCell ref="K8:K9"/>
    <mergeCell ref="A3:L3"/>
    <mergeCell ref="A4:L4"/>
    <mergeCell ref="A5:L5"/>
    <mergeCell ref="A7:A9"/>
    <mergeCell ref="B7:B9"/>
    <mergeCell ref="C7:C9"/>
    <mergeCell ref="D7:D9"/>
    <mergeCell ref="E7:E9"/>
    <mergeCell ref="F7:F9"/>
    <mergeCell ref="A26:A27"/>
    <mergeCell ref="B26:B27"/>
    <mergeCell ref="C26:C27"/>
    <mergeCell ref="D26:D27"/>
    <mergeCell ref="E26:E27"/>
    <mergeCell ref="E126:J126"/>
    <mergeCell ref="G7:G9"/>
    <mergeCell ref="H7:H9"/>
    <mergeCell ref="I7:I9"/>
    <mergeCell ref="A10:L10"/>
    <mergeCell ref="A11:L11"/>
    <mergeCell ref="B12:L12"/>
    <mergeCell ref="C13:L13"/>
    <mergeCell ref="A14:A17"/>
    <mergeCell ref="B14:B17"/>
    <mergeCell ref="G14:G17"/>
    <mergeCell ref="H14:H15"/>
    <mergeCell ref="K16:K17"/>
    <mergeCell ref="A18:A20"/>
    <mergeCell ref="B18:B20"/>
    <mergeCell ref="C18:C20"/>
    <mergeCell ref="D18:D20"/>
    <mergeCell ref="E18:E20"/>
    <mergeCell ref="F18:F20"/>
    <mergeCell ref="G18:G20"/>
    <mergeCell ref="C14:C17"/>
    <mergeCell ref="D14:D17"/>
    <mergeCell ref="E14:E17"/>
    <mergeCell ref="F14:F17"/>
    <mergeCell ref="K31:L31"/>
    <mergeCell ref="C32:L32"/>
    <mergeCell ref="D33:D34"/>
    <mergeCell ref="H33:H34"/>
    <mergeCell ref="K33:K34"/>
    <mergeCell ref="H18:H19"/>
    <mergeCell ref="K19:K20"/>
    <mergeCell ref="F21:F22"/>
    <mergeCell ref="K22:K23"/>
    <mergeCell ref="K24:K25"/>
    <mergeCell ref="D44:D45"/>
    <mergeCell ref="F44:F45"/>
    <mergeCell ref="D46:D47"/>
    <mergeCell ref="H46:H48"/>
    <mergeCell ref="F48:F49"/>
    <mergeCell ref="F51:F52"/>
    <mergeCell ref="F26:F27"/>
    <mergeCell ref="G26:G27"/>
    <mergeCell ref="C31:I31"/>
    <mergeCell ref="D59:D60"/>
    <mergeCell ref="F59:F60"/>
    <mergeCell ref="H59:H60"/>
    <mergeCell ref="K59:K60"/>
    <mergeCell ref="D61:D62"/>
    <mergeCell ref="F61:F62"/>
    <mergeCell ref="H61:H62"/>
    <mergeCell ref="K61:K62"/>
    <mergeCell ref="F53:F54"/>
    <mergeCell ref="D54:D55"/>
    <mergeCell ref="D57:D58"/>
    <mergeCell ref="F57:F58"/>
    <mergeCell ref="H57:H58"/>
    <mergeCell ref="K57:K58"/>
    <mergeCell ref="H83:I83"/>
    <mergeCell ref="B84:B85"/>
    <mergeCell ref="C84:C85"/>
    <mergeCell ref="D84:D85"/>
    <mergeCell ref="E84:E85"/>
    <mergeCell ref="F84:F85"/>
    <mergeCell ref="G84:G85"/>
    <mergeCell ref="C79:C80"/>
    <mergeCell ref="D79:D80"/>
    <mergeCell ref="F79:F80"/>
    <mergeCell ref="H79:H80"/>
    <mergeCell ref="C81:C82"/>
    <mergeCell ref="D81:D82"/>
    <mergeCell ref="F81:F83"/>
    <mergeCell ref="H81:H82"/>
    <mergeCell ref="E82:E83"/>
    <mergeCell ref="G82:G83"/>
    <mergeCell ref="H94:H95"/>
    <mergeCell ref="K94:K95"/>
    <mergeCell ref="F96:F98"/>
    <mergeCell ref="H96:H98"/>
    <mergeCell ref="H99:I99"/>
    <mergeCell ref="C100:I100"/>
    <mergeCell ref="K100:L100"/>
    <mergeCell ref="K84:K85"/>
    <mergeCell ref="D87:D88"/>
    <mergeCell ref="F87:F88"/>
    <mergeCell ref="H88:H89"/>
    <mergeCell ref="K90:K91"/>
    <mergeCell ref="D92:D93"/>
    <mergeCell ref="F92:F93"/>
    <mergeCell ref="C107:I107"/>
    <mergeCell ref="K107:L107"/>
    <mergeCell ref="B108:I108"/>
    <mergeCell ref="B109:I109"/>
    <mergeCell ref="A110:J110"/>
    <mergeCell ref="B111:J111"/>
    <mergeCell ref="M100:M102"/>
    <mergeCell ref="C101:K101"/>
    <mergeCell ref="F102:F103"/>
    <mergeCell ref="K103:K104"/>
    <mergeCell ref="B105:B106"/>
    <mergeCell ref="C105:C106"/>
    <mergeCell ref="D105:D106"/>
    <mergeCell ref="E105:E106"/>
    <mergeCell ref="G105:G106"/>
    <mergeCell ref="K105:K106"/>
    <mergeCell ref="B124:I124"/>
    <mergeCell ref="B118:I118"/>
    <mergeCell ref="B119:I119"/>
    <mergeCell ref="B120:I120"/>
    <mergeCell ref="B121:I121"/>
    <mergeCell ref="B122:I122"/>
    <mergeCell ref="B123:I123"/>
    <mergeCell ref="B112:I112"/>
    <mergeCell ref="B113:I113"/>
    <mergeCell ref="B114:I114"/>
    <mergeCell ref="B115:I115"/>
    <mergeCell ref="B116:I116"/>
    <mergeCell ref="B117:I117"/>
    <mergeCell ref="K79:K80"/>
    <mergeCell ref="L79:L80"/>
    <mergeCell ref="A28:A30"/>
    <mergeCell ref="B28:B30"/>
    <mergeCell ref="C28:C30"/>
    <mergeCell ref="D28:D30"/>
    <mergeCell ref="E28:E30"/>
    <mergeCell ref="F28:F30"/>
    <mergeCell ref="K29:K30"/>
    <mergeCell ref="F41:F42"/>
    <mergeCell ref="D70:D73"/>
    <mergeCell ref="E70:E73"/>
    <mergeCell ref="F70:F73"/>
    <mergeCell ref="H70:H73"/>
    <mergeCell ref="K70:K73"/>
    <mergeCell ref="F74:F76"/>
    <mergeCell ref="E75:E78"/>
    <mergeCell ref="C63:I63"/>
    <mergeCell ref="K63:L63"/>
    <mergeCell ref="C64:L64"/>
    <mergeCell ref="D65:D66"/>
    <mergeCell ref="D67:D69"/>
    <mergeCell ref="F67:F69"/>
    <mergeCell ref="H67:H68"/>
  </mergeCells>
  <printOptions horizontalCentered="1"/>
  <pageMargins left="0.70866141732283472" right="0.19685039370078741" top="0.35433070866141736" bottom="0.35433070866141736" header="0.31496062992125984" footer="0.31496062992125984"/>
  <pageSetup paperSize="9" scale="83" orientation="portrait" r:id="rId1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29"/>
  <sheetViews>
    <sheetView zoomScaleNormal="100" zoomScaleSheetLayoutView="80" workbookViewId="0"/>
  </sheetViews>
  <sheetFormatPr defaultColWidth="9.140625" defaultRowHeight="12.75" x14ac:dyDescent="0.2"/>
  <cols>
    <col min="1" max="1" width="3.140625" style="72" customWidth="1"/>
    <col min="2" max="2" width="3.140625" style="610" customWidth="1"/>
    <col min="3" max="3" width="3.140625" style="72" customWidth="1"/>
    <col min="4" max="4" width="28.7109375" style="72" customWidth="1"/>
    <col min="5" max="5" width="3" style="72" customWidth="1"/>
    <col min="6" max="6" width="3" style="373" customWidth="1"/>
    <col min="7" max="7" width="3" style="610" customWidth="1"/>
    <col min="8" max="8" width="17" style="72" customWidth="1"/>
    <col min="9" max="9" width="8.140625" style="72" customWidth="1"/>
    <col min="10" max="12" width="9.85546875" style="72" customWidth="1"/>
    <col min="13" max="13" width="24.7109375" style="72" customWidth="1"/>
    <col min="14" max="14" width="5.7109375" style="72" customWidth="1"/>
    <col min="15" max="16" width="10.28515625" style="72" bestFit="1" customWidth="1"/>
    <col min="17" max="16384" width="9.140625" style="72"/>
  </cols>
  <sheetData>
    <row r="1" spans="1:19" s="119" customFormat="1" ht="35.25" customHeight="1" x14ac:dyDescent="0.25">
      <c r="A1" s="115"/>
      <c r="B1" s="118"/>
      <c r="C1" s="115"/>
      <c r="D1" s="115"/>
      <c r="E1" s="116"/>
      <c r="F1" s="363"/>
      <c r="G1" s="228"/>
      <c r="H1" s="117"/>
      <c r="I1" s="901" t="s">
        <v>150</v>
      </c>
      <c r="J1" s="901"/>
      <c r="K1" s="901"/>
      <c r="L1" s="901"/>
      <c r="M1" s="901"/>
      <c r="N1" s="901"/>
    </row>
    <row r="2" spans="1:19" s="1" customFormat="1" ht="12.75" customHeight="1" x14ac:dyDescent="0.2">
      <c r="A2" s="873" t="s">
        <v>142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69"/>
      <c r="P2" s="1" t="s">
        <v>76</v>
      </c>
    </row>
    <row r="3" spans="1:19" s="1" customFormat="1" ht="12.75" customHeight="1" x14ac:dyDescent="0.2">
      <c r="A3" s="874" t="s">
        <v>0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69"/>
    </row>
    <row r="4" spans="1:19" s="1" customFormat="1" x14ac:dyDescent="0.2">
      <c r="A4" s="875" t="s">
        <v>1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70"/>
    </row>
    <row r="5" spans="1:19" s="1" customFormat="1" ht="13.5" thickBot="1" x14ac:dyDescent="0.25">
      <c r="A5" s="2"/>
      <c r="B5" s="2"/>
      <c r="C5" s="2"/>
      <c r="D5" s="611"/>
      <c r="E5" s="611"/>
      <c r="F5" s="364"/>
      <c r="G5" s="611"/>
      <c r="H5" s="611"/>
      <c r="I5" s="611"/>
      <c r="J5" s="3"/>
      <c r="K5" s="3"/>
      <c r="L5" s="3"/>
      <c r="M5" s="94"/>
      <c r="N5" s="277"/>
      <c r="O5" s="611"/>
    </row>
    <row r="6" spans="1:19" s="1" customFormat="1" ht="39" customHeight="1" x14ac:dyDescent="0.2">
      <c r="A6" s="876" t="s">
        <v>2</v>
      </c>
      <c r="B6" s="879" t="s">
        <v>3</v>
      </c>
      <c r="C6" s="879" t="s">
        <v>4</v>
      </c>
      <c r="D6" s="882" t="s">
        <v>5</v>
      </c>
      <c r="E6" s="884" t="s">
        <v>6</v>
      </c>
      <c r="F6" s="886" t="s">
        <v>146</v>
      </c>
      <c r="G6" s="847" t="s">
        <v>7</v>
      </c>
      <c r="H6" s="849" t="s">
        <v>144</v>
      </c>
      <c r="I6" s="849" t="s">
        <v>8</v>
      </c>
      <c r="J6" s="902" t="s">
        <v>143</v>
      </c>
      <c r="K6" s="889" t="s">
        <v>148</v>
      </c>
      <c r="L6" s="892" t="s">
        <v>149</v>
      </c>
      <c r="M6" s="867" t="s">
        <v>9</v>
      </c>
      <c r="N6" s="868"/>
    </row>
    <row r="7" spans="1:19" s="1" customFormat="1" ht="16.5" customHeight="1" x14ac:dyDescent="0.2">
      <c r="A7" s="877"/>
      <c r="B7" s="880"/>
      <c r="C7" s="880"/>
      <c r="D7" s="883"/>
      <c r="E7" s="885"/>
      <c r="F7" s="887"/>
      <c r="G7" s="848"/>
      <c r="H7" s="850"/>
      <c r="I7" s="850"/>
      <c r="J7" s="903"/>
      <c r="K7" s="890"/>
      <c r="L7" s="893"/>
      <c r="M7" s="871" t="s">
        <v>5</v>
      </c>
      <c r="N7" s="276" t="s">
        <v>10</v>
      </c>
    </row>
    <row r="8" spans="1:19" s="1" customFormat="1" ht="57" customHeight="1" thickBot="1" x14ac:dyDescent="0.25">
      <c r="A8" s="878"/>
      <c r="B8" s="881"/>
      <c r="C8" s="881"/>
      <c r="D8" s="883"/>
      <c r="E8" s="885"/>
      <c r="F8" s="888"/>
      <c r="G8" s="848"/>
      <c r="H8" s="851"/>
      <c r="I8" s="851"/>
      <c r="J8" s="904"/>
      <c r="K8" s="891"/>
      <c r="L8" s="894"/>
      <c r="M8" s="872"/>
      <c r="N8" s="286" t="s">
        <v>85</v>
      </c>
    </row>
    <row r="9" spans="1:19" s="1" customFormat="1" ht="18" customHeight="1" thickBot="1" x14ac:dyDescent="0.25">
      <c r="A9" s="852" t="s">
        <v>11</v>
      </c>
      <c r="B9" s="853"/>
      <c r="C9" s="853"/>
      <c r="D9" s="853"/>
      <c r="E9" s="853"/>
      <c r="F9" s="853"/>
      <c r="G9" s="853"/>
      <c r="H9" s="854"/>
      <c r="I9" s="854"/>
      <c r="J9" s="854"/>
      <c r="K9" s="854"/>
      <c r="L9" s="854"/>
      <c r="M9" s="853"/>
      <c r="N9" s="855"/>
    </row>
    <row r="10" spans="1:19" s="1" customFormat="1" ht="13.5" thickBot="1" x14ac:dyDescent="0.25">
      <c r="A10" s="856" t="s">
        <v>12</v>
      </c>
      <c r="B10" s="857"/>
      <c r="C10" s="857"/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8"/>
    </row>
    <row r="11" spans="1:19" s="1" customFormat="1" ht="15" customHeight="1" thickBot="1" x14ac:dyDescent="0.25">
      <c r="A11" s="235" t="s">
        <v>13</v>
      </c>
      <c r="B11" s="859" t="s">
        <v>14</v>
      </c>
      <c r="C11" s="859"/>
      <c r="D11" s="859"/>
      <c r="E11" s="859"/>
      <c r="F11" s="859"/>
      <c r="G11" s="859"/>
      <c r="H11" s="859"/>
      <c r="I11" s="859"/>
      <c r="J11" s="859"/>
      <c r="K11" s="859"/>
      <c r="L11" s="859"/>
      <c r="M11" s="860"/>
      <c r="N11" s="861"/>
    </row>
    <row r="12" spans="1:19" s="1" customFormat="1" ht="16.5" customHeight="1" thickBot="1" x14ac:dyDescent="0.25">
      <c r="A12" s="571" t="s">
        <v>13</v>
      </c>
      <c r="B12" s="130" t="s">
        <v>13</v>
      </c>
      <c r="C12" s="862" t="s">
        <v>15</v>
      </c>
      <c r="D12" s="863"/>
      <c r="E12" s="863"/>
      <c r="F12" s="863"/>
      <c r="G12" s="863"/>
      <c r="H12" s="863"/>
      <c r="I12" s="863"/>
      <c r="J12" s="863"/>
      <c r="K12" s="863"/>
      <c r="L12" s="863"/>
      <c r="M12" s="863"/>
      <c r="N12" s="864"/>
    </row>
    <row r="13" spans="1:19" s="1" customFormat="1" ht="28.5" customHeight="1" x14ac:dyDescent="0.2">
      <c r="A13" s="677" t="s">
        <v>13</v>
      </c>
      <c r="B13" s="680" t="s">
        <v>13</v>
      </c>
      <c r="C13" s="683" t="s">
        <v>13</v>
      </c>
      <c r="D13" s="685" t="s">
        <v>121</v>
      </c>
      <c r="E13" s="687" t="s">
        <v>75</v>
      </c>
      <c r="F13" s="689">
        <v>11020306</v>
      </c>
      <c r="G13" s="826" t="s">
        <v>16</v>
      </c>
      <c r="H13" s="842" t="s">
        <v>111</v>
      </c>
      <c r="I13" s="4" t="s">
        <v>17</v>
      </c>
      <c r="J13" s="380">
        <v>4</v>
      </c>
      <c r="K13" s="397">
        <v>4</v>
      </c>
      <c r="L13" s="389"/>
      <c r="M13" s="195" t="s">
        <v>122</v>
      </c>
      <c r="N13" s="287">
        <v>3</v>
      </c>
    </row>
    <row r="14" spans="1:19" s="1" customFormat="1" ht="42.75" customHeight="1" x14ac:dyDescent="0.2">
      <c r="A14" s="678"/>
      <c r="B14" s="681"/>
      <c r="C14" s="684"/>
      <c r="D14" s="686"/>
      <c r="E14" s="688"/>
      <c r="F14" s="690"/>
      <c r="G14" s="830"/>
      <c r="H14" s="843"/>
      <c r="I14" s="27"/>
      <c r="J14" s="381"/>
      <c r="K14" s="398"/>
      <c r="L14" s="390"/>
      <c r="M14" s="205" t="s">
        <v>78</v>
      </c>
      <c r="N14" s="288">
        <v>40</v>
      </c>
      <c r="Q14" s="17"/>
    </row>
    <row r="15" spans="1:19" s="1" customFormat="1" ht="26.25" customHeight="1" x14ac:dyDescent="0.2">
      <c r="A15" s="678"/>
      <c r="B15" s="681"/>
      <c r="C15" s="684"/>
      <c r="D15" s="686"/>
      <c r="E15" s="688"/>
      <c r="F15" s="690"/>
      <c r="G15" s="830"/>
      <c r="H15" s="149"/>
      <c r="I15" s="27" t="s">
        <v>17</v>
      </c>
      <c r="J15" s="382">
        <v>20.6</v>
      </c>
      <c r="K15" s="399">
        <v>20.6</v>
      </c>
      <c r="L15" s="391"/>
      <c r="M15" s="807" t="s">
        <v>99</v>
      </c>
      <c r="N15" s="289">
        <v>1</v>
      </c>
      <c r="R15" s="17"/>
      <c r="S15" s="17"/>
    </row>
    <row r="16" spans="1:19" s="1" customFormat="1" ht="15.75" customHeight="1" thickBot="1" x14ac:dyDescent="0.25">
      <c r="A16" s="679"/>
      <c r="B16" s="682"/>
      <c r="C16" s="831"/>
      <c r="D16" s="832"/>
      <c r="E16" s="833"/>
      <c r="F16" s="691"/>
      <c r="G16" s="865"/>
      <c r="H16" s="156"/>
      <c r="I16" s="6" t="s">
        <v>18</v>
      </c>
      <c r="J16" s="383">
        <f>SUM(J13:J15)</f>
        <v>24.6</v>
      </c>
      <c r="K16" s="400">
        <f>SUM(K13:K15)</f>
        <v>24.6</v>
      </c>
      <c r="L16" s="392"/>
      <c r="M16" s="808"/>
      <c r="N16" s="290"/>
      <c r="P16" s="17"/>
    </row>
    <row r="17" spans="1:19" s="1" customFormat="1" ht="27" customHeight="1" x14ac:dyDescent="0.2">
      <c r="A17" s="677" t="s">
        <v>13</v>
      </c>
      <c r="B17" s="680" t="s">
        <v>13</v>
      </c>
      <c r="C17" s="683" t="s">
        <v>19</v>
      </c>
      <c r="D17" s="685" t="s">
        <v>73</v>
      </c>
      <c r="E17" s="687"/>
      <c r="F17" s="689">
        <v>11020307</v>
      </c>
      <c r="G17" s="826" t="s">
        <v>16</v>
      </c>
      <c r="H17" s="842" t="s">
        <v>111</v>
      </c>
      <c r="I17" s="4" t="s">
        <v>17</v>
      </c>
      <c r="J17" s="639">
        <v>18.5</v>
      </c>
      <c r="K17" s="646">
        <v>25.9</v>
      </c>
      <c r="L17" s="647">
        <f>+K17-J17</f>
        <v>7.3999999999999986</v>
      </c>
      <c r="M17" s="22" t="s">
        <v>20</v>
      </c>
      <c r="N17" s="291">
        <v>20</v>
      </c>
    </row>
    <row r="18" spans="1:19" s="1" customFormat="1" ht="36" customHeight="1" x14ac:dyDescent="0.2">
      <c r="A18" s="678"/>
      <c r="B18" s="681"/>
      <c r="C18" s="684"/>
      <c r="D18" s="686"/>
      <c r="E18" s="688"/>
      <c r="F18" s="690"/>
      <c r="G18" s="830"/>
      <c r="H18" s="843"/>
      <c r="I18" s="16"/>
      <c r="J18" s="617"/>
      <c r="K18" s="402"/>
      <c r="L18" s="394"/>
      <c r="M18" s="844" t="s">
        <v>128</v>
      </c>
      <c r="N18" s="289">
        <v>100</v>
      </c>
      <c r="S18" s="17"/>
    </row>
    <row r="19" spans="1:19" s="1" customFormat="1" ht="18.75" customHeight="1" thickBot="1" x14ac:dyDescent="0.25">
      <c r="A19" s="679"/>
      <c r="B19" s="682"/>
      <c r="C19" s="684"/>
      <c r="D19" s="686"/>
      <c r="E19" s="688"/>
      <c r="F19" s="691"/>
      <c r="G19" s="827"/>
      <c r="H19" s="156"/>
      <c r="I19" s="81" t="s">
        <v>18</v>
      </c>
      <c r="J19" s="618">
        <f t="shared" ref="J19" si="0">+J17</f>
        <v>18.5</v>
      </c>
      <c r="K19" s="400">
        <f t="shared" ref="K19:L19" si="1">+K17</f>
        <v>25.9</v>
      </c>
      <c r="L19" s="619">
        <f t="shared" si="1"/>
        <v>7.3999999999999986</v>
      </c>
      <c r="M19" s="845"/>
      <c r="N19" s="292"/>
      <c r="Q19" s="17"/>
    </row>
    <row r="20" spans="1:19" s="1" customFormat="1" ht="30.75" customHeight="1" x14ac:dyDescent="0.2">
      <c r="A20" s="570" t="s">
        <v>13</v>
      </c>
      <c r="B20" s="573" t="s">
        <v>13</v>
      </c>
      <c r="C20" s="576" t="s">
        <v>21</v>
      </c>
      <c r="D20" s="578" t="s">
        <v>92</v>
      </c>
      <c r="E20" s="580"/>
      <c r="F20" s="689">
        <v>11020502</v>
      </c>
      <c r="G20" s="89">
        <v>3</v>
      </c>
      <c r="H20" s="609" t="s">
        <v>138</v>
      </c>
      <c r="I20" s="7" t="s">
        <v>17</v>
      </c>
      <c r="J20" s="640">
        <f>39.8+40</f>
        <v>79.8</v>
      </c>
      <c r="K20" s="641">
        <f>39.8+40</f>
        <v>79.8</v>
      </c>
      <c r="L20" s="642">
        <f>+K20-J20</f>
        <v>0</v>
      </c>
      <c r="M20" s="66" t="s">
        <v>93</v>
      </c>
      <c r="N20" s="287">
        <v>100</v>
      </c>
      <c r="O20" s="105"/>
      <c r="R20" s="17"/>
    </row>
    <row r="21" spans="1:19" s="1" customFormat="1" ht="30" customHeight="1" x14ac:dyDescent="0.2">
      <c r="A21" s="571"/>
      <c r="B21" s="574"/>
      <c r="C21" s="577"/>
      <c r="D21" s="579"/>
      <c r="E21" s="581"/>
      <c r="F21" s="690"/>
      <c r="G21" s="604"/>
      <c r="H21" s="149"/>
      <c r="I21" s="16" t="s">
        <v>17</v>
      </c>
      <c r="J21" s="620">
        <v>86.1</v>
      </c>
      <c r="K21" s="399">
        <v>86.1</v>
      </c>
      <c r="L21" s="391"/>
      <c r="M21" s="807" t="s">
        <v>100</v>
      </c>
      <c r="N21" s="289">
        <v>100</v>
      </c>
      <c r="P21" s="17"/>
    </row>
    <row r="22" spans="1:19" s="1" customFormat="1" ht="15.75" customHeight="1" x14ac:dyDescent="0.2">
      <c r="A22" s="571"/>
      <c r="B22" s="574"/>
      <c r="C22" s="577"/>
      <c r="D22" s="579"/>
      <c r="E22" s="581"/>
      <c r="F22" s="583"/>
      <c r="G22" s="604"/>
      <c r="H22" s="149"/>
      <c r="I22" s="60" t="s">
        <v>88</v>
      </c>
      <c r="J22" s="621">
        <v>31.8</v>
      </c>
      <c r="K22" s="403">
        <v>31.8</v>
      </c>
      <c r="L22" s="395"/>
      <c r="M22" s="819"/>
      <c r="N22" s="288"/>
      <c r="P22" s="17"/>
    </row>
    <row r="23" spans="1:19" s="1" customFormat="1" ht="43.5" customHeight="1" x14ac:dyDescent="0.2">
      <c r="A23" s="571"/>
      <c r="B23" s="574"/>
      <c r="C23" s="577"/>
      <c r="D23" s="579"/>
      <c r="E23" s="581"/>
      <c r="F23" s="583"/>
      <c r="G23" s="603">
        <v>2</v>
      </c>
      <c r="H23" s="279" t="s">
        <v>111</v>
      </c>
      <c r="I23" s="60" t="s">
        <v>17</v>
      </c>
      <c r="J23" s="620">
        <v>65</v>
      </c>
      <c r="K23" s="399">
        <v>65</v>
      </c>
      <c r="L23" s="391">
        <f>+K23-J23</f>
        <v>0</v>
      </c>
      <c r="M23" s="807" t="s">
        <v>101</v>
      </c>
      <c r="N23" s="289">
        <v>1</v>
      </c>
      <c r="Q23" s="17"/>
    </row>
    <row r="24" spans="1:19" s="1" customFormat="1" ht="15.75" customHeight="1" thickBot="1" x14ac:dyDescent="0.25">
      <c r="A24" s="572"/>
      <c r="B24" s="575"/>
      <c r="C24" s="605"/>
      <c r="D24" s="226"/>
      <c r="E24" s="606"/>
      <c r="F24" s="584"/>
      <c r="G24" s="282"/>
      <c r="H24" s="283"/>
      <c r="I24" s="591" t="s">
        <v>18</v>
      </c>
      <c r="J24" s="618">
        <f>SUM(J20:J23)</f>
        <v>262.7</v>
      </c>
      <c r="K24" s="400">
        <f>SUM(K20:K23)</f>
        <v>262.7</v>
      </c>
      <c r="L24" s="619">
        <f>SUM(L20:L23)</f>
        <v>0</v>
      </c>
      <c r="M24" s="808"/>
      <c r="N24" s="292"/>
    </row>
    <row r="25" spans="1:19" s="1" customFormat="1" ht="33.75" customHeight="1" x14ac:dyDescent="0.2">
      <c r="A25" s="677" t="s">
        <v>13</v>
      </c>
      <c r="B25" s="680" t="s">
        <v>13</v>
      </c>
      <c r="C25" s="683" t="s">
        <v>40</v>
      </c>
      <c r="D25" s="685" t="s">
        <v>102</v>
      </c>
      <c r="E25" s="687"/>
      <c r="F25" s="689">
        <v>11020310</v>
      </c>
      <c r="G25" s="826" t="s">
        <v>16</v>
      </c>
      <c r="H25" s="176" t="s">
        <v>111</v>
      </c>
      <c r="I25" s="7" t="s">
        <v>17</v>
      </c>
      <c r="J25" s="640">
        <v>29.2</v>
      </c>
      <c r="K25" s="641">
        <v>29.2</v>
      </c>
      <c r="L25" s="642">
        <f>+K25-J25</f>
        <v>0</v>
      </c>
      <c r="M25" s="22" t="s">
        <v>103</v>
      </c>
      <c r="N25" s="643">
        <v>851</v>
      </c>
    </row>
    <row r="26" spans="1:19" s="1" customFormat="1" ht="15.75" customHeight="1" thickBot="1" x14ac:dyDescent="0.25">
      <c r="A26" s="679"/>
      <c r="B26" s="682"/>
      <c r="C26" s="684"/>
      <c r="D26" s="686"/>
      <c r="E26" s="688"/>
      <c r="F26" s="691"/>
      <c r="G26" s="827"/>
      <c r="H26" s="156"/>
      <c r="I26" s="8" t="s">
        <v>18</v>
      </c>
      <c r="J26" s="622">
        <f t="shared" ref="J26" si="2">+J25</f>
        <v>29.2</v>
      </c>
      <c r="K26" s="404">
        <f t="shared" ref="K26:L26" si="3">+K25</f>
        <v>29.2</v>
      </c>
      <c r="L26" s="623">
        <f t="shared" si="3"/>
        <v>0</v>
      </c>
      <c r="M26" s="28"/>
      <c r="N26" s="292"/>
    </row>
    <row r="27" spans="1:19" s="1" customFormat="1" ht="28.5" customHeight="1" x14ac:dyDescent="0.2">
      <c r="A27" s="677" t="s">
        <v>13</v>
      </c>
      <c r="B27" s="680" t="s">
        <v>13</v>
      </c>
      <c r="C27" s="683" t="s">
        <v>72</v>
      </c>
      <c r="D27" s="685" t="s">
        <v>151</v>
      </c>
      <c r="E27" s="687"/>
      <c r="F27" s="689"/>
      <c r="G27" s="602">
        <v>2</v>
      </c>
      <c r="H27" s="176" t="s">
        <v>111</v>
      </c>
      <c r="I27" s="4" t="s">
        <v>17</v>
      </c>
      <c r="J27" s="640">
        <v>113.8</v>
      </c>
      <c r="K27" s="641">
        <v>113.8</v>
      </c>
      <c r="L27" s="642">
        <f>+K27-J27</f>
        <v>0</v>
      </c>
      <c r="M27" s="567" t="s">
        <v>136</v>
      </c>
      <c r="N27" s="568">
        <v>6880</v>
      </c>
      <c r="R27" s="17"/>
    </row>
    <row r="28" spans="1:19" s="1" customFormat="1" ht="16.5" customHeight="1" x14ac:dyDescent="0.2">
      <c r="A28" s="678"/>
      <c r="B28" s="681"/>
      <c r="C28" s="684"/>
      <c r="D28" s="686"/>
      <c r="E28" s="688"/>
      <c r="F28" s="690"/>
      <c r="G28" s="604">
        <v>3</v>
      </c>
      <c r="H28" s="482"/>
      <c r="I28" s="59" t="s">
        <v>17</v>
      </c>
      <c r="J28" s="617">
        <v>5.7</v>
      </c>
      <c r="K28" s="402">
        <v>5.7</v>
      </c>
      <c r="L28" s="394">
        <f>+K28-J28</f>
        <v>0</v>
      </c>
      <c r="M28" s="673" t="s">
        <v>152</v>
      </c>
      <c r="N28" s="300">
        <v>64</v>
      </c>
    </row>
    <row r="29" spans="1:19" s="1" customFormat="1" ht="15.75" customHeight="1" thickBot="1" x14ac:dyDescent="0.25">
      <c r="A29" s="679"/>
      <c r="B29" s="682"/>
      <c r="C29" s="684"/>
      <c r="D29" s="686"/>
      <c r="E29" s="688"/>
      <c r="F29" s="691"/>
      <c r="G29" s="483"/>
      <c r="H29" s="156"/>
      <c r="I29" s="8" t="s">
        <v>18</v>
      </c>
      <c r="J29" s="383">
        <f>SUM(J27:J28)</f>
        <v>119.5</v>
      </c>
      <c r="K29" s="400">
        <f t="shared" ref="K29:L29" si="4">SUM(K27:K28)</f>
        <v>119.5</v>
      </c>
      <c r="L29" s="625">
        <f t="shared" si="4"/>
        <v>0</v>
      </c>
      <c r="M29" s="692"/>
      <c r="N29" s="292"/>
    </row>
    <row r="30" spans="1:19" s="1" customFormat="1" ht="13.5" thickBot="1" x14ac:dyDescent="0.25">
      <c r="A30" s="236" t="s">
        <v>13</v>
      </c>
      <c r="B30" s="9" t="s">
        <v>13</v>
      </c>
      <c r="C30" s="828" t="s">
        <v>22</v>
      </c>
      <c r="D30" s="743"/>
      <c r="E30" s="743"/>
      <c r="F30" s="743"/>
      <c r="G30" s="743"/>
      <c r="H30" s="743"/>
      <c r="I30" s="743"/>
      <c r="J30" s="10">
        <f>J24+J19+J16+J26+J29</f>
        <v>454.5</v>
      </c>
      <c r="K30" s="405">
        <f>K24+K19+K16+K26+K29</f>
        <v>461.9</v>
      </c>
      <c r="L30" s="624">
        <f>L24+L19+L16+L26+L29</f>
        <v>7.3999999999999986</v>
      </c>
      <c r="M30" s="834"/>
      <c r="N30" s="835"/>
    </row>
    <row r="31" spans="1:19" s="1" customFormat="1" ht="13.5" thickBot="1" x14ac:dyDescent="0.25">
      <c r="A31" s="236" t="s">
        <v>13</v>
      </c>
      <c r="B31" s="11" t="s">
        <v>19</v>
      </c>
      <c r="C31" s="836" t="s">
        <v>23</v>
      </c>
      <c r="D31" s="714"/>
      <c r="E31" s="714"/>
      <c r="F31" s="714"/>
      <c r="G31" s="714"/>
      <c r="H31" s="714"/>
      <c r="I31" s="714"/>
      <c r="J31" s="714"/>
      <c r="K31" s="714"/>
      <c r="L31" s="714"/>
      <c r="M31" s="714"/>
      <c r="N31" s="716"/>
    </row>
    <row r="32" spans="1:19" s="1" customFormat="1" ht="19.5" customHeight="1" x14ac:dyDescent="0.2">
      <c r="A32" s="237" t="s">
        <v>13</v>
      </c>
      <c r="B32" s="573" t="s">
        <v>19</v>
      </c>
      <c r="C32" s="14" t="s">
        <v>13</v>
      </c>
      <c r="D32" s="837" t="s">
        <v>24</v>
      </c>
      <c r="E32" s="312"/>
      <c r="F32" s="365"/>
      <c r="G32" s="64">
        <v>2</v>
      </c>
      <c r="H32" s="839" t="s">
        <v>111</v>
      </c>
      <c r="I32" s="344" t="s">
        <v>25</v>
      </c>
      <c r="J32" s="384">
        <v>361.4</v>
      </c>
      <c r="K32" s="401">
        <v>361.4</v>
      </c>
      <c r="L32" s="393"/>
      <c r="M32" s="814" t="s">
        <v>31</v>
      </c>
      <c r="N32" s="158">
        <v>14.3</v>
      </c>
      <c r="O32" s="13"/>
      <c r="R32" s="17"/>
    </row>
    <row r="33" spans="1:21" s="1" customFormat="1" ht="21.75" customHeight="1" x14ac:dyDescent="0.2">
      <c r="A33" s="238"/>
      <c r="B33" s="574"/>
      <c r="C33" s="14"/>
      <c r="D33" s="838"/>
      <c r="E33" s="312"/>
      <c r="F33" s="366"/>
      <c r="G33" s="64"/>
      <c r="H33" s="840"/>
      <c r="I33" s="354" t="s">
        <v>71</v>
      </c>
      <c r="J33" s="415">
        <v>50.9</v>
      </c>
      <c r="K33" s="421">
        <v>50.9</v>
      </c>
      <c r="L33" s="406"/>
      <c r="M33" s="841"/>
      <c r="N33" s="293"/>
      <c r="O33" s="13"/>
    </row>
    <row r="34" spans="1:21" s="1" customFormat="1" ht="29.25" customHeight="1" x14ac:dyDescent="0.2">
      <c r="A34" s="238"/>
      <c r="B34" s="574"/>
      <c r="C34" s="14"/>
      <c r="D34" s="607"/>
      <c r="E34" s="312"/>
      <c r="F34" s="366"/>
      <c r="G34" s="64"/>
      <c r="H34" s="150"/>
      <c r="I34" s="16"/>
      <c r="J34" s="385"/>
      <c r="K34" s="402"/>
      <c r="L34" s="394"/>
      <c r="M34" s="598" t="s">
        <v>26</v>
      </c>
      <c r="N34" s="294">
        <v>3023</v>
      </c>
      <c r="O34" s="13"/>
    </row>
    <row r="35" spans="1:21" s="1" customFormat="1" ht="44.25" customHeight="1" x14ac:dyDescent="0.2">
      <c r="A35" s="238"/>
      <c r="B35" s="574"/>
      <c r="C35" s="14"/>
      <c r="D35" s="15" t="s">
        <v>27</v>
      </c>
      <c r="E35" s="312"/>
      <c r="F35" s="367">
        <v>11030201</v>
      </c>
      <c r="G35" s="64"/>
      <c r="H35" s="150"/>
      <c r="I35" s="331" t="s">
        <v>17</v>
      </c>
      <c r="J35" s="387">
        <v>1558.8</v>
      </c>
      <c r="K35" s="403">
        <v>1558.8</v>
      </c>
      <c r="L35" s="395"/>
      <c r="M35" s="107" t="s">
        <v>104</v>
      </c>
      <c r="N35" s="294">
        <v>35</v>
      </c>
      <c r="O35" s="13"/>
      <c r="R35" s="17"/>
    </row>
    <row r="36" spans="1:21" s="1" customFormat="1" ht="47.25" customHeight="1" x14ac:dyDescent="0.2">
      <c r="A36" s="238"/>
      <c r="B36" s="574"/>
      <c r="C36" s="14"/>
      <c r="D36" s="15" t="s">
        <v>28</v>
      </c>
      <c r="E36" s="312"/>
      <c r="F36" s="366">
        <v>11030301</v>
      </c>
      <c r="G36" s="64"/>
      <c r="H36" s="150"/>
      <c r="I36" s="331" t="s">
        <v>17</v>
      </c>
      <c r="J36" s="621">
        <f>673.2-90.8</f>
        <v>582.40000000000009</v>
      </c>
      <c r="K36" s="403">
        <f>673.2-90.8</f>
        <v>582.40000000000009</v>
      </c>
      <c r="L36" s="395">
        <f>+K36-J36</f>
        <v>0</v>
      </c>
      <c r="M36" s="107"/>
      <c r="N36" s="289"/>
      <c r="O36" s="13"/>
      <c r="Q36" s="17"/>
    </row>
    <row r="37" spans="1:21" s="1" customFormat="1" ht="45" customHeight="1" x14ac:dyDescent="0.2">
      <c r="A37" s="238"/>
      <c r="B37" s="574"/>
      <c r="C37" s="14"/>
      <c r="D37" s="15" t="s">
        <v>29</v>
      </c>
      <c r="E37" s="312"/>
      <c r="F37" s="367">
        <v>11030401</v>
      </c>
      <c r="G37" s="64"/>
      <c r="H37" s="150"/>
      <c r="I37" s="330" t="s">
        <v>17</v>
      </c>
      <c r="J37" s="626">
        <v>500.2</v>
      </c>
      <c r="K37" s="422">
        <v>500.2</v>
      </c>
      <c r="L37" s="407"/>
      <c r="M37" s="144" t="s">
        <v>127</v>
      </c>
      <c r="N37" s="80">
        <v>1</v>
      </c>
      <c r="O37" s="13"/>
      <c r="P37" s="17"/>
      <c r="R37" s="17"/>
      <c r="S37" s="17"/>
    </row>
    <row r="38" spans="1:21" s="1" customFormat="1" ht="46.5" customHeight="1" x14ac:dyDescent="0.2">
      <c r="A38" s="238"/>
      <c r="B38" s="574"/>
      <c r="C38" s="14"/>
      <c r="D38" s="15" t="s">
        <v>30</v>
      </c>
      <c r="E38" s="312"/>
      <c r="F38" s="367">
        <v>11030501</v>
      </c>
      <c r="G38" s="64"/>
      <c r="H38" s="150"/>
      <c r="I38" s="332" t="s">
        <v>17</v>
      </c>
      <c r="J38" s="626">
        <v>499</v>
      </c>
      <c r="K38" s="422">
        <v>499</v>
      </c>
      <c r="L38" s="407"/>
      <c r="M38" s="144"/>
      <c r="N38" s="80"/>
      <c r="O38" s="13"/>
    </row>
    <row r="39" spans="1:21" s="1" customFormat="1" ht="48.75" customHeight="1" x14ac:dyDescent="0.2">
      <c r="A39" s="238"/>
      <c r="B39" s="574"/>
      <c r="C39" s="180"/>
      <c r="D39" s="377" t="s">
        <v>86</v>
      </c>
      <c r="E39" s="504"/>
      <c r="F39" s="367">
        <v>11030801</v>
      </c>
      <c r="G39" s="506"/>
      <c r="H39" s="507"/>
      <c r="I39" s="332" t="s">
        <v>17</v>
      </c>
      <c r="J39" s="626">
        <v>660.1</v>
      </c>
      <c r="K39" s="422">
        <v>660.1</v>
      </c>
      <c r="L39" s="407"/>
      <c r="M39" s="144"/>
      <c r="N39" s="80"/>
      <c r="O39" s="13"/>
      <c r="P39" s="17"/>
    </row>
    <row r="40" spans="1:21" s="1" customFormat="1" ht="54" customHeight="1" x14ac:dyDescent="0.2">
      <c r="A40" s="238"/>
      <c r="B40" s="574"/>
      <c r="C40" s="14"/>
      <c r="D40" s="375" t="s">
        <v>79</v>
      </c>
      <c r="E40" s="505"/>
      <c r="F40" s="899">
        <v>11020101</v>
      </c>
      <c r="G40" s="64"/>
      <c r="H40" s="150"/>
      <c r="I40" s="503" t="s">
        <v>44</v>
      </c>
      <c r="J40" s="627">
        <v>25</v>
      </c>
      <c r="K40" s="423">
        <v>25</v>
      </c>
      <c r="L40" s="408"/>
      <c r="M40" s="108" t="s">
        <v>141</v>
      </c>
      <c r="N40" s="135">
        <v>100</v>
      </c>
      <c r="P40" s="17"/>
      <c r="Q40" s="17"/>
      <c r="U40" s="17"/>
    </row>
    <row r="41" spans="1:21" s="1" customFormat="1" ht="18" customHeight="1" x14ac:dyDescent="0.2">
      <c r="A41" s="238"/>
      <c r="B41" s="574"/>
      <c r="C41" s="14"/>
      <c r="D41" s="375"/>
      <c r="E41" s="312"/>
      <c r="F41" s="900"/>
      <c r="G41" s="64"/>
      <c r="H41" s="150"/>
      <c r="I41" s="330" t="s">
        <v>17</v>
      </c>
      <c r="J41" s="626">
        <v>150</v>
      </c>
      <c r="K41" s="422">
        <v>150</v>
      </c>
      <c r="L41" s="407">
        <f>+K41-J41</f>
        <v>0</v>
      </c>
      <c r="M41" s="509" t="s">
        <v>153</v>
      </c>
      <c r="N41" s="211">
        <v>3</v>
      </c>
      <c r="P41" s="17"/>
      <c r="Q41" s="17"/>
    </row>
    <row r="42" spans="1:21" s="1" customFormat="1" ht="44.25" customHeight="1" x14ac:dyDescent="0.2">
      <c r="A42" s="238"/>
      <c r="B42" s="574"/>
      <c r="C42" s="14"/>
      <c r="D42" s="193" t="s">
        <v>134</v>
      </c>
      <c r="E42" s="312"/>
      <c r="F42" s="367">
        <v>11020102</v>
      </c>
      <c r="G42" s="64"/>
      <c r="H42" s="150"/>
      <c r="I42" s="27" t="s">
        <v>17</v>
      </c>
      <c r="J42" s="626">
        <f>573.3-150</f>
        <v>423.29999999999995</v>
      </c>
      <c r="K42" s="422">
        <f>573.3-150</f>
        <v>423.29999999999995</v>
      </c>
      <c r="L42" s="644">
        <f>+K42-J42</f>
        <v>0</v>
      </c>
      <c r="M42" s="65" t="s">
        <v>136</v>
      </c>
      <c r="N42" s="211">
        <v>24485</v>
      </c>
      <c r="P42" s="17"/>
      <c r="Q42" s="17"/>
    </row>
    <row r="43" spans="1:21" s="1" customFormat="1" ht="29.25" customHeight="1" x14ac:dyDescent="0.2">
      <c r="A43" s="238"/>
      <c r="B43" s="574"/>
      <c r="C43" s="14"/>
      <c r="D43" s="820" t="s">
        <v>83</v>
      </c>
      <c r="E43" s="312"/>
      <c r="F43" s="693">
        <v>11031001</v>
      </c>
      <c r="G43" s="75"/>
      <c r="H43" s="588"/>
      <c r="I43" s="95" t="s">
        <v>17</v>
      </c>
      <c r="J43" s="620">
        <v>10</v>
      </c>
      <c r="K43" s="399">
        <v>10</v>
      </c>
      <c r="L43" s="391"/>
      <c r="M43" s="108" t="s">
        <v>132</v>
      </c>
      <c r="N43" s="135">
        <v>6</v>
      </c>
      <c r="P43" s="17"/>
      <c r="Q43" s="17"/>
      <c r="R43" s="17"/>
      <c r="S43" s="17"/>
    </row>
    <row r="44" spans="1:21" s="1" customFormat="1" ht="15.75" customHeight="1" thickBot="1" x14ac:dyDescent="0.25">
      <c r="A44" s="239"/>
      <c r="B44" s="575"/>
      <c r="C44" s="18"/>
      <c r="D44" s="821"/>
      <c r="E44" s="313"/>
      <c r="F44" s="822"/>
      <c r="G44" s="229"/>
      <c r="H44" s="151"/>
      <c r="I44" s="19" t="s">
        <v>18</v>
      </c>
      <c r="J44" s="628">
        <f>SUM(J32:J43)</f>
        <v>4821.1000000000004</v>
      </c>
      <c r="K44" s="424">
        <f>SUM(K32:K43)</f>
        <v>4821.1000000000004</v>
      </c>
      <c r="L44" s="615">
        <f>SUM(L32:L43)</f>
        <v>0</v>
      </c>
      <c r="M44" s="137"/>
      <c r="N44" s="292"/>
      <c r="O44" s="13"/>
    </row>
    <row r="45" spans="1:21" s="1" customFormat="1" ht="17.25" customHeight="1" x14ac:dyDescent="0.2">
      <c r="A45" s="240" t="s">
        <v>13</v>
      </c>
      <c r="B45" s="573" t="s">
        <v>19</v>
      </c>
      <c r="C45" s="12" t="s">
        <v>19</v>
      </c>
      <c r="D45" s="717" t="s">
        <v>32</v>
      </c>
      <c r="E45" s="314"/>
      <c r="F45" s="359"/>
      <c r="G45" s="20" t="s">
        <v>16</v>
      </c>
      <c r="H45" s="813" t="s">
        <v>111</v>
      </c>
      <c r="I45" s="21"/>
      <c r="J45" s="629"/>
      <c r="K45" s="425"/>
      <c r="L45" s="409"/>
      <c r="M45" s="22" t="s">
        <v>33</v>
      </c>
      <c r="N45" s="295">
        <v>80</v>
      </c>
      <c r="P45" s="17"/>
      <c r="Q45" s="17"/>
    </row>
    <row r="46" spans="1:21" s="1" customFormat="1" ht="17.25" customHeight="1" x14ac:dyDescent="0.2">
      <c r="A46" s="241"/>
      <c r="B46" s="574"/>
      <c r="C46" s="14"/>
      <c r="D46" s="718"/>
      <c r="E46" s="315"/>
      <c r="F46" s="360"/>
      <c r="G46" s="85"/>
      <c r="H46" s="823"/>
      <c r="I46" s="16"/>
      <c r="J46" s="630"/>
      <c r="K46" s="426"/>
      <c r="L46" s="410"/>
      <c r="M46" s="608"/>
      <c r="N46" s="84"/>
      <c r="P46" s="17"/>
    </row>
    <row r="47" spans="1:21" s="1" customFormat="1" ht="30.75" customHeight="1" x14ac:dyDescent="0.2">
      <c r="A47" s="242"/>
      <c r="B47" s="131"/>
      <c r="C47" s="265"/>
      <c r="D47" s="24" t="s">
        <v>34</v>
      </c>
      <c r="E47" s="315"/>
      <c r="F47" s="824">
        <v>11030608</v>
      </c>
      <c r="G47" s="25"/>
      <c r="H47" s="823"/>
      <c r="I47" s="59" t="s">
        <v>17</v>
      </c>
      <c r="J47" s="626">
        <v>355.6</v>
      </c>
      <c r="K47" s="422">
        <v>355.6</v>
      </c>
      <c r="L47" s="407"/>
      <c r="M47" s="65" t="s">
        <v>123</v>
      </c>
      <c r="N47" s="36">
        <v>210</v>
      </c>
      <c r="R47" s="17"/>
    </row>
    <row r="48" spans="1:21" s="1" customFormat="1" ht="29.25" customHeight="1" x14ac:dyDescent="0.2">
      <c r="A48" s="242"/>
      <c r="B48" s="131"/>
      <c r="C48" s="23"/>
      <c r="D48" s="197" t="s">
        <v>113</v>
      </c>
      <c r="E48" s="315"/>
      <c r="F48" s="825"/>
      <c r="G48" s="25"/>
      <c r="H48" s="148"/>
      <c r="I48" s="16" t="s">
        <v>17</v>
      </c>
      <c r="J48" s="631">
        <v>17.8</v>
      </c>
      <c r="K48" s="427">
        <v>17.8</v>
      </c>
      <c r="L48" s="411"/>
      <c r="M48" s="608" t="s">
        <v>126</v>
      </c>
      <c r="N48" s="84">
        <v>190</v>
      </c>
      <c r="Q48" s="17"/>
      <c r="R48" s="17"/>
    </row>
    <row r="49" spans="1:18" s="1" customFormat="1" ht="56.25" customHeight="1" x14ac:dyDescent="0.2">
      <c r="A49" s="241"/>
      <c r="B49" s="574"/>
      <c r="C49" s="26"/>
      <c r="D49" s="24" t="s">
        <v>35</v>
      </c>
      <c r="E49" s="315"/>
      <c r="F49" s="374">
        <v>1102020101</v>
      </c>
      <c r="G49" s="85"/>
      <c r="H49" s="13"/>
      <c r="I49" s="59" t="s">
        <v>17</v>
      </c>
      <c r="J49" s="626">
        <v>120</v>
      </c>
      <c r="K49" s="422">
        <v>120</v>
      </c>
      <c r="L49" s="407"/>
      <c r="M49" s="194" t="s">
        <v>122</v>
      </c>
      <c r="N49" s="36">
        <v>60</v>
      </c>
      <c r="P49" s="17"/>
      <c r="Q49" s="17" t="s">
        <v>76</v>
      </c>
      <c r="R49" s="17"/>
    </row>
    <row r="50" spans="1:18" s="1" customFormat="1" ht="31.5" customHeight="1" x14ac:dyDescent="0.2">
      <c r="A50" s="241"/>
      <c r="B50" s="574"/>
      <c r="C50" s="180"/>
      <c r="D50" s="648" t="s">
        <v>36</v>
      </c>
      <c r="E50" s="316"/>
      <c r="F50" s="824">
        <v>11020204</v>
      </c>
      <c r="G50" s="85"/>
      <c r="H50" s="181"/>
      <c r="I50" s="60" t="s">
        <v>17</v>
      </c>
      <c r="J50" s="632">
        <v>50</v>
      </c>
      <c r="K50" s="649">
        <f>50-7.4</f>
        <v>42.6</v>
      </c>
      <c r="L50" s="650">
        <f>+K50-J50</f>
        <v>-7.3999999999999986</v>
      </c>
      <c r="M50" s="598" t="s">
        <v>124</v>
      </c>
      <c r="N50" s="651" t="s">
        <v>157</v>
      </c>
      <c r="Q50" s="17"/>
    </row>
    <row r="51" spans="1:18" s="1" customFormat="1" ht="28.5" customHeight="1" x14ac:dyDescent="0.2">
      <c r="A51" s="241"/>
      <c r="B51" s="574"/>
      <c r="C51" s="180"/>
      <c r="D51" s="197" t="s">
        <v>113</v>
      </c>
      <c r="E51" s="316"/>
      <c r="F51" s="825"/>
      <c r="G51" s="85"/>
      <c r="H51" s="181"/>
      <c r="I51" s="59" t="s">
        <v>17</v>
      </c>
      <c r="J51" s="626">
        <v>20</v>
      </c>
      <c r="K51" s="422">
        <v>20</v>
      </c>
      <c r="L51" s="407"/>
      <c r="M51" s="144" t="s">
        <v>126</v>
      </c>
      <c r="N51" s="36">
        <v>748</v>
      </c>
      <c r="Q51" s="17"/>
      <c r="R51" s="17"/>
    </row>
    <row r="52" spans="1:18" s="1" customFormat="1" ht="29.25" customHeight="1" x14ac:dyDescent="0.2">
      <c r="A52" s="241"/>
      <c r="B52" s="574"/>
      <c r="C52" s="14"/>
      <c r="D52" s="92" t="s">
        <v>37</v>
      </c>
      <c r="E52" s="316"/>
      <c r="F52" s="815">
        <v>11020202</v>
      </c>
      <c r="G52" s="85"/>
      <c r="H52" s="13"/>
      <c r="I52" s="16" t="s">
        <v>17</v>
      </c>
      <c r="J52" s="631">
        <v>20</v>
      </c>
      <c r="K52" s="427">
        <v>20</v>
      </c>
      <c r="L52" s="411"/>
      <c r="M52" s="108" t="s">
        <v>123</v>
      </c>
      <c r="N52" s="135">
        <v>237</v>
      </c>
      <c r="Q52" s="17"/>
    </row>
    <row r="53" spans="1:18" s="1" customFormat="1" ht="18.75" customHeight="1" x14ac:dyDescent="0.2">
      <c r="A53" s="241"/>
      <c r="B53" s="574"/>
      <c r="C53" s="14"/>
      <c r="D53" s="719" t="s">
        <v>113</v>
      </c>
      <c r="E53" s="316"/>
      <c r="F53" s="816"/>
      <c r="G53" s="85"/>
      <c r="H53" s="13"/>
      <c r="I53" s="60" t="s">
        <v>17</v>
      </c>
      <c r="J53" s="626">
        <v>2</v>
      </c>
      <c r="K53" s="422">
        <v>2</v>
      </c>
      <c r="L53" s="407"/>
      <c r="M53" s="601" t="s">
        <v>126</v>
      </c>
      <c r="N53" s="135">
        <v>87</v>
      </c>
      <c r="Q53" s="17"/>
    </row>
    <row r="54" spans="1:18" s="1" customFormat="1" ht="16.5" customHeight="1" x14ac:dyDescent="0.2">
      <c r="A54" s="241"/>
      <c r="B54" s="574"/>
      <c r="C54" s="14"/>
      <c r="D54" s="719"/>
      <c r="E54" s="317"/>
      <c r="F54" s="368"/>
      <c r="G54" s="85"/>
      <c r="H54" s="13"/>
      <c r="I54" s="59" t="s">
        <v>49</v>
      </c>
      <c r="J54" s="626">
        <v>17</v>
      </c>
      <c r="K54" s="422">
        <v>17</v>
      </c>
      <c r="L54" s="407"/>
      <c r="M54" s="201"/>
      <c r="N54" s="91"/>
      <c r="R54" s="1" t="s">
        <v>76</v>
      </c>
    </row>
    <row r="55" spans="1:18" s="1" customFormat="1" ht="15.75" customHeight="1" thickBot="1" x14ac:dyDescent="0.25">
      <c r="A55" s="243"/>
      <c r="B55" s="575"/>
      <c r="C55" s="18"/>
      <c r="D55" s="589"/>
      <c r="E55" s="318"/>
      <c r="F55" s="600"/>
      <c r="G55" s="230"/>
      <c r="H55" s="152"/>
      <c r="I55" s="81" t="s">
        <v>18</v>
      </c>
      <c r="J55" s="633">
        <f>SUM(J47:J54)</f>
        <v>602.40000000000009</v>
      </c>
      <c r="K55" s="428">
        <f>SUM(K47:K54)</f>
        <v>595</v>
      </c>
      <c r="L55" s="428">
        <f>SUM(L47:L54)</f>
        <v>-7.3999999999999986</v>
      </c>
      <c r="M55" s="28"/>
      <c r="N55" s="296"/>
      <c r="Q55" s="17"/>
      <c r="R55" s="17"/>
    </row>
    <row r="56" spans="1:18" s="1" customFormat="1" ht="29.25" customHeight="1" x14ac:dyDescent="0.2">
      <c r="A56" s="244" t="s">
        <v>13</v>
      </c>
      <c r="B56" s="573" t="s">
        <v>19</v>
      </c>
      <c r="C56" s="576" t="s">
        <v>21</v>
      </c>
      <c r="D56" s="809" t="s">
        <v>119</v>
      </c>
      <c r="E56" s="138" t="s">
        <v>42</v>
      </c>
      <c r="F56" s="755">
        <v>11020206</v>
      </c>
      <c r="G56" s="319">
        <v>1</v>
      </c>
      <c r="H56" s="813" t="s">
        <v>116</v>
      </c>
      <c r="I56" s="7" t="s">
        <v>17</v>
      </c>
      <c r="J56" s="634">
        <v>30</v>
      </c>
      <c r="K56" s="429">
        <v>30</v>
      </c>
      <c r="L56" s="412"/>
      <c r="M56" s="814" t="s">
        <v>120</v>
      </c>
      <c r="N56" s="297">
        <v>2</v>
      </c>
    </row>
    <row r="57" spans="1:18" s="1" customFormat="1" ht="17.25" customHeight="1" x14ac:dyDescent="0.2">
      <c r="A57" s="245"/>
      <c r="B57" s="574"/>
      <c r="C57" s="577"/>
      <c r="D57" s="720"/>
      <c r="E57" s="209"/>
      <c r="F57" s="817"/>
      <c r="G57" s="269"/>
      <c r="H57" s="818"/>
      <c r="I57" s="140" t="s">
        <v>18</v>
      </c>
      <c r="J57" s="635">
        <f>+J56</f>
        <v>30</v>
      </c>
      <c r="K57" s="430">
        <f>+K56</f>
        <v>30</v>
      </c>
      <c r="L57" s="413"/>
      <c r="M57" s="819"/>
      <c r="N57" s="298"/>
    </row>
    <row r="58" spans="1:18" s="1" customFormat="1" ht="31.5" customHeight="1" x14ac:dyDescent="0.2">
      <c r="A58" s="245"/>
      <c r="B58" s="574"/>
      <c r="C58" s="196"/>
      <c r="D58" s="802" t="s">
        <v>135</v>
      </c>
      <c r="E58" s="210"/>
      <c r="F58" s="706">
        <v>11020406</v>
      </c>
      <c r="G58" s="320">
        <v>2</v>
      </c>
      <c r="H58" s="805" t="s">
        <v>145</v>
      </c>
      <c r="I58" s="59" t="s">
        <v>17</v>
      </c>
      <c r="J58" s="636">
        <v>19.2</v>
      </c>
      <c r="K58" s="431">
        <v>19.2</v>
      </c>
      <c r="L58" s="414"/>
      <c r="M58" s="807" t="s">
        <v>133</v>
      </c>
      <c r="N58" s="299">
        <v>2</v>
      </c>
    </row>
    <row r="59" spans="1:18" s="1" customFormat="1" ht="13.5" thickBot="1" x14ac:dyDescent="0.25">
      <c r="A59" s="246"/>
      <c r="B59" s="575"/>
      <c r="C59" s="208"/>
      <c r="D59" s="803"/>
      <c r="E59" s="97"/>
      <c r="F59" s="804"/>
      <c r="G59" s="230"/>
      <c r="H59" s="806"/>
      <c r="I59" s="98" t="s">
        <v>18</v>
      </c>
      <c r="J59" s="635">
        <f>SUM(J58:J58)</f>
        <v>19.2</v>
      </c>
      <c r="K59" s="430">
        <f>SUM(K58:K58)</f>
        <v>19.2</v>
      </c>
      <c r="L59" s="413"/>
      <c r="M59" s="808"/>
      <c r="N59" s="296"/>
    </row>
    <row r="60" spans="1:18" s="1" customFormat="1" ht="30.75" customHeight="1" x14ac:dyDescent="0.2">
      <c r="A60" s="244" t="s">
        <v>13</v>
      </c>
      <c r="B60" s="573" t="s">
        <v>19</v>
      </c>
      <c r="C60" s="207" t="s">
        <v>72</v>
      </c>
      <c r="D60" s="809" t="s">
        <v>38</v>
      </c>
      <c r="E60" s="29"/>
      <c r="F60" s="811">
        <v>11020205</v>
      </c>
      <c r="G60" s="20" t="s">
        <v>16</v>
      </c>
      <c r="H60" s="813" t="s">
        <v>111</v>
      </c>
      <c r="I60" s="7" t="s">
        <v>17</v>
      </c>
      <c r="J60" s="634">
        <v>576.29999999999995</v>
      </c>
      <c r="K60" s="429">
        <v>576.29999999999995</v>
      </c>
      <c r="L60" s="412">
        <f>+K60-J60</f>
        <v>0</v>
      </c>
      <c r="M60" s="814" t="s">
        <v>39</v>
      </c>
      <c r="N60" s="645">
        <v>2904</v>
      </c>
    </row>
    <row r="61" spans="1:18" s="1" customFormat="1" ht="15.75" customHeight="1" thickBot="1" x14ac:dyDescent="0.25">
      <c r="A61" s="246"/>
      <c r="B61" s="575"/>
      <c r="C61" s="208"/>
      <c r="D61" s="810"/>
      <c r="E61" s="30"/>
      <c r="F61" s="812"/>
      <c r="G61" s="230"/>
      <c r="H61" s="806"/>
      <c r="I61" s="587" t="s">
        <v>18</v>
      </c>
      <c r="J61" s="418">
        <f t="shared" ref="J61" si="5">+J60</f>
        <v>576.29999999999995</v>
      </c>
      <c r="K61" s="428">
        <f t="shared" ref="K61:L61" si="6">+K60</f>
        <v>576.29999999999995</v>
      </c>
      <c r="L61" s="637">
        <f t="shared" si="6"/>
        <v>0</v>
      </c>
      <c r="M61" s="808"/>
      <c r="N61" s="296"/>
    </row>
    <row r="62" spans="1:18" s="1" customFormat="1" ht="13.5" thickBot="1" x14ac:dyDescent="0.25">
      <c r="A62" s="572" t="s">
        <v>13</v>
      </c>
      <c r="B62" s="575" t="s">
        <v>19</v>
      </c>
      <c r="C62" s="711" t="s">
        <v>22</v>
      </c>
      <c r="D62" s="711"/>
      <c r="E62" s="711"/>
      <c r="F62" s="711"/>
      <c r="G62" s="711"/>
      <c r="H62" s="711"/>
      <c r="I62" s="711"/>
      <c r="J62" s="420">
        <f>+J59+J61+J57+J55+J44</f>
        <v>6049</v>
      </c>
      <c r="K62" s="432">
        <f>+K59+K61+K57+K55+K44</f>
        <v>6041.6</v>
      </c>
      <c r="L62" s="638">
        <f>+L59+L61+L57+L55+L44</f>
        <v>-7.3999999999999986</v>
      </c>
      <c r="M62" s="712"/>
      <c r="N62" s="713"/>
      <c r="R62" s="17"/>
    </row>
    <row r="63" spans="1:18" s="1" customFormat="1" ht="15.75" customHeight="1" thickBot="1" x14ac:dyDescent="0.25">
      <c r="A63" s="247" t="s">
        <v>13</v>
      </c>
      <c r="B63" s="31" t="s">
        <v>21</v>
      </c>
      <c r="C63" s="714" t="s">
        <v>41</v>
      </c>
      <c r="D63" s="714"/>
      <c r="E63" s="714"/>
      <c r="F63" s="715"/>
      <c r="G63" s="715"/>
      <c r="H63" s="715"/>
      <c r="I63" s="715"/>
      <c r="J63" s="715"/>
      <c r="K63" s="715"/>
      <c r="L63" s="715"/>
      <c r="M63" s="714"/>
      <c r="N63" s="716"/>
      <c r="R63" s="17"/>
    </row>
    <row r="64" spans="1:18" s="1" customFormat="1" ht="15.75" customHeight="1" x14ac:dyDescent="0.2">
      <c r="A64" s="248" t="s">
        <v>13</v>
      </c>
      <c r="B64" s="133" t="s">
        <v>21</v>
      </c>
      <c r="C64" s="32" t="s">
        <v>13</v>
      </c>
      <c r="D64" s="717" t="s">
        <v>45</v>
      </c>
      <c r="E64" s="102"/>
      <c r="F64" s="369"/>
      <c r="G64" s="79"/>
      <c r="H64" s="350"/>
      <c r="I64" s="67"/>
      <c r="J64" s="433"/>
      <c r="K64" s="446"/>
      <c r="L64" s="491"/>
      <c r="M64" s="484"/>
      <c r="N64" s="295"/>
      <c r="P64" s="17"/>
      <c r="Q64" s="17"/>
    </row>
    <row r="65" spans="1:21" s="1" customFormat="1" ht="15.75" customHeight="1" x14ac:dyDescent="0.25">
      <c r="A65" s="249"/>
      <c r="B65" s="275"/>
      <c r="C65" s="592"/>
      <c r="D65" s="898"/>
      <c r="E65" s="104"/>
      <c r="F65" s="370"/>
      <c r="G65" s="224"/>
      <c r="H65" s="351"/>
      <c r="I65" s="278"/>
      <c r="J65" s="434"/>
      <c r="K65" s="447"/>
      <c r="L65" s="492"/>
      <c r="M65" s="485"/>
      <c r="N65" s="135"/>
      <c r="P65" s="17"/>
      <c r="Q65" s="17"/>
    </row>
    <row r="66" spans="1:21" s="1" customFormat="1" ht="35.25" customHeight="1" x14ac:dyDescent="0.2">
      <c r="A66" s="249"/>
      <c r="B66" s="275"/>
      <c r="C66" s="281"/>
      <c r="D66" s="719" t="s">
        <v>139</v>
      </c>
      <c r="E66" s="585" t="s">
        <v>42</v>
      </c>
      <c r="F66" s="701">
        <v>11020309</v>
      </c>
      <c r="G66" s="34">
        <v>5</v>
      </c>
      <c r="H66" s="721" t="s">
        <v>96</v>
      </c>
      <c r="I66" s="178" t="s">
        <v>88</v>
      </c>
      <c r="J66" s="435">
        <v>33.9</v>
      </c>
      <c r="K66" s="448">
        <v>33.9</v>
      </c>
      <c r="L66" s="493"/>
      <c r="M66" s="107" t="s">
        <v>77</v>
      </c>
      <c r="N66" s="266">
        <v>2</v>
      </c>
      <c r="P66" s="17"/>
      <c r="S66" s="1" t="s">
        <v>76</v>
      </c>
    </row>
    <row r="67" spans="1:21" s="1" customFormat="1" ht="15" customHeight="1" x14ac:dyDescent="0.2">
      <c r="A67" s="249"/>
      <c r="B67" s="275"/>
      <c r="C67" s="281"/>
      <c r="D67" s="719"/>
      <c r="E67" s="585"/>
      <c r="F67" s="701"/>
      <c r="G67" s="34"/>
      <c r="H67" s="721"/>
      <c r="I67" s="82"/>
      <c r="J67" s="436"/>
      <c r="K67" s="449"/>
      <c r="L67" s="494"/>
      <c r="M67" s="108"/>
      <c r="N67" s="267"/>
      <c r="R67" s="17"/>
    </row>
    <row r="68" spans="1:21" s="1" customFormat="1" ht="15" customHeight="1" x14ac:dyDescent="0.2">
      <c r="A68" s="249"/>
      <c r="B68" s="275"/>
      <c r="C68" s="281"/>
      <c r="D68" s="720"/>
      <c r="E68" s="586"/>
      <c r="F68" s="702"/>
      <c r="G68" s="263"/>
      <c r="H68" s="596"/>
      <c r="I68" s="141"/>
      <c r="J68" s="437"/>
      <c r="K68" s="450"/>
      <c r="L68" s="495"/>
      <c r="M68" s="486"/>
      <c r="N68" s="100"/>
      <c r="R68" s="17"/>
    </row>
    <row r="69" spans="1:21" s="1" customFormat="1" ht="13.5" customHeight="1" x14ac:dyDescent="0.2">
      <c r="A69" s="249"/>
      <c r="B69" s="275"/>
      <c r="C69" s="592"/>
      <c r="D69" s="695" t="s">
        <v>74</v>
      </c>
      <c r="E69" s="697" t="s">
        <v>42</v>
      </c>
      <c r="F69" s="700">
        <v>11010111</v>
      </c>
      <c r="G69" s="50">
        <v>5</v>
      </c>
      <c r="H69" s="703" t="s">
        <v>94</v>
      </c>
      <c r="I69" s="590" t="s">
        <v>17</v>
      </c>
      <c r="J69" s="381">
        <v>1103.5</v>
      </c>
      <c r="K69" s="398">
        <v>1103.5</v>
      </c>
      <c r="L69" s="496"/>
      <c r="M69" s="897" t="s">
        <v>46</v>
      </c>
      <c r="N69" s="300">
        <v>100</v>
      </c>
      <c r="O69" s="105"/>
      <c r="P69" s="105"/>
      <c r="Q69" s="105"/>
      <c r="R69" s="17"/>
      <c r="T69" s="17"/>
    </row>
    <row r="70" spans="1:21" s="1" customFormat="1" ht="13.5" customHeight="1" x14ac:dyDescent="0.2">
      <c r="A70" s="249"/>
      <c r="B70" s="275"/>
      <c r="C70" s="592"/>
      <c r="D70" s="695"/>
      <c r="E70" s="698"/>
      <c r="F70" s="701"/>
      <c r="G70" s="50"/>
      <c r="H70" s="703"/>
      <c r="I70" s="183" t="s">
        <v>90</v>
      </c>
      <c r="J70" s="382">
        <v>609.29999999999995</v>
      </c>
      <c r="K70" s="399">
        <v>609.29999999999995</v>
      </c>
      <c r="L70" s="497"/>
      <c r="M70" s="897"/>
      <c r="N70" s="300"/>
      <c r="O70" s="105"/>
      <c r="P70" s="106"/>
      <c r="Q70" s="105"/>
      <c r="R70" s="17"/>
      <c r="S70" s="17"/>
    </row>
    <row r="71" spans="1:21" s="1" customFormat="1" ht="13.5" customHeight="1" x14ac:dyDescent="0.2">
      <c r="A71" s="249"/>
      <c r="B71" s="275"/>
      <c r="C71" s="592"/>
      <c r="D71" s="695"/>
      <c r="E71" s="698"/>
      <c r="F71" s="701"/>
      <c r="G71" s="50"/>
      <c r="H71" s="703"/>
      <c r="I71" s="183" t="s">
        <v>43</v>
      </c>
      <c r="J71" s="382">
        <v>53.8</v>
      </c>
      <c r="K71" s="399">
        <v>53.8</v>
      </c>
      <c r="L71" s="497"/>
      <c r="M71" s="897"/>
      <c r="N71" s="300"/>
      <c r="O71" s="105"/>
      <c r="P71" s="105"/>
      <c r="Q71" s="105"/>
      <c r="R71" s="17"/>
      <c r="S71" s="17"/>
      <c r="T71" s="17"/>
    </row>
    <row r="72" spans="1:21" s="1" customFormat="1" ht="13.5" customHeight="1" x14ac:dyDescent="0.2">
      <c r="A72" s="261"/>
      <c r="B72" s="134"/>
      <c r="C72" s="35"/>
      <c r="D72" s="696"/>
      <c r="E72" s="699"/>
      <c r="F72" s="702"/>
      <c r="G72" s="321"/>
      <c r="H72" s="704"/>
      <c r="I72" s="183" t="s">
        <v>44</v>
      </c>
      <c r="J72" s="382">
        <v>2.2999999999999998</v>
      </c>
      <c r="K72" s="399">
        <v>2.2999999999999998</v>
      </c>
      <c r="L72" s="497"/>
      <c r="M72" s="897"/>
      <c r="N72" s="300"/>
      <c r="O72" s="105"/>
      <c r="P72" s="105"/>
      <c r="Q72" s="106"/>
      <c r="R72" s="17"/>
      <c r="S72" s="17"/>
      <c r="T72" s="17"/>
    </row>
    <row r="73" spans="1:21" s="1" customFormat="1" ht="29.25" customHeight="1" x14ac:dyDescent="0.2">
      <c r="A73" s="245"/>
      <c r="B73" s="574"/>
      <c r="C73" s="268"/>
      <c r="D73" s="593" t="s">
        <v>97</v>
      </c>
      <c r="E73" s="225" t="s">
        <v>42</v>
      </c>
      <c r="F73" s="706">
        <v>1101012101</v>
      </c>
      <c r="G73" s="311">
        <v>5</v>
      </c>
      <c r="H73" s="614" t="s">
        <v>96</v>
      </c>
      <c r="I73" s="184"/>
      <c r="J73" s="438"/>
      <c r="K73" s="451"/>
      <c r="L73" s="498"/>
      <c r="M73" s="356"/>
      <c r="N73" s="302"/>
      <c r="O73" s="198"/>
      <c r="P73" s="147"/>
      <c r="Q73" s="199"/>
      <c r="R73" s="284"/>
      <c r="S73" s="285"/>
      <c r="T73" s="199"/>
      <c r="U73" s="199"/>
    </row>
    <row r="74" spans="1:21" s="1" customFormat="1" ht="15.75" customHeight="1" x14ac:dyDescent="0.2">
      <c r="A74" s="245"/>
      <c r="B74" s="574"/>
      <c r="C74" s="268"/>
      <c r="D74" s="190" t="s">
        <v>95</v>
      </c>
      <c r="E74" s="708" t="s">
        <v>48</v>
      </c>
      <c r="F74" s="707"/>
      <c r="G74" s="34"/>
      <c r="H74" s="353"/>
      <c r="I74" s="184" t="s">
        <v>88</v>
      </c>
      <c r="J74" s="451">
        <v>372.4</v>
      </c>
      <c r="K74" s="451">
        <v>372.4</v>
      </c>
      <c r="L74" s="498">
        <f>+K74-J74</f>
        <v>0</v>
      </c>
      <c r="M74" s="487" t="s">
        <v>46</v>
      </c>
      <c r="N74" s="569">
        <v>10</v>
      </c>
      <c r="O74" s="198"/>
      <c r="P74" s="147"/>
      <c r="Q74" s="199"/>
      <c r="R74" s="284"/>
      <c r="S74" s="285"/>
      <c r="T74" s="199"/>
      <c r="U74" s="199"/>
    </row>
    <row r="75" spans="1:21" s="1" customFormat="1" ht="15.75" customHeight="1" x14ac:dyDescent="0.2">
      <c r="A75" s="245"/>
      <c r="B75" s="574"/>
      <c r="C75" s="268"/>
      <c r="D75" s="191"/>
      <c r="E75" s="709"/>
      <c r="F75" s="707"/>
      <c r="G75" s="34"/>
      <c r="H75" s="353"/>
      <c r="I75" s="227" t="s">
        <v>49</v>
      </c>
      <c r="J75" s="438">
        <v>42.3</v>
      </c>
      <c r="K75" s="451">
        <v>42.3</v>
      </c>
      <c r="L75" s="498"/>
      <c r="M75" s="488"/>
      <c r="N75" s="301"/>
      <c r="O75" s="198"/>
      <c r="P75" s="147"/>
      <c r="Q75" s="199"/>
      <c r="R75" s="284"/>
      <c r="S75" s="285"/>
      <c r="T75" s="199"/>
      <c r="U75" s="199"/>
    </row>
    <row r="76" spans="1:21" s="1" customFormat="1" ht="15.75" customHeight="1" x14ac:dyDescent="0.2">
      <c r="A76" s="245"/>
      <c r="B76" s="574"/>
      <c r="C76" s="268"/>
      <c r="D76" s="191"/>
      <c r="E76" s="709"/>
      <c r="F76" s="361"/>
      <c r="G76" s="34"/>
      <c r="H76" s="353"/>
      <c r="I76" s="202" t="s">
        <v>47</v>
      </c>
      <c r="J76" s="435">
        <v>478.9</v>
      </c>
      <c r="K76" s="448">
        <v>478.9</v>
      </c>
      <c r="L76" s="498"/>
      <c r="M76" s="488"/>
      <c r="N76" s="301"/>
      <c r="O76" s="198"/>
      <c r="P76" s="147"/>
      <c r="Q76" s="199"/>
      <c r="R76" s="284"/>
      <c r="S76" s="285"/>
      <c r="T76" s="199"/>
      <c r="U76" s="199"/>
    </row>
    <row r="77" spans="1:21" s="1" customFormat="1" ht="15.75" customHeight="1" x14ac:dyDescent="0.2">
      <c r="A77" s="245"/>
      <c r="B77" s="574"/>
      <c r="C77" s="268"/>
      <c r="D77" s="190" t="s">
        <v>118</v>
      </c>
      <c r="E77" s="710"/>
      <c r="F77" s="361"/>
      <c r="G77" s="34"/>
      <c r="H77" s="353"/>
      <c r="I77" s="184" t="s">
        <v>88</v>
      </c>
      <c r="J77" s="438">
        <v>742.4</v>
      </c>
      <c r="K77" s="652">
        <v>565.79999999999995</v>
      </c>
      <c r="L77" s="653">
        <f t="shared" ref="L77:L79" si="7">+K77-J77</f>
        <v>-176.60000000000002</v>
      </c>
      <c r="M77" s="487" t="s">
        <v>46</v>
      </c>
      <c r="N77" s="569">
        <v>10</v>
      </c>
      <c r="O77" s="198"/>
      <c r="P77" s="147"/>
      <c r="Q77" s="199"/>
      <c r="R77" s="200"/>
      <c r="S77" s="200"/>
      <c r="T77" s="199"/>
      <c r="U77" s="199"/>
    </row>
    <row r="78" spans="1:21" s="1" customFormat="1" ht="48.75" customHeight="1" x14ac:dyDescent="0.2">
      <c r="A78" s="245"/>
      <c r="B78" s="574"/>
      <c r="C78" s="592"/>
      <c r="D78" s="593" t="s">
        <v>140</v>
      </c>
      <c r="E78" s="616" t="s">
        <v>42</v>
      </c>
      <c r="F78" s="594">
        <v>11010116</v>
      </c>
      <c r="G78" s="349">
        <v>5</v>
      </c>
      <c r="H78" s="595" t="s">
        <v>96</v>
      </c>
      <c r="I78" s="202" t="s">
        <v>17</v>
      </c>
      <c r="J78" s="435">
        <v>589.6</v>
      </c>
      <c r="K78" s="448">
        <v>589.6</v>
      </c>
      <c r="L78" s="653"/>
      <c r="M78" s="489" t="s">
        <v>50</v>
      </c>
      <c r="N78" s="302">
        <v>40</v>
      </c>
      <c r="O78" s="198"/>
      <c r="P78" s="147"/>
      <c r="Q78" s="199"/>
      <c r="R78" s="147"/>
      <c r="S78" s="199"/>
      <c r="T78" s="147"/>
      <c r="U78" s="147"/>
    </row>
    <row r="79" spans="1:21" s="1" customFormat="1" ht="38.25" customHeight="1" x14ac:dyDescent="0.2">
      <c r="A79" s="245"/>
      <c r="B79" s="574"/>
      <c r="C79" s="787"/>
      <c r="D79" s="788" t="s">
        <v>125</v>
      </c>
      <c r="E79" s="612" t="s">
        <v>42</v>
      </c>
      <c r="F79" s="896">
        <v>11010135</v>
      </c>
      <c r="G79" s="613">
        <v>5</v>
      </c>
      <c r="H79" s="895" t="s">
        <v>98</v>
      </c>
      <c r="I79" s="202" t="s">
        <v>17</v>
      </c>
      <c r="J79" s="435">
        <v>100</v>
      </c>
      <c r="K79" s="657">
        <v>82</v>
      </c>
      <c r="L79" s="654">
        <f t="shared" si="7"/>
        <v>-18</v>
      </c>
      <c r="M79" s="490" t="s">
        <v>84</v>
      </c>
      <c r="N79" s="301">
        <v>1</v>
      </c>
      <c r="O79" s="105"/>
      <c r="Q79" s="17"/>
      <c r="S79" s="17"/>
    </row>
    <row r="80" spans="1:21" s="1" customFormat="1" ht="30" customHeight="1" x14ac:dyDescent="0.2">
      <c r="A80" s="245"/>
      <c r="B80" s="574"/>
      <c r="C80" s="787"/>
      <c r="D80" s="794"/>
      <c r="E80" s="798"/>
      <c r="F80" s="795"/>
      <c r="G80" s="800"/>
      <c r="H80" s="797"/>
      <c r="I80" s="214"/>
      <c r="J80" s="381"/>
      <c r="K80" s="398"/>
      <c r="L80" s="655"/>
      <c r="M80" s="490"/>
      <c r="N80" s="301"/>
      <c r="O80" s="105"/>
      <c r="R80" s="17"/>
    </row>
    <row r="81" spans="1:30" s="1" customFormat="1" ht="15.75" customHeight="1" thickBot="1" x14ac:dyDescent="0.25">
      <c r="A81" s="250"/>
      <c r="B81" s="132"/>
      <c r="C81" s="61"/>
      <c r="D81" s="599"/>
      <c r="E81" s="799"/>
      <c r="F81" s="796"/>
      <c r="G81" s="801"/>
      <c r="H81" s="783" t="s">
        <v>51</v>
      </c>
      <c r="I81" s="784"/>
      <c r="J81" s="416">
        <f>SUM(J66:J80)</f>
        <v>4128.3999999999996</v>
      </c>
      <c r="K81" s="424">
        <f>SUM(K66:K80)</f>
        <v>3933.7999999999997</v>
      </c>
      <c r="L81" s="615">
        <f>SUM(L66:L80)</f>
        <v>-194.60000000000002</v>
      </c>
      <c r="M81" s="499"/>
      <c r="N81" s="139"/>
      <c r="O81" s="105"/>
      <c r="P81" s="105"/>
      <c r="Q81" s="105"/>
    </row>
    <row r="82" spans="1:30" s="1" customFormat="1" ht="27.75" customHeight="1" x14ac:dyDescent="0.2">
      <c r="A82" s="240" t="s">
        <v>13</v>
      </c>
      <c r="B82" s="680" t="s">
        <v>21</v>
      </c>
      <c r="C82" s="756" t="s">
        <v>19</v>
      </c>
      <c r="D82" s="758" t="s">
        <v>115</v>
      </c>
      <c r="E82" s="785"/>
      <c r="F82" s="689">
        <v>11020404</v>
      </c>
      <c r="G82" s="762">
        <v>1</v>
      </c>
      <c r="H82" s="175" t="s">
        <v>116</v>
      </c>
      <c r="I82" s="63" t="s">
        <v>17</v>
      </c>
      <c r="J82" s="439">
        <v>207</v>
      </c>
      <c r="K82" s="452">
        <v>207</v>
      </c>
      <c r="L82" s="445"/>
      <c r="M82" s="774" t="s">
        <v>117</v>
      </c>
      <c r="N82" s="656" t="s">
        <v>158</v>
      </c>
    </row>
    <row r="83" spans="1:30" s="1" customFormat="1" ht="17.25" customHeight="1" thickBot="1" x14ac:dyDescent="0.25">
      <c r="A83" s="243"/>
      <c r="B83" s="682"/>
      <c r="C83" s="757"/>
      <c r="D83" s="759"/>
      <c r="E83" s="786"/>
      <c r="F83" s="691"/>
      <c r="G83" s="763"/>
      <c r="H83" s="154"/>
      <c r="I83" s="62" t="s">
        <v>18</v>
      </c>
      <c r="J83" s="388">
        <f t="shared" ref="J83" si="8">SUM(J82:J82)</f>
        <v>207</v>
      </c>
      <c r="K83" s="404">
        <f t="shared" ref="K83" si="9">SUM(K82:K82)</f>
        <v>207</v>
      </c>
      <c r="L83" s="396"/>
      <c r="M83" s="775"/>
      <c r="N83" s="38"/>
    </row>
    <row r="84" spans="1:30" s="1" customFormat="1" ht="43.5" customHeight="1" x14ac:dyDescent="0.2">
      <c r="A84" s="248" t="s">
        <v>13</v>
      </c>
      <c r="B84" s="133" t="s">
        <v>21</v>
      </c>
      <c r="C84" s="182" t="s">
        <v>21</v>
      </c>
      <c r="D84" s="160" t="s">
        <v>52</v>
      </c>
      <c r="E84" s="322"/>
      <c r="F84" s="362"/>
      <c r="G84" s="127"/>
      <c r="H84" s="262"/>
      <c r="I84" s="21"/>
      <c r="J84" s="440"/>
      <c r="K84" s="453"/>
      <c r="L84" s="658"/>
      <c r="M84" s="567"/>
      <c r="N84" s="303"/>
    </row>
    <row r="85" spans="1:30" s="1" customFormat="1" ht="29.25" customHeight="1" x14ac:dyDescent="0.2">
      <c r="A85" s="249"/>
      <c r="B85" s="275"/>
      <c r="C85" s="281"/>
      <c r="D85" s="776" t="s">
        <v>80</v>
      </c>
      <c r="E85" s="173"/>
      <c r="F85" s="778">
        <v>11010130</v>
      </c>
      <c r="G85" s="323">
        <v>2</v>
      </c>
      <c r="H85" s="280" t="s">
        <v>111</v>
      </c>
      <c r="I85" s="333" t="s">
        <v>17</v>
      </c>
      <c r="J85" s="435">
        <v>30.7</v>
      </c>
      <c r="K85" s="448">
        <v>30.7</v>
      </c>
      <c r="L85" s="493"/>
      <c r="M85" s="664" t="s">
        <v>137</v>
      </c>
      <c r="N85" s="304">
        <v>7</v>
      </c>
      <c r="O85" s="39"/>
      <c r="Q85" s="68"/>
    </row>
    <row r="86" spans="1:30" s="1" customFormat="1" ht="27.75" customHeight="1" x14ac:dyDescent="0.2">
      <c r="A86" s="241"/>
      <c r="B86" s="574"/>
      <c r="C86" s="109"/>
      <c r="D86" s="777"/>
      <c r="E86" s="87"/>
      <c r="F86" s="690"/>
      <c r="G86" s="324"/>
      <c r="H86" s="766"/>
      <c r="I86" s="170" t="s">
        <v>17</v>
      </c>
      <c r="J86" s="441">
        <v>90</v>
      </c>
      <c r="K86" s="454">
        <v>90</v>
      </c>
      <c r="L86" s="659"/>
      <c r="M86" s="665" t="s">
        <v>106</v>
      </c>
      <c r="N86" s="305">
        <v>100</v>
      </c>
      <c r="O86" s="39"/>
      <c r="P86" s="71"/>
      <c r="Q86" s="17"/>
      <c r="R86" s="17"/>
      <c r="AD86" s="17"/>
    </row>
    <row r="87" spans="1:30" s="1" customFormat="1" ht="43.5" customHeight="1" x14ac:dyDescent="0.2">
      <c r="A87" s="241"/>
      <c r="B87" s="574"/>
      <c r="C87" s="109"/>
      <c r="D87" s="161"/>
      <c r="E87" s="87"/>
      <c r="F87" s="371"/>
      <c r="G87" s="325"/>
      <c r="H87" s="766"/>
      <c r="I87" s="169" t="s">
        <v>17</v>
      </c>
      <c r="J87" s="382">
        <v>4.5</v>
      </c>
      <c r="K87" s="399">
        <v>4.5</v>
      </c>
      <c r="L87" s="497"/>
      <c r="M87" s="666" t="s">
        <v>107</v>
      </c>
      <c r="N87" s="306">
        <v>100</v>
      </c>
      <c r="O87" s="39"/>
    </row>
    <row r="88" spans="1:30" s="1" customFormat="1" ht="29.25" customHeight="1" x14ac:dyDescent="0.2">
      <c r="A88" s="241"/>
      <c r="B88" s="574"/>
      <c r="C88" s="109"/>
      <c r="D88" s="161"/>
      <c r="E88" s="87"/>
      <c r="F88" s="371"/>
      <c r="G88" s="325"/>
      <c r="H88" s="179"/>
      <c r="I88" s="170" t="s">
        <v>17</v>
      </c>
      <c r="J88" s="441">
        <v>34.700000000000003</v>
      </c>
      <c r="K88" s="454">
        <v>34.700000000000003</v>
      </c>
      <c r="L88" s="659"/>
      <c r="M88" s="905" t="s">
        <v>105</v>
      </c>
      <c r="N88" s="307">
        <v>2</v>
      </c>
      <c r="O88" s="39"/>
      <c r="Q88" s="68"/>
      <c r="S88" s="17"/>
    </row>
    <row r="89" spans="1:30" s="1" customFormat="1" ht="14.25" customHeight="1" x14ac:dyDescent="0.2">
      <c r="A89" s="241"/>
      <c r="B89" s="574"/>
      <c r="C89" s="109"/>
      <c r="D89" s="161"/>
      <c r="E89" s="87"/>
      <c r="F89" s="371"/>
      <c r="G89" s="326"/>
      <c r="H89" s="155"/>
      <c r="I89" s="334" t="s">
        <v>18</v>
      </c>
      <c r="J89" s="442">
        <f>SUM(J85:J88)</f>
        <v>159.9</v>
      </c>
      <c r="K89" s="455">
        <f>SUM(K85:K88)</f>
        <v>159.9</v>
      </c>
      <c r="L89" s="660"/>
      <c r="M89" s="906"/>
      <c r="N89" s="234"/>
      <c r="O89" s="39"/>
      <c r="P89" s="71"/>
      <c r="Q89" s="17"/>
      <c r="R89" s="17"/>
    </row>
    <row r="90" spans="1:30" s="1" customFormat="1" ht="29.25" customHeight="1" x14ac:dyDescent="0.2">
      <c r="A90" s="241"/>
      <c r="B90" s="574"/>
      <c r="C90" s="109"/>
      <c r="D90" s="776" t="s">
        <v>114</v>
      </c>
      <c r="E90" s="168"/>
      <c r="F90" s="781" t="s">
        <v>147</v>
      </c>
      <c r="G90" s="327" t="s">
        <v>16</v>
      </c>
      <c r="H90" s="222" t="s">
        <v>111</v>
      </c>
      <c r="I90" s="169" t="s">
        <v>17</v>
      </c>
      <c r="J90" s="382">
        <v>24</v>
      </c>
      <c r="K90" s="399">
        <v>24</v>
      </c>
      <c r="L90" s="497"/>
      <c r="M90" s="489" t="s">
        <v>108</v>
      </c>
      <c r="N90" s="289">
        <v>100</v>
      </c>
      <c r="O90" s="39"/>
      <c r="P90" s="71"/>
      <c r="Q90" s="17"/>
      <c r="R90" s="17"/>
      <c r="S90" s="17"/>
    </row>
    <row r="91" spans="1:30" s="1" customFormat="1" ht="29.25" customHeight="1" x14ac:dyDescent="0.2">
      <c r="A91" s="241"/>
      <c r="B91" s="574"/>
      <c r="C91" s="109"/>
      <c r="D91" s="777"/>
      <c r="E91" s="87"/>
      <c r="F91" s="782"/>
      <c r="G91" s="326"/>
      <c r="H91" s="155"/>
      <c r="I91" s="169" t="s">
        <v>17</v>
      </c>
      <c r="J91" s="382">
        <v>1.4</v>
      </c>
      <c r="K91" s="399">
        <v>1.4</v>
      </c>
      <c r="L91" s="497"/>
      <c r="M91" s="489" t="s">
        <v>109</v>
      </c>
      <c r="N91" s="289">
        <v>100</v>
      </c>
      <c r="O91" s="39"/>
      <c r="P91" s="71"/>
      <c r="Q91" s="17"/>
      <c r="R91" s="17"/>
      <c r="S91" s="17"/>
      <c r="T91" s="17"/>
    </row>
    <row r="92" spans="1:30" s="1" customFormat="1" ht="18" customHeight="1" x14ac:dyDescent="0.2">
      <c r="A92" s="241"/>
      <c r="B92" s="574"/>
      <c r="C92" s="109"/>
      <c r="D92" s="161"/>
      <c r="E92" s="87"/>
      <c r="F92" s="371"/>
      <c r="G92" s="325"/>
      <c r="H92" s="766"/>
      <c r="I92" s="170" t="s">
        <v>17</v>
      </c>
      <c r="J92" s="441">
        <v>45.4</v>
      </c>
      <c r="K92" s="454">
        <v>45.4</v>
      </c>
      <c r="L92" s="659"/>
      <c r="M92" s="673" t="s">
        <v>110</v>
      </c>
      <c r="N92" s="308">
        <v>100</v>
      </c>
      <c r="O92" s="39"/>
      <c r="R92" s="17"/>
    </row>
    <row r="93" spans="1:30" s="1" customFormat="1" ht="15.75" customHeight="1" x14ac:dyDescent="0.2">
      <c r="A93" s="241"/>
      <c r="B93" s="574"/>
      <c r="C93" s="109"/>
      <c r="D93" s="161"/>
      <c r="E93" s="87"/>
      <c r="F93" s="371"/>
      <c r="G93" s="325"/>
      <c r="H93" s="767"/>
      <c r="I93" s="334" t="s">
        <v>18</v>
      </c>
      <c r="J93" s="442">
        <f>SUM(J90:J92)</f>
        <v>70.8</v>
      </c>
      <c r="K93" s="455">
        <f>SUM(K90:K92)</f>
        <v>70.8</v>
      </c>
      <c r="L93" s="660"/>
      <c r="M93" s="674"/>
      <c r="N93" s="166"/>
      <c r="O93" s="74"/>
      <c r="P93" s="17"/>
      <c r="Q93" s="17"/>
      <c r="S93" s="17"/>
      <c r="T93" s="17"/>
    </row>
    <row r="94" spans="1:30" s="1" customFormat="1" ht="15.75" customHeight="1" x14ac:dyDescent="0.2">
      <c r="A94" s="245"/>
      <c r="B94" s="574"/>
      <c r="C94" s="281"/>
      <c r="D94" s="186" t="s">
        <v>81</v>
      </c>
      <c r="E94" s="346"/>
      <c r="F94" s="693">
        <v>11010100</v>
      </c>
      <c r="G94" s="347">
        <v>6</v>
      </c>
      <c r="H94" s="771" t="s">
        <v>112</v>
      </c>
      <c r="I94" s="220" t="s">
        <v>17</v>
      </c>
      <c r="J94" s="443">
        <v>154.6</v>
      </c>
      <c r="K94" s="668">
        <v>157.9</v>
      </c>
      <c r="L94" s="669">
        <f>+K94-J94</f>
        <v>3.3000000000000114</v>
      </c>
      <c r="M94" s="120" t="s">
        <v>82</v>
      </c>
      <c r="N94" s="288">
        <v>6</v>
      </c>
      <c r="O94" s="74"/>
      <c r="P94" s="17"/>
      <c r="T94" s="17"/>
    </row>
    <row r="95" spans="1:30" s="1" customFormat="1" ht="15.75" customHeight="1" x14ac:dyDescent="0.2">
      <c r="A95" s="245"/>
      <c r="B95" s="574"/>
      <c r="C95" s="281"/>
      <c r="D95" s="125"/>
      <c r="E95" s="93"/>
      <c r="F95" s="770"/>
      <c r="G95" s="328"/>
      <c r="H95" s="771"/>
      <c r="I95" s="215" t="s">
        <v>88</v>
      </c>
      <c r="J95" s="419">
        <v>23.5</v>
      </c>
      <c r="K95" s="431">
        <v>23.5</v>
      </c>
      <c r="L95" s="661"/>
      <c r="M95" s="120"/>
      <c r="N95" s="288"/>
      <c r="O95" s="39"/>
    </row>
    <row r="96" spans="1:30" s="1" customFormat="1" ht="15.75" customHeight="1" x14ac:dyDescent="0.2">
      <c r="A96" s="245"/>
      <c r="B96" s="574"/>
      <c r="C96" s="281"/>
      <c r="D96" s="125"/>
      <c r="E96" s="121"/>
      <c r="F96" s="694"/>
      <c r="G96" s="329"/>
      <c r="H96" s="772"/>
      <c r="I96" s="216" t="s">
        <v>18</v>
      </c>
      <c r="J96" s="444">
        <f>SUM(J94:J95)</f>
        <v>178.1</v>
      </c>
      <c r="K96" s="456">
        <f>SUM(K94:K95)</f>
        <v>181.4</v>
      </c>
      <c r="L96" s="662">
        <f>SUM(L94:L95)</f>
        <v>3.3000000000000114</v>
      </c>
      <c r="M96" s="120"/>
      <c r="N96" s="288"/>
      <c r="O96" s="39"/>
    </row>
    <row r="97" spans="1:19" s="1" customFormat="1" ht="13.5" customHeight="1" thickBot="1" x14ac:dyDescent="0.25">
      <c r="A97" s="243"/>
      <c r="B97" s="575"/>
      <c r="C97" s="212"/>
      <c r="D97" s="599"/>
      <c r="E97" s="162"/>
      <c r="F97" s="372"/>
      <c r="G97" s="231"/>
      <c r="H97" s="773" t="s">
        <v>51</v>
      </c>
      <c r="I97" s="773"/>
      <c r="J97" s="383">
        <f>+J96+J93+J89</f>
        <v>408.79999999999995</v>
      </c>
      <c r="K97" s="400">
        <f>+K96+K93+K89</f>
        <v>412.1</v>
      </c>
      <c r="L97" s="663">
        <f>+L96+L93+L89</f>
        <v>3.3000000000000114</v>
      </c>
      <c r="M97" s="667"/>
      <c r="N97" s="38"/>
      <c r="O97" s="42"/>
    </row>
    <row r="98" spans="1:19" s="1" customFormat="1" ht="14.25" customHeight="1" thickBot="1" x14ac:dyDescent="0.25">
      <c r="A98" s="236" t="s">
        <v>13</v>
      </c>
      <c r="B98" s="40" t="s">
        <v>21</v>
      </c>
      <c r="C98" s="743" t="s">
        <v>22</v>
      </c>
      <c r="D98" s="743"/>
      <c r="E98" s="743"/>
      <c r="F98" s="743"/>
      <c r="G98" s="743"/>
      <c r="H98" s="743"/>
      <c r="I98" s="743"/>
      <c r="J98" s="10">
        <f>+J97+J81+J83</f>
        <v>4744.2</v>
      </c>
      <c r="K98" s="405">
        <f>+K97+K81+K83</f>
        <v>4552.8999999999996</v>
      </c>
      <c r="L98" s="405">
        <f>+L97+L81+L83</f>
        <v>-191.3</v>
      </c>
      <c r="M98" s="744"/>
      <c r="N98" s="745"/>
      <c r="O98" s="752"/>
      <c r="Q98" s="17"/>
    </row>
    <row r="99" spans="1:19" s="1" customFormat="1" ht="14.25" customHeight="1" thickBot="1" x14ac:dyDescent="0.25">
      <c r="A99" s="251" t="s">
        <v>13</v>
      </c>
      <c r="B99" s="40" t="s">
        <v>40</v>
      </c>
      <c r="C99" s="753" t="s">
        <v>53</v>
      </c>
      <c r="D99" s="754"/>
      <c r="E99" s="754"/>
      <c r="F99" s="754"/>
      <c r="G99" s="754"/>
      <c r="H99" s="754"/>
      <c r="I99" s="754"/>
      <c r="J99" s="754"/>
      <c r="K99" s="754"/>
      <c r="L99" s="754"/>
      <c r="M99" s="754"/>
      <c r="N99" s="41"/>
      <c r="O99" s="752"/>
      <c r="Q99" s="17"/>
    </row>
    <row r="100" spans="1:19" s="1" customFormat="1" ht="41.25" customHeight="1" x14ac:dyDescent="0.2">
      <c r="A100" s="240" t="s">
        <v>13</v>
      </c>
      <c r="B100" s="573" t="s">
        <v>40</v>
      </c>
      <c r="C100" s="43" t="s">
        <v>13</v>
      </c>
      <c r="D100" s="126" t="s">
        <v>54</v>
      </c>
      <c r="E100" s="44"/>
      <c r="F100" s="755">
        <v>11030607</v>
      </c>
      <c r="G100" s="89" t="s">
        <v>16</v>
      </c>
      <c r="H100" s="174" t="s">
        <v>111</v>
      </c>
      <c r="I100" s="219" t="s">
        <v>17</v>
      </c>
      <c r="J100" s="439">
        <v>665.3</v>
      </c>
      <c r="K100" s="452">
        <v>665.3</v>
      </c>
      <c r="L100" s="445"/>
      <c r="M100" s="206" t="s">
        <v>129</v>
      </c>
      <c r="N100" s="303">
        <v>6</v>
      </c>
      <c r="O100" s="752"/>
    </row>
    <row r="101" spans="1:19" s="1" customFormat="1" ht="31.5" customHeight="1" x14ac:dyDescent="0.2">
      <c r="A101" s="241"/>
      <c r="B101" s="574"/>
      <c r="C101" s="123"/>
      <c r="D101" s="187" t="s">
        <v>131</v>
      </c>
      <c r="E101" s="124"/>
      <c r="F101" s="707"/>
      <c r="G101" s="604"/>
      <c r="H101" s="83"/>
      <c r="I101" s="215" t="s">
        <v>17</v>
      </c>
      <c r="J101" s="459">
        <v>70</v>
      </c>
      <c r="K101" s="462">
        <v>70</v>
      </c>
      <c r="L101" s="457"/>
      <c r="M101" s="673" t="s">
        <v>130</v>
      </c>
      <c r="N101" s="135">
        <v>1</v>
      </c>
      <c r="O101" s="46"/>
      <c r="P101" s="39"/>
    </row>
    <row r="102" spans="1:19" s="1" customFormat="1" ht="15" customHeight="1" thickBot="1" x14ac:dyDescent="0.25">
      <c r="A102" s="243"/>
      <c r="B102" s="575"/>
      <c r="C102" s="77"/>
      <c r="D102" s="172"/>
      <c r="E102" s="78"/>
      <c r="F102" s="597"/>
      <c r="G102" s="90"/>
      <c r="H102" s="153"/>
      <c r="I102" s="221" t="s">
        <v>18</v>
      </c>
      <c r="J102" s="383">
        <f>SUM(J100:J101)</f>
        <v>735.3</v>
      </c>
      <c r="K102" s="400">
        <f>SUM(K100:K101)</f>
        <v>735.3</v>
      </c>
      <c r="L102" s="392"/>
      <c r="M102" s="692"/>
      <c r="N102" s="309"/>
      <c r="O102" s="588"/>
      <c r="P102" s="39"/>
    </row>
    <row r="103" spans="1:19" s="1" customFormat="1" ht="44.25" customHeight="1" x14ac:dyDescent="0.2">
      <c r="A103" s="240" t="s">
        <v>13</v>
      </c>
      <c r="B103" s="680" t="s">
        <v>40</v>
      </c>
      <c r="C103" s="756" t="s">
        <v>19</v>
      </c>
      <c r="D103" s="758" t="s">
        <v>55</v>
      </c>
      <c r="E103" s="760"/>
      <c r="F103" s="582">
        <v>11030701</v>
      </c>
      <c r="G103" s="762" t="s">
        <v>16</v>
      </c>
      <c r="H103" s="175" t="s">
        <v>111</v>
      </c>
      <c r="I103" s="63" t="s">
        <v>17</v>
      </c>
      <c r="J103" s="439">
        <v>20</v>
      </c>
      <c r="K103" s="452">
        <v>20</v>
      </c>
      <c r="L103" s="445"/>
      <c r="M103" s="764" t="s">
        <v>56</v>
      </c>
      <c r="N103" s="113">
        <v>14</v>
      </c>
      <c r="R103" s="17"/>
      <c r="S103" s="17"/>
    </row>
    <row r="104" spans="1:19" s="1" customFormat="1" ht="13.5" thickBot="1" x14ac:dyDescent="0.25">
      <c r="A104" s="243"/>
      <c r="B104" s="682"/>
      <c r="C104" s="757"/>
      <c r="D104" s="759"/>
      <c r="E104" s="761"/>
      <c r="F104" s="584"/>
      <c r="G104" s="763"/>
      <c r="H104" s="154"/>
      <c r="I104" s="62" t="s">
        <v>18</v>
      </c>
      <c r="J104" s="388">
        <f t="shared" ref="J104" si="10">SUM(J103:J103)</f>
        <v>20</v>
      </c>
      <c r="K104" s="404">
        <f t="shared" ref="K104" si="11">SUM(K103:K103)</f>
        <v>20</v>
      </c>
      <c r="L104" s="396"/>
      <c r="M104" s="765"/>
      <c r="N104" s="38"/>
    </row>
    <row r="105" spans="1:19" s="1" customFormat="1" ht="13.5" thickBot="1" x14ac:dyDescent="0.25">
      <c r="A105" s="236" t="s">
        <v>13</v>
      </c>
      <c r="B105" s="40" t="s">
        <v>40</v>
      </c>
      <c r="C105" s="743" t="s">
        <v>22</v>
      </c>
      <c r="D105" s="743"/>
      <c r="E105" s="743"/>
      <c r="F105" s="743"/>
      <c r="G105" s="743"/>
      <c r="H105" s="743"/>
      <c r="I105" s="743"/>
      <c r="J105" s="10">
        <f>J104+J102</f>
        <v>755.3</v>
      </c>
      <c r="K105" s="405">
        <f>K104+K102</f>
        <v>755.3</v>
      </c>
      <c r="L105" s="458"/>
      <c r="M105" s="744"/>
      <c r="N105" s="745"/>
    </row>
    <row r="106" spans="1:19" s="147" customFormat="1" ht="13.5" thickBot="1" x14ac:dyDescent="0.25">
      <c r="A106" s="236" t="s">
        <v>13</v>
      </c>
      <c r="B106" s="746" t="s">
        <v>57</v>
      </c>
      <c r="C106" s="747"/>
      <c r="D106" s="747"/>
      <c r="E106" s="747"/>
      <c r="F106" s="747"/>
      <c r="G106" s="747"/>
      <c r="H106" s="747"/>
      <c r="I106" s="747"/>
      <c r="J106" s="460">
        <f>J98+J62+J30+J105</f>
        <v>12003</v>
      </c>
      <c r="K106" s="463">
        <f>K98+K62+K30+K105</f>
        <v>11811.699999999999</v>
      </c>
      <c r="L106" s="463">
        <f>L98+L62+L30+L105</f>
        <v>-191.3</v>
      </c>
      <c r="M106" s="253"/>
      <c r="N106" s="254"/>
    </row>
    <row r="107" spans="1:19" s="147" customFormat="1" ht="13.5" thickBot="1" x14ac:dyDescent="0.25">
      <c r="A107" s="255" t="s">
        <v>58</v>
      </c>
      <c r="B107" s="748" t="s">
        <v>59</v>
      </c>
      <c r="C107" s="749"/>
      <c r="D107" s="749"/>
      <c r="E107" s="749"/>
      <c r="F107" s="749"/>
      <c r="G107" s="749"/>
      <c r="H107" s="749"/>
      <c r="I107" s="749"/>
      <c r="J107" s="461">
        <f>J106</f>
        <v>12003</v>
      </c>
      <c r="K107" s="464">
        <f>K106</f>
        <v>11811.699999999999</v>
      </c>
      <c r="L107" s="464">
        <f>L106</f>
        <v>-191.3</v>
      </c>
      <c r="M107" s="257"/>
      <c r="N107" s="258"/>
    </row>
    <row r="108" spans="1:19" s="1" customFormat="1" ht="15.75" customHeight="1" x14ac:dyDescent="0.2">
      <c r="A108" s="750" t="s">
        <v>156</v>
      </c>
      <c r="B108" s="750"/>
      <c r="C108" s="750"/>
      <c r="D108" s="750"/>
      <c r="E108" s="750"/>
      <c r="F108" s="750"/>
      <c r="G108" s="750"/>
      <c r="H108" s="750"/>
      <c r="I108" s="750"/>
      <c r="J108" s="750"/>
      <c r="K108" s="750"/>
      <c r="L108" s="750"/>
      <c r="M108" s="145"/>
      <c r="N108" s="146"/>
    </row>
    <row r="109" spans="1:19" s="1" customFormat="1" ht="21.75" customHeight="1" thickBot="1" x14ac:dyDescent="0.25">
      <c r="A109" s="47"/>
      <c r="B109" s="751" t="s">
        <v>60</v>
      </c>
      <c r="C109" s="751"/>
      <c r="D109" s="751"/>
      <c r="E109" s="751"/>
      <c r="F109" s="751"/>
      <c r="G109" s="751"/>
      <c r="H109" s="751"/>
      <c r="I109" s="751"/>
      <c r="J109" s="751"/>
      <c r="K109" s="751"/>
      <c r="L109" s="751"/>
      <c r="M109" s="49"/>
      <c r="N109" s="50"/>
    </row>
    <row r="110" spans="1:19" s="1" customFormat="1" ht="63" customHeight="1" x14ac:dyDescent="0.2">
      <c r="A110" s="48"/>
      <c r="B110" s="737" t="s">
        <v>61</v>
      </c>
      <c r="C110" s="738"/>
      <c r="D110" s="738"/>
      <c r="E110" s="738"/>
      <c r="F110" s="738"/>
      <c r="G110" s="738"/>
      <c r="H110" s="738"/>
      <c r="I110" s="739"/>
      <c r="J110" s="88" t="s">
        <v>143</v>
      </c>
      <c r="K110" s="475" t="s">
        <v>148</v>
      </c>
      <c r="L110" s="472" t="s">
        <v>149</v>
      </c>
      <c r="M110" s="51"/>
      <c r="N110" s="274"/>
    </row>
    <row r="111" spans="1:19" s="1" customFormat="1" x14ac:dyDescent="0.2">
      <c r="A111" s="48"/>
      <c r="B111" s="740" t="s">
        <v>62</v>
      </c>
      <c r="C111" s="741"/>
      <c r="D111" s="741"/>
      <c r="E111" s="741"/>
      <c r="F111" s="741"/>
      <c r="G111" s="741"/>
      <c r="H111" s="741"/>
      <c r="I111" s="742"/>
      <c r="J111" s="465">
        <f>SUM(J112:J117)</f>
        <v>11437.499999999998</v>
      </c>
      <c r="K111" s="476">
        <f t="shared" ref="K111" si="12">SUM(K112:K117)</f>
        <v>11246.199999999997</v>
      </c>
      <c r="L111" s="500">
        <f>SUM(L112:L117)</f>
        <v>-191.30000000000086</v>
      </c>
      <c r="M111" s="52"/>
      <c r="N111" s="272"/>
      <c r="Q111" s="17"/>
    </row>
    <row r="112" spans="1:19" s="1" customFormat="1" ht="12.75" customHeight="1" x14ac:dyDescent="0.2">
      <c r="A112" s="48"/>
      <c r="B112" s="734" t="s">
        <v>63</v>
      </c>
      <c r="C112" s="735"/>
      <c r="D112" s="735"/>
      <c r="E112" s="735"/>
      <c r="F112" s="735"/>
      <c r="G112" s="735"/>
      <c r="H112" s="735"/>
      <c r="I112" s="736"/>
      <c r="J112" s="466">
        <f>SUMIF(I13:I103,"sb",J13:J103)</f>
        <v>9158.1</v>
      </c>
      <c r="K112" s="670">
        <f>SUMIF(I13:I103,"sb",K13:K103)</f>
        <v>9143.4</v>
      </c>
      <c r="L112" s="671">
        <f>+K112-J112</f>
        <v>-14.700000000000728</v>
      </c>
      <c r="M112" s="358"/>
      <c r="N112" s="273"/>
    </row>
    <row r="113" spans="1:26" s="1" customFormat="1" ht="12.75" customHeight="1" x14ac:dyDescent="0.2">
      <c r="A113" s="48"/>
      <c r="B113" s="731" t="s">
        <v>89</v>
      </c>
      <c r="C113" s="732"/>
      <c r="D113" s="732"/>
      <c r="E113" s="732"/>
      <c r="F113" s="732"/>
      <c r="G113" s="732"/>
      <c r="H113" s="732"/>
      <c r="I113" s="733"/>
      <c r="J113" s="417">
        <f>SUMIF(I16:I104,"sb(l)",J16:J104)</f>
        <v>1204</v>
      </c>
      <c r="K113" s="672">
        <f>SUMIF(I16:I104,"sb(l)",K16:K104)</f>
        <v>1027.3999999999999</v>
      </c>
      <c r="L113" s="671">
        <f t="shared" ref="L113" si="13">+K113-J113</f>
        <v>-176.60000000000014</v>
      </c>
      <c r="M113" s="86"/>
      <c r="N113" s="273"/>
    </row>
    <row r="114" spans="1:26" s="1" customFormat="1" ht="15" customHeight="1" x14ac:dyDescent="0.2">
      <c r="A114" s="48"/>
      <c r="B114" s="725" t="s">
        <v>64</v>
      </c>
      <c r="C114" s="726"/>
      <c r="D114" s="726"/>
      <c r="E114" s="726"/>
      <c r="F114" s="726"/>
      <c r="G114" s="726"/>
      <c r="H114" s="726"/>
      <c r="I114" s="727"/>
      <c r="J114" s="467">
        <f>SUMIF(I13:I103,"sb(sp)",J13:J103)</f>
        <v>361.4</v>
      </c>
      <c r="K114" s="477">
        <f>SUMIF(I13:I103,"sb(sp)",K13:K103)</f>
        <v>361.4</v>
      </c>
      <c r="L114" s="473"/>
      <c r="M114" s="86"/>
      <c r="N114" s="273"/>
    </row>
    <row r="115" spans="1:26" s="1" customFormat="1" ht="15" customHeight="1" x14ac:dyDescent="0.2">
      <c r="A115" s="48"/>
      <c r="B115" s="725" t="s">
        <v>87</v>
      </c>
      <c r="C115" s="726"/>
      <c r="D115" s="726"/>
      <c r="E115" s="726"/>
      <c r="F115" s="726"/>
      <c r="G115" s="726"/>
      <c r="H115" s="726"/>
      <c r="I115" s="727"/>
      <c r="J115" s="467">
        <f>SUMIF(I16:I104,"sb(spl)",J16:J104)</f>
        <v>50.9</v>
      </c>
      <c r="K115" s="477">
        <f>SUMIF(I16:I104,"sb(spl)",K16:K104)</f>
        <v>50.9</v>
      </c>
      <c r="L115" s="473"/>
      <c r="M115" s="86"/>
      <c r="N115" s="273"/>
    </row>
    <row r="116" spans="1:26" s="1" customFormat="1" x14ac:dyDescent="0.2">
      <c r="A116" s="48"/>
      <c r="B116" s="725" t="s">
        <v>65</v>
      </c>
      <c r="C116" s="726"/>
      <c r="D116" s="726"/>
      <c r="E116" s="726"/>
      <c r="F116" s="726"/>
      <c r="G116" s="726"/>
      <c r="H116" s="726"/>
      <c r="I116" s="727"/>
      <c r="J116" s="468">
        <f>SUMIF(I13:I103,"SB(VB)",J13:J103)</f>
        <v>53.8</v>
      </c>
      <c r="K116" s="478">
        <f>SUMIF(I13:I103,"SB(VB)",K13:K103)</f>
        <v>53.8</v>
      </c>
      <c r="L116" s="473"/>
      <c r="M116" s="86"/>
      <c r="N116" s="273"/>
    </row>
    <row r="117" spans="1:26" s="1" customFormat="1" x14ac:dyDescent="0.2">
      <c r="A117" s="48"/>
      <c r="B117" s="725" t="s">
        <v>91</v>
      </c>
      <c r="C117" s="726"/>
      <c r="D117" s="726"/>
      <c r="E117" s="726"/>
      <c r="F117" s="726"/>
      <c r="G117" s="726"/>
      <c r="H117" s="726"/>
      <c r="I117" s="727"/>
      <c r="J117" s="468">
        <f>SUMIF(I16:I104,"SB(ES)",J16:J104)</f>
        <v>609.29999999999995</v>
      </c>
      <c r="K117" s="478">
        <f>SUMIF(I16:I104,"SB(ES)",K16:K104)</f>
        <v>609.29999999999995</v>
      </c>
      <c r="L117" s="473"/>
      <c r="M117" s="86"/>
      <c r="N117" s="273"/>
    </row>
    <row r="118" spans="1:26" s="1" customFormat="1" x14ac:dyDescent="0.2">
      <c r="A118" s="48"/>
      <c r="B118" s="728" t="s">
        <v>66</v>
      </c>
      <c r="C118" s="729"/>
      <c r="D118" s="729"/>
      <c r="E118" s="729"/>
      <c r="F118" s="729"/>
      <c r="G118" s="729"/>
      <c r="H118" s="729"/>
      <c r="I118" s="730"/>
      <c r="J118" s="469">
        <f t="shared" ref="J118" si="14">SUM(J119:J121)</f>
        <v>565.49999999999989</v>
      </c>
      <c r="K118" s="479">
        <f t="shared" ref="K118:L118" si="15">SUM(K119:K121)</f>
        <v>565.49999999999989</v>
      </c>
      <c r="L118" s="501">
        <f t="shared" si="15"/>
        <v>0</v>
      </c>
      <c r="M118" s="52"/>
      <c r="N118" s="272"/>
    </row>
    <row r="119" spans="1:26" s="1" customFormat="1" x14ac:dyDescent="0.2">
      <c r="A119" s="48"/>
      <c r="B119" s="731" t="s">
        <v>67</v>
      </c>
      <c r="C119" s="732"/>
      <c r="D119" s="732"/>
      <c r="E119" s="732"/>
      <c r="F119" s="732"/>
      <c r="G119" s="732"/>
      <c r="H119" s="732"/>
      <c r="I119" s="733"/>
      <c r="J119" s="470">
        <f>SUMIF(I13:I103,"es",J13:J103)</f>
        <v>478.9</v>
      </c>
      <c r="K119" s="480">
        <f>SUMIF(I13:I103,"es",K13:K103)</f>
        <v>478.9</v>
      </c>
      <c r="L119" s="474"/>
      <c r="M119" s="86"/>
      <c r="N119" s="273"/>
    </row>
    <row r="120" spans="1:26" s="1" customFormat="1" x14ac:dyDescent="0.2">
      <c r="A120" s="48"/>
      <c r="B120" s="734" t="s">
        <v>68</v>
      </c>
      <c r="C120" s="735"/>
      <c r="D120" s="735"/>
      <c r="E120" s="735"/>
      <c r="F120" s="735"/>
      <c r="G120" s="735"/>
      <c r="H120" s="735"/>
      <c r="I120" s="736"/>
      <c r="J120" s="470">
        <f>SUMIF(I13:I103,"lrvb",J13:J103)</f>
        <v>59.3</v>
      </c>
      <c r="K120" s="480">
        <f>SUMIF(I13:I103,"lrvb",K13:K103)</f>
        <v>59.3</v>
      </c>
      <c r="L120" s="474"/>
      <c r="M120" s="86"/>
      <c r="N120" s="273"/>
      <c r="T120" s="17"/>
      <c r="Z120" s="17"/>
    </row>
    <row r="121" spans="1:26" x14ac:dyDescent="0.2">
      <c r="A121" s="48"/>
      <c r="B121" s="731" t="s">
        <v>69</v>
      </c>
      <c r="C121" s="732"/>
      <c r="D121" s="732"/>
      <c r="E121" s="732"/>
      <c r="F121" s="732"/>
      <c r="G121" s="732"/>
      <c r="H121" s="732"/>
      <c r="I121" s="733"/>
      <c r="J121" s="470">
        <f>SUMIF(I13:I103,"kt",J13:J103)</f>
        <v>27.3</v>
      </c>
      <c r="K121" s="480">
        <f>SUMIF(I13:I103,"kt",K13:K103)</f>
        <v>27.3</v>
      </c>
      <c r="L121" s="474"/>
      <c r="M121" s="86"/>
      <c r="N121" s="273"/>
    </row>
    <row r="122" spans="1:26" ht="13.5" thickBot="1" x14ac:dyDescent="0.25">
      <c r="A122" s="57"/>
      <c r="B122" s="722" t="s">
        <v>18</v>
      </c>
      <c r="C122" s="723"/>
      <c r="D122" s="723"/>
      <c r="E122" s="723"/>
      <c r="F122" s="723"/>
      <c r="G122" s="723"/>
      <c r="H122" s="723"/>
      <c r="I122" s="724"/>
      <c r="J122" s="471">
        <f t="shared" ref="J122" si="16">J118+J111</f>
        <v>12002.999999999998</v>
      </c>
      <c r="K122" s="481">
        <f t="shared" ref="K122:L122" si="17">K118+K111</f>
        <v>11811.699999999997</v>
      </c>
      <c r="L122" s="502">
        <f t="shared" si="17"/>
        <v>-191.30000000000086</v>
      </c>
      <c r="M122" s="58"/>
      <c r="N122" s="270"/>
    </row>
    <row r="123" spans="1:26" x14ac:dyDescent="0.2">
      <c r="J123" s="73"/>
      <c r="K123" s="73"/>
      <c r="L123" s="73"/>
    </row>
    <row r="124" spans="1:26" x14ac:dyDescent="0.2">
      <c r="J124" s="203"/>
      <c r="K124" s="203"/>
      <c r="L124" s="203"/>
    </row>
    <row r="125" spans="1:26" x14ac:dyDescent="0.2">
      <c r="J125" s="73"/>
      <c r="K125" s="73"/>
      <c r="L125" s="73"/>
    </row>
    <row r="126" spans="1:26" x14ac:dyDescent="0.2">
      <c r="J126" s="73"/>
      <c r="K126" s="73"/>
      <c r="L126" s="73"/>
    </row>
    <row r="127" spans="1:26" x14ac:dyDescent="0.2">
      <c r="J127" s="73"/>
      <c r="K127" s="73"/>
      <c r="L127" s="73"/>
    </row>
    <row r="128" spans="1:26" x14ac:dyDescent="0.2">
      <c r="J128" s="73"/>
      <c r="K128" s="73"/>
      <c r="L128" s="73"/>
    </row>
    <row r="129" spans="10:12" x14ac:dyDescent="0.2">
      <c r="J129" s="73"/>
      <c r="K129" s="73"/>
      <c r="L129" s="73"/>
    </row>
  </sheetData>
  <mergeCells count="154">
    <mergeCell ref="E74:E77"/>
    <mergeCell ref="E69:E72"/>
    <mergeCell ref="H6:H8"/>
    <mergeCell ref="M15:M16"/>
    <mergeCell ref="M88:M89"/>
    <mergeCell ref="F6:F8"/>
    <mergeCell ref="H13:H14"/>
    <mergeCell ref="H17:H18"/>
    <mergeCell ref="H45:H47"/>
    <mergeCell ref="H56:H57"/>
    <mergeCell ref="H60:H61"/>
    <mergeCell ref="G80:G81"/>
    <mergeCell ref="H81:I81"/>
    <mergeCell ref="M21:M22"/>
    <mergeCell ref="M23:M24"/>
    <mergeCell ref="M18:M19"/>
    <mergeCell ref="M82:M83"/>
    <mergeCell ref="F13:F16"/>
    <mergeCell ref="F17:F19"/>
    <mergeCell ref="F20:F21"/>
    <mergeCell ref="F43:F44"/>
    <mergeCell ref="F50:F51"/>
    <mergeCell ref="F73:F75"/>
    <mergeCell ref="F69:F72"/>
    <mergeCell ref="I1:N1"/>
    <mergeCell ref="A9:N9"/>
    <mergeCell ref="A10:N10"/>
    <mergeCell ref="B11:N11"/>
    <mergeCell ref="C12:N12"/>
    <mergeCell ref="A13:A16"/>
    <mergeCell ref="B13:B16"/>
    <mergeCell ref="C13:C16"/>
    <mergeCell ref="D13:D16"/>
    <mergeCell ref="E13:E16"/>
    <mergeCell ref="G13:G16"/>
    <mergeCell ref="A2:N2"/>
    <mergeCell ref="A3:N3"/>
    <mergeCell ref="A4:N4"/>
    <mergeCell ref="A6:A8"/>
    <mergeCell ref="B6:B8"/>
    <mergeCell ref="C6:C8"/>
    <mergeCell ref="D6:D8"/>
    <mergeCell ref="E6:E8"/>
    <mergeCell ref="M6:N6"/>
    <mergeCell ref="M7:M8"/>
    <mergeCell ref="G6:G8"/>
    <mergeCell ref="I6:I8"/>
    <mergeCell ref="J6:J8"/>
    <mergeCell ref="F66:F68"/>
    <mergeCell ref="F56:F57"/>
    <mergeCell ref="F58:F59"/>
    <mergeCell ref="D43:D44"/>
    <mergeCell ref="D45:D46"/>
    <mergeCell ref="D53:D54"/>
    <mergeCell ref="C30:I30"/>
    <mergeCell ref="M30:N30"/>
    <mergeCell ref="C31:N31"/>
    <mergeCell ref="D32:D33"/>
    <mergeCell ref="H32:H33"/>
    <mergeCell ref="M32:M33"/>
    <mergeCell ref="F52:F53"/>
    <mergeCell ref="F47:F48"/>
    <mergeCell ref="F40:F41"/>
    <mergeCell ref="B82:B83"/>
    <mergeCell ref="C82:C83"/>
    <mergeCell ref="D82:D83"/>
    <mergeCell ref="E82:E83"/>
    <mergeCell ref="G82:G83"/>
    <mergeCell ref="F82:F83"/>
    <mergeCell ref="F79:F81"/>
    <mergeCell ref="D56:D57"/>
    <mergeCell ref="M56:M57"/>
    <mergeCell ref="D58:D59"/>
    <mergeCell ref="H58:H59"/>
    <mergeCell ref="M58:M59"/>
    <mergeCell ref="D60:D61"/>
    <mergeCell ref="M60:M61"/>
    <mergeCell ref="D69:D72"/>
    <mergeCell ref="H69:H72"/>
    <mergeCell ref="M69:M72"/>
    <mergeCell ref="C62:I62"/>
    <mergeCell ref="M62:N62"/>
    <mergeCell ref="C63:N63"/>
    <mergeCell ref="D64:D65"/>
    <mergeCell ref="D66:D68"/>
    <mergeCell ref="H66:H67"/>
    <mergeCell ref="F60:F61"/>
    <mergeCell ref="M92:M93"/>
    <mergeCell ref="H94:H96"/>
    <mergeCell ref="M103:M104"/>
    <mergeCell ref="F90:F91"/>
    <mergeCell ref="F94:F96"/>
    <mergeCell ref="F100:F101"/>
    <mergeCell ref="F85:F86"/>
    <mergeCell ref="C79:C80"/>
    <mergeCell ref="D79:D80"/>
    <mergeCell ref="H79:H80"/>
    <mergeCell ref="E80:E81"/>
    <mergeCell ref="M98:N98"/>
    <mergeCell ref="M105:N105"/>
    <mergeCell ref="A108:L108"/>
    <mergeCell ref="O98:O100"/>
    <mergeCell ref="C99:M99"/>
    <mergeCell ref="M101:M102"/>
    <mergeCell ref="B103:B104"/>
    <mergeCell ref="C103:C104"/>
    <mergeCell ref="D103:D104"/>
    <mergeCell ref="E103:E104"/>
    <mergeCell ref="G103:G104"/>
    <mergeCell ref="B109:L109"/>
    <mergeCell ref="B110:I110"/>
    <mergeCell ref="B111:I111"/>
    <mergeCell ref="B120:I120"/>
    <mergeCell ref="B121:I121"/>
    <mergeCell ref="B106:I106"/>
    <mergeCell ref="B107:I107"/>
    <mergeCell ref="C98:I98"/>
    <mergeCell ref="D85:D86"/>
    <mergeCell ref="H86:H87"/>
    <mergeCell ref="H97:I97"/>
    <mergeCell ref="D90:D91"/>
    <mergeCell ref="C105:I105"/>
    <mergeCell ref="H92:H93"/>
    <mergeCell ref="B122:I122"/>
    <mergeCell ref="B116:I116"/>
    <mergeCell ref="B117:I117"/>
    <mergeCell ref="B118:I118"/>
    <mergeCell ref="B119:I119"/>
    <mergeCell ref="B112:I112"/>
    <mergeCell ref="B113:I113"/>
    <mergeCell ref="B114:I114"/>
    <mergeCell ref="B115:I115"/>
    <mergeCell ref="A27:A29"/>
    <mergeCell ref="B27:B29"/>
    <mergeCell ref="C27:C29"/>
    <mergeCell ref="D27:D29"/>
    <mergeCell ref="E27:E29"/>
    <mergeCell ref="F27:F29"/>
    <mergeCell ref="M28:M29"/>
    <mergeCell ref="K6:K8"/>
    <mergeCell ref="L6:L8"/>
    <mergeCell ref="A25:A26"/>
    <mergeCell ref="B25:B26"/>
    <mergeCell ref="C25:C26"/>
    <mergeCell ref="D25:D26"/>
    <mergeCell ref="E25:E26"/>
    <mergeCell ref="G25:G26"/>
    <mergeCell ref="A17:A19"/>
    <mergeCell ref="B17:B19"/>
    <mergeCell ref="C17:C19"/>
    <mergeCell ref="D17:D19"/>
    <mergeCell ref="E17:E19"/>
    <mergeCell ref="G17:G19"/>
    <mergeCell ref="F25:F26"/>
  </mergeCells>
  <printOptions horizontalCentered="1"/>
  <pageMargins left="0.70866141732283472" right="0.11811023622047245" top="0.39370078740157483" bottom="0.39370078740157483" header="0.31496062992125984" footer="0.31496062992125984"/>
  <pageSetup paperSize="9"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11 MVP</vt:lpstr>
      <vt:lpstr>Lyginamasis</vt:lpstr>
      <vt:lpstr>'11 MVP'!Print_Area</vt:lpstr>
      <vt:lpstr>Lyginamasis!Print_Area</vt:lpstr>
      <vt:lpstr>'11 MVP'!Print_Titles</vt:lpstr>
      <vt:lpstr>Lyginamasis!Print_Titles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Audra Cepiene</cp:lastModifiedBy>
  <cp:lastPrinted>2018-10-29T15:16:25Z</cp:lastPrinted>
  <dcterms:created xsi:type="dcterms:W3CDTF">2015-11-25T08:18:21Z</dcterms:created>
  <dcterms:modified xsi:type="dcterms:W3CDTF">2018-11-06T09:34:19Z</dcterms:modified>
</cp:coreProperties>
</file>