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MVP PLANAI\2018 MVP\II KEITIMAS\Įsakymas intranetui\"/>
    </mc:Choice>
  </mc:AlternateContent>
  <bookViews>
    <workbookView xWindow="0" yWindow="0" windowWidth="20490" windowHeight="7755"/>
  </bookViews>
  <sheets>
    <sheet name="13 MVP" sheetId="5" r:id="rId1"/>
    <sheet name="Lyginamasis" sheetId="6" r:id="rId2"/>
  </sheets>
  <definedNames>
    <definedName name="_xlnm.Print_Area" localSheetId="0">'13 MVP'!$A$1:$M$119</definedName>
    <definedName name="_xlnm.Print_Area" localSheetId="1">Lyginamasis!$A$1:$O$118</definedName>
    <definedName name="_xlnm.Print_Titles" localSheetId="0">'13 MVP'!$7:$9</definedName>
    <definedName name="_xlnm.Print_Titles" localSheetId="1">Lyginamasis!$6:$8</definedName>
  </definedNames>
  <calcPr calcId="162913"/>
</workbook>
</file>

<file path=xl/calcChain.xml><?xml version="1.0" encoding="utf-8"?>
<calcChain xmlns="http://schemas.openxmlformats.org/spreadsheetml/2006/main">
  <c r="M95" i="6" l="1"/>
  <c r="M78" i="6"/>
  <c r="M76" i="6"/>
  <c r="K36" i="6" l="1"/>
  <c r="K34" i="6"/>
  <c r="K32" i="6"/>
  <c r="K28" i="6"/>
  <c r="K22" i="6"/>
  <c r="L40" i="6" l="1"/>
  <c r="M39" i="6"/>
  <c r="M38" i="6"/>
  <c r="M40" i="6" s="1"/>
  <c r="M64" i="6" l="1"/>
  <c r="M65" i="6" s="1"/>
  <c r="M62" i="6"/>
  <c r="M22" i="6"/>
  <c r="M41" i="6" s="1"/>
  <c r="M21" i="6"/>
  <c r="K115" i="6"/>
  <c r="K114" i="6"/>
  <c r="K113" i="6"/>
  <c r="K112" i="6"/>
  <c r="K110" i="6"/>
  <c r="K109" i="6"/>
  <c r="K108" i="6"/>
  <c r="K107" i="6"/>
  <c r="K106" i="6"/>
  <c r="K105" i="6"/>
  <c r="K104" i="6"/>
  <c r="K103" i="6"/>
  <c r="K102" i="6"/>
  <c r="M96" i="6" l="1"/>
  <c r="M97" i="6" s="1"/>
  <c r="L115" i="6"/>
  <c r="L114" i="6"/>
  <c r="L113" i="6"/>
  <c r="L112" i="6"/>
  <c r="L110" i="6"/>
  <c r="M110" i="6" s="1"/>
  <c r="L109" i="6"/>
  <c r="M109" i="6" s="1"/>
  <c r="L108" i="6"/>
  <c r="M108" i="6" s="1"/>
  <c r="L107" i="6"/>
  <c r="M107" i="6" s="1"/>
  <c r="L106" i="6"/>
  <c r="M106" i="6" s="1"/>
  <c r="L105" i="6"/>
  <c r="M105" i="6" s="1"/>
  <c r="L104" i="6"/>
  <c r="M104" i="6" s="1"/>
  <c r="L103" i="6"/>
  <c r="M103" i="6" s="1"/>
  <c r="L94" i="6"/>
  <c r="L90" i="6"/>
  <c r="L88" i="6"/>
  <c r="L85" i="6"/>
  <c r="L81" i="6"/>
  <c r="L78" i="6"/>
  <c r="L75" i="6"/>
  <c r="L71" i="6"/>
  <c r="L69" i="6"/>
  <c r="L64" i="6"/>
  <c r="L61" i="6"/>
  <c r="L57" i="6"/>
  <c r="L53" i="6"/>
  <c r="L51" i="6"/>
  <c r="L48" i="6"/>
  <c r="L36" i="6"/>
  <c r="L34" i="6"/>
  <c r="L32" i="6"/>
  <c r="L28" i="6"/>
  <c r="L102" i="6"/>
  <c r="M102" i="6" s="1"/>
  <c r="L19" i="6"/>
  <c r="K94" i="6"/>
  <c r="K90" i="6"/>
  <c r="K88" i="6"/>
  <c r="K85" i="6"/>
  <c r="K81" i="6"/>
  <c r="K78" i="6"/>
  <c r="K75" i="6"/>
  <c r="K71" i="6"/>
  <c r="K69" i="6"/>
  <c r="K64" i="6"/>
  <c r="K61" i="6"/>
  <c r="K57" i="6"/>
  <c r="K53" i="6"/>
  <c r="K51" i="6"/>
  <c r="K48" i="6"/>
  <c r="K40" i="6"/>
  <c r="K19" i="6"/>
  <c r="M101" i="6" l="1"/>
  <c r="M116" i="6" s="1"/>
  <c r="K101" i="6"/>
  <c r="L111" i="6"/>
  <c r="K111" i="6"/>
  <c r="L101" i="6"/>
  <c r="L65" i="6"/>
  <c r="K65" i="6"/>
  <c r="K96" i="6" s="1"/>
  <c r="K97" i="6" s="1"/>
  <c r="K41" i="6"/>
  <c r="K95" i="6"/>
  <c r="L22" i="6"/>
  <c r="L41" i="6" s="1"/>
  <c r="L95" i="6"/>
  <c r="K107" i="5"/>
  <c r="L116" i="6" l="1"/>
  <c r="L96" i="6"/>
  <c r="L97" i="6" s="1"/>
  <c r="K116" i="6"/>
  <c r="K51" i="5"/>
  <c r="K105" i="5"/>
  <c r="K57" i="5" l="1"/>
  <c r="K40" i="5"/>
  <c r="K23" i="5" l="1"/>
  <c r="K81" i="5" l="1"/>
  <c r="K61" i="5" l="1"/>
  <c r="K48" i="5"/>
  <c r="K33" i="5"/>
  <c r="K20" i="5"/>
  <c r="K94" i="5" l="1"/>
  <c r="K110" i="5" l="1"/>
  <c r="K115" i="5" l="1"/>
  <c r="K85" i="5" l="1"/>
  <c r="K29" i="5" l="1"/>
  <c r="K102" i="5"/>
  <c r="K114" i="5" l="1"/>
  <c r="K112" i="5"/>
  <c r="K109" i="5"/>
  <c r="K108" i="5"/>
  <c r="K106" i="5"/>
  <c r="K104" i="5"/>
  <c r="K103" i="5"/>
  <c r="K101" i="5" l="1"/>
  <c r="K113" i="5" l="1"/>
  <c r="K111" i="5" l="1"/>
  <c r="K90" i="5" l="1"/>
  <c r="K75" i="5" l="1"/>
  <c r="K69" i="5" l="1"/>
  <c r="K53" i="5"/>
  <c r="K37" i="5"/>
  <c r="K35" i="5"/>
  <c r="K41" i="5" l="1"/>
  <c r="K71" i="5"/>
  <c r="K88" i="5"/>
  <c r="K78" i="5"/>
  <c r="K95" i="5" l="1"/>
  <c r="K64" i="5"/>
  <c r="K65" i="5" l="1"/>
  <c r="K96" i="5" l="1"/>
  <c r="K97" i="5" s="1"/>
  <c r="K116" i="5"/>
</calcChain>
</file>

<file path=xl/comments1.xml><?xml version="1.0" encoding="utf-8"?>
<comments xmlns="http://schemas.openxmlformats.org/spreadsheetml/2006/main">
  <authors>
    <author>Snieguole Kacerauskaite</author>
  </authors>
  <commentLis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F13" authorId="0" shape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sharedStrings.xml><?xml version="1.0" encoding="utf-8"?>
<sst xmlns="http://schemas.openxmlformats.org/spreadsheetml/2006/main" count="703" uniqueCount="172">
  <si>
    <t>SVEIKATOS APSAUGOS PROGRAMOS (NR. 13)</t>
  </si>
  <si>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</si>
  <si>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</si>
  <si>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</si>
  <si>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</si>
  <si>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</si>
  <si>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</si>
  <si>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</si>
  <si>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</si>
  <si>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</si>
  <si>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kriterijus</t>
  </si>
  <si>
    <t>2018 m.</t>
  </si>
  <si>
    <t>Strateginis tikslas 03. Užtikrinti gyventojams aukštą švietimo, kultūros, socialinių, sporto ir sveikatos apsaugos paslaugų kokybę ir prieinamumą</t>
  </si>
  <si>
    <t>13 Sveikatos apsaugos programa</t>
  </si>
  <si>
    <t>01</t>
  </si>
  <si>
    <t>Stiprinti ir kryptingai plėtoti asmens ir visuomenės sveikatos priežiūros paslaugas</t>
  </si>
  <si>
    <t>Užtikrinti visuomenės sveikatos priežiūros paslaugų teikimą</t>
  </si>
  <si>
    <t>Klaipėdos miesto savivaldybės visuomenės sveikatos rėmimo specialiosios programos įgyvendinimas prioritetinėse srityse</t>
  </si>
  <si>
    <t xml:space="preserve"> 1.2.2.5</t>
  </si>
  <si>
    <t>07</t>
  </si>
  <si>
    <t>3</t>
  </si>
  <si>
    <t>SB</t>
  </si>
  <si>
    <t>Visuomenės sveikatos rėmimo specialiosios programos įgyvendinimas, proc.</t>
  </si>
  <si>
    <t>Užkrečiamųjų ligų prevencija</t>
  </si>
  <si>
    <t xml:space="preserve"> 1.2.2.4</t>
  </si>
  <si>
    <t>SB(AA)</t>
  </si>
  <si>
    <t>Vaikų sveikatos gerinimas</t>
  </si>
  <si>
    <t>Saugios bendruomenės organizavimas ir užtikrinimas</t>
  </si>
  <si>
    <t>1.2.2.3</t>
  </si>
  <si>
    <t>Sveikos gyvensenos (subalansuotos mitybos, fizinio aktyvumo) formavimas</t>
  </si>
  <si>
    <t>Visuomenės informavimas sveikatos klausimais</t>
  </si>
  <si>
    <t>Sveikatinimo projektų rėmimas</t>
  </si>
  <si>
    <t>Iš viso:</t>
  </si>
  <si>
    <t>02</t>
  </si>
  <si>
    <t xml:space="preserve">Mokinių visuomenės sveikatos priežiūros įgyvendinimas savivaldybės teritorijoje esančiose ikimokyklinio ugdymo, bendrojo ugdymo mokyklose ir profesinio mokymo įstaigose </t>
  </si>
  <si>
    <t>SB(VB)</t>
  </si>
  <si>
    <t>Ugdymo įstaigų, kuriose vykdoma vaikų sveikatos priežiūra, skaičius</t>
  </si>
  <si>
    <t>03</t>
  </si>
  <si>
    <t>BĮ Klaipėdos miesto visuomenės sveikatos biuro veiklos organizavimas, vykdant visuomenės sveikatos stiprinimą ir stebėseną</t>
  </si>
  <si>
    <t>SB(SP)</t>
  </si>
  <si>
    <t>04</t>
  </si>
  <si>
    <t>Iš viso uždaviniui:</t>
  </si>
  <si>
    <t>Užtikrinti asmens sveikatos priežiūros paslaugų teikimą</t>
  </si>
  <si>
    <t>BĮ Klaipėdos sutrikusio vystymosi kūdikių namų išlaikymas ir veiklos organizavimas</t>
  </si>
  <si>
    <t>Vidutinis ankstyvosios reabilitacijos procedūrų, individualių programų skaičius 1 vaikui</t>
  </si>
  <si>
    <t>PSDF</t>
  </si>
  <si>
    <t>1</t>
  </si>
  <si>
    <t>5</t>
  </si>
  <si>
    <t>Modernizuoti sveikatos priežiūros įstaigų infrastruktūrą</t>
  </si>
  <si>
    <t xml:space="preserve">I  </t>
  </si>
  <si>
    <t>Kt</t>
  </si>
  <si>
    <t>05</t>
  </si>
  <si>
    <t>06</t>
  </si>
  <si>
    <t>08</t>
  </si>
  <si>
    <t>09</t>
  </si>
  <si>
    <t>Atliktas remontas, proc.</t>
  </si>
  <si>
    <t>Iš viso tikslui:</t>
  </si>
  <si>
    <t>13</t>
  </si>
  <si>
    <t xml:space="preserve">Iš viso  programai: </t>
  </si>
  <si>
    <t>Finansavimo šaltinių suvestinė</t>
  </si>
  <si>
    <t>Finansavimo šaltiniai</t>
  </si>
  <si>
    <t>2018 m. lėšų projektas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</si>
  <si>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</si>
  <si>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</si>
  <si>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</si>
  <si>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</si>
  <si>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</si>
  <si>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</si>
  <si>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rPr>
        <sz val="10"/>
        <rFont val="Times New Roman"/>
        <family val="1"/>
        <charset val="186"/>
      </rPr>
      <t>Privalomojo sveikatos draudimo fondo lėšos</t>
    </r>
    <r>
      <rPr>
        <b/>
        <sz val="10"/>
        <rFont val="Times New Roman"/>
        <family val="1"/>
      </rPr>
      <t xml:space="preserve"> PSDF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</si>
  <si>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</si>
  <si>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</si>
  <si>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</si>
  <si>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Išlaikomas darbuotojo etatas projekto „Jaunimui palankių sveikatos priežiūros paslaugų teikimo modelio diegimas Klaipėdos miesto savivaldybėje“ tęstinumui užtikrinti</t>
  </si>
  <si>
    <t>Vaikų, gavusių ankstyvosios reabilitacijos paslaugas, skaičius</t>
  </si>
  <si>
    <t>Apgyvendinta vaikų, skaičius</t>
  </si>
  <si>
    <t xml:space="preserve">Atokvėpio paslaugos teikimas šeimoms, auginančioms vaiką su negalia (BĮ Klaipėdos sutrikusio vystymosi kūdikių namuose) </t>
  </si>
  <si>
    <r>
      <t xml:space="preserve">Vietų </t>
    </r>
    <r>
      <rPr>
        <sz val="10"/>
        <rFont val="Times New Roman"/>
        <family val="1"/>
        <charset val="186"/>
      </rPr>
      <t>atokvėpio</t>
    </r>
    <r>
      <rPr>
        <sz val="10"/>
        <rFont val="Times New Roman"/>
        <family val="1"/>
      </rPr>
      <t xml:space="preserve"> paslaugai teikti skaičius </t>
    </r>
  </si>
  <si>
    <t>Vykdytojas (skyrius / asmuo)</t>
  </si>
  <si>
    <t>Iš viso</t>
  </si>
  <si>
    <t>SB(AAL)</t>
  </si>
  <si>
    <t>ES</t>
  </si>
  <si>
    <t>SB(SPL)</t>
  </si>
  <si>
    <t>1.2.3.3</t>
  </si>
  <si>
    <t xml:space="preserve">1.2.3.3 </t>
  </si>
  <si>
    <t>1.3.3.3</t>
  </si>
  <si>
    <t>Įsigyta įrangos, proc.</t>
  </si>
  <si>
    <t>6</t>
  </si>
  <si>
    <t xml:space="preserve">Tiesiogiai stebimo trumpo gydymo kurso (DOTS) kabineto paslaugų organizavimas </t>
  </si>
  <si>
    <t>Lankytojų skaičius</t>
  </si>
  <si>
    <t xml:space="preserve">Neveiksnių asmenų būklės peržiūrėjimo užtikrinimas </t>
  </si>
  <si>
    <t>60</t>
  </si>
  <si>
    <t>Klaipėdos miesto gyventojų sveikatos priežiūros paslaugų rėmimas</t>
  </si>
  <si>
    <t>125</t>
  </si>
  <si>
    <t>Statybos darbai, įranga, proc.</t>
  </si>
  <si>
    <t>Parengtas techninis projektas, vnt.</t>
  </si>
  <si>
    <t>Atlikta projekto korektūra, vnt.</t>
  </si>
  <si>
    <t>Ikimokyklinio ugdymo įstaigose dirbančių dietistų skaičius</t>
  </si>
  <si>
    <t>Išlaikomas specialisto etatas</t>
  </si>
  <si>
    <t>Miesto tvarkymo skyrius</t>
  </si>
  <si>
    <t>Sutvarkyta teritorija, 1900 kv m, proc.</t>
  </si>
  <si>
    <t>Klaipėdos sutrikusio vystymosi kūdikių namų infrastruktūros sutvarkymas:</t>
  </si>
  <si>
    <t xml:space="preserve"> - aplinkos sutvarkymas </t>
  </si>
  <si>
    <t>Asmenų, kuriems iš dalies finasuotas dantų protezavimas, skaičius per metus</t>
  </si>
  <si>
    <r>
      <t xml:space="preserve">Viešosios įstaigos Klaipėdos universitetinės ligoninės centrinio korpuso operacinės rekonstravimas </t>
    </r>
    <r>
      <rPr>
        <sz val="10"/>
        <rFont val="Times New Roman"/>
        <family val="1"/>
        <charset val="186"/>
      </rPr>
      <t>Liepojos g. 41, Klaipėda</t>
    </r>
  </si>
  <si>
    <t xml:space="preserve"> - trumpalaikės socialinės globos atokvėpio paslaugos prieinamumo didinimas</t>
  </si>
  <si>
    <r>
      <t>Pajamų už atsitiktines paslaugasir įmokos už apgyvendinimą įstaigoje likutis</t>
    </r>
    <r>
      <rPr>
        <b/>
        <sz val="10"/>
        <rFont val="Times New Roman"/>
        <family val="1"/>
        <charset val="186"/>
      </rPr>
      <t xml:space="preserve"> SB(SPL)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</si>
  <si>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</rPr>
      <t>SB(AAL)</t>
    </r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</si>
  <si>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</si>
  <si>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</si>
  <si>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r>
      <t>Įrengta 839 m</t>
    </r>
    <r>
      <rPr>
        <vertAlign val="superscript"/>
        <sz val="10"/>
        <rFont val="Times New Roman"/>
        <family val="1"/>
        <charset val="186"/>
      </rPr>
      <t xml:space="preserve">2 </t>
    </r>
    <r>
      <rPr>
        <sz val="10"/>
        <rFont val="Times New Roman"/>
        <family val="1"/>
        <charset val="186"/>
      </rPr>
      <t>klinikinė diagnostinė laboratorija ligoninės korpuso Nr. 4 C dalies 2 ir 3 aukštuose, proc.</t>
    </r>
  </si>
  <si>
    <t>10</t>
  </si>
  <si>
    <t>IED Projektų skyrius, D. Šakinienė</t>
  </si>
  <si>
    <t>IED Statybos ir infrastruktūros plėtros skyrius, E. Dolėbienė</t>
  </si>
  <si>
    <t>Nupirktas automobilis</t>
  </si>
  <si>
    <t>Pastato ardymas ir medžių kirtimo darbai, proc.</t>
  </si>
  <si>
    <t>Visuomenės sveikatos priežiūros paslaugų, teikiamų Klaipėdos miesto bendruomenei, skaičius</t>
  </si>
  <si>
    <t>Visuomenės sveikatos priežiūros paslaugomis, teikiamomis Klaipėdos miesto bendruomenei, besinaudojančių dalyvių sk.</t>
  </si>
  <si>
    <t>SB(ES)</t>
  </si>
  <si>
    <t>LRVB</t>
  </si>
  <si>
    <t>Tikslinių grupių asmenų, kurie dalyvavo informavimo, švietimo, mokymo renginiuose bei sveikatos raštingumą didinančiose veiklose, skaičius</t>
  </si>
  <si>
    <t>Sveikatos ir su sveikata  susijusių dienų minėjimo renginių organizavimas</t>
  </si>
  <si>
    <t>Projekto „Klaipėdos miesto  tikslinių gyventojų grupių sveikos gyvensenos skatinimas“</t>
  </si>
  <si>
    <t>Renginių skaičius</t>
  </si>
  <si>
    <t>Atlikta gyventojų sveikatos būklės savivaldybėje analizė, tyrimas</t>
  </si>
  <si>
    <t>34</t>
  </si>
  <si>
    <t>220</t>
  </si>
  <si>
    <t>Vaikų, gavusių palityvios pagalbos  paslaugas, skaičius</t>
  </si>
  <si>
    <t>2</t>
  </si>
  <si>
    <t>40</t>
  </si>
  <si>
    <t>Asmens būklės peržiūrėjimo bylų skaičius</t>
  </si>
  <si>
    <t>92</t>
  </si>
  <si>
    <t>Parengtų išvadų skaičius</t>
  </si>
  <si>
    <t>200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</si>
  <si>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</si>
  <si>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r>
      <rPr>
        <sz val="10"/>
        <rFont val="Times New Roman"/>
        <family val="1"/>
        <charset val="186"/>
      </rP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</si>
  <si>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SRD Sveikatos apsaugos skyrius</t>
  </si>
  <si>
    <t>MŪD Socialinės infrastruktūros priežiūros skyrius</t>
  </si>
  <si>
    <r>
      <t>SRD Svei</t>
    </r>
    <r>
      <rPr>
        <sz val="11"/>
        <rFont val="Times New Roman"/>
        <family val="1"/>
        <charset val="186"/>
      </rPr>
      <t>katos apsaugos skyrius</t>
    </r>
  </si>
  <si>
    <t>FTD Turto skyrius</t>
  </si>
  <si>
    <r>
      <t xml:space="preserve">Pastato Taikos pr. 76 modernizavimas </t>
    </r>
    <r>
      <rPr>
        <sz val="10"/>
        <rFont val="Times New Roman"/>
        <family val="1"/>
        <charset val="186"/>
      </rPr>
      <t xml:space="preserve">(pastato lauko sienų apšiltinimas, laiptinių remontas) </t>
    </r>
  </si>
  <si>
    <t>IED Projektų skyrius, V. Kovaitis</t>
  </si>
  <si>
    <r>
      <t>VšĮ Klaipėdos sveikatos priežiūros centro (Taikos pr. 76) kapitalo suformavimas</t>
    </r>
    <r>
      <rPr>
        <sz val="10"/>
        <rFont val="Times New Roman"/>
        <family val="1"/>
        <charset val="186"/>
      </rPr>
      <t xml:space="preserve">, siekiant įrengti Oftalmologinį kabinetą </t>
    </r>
  </si>
  <si>
    <r>
      <rPr>
        <b/>
        <sz val="10"/>
        <rFont val="Times New Roman"/>
        <family val="1"/>
        <charset val="186"/>
      </rPr>
      <t>VšĮ Jūrininkų sveikatos priežiūros centro infrastruktūros plėtra</t>
    </r>
    <r>
      <rPr>
        <sz val="10"/>
        <rFont val="Times New Roman"/>
        <family val="1"/>
        <charset val="186"/>
      </rPr>
      <t xml:space="preserve"> (naujo pastato statyba) </t>
    </r>
  </si>
  <si>
    <t>SB(ESA)</t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</si>
  <si>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</si>
  <si>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 xml:space="preserve">Asmens gebėjimo pasirūpinti savimi ir priimti kasdienius sprendimus savarankiškai ar naudojantis pagalba konkrečioje srityje vertinimas ir išvadų rengimas </t>
  </si>
  <si>
    <t>Fizinio asmens pripažinimo neveiksniu tam tikroje srityje organizavimas:</t>
  </si>
  <si>
    <t>Organizuotas konkursas techniniam projektui parengti</t>
  </si>
  <si>
    <r>
      <rPr>
        <b/>
        <sz val="10"/>
        <rFont val="Times New Roman"/>
        <family val="1"/>
        <charset val="186"/>
      </rPr>
      <t xml:space="preserve">VšĮ Klaipėdos universitetinės ligoninės </t>
    </r>
    <r>
      <rPr>
        <sz val="10"/>
        <rFont val="Times New Roman"/>
        <family val="1"/>
        <charset val="186"/>
      </rPr>
      <t xml:space="preserve">dalies pastato Liepojos g. 39 rekonstravimas  </t>
    </r>
  </si>
  <si>
    <r>
      <rPr>
        <b/>
        <sz val="10"/>
        <rFont val="Times New Roman"/>
        <family val="1"/>
        <charset val="186"/>
      </rPr>
      <t>Naujo greitosios medicinos pagalbos automobilio</t>
    </r>
    <r>
      <rPr>
        <sz val="10"/>
        <rFont val="Times New Roman"/>
        <family val="1"/>
        <charset val="186"/>
      </rPr>
      <t xml:space="preserve"> su reanimacine įranga įsigijimas VšĮ Klaipėdos vaikų ligoninei</t>
    </r>
  </si>
  <si>
    <r>
      <t>Administracinės paskirties pastato J. Karoso g. 12, Klaipėda, rekonstravimas</t>
    </r>
    <r>
      <rPr>
        <sz val="10"/>
        <rFont val="Times New Roman"/>
        <family val="1"/>
        <charset val="186"/>
      </rPr>
      <t xml:space="preserve"> į gydymo paskirties pastatą </t>
    </r>
  </si>
  <si>
    <r>
      <t xml:space="preserve">Psichikos sveikatos centro </t>
    </r>
    <r>
      <rPr>
        <sz val="10"/>
        <rFont val="Times New Roman"/>
        <family val="1"/>
        <charset val="186"/>
      </rPr>
      <t xml:space="preserve">Narkomanų detoksikacijos skyriaus Galinio Pylimo g. 3, Klaipėdoje, remontas  </t>
    </r>
  </si>
  <si>
    <t>Projekto „For Better Health“ („Geresnei sveikatai“) įgyvendinimas</t>
  </si>
  <si>
    <t>2018 m. asignavimų planas</t>
  </si>
  <si>
    <t xml:space="preserve">Projekto „Socialinės paramos priemonių teikimas tuberkulioze sergantiems Klaipėdos miesto gyventojams (DOTS kabineto pacientai)“ įgyvendinimas </t>
  </si>
  <si>
    <t>URBACT III projekto „Žaidimų paradigma“ įgyvendinimas</t>
  </si>
  <si>
    <t>Parengta projekto paraiška</t>
  </si>
  <si>
    <t xml:space="preserve">Organizuota vizitų, sk. </t>
  </si>
  <si>
    <t xml:space="preserve"> 2018 M. KLAIPĖDOS MIESTO SAVIVALDYBĖS ADMINISTRACIJOS</t>
  </si>
  <si>
    <t>Apskaitos kodas</t>
  </si>
  <si>
    <t>13.01.03.15</t>
  </si>
  <si>
    <t xml:space="preserve">IED Statybos ir infrastruktūros plėtros skyrius, E. Dolėbienė </t>
  </si>
  <si>
    <t>Siūlomas keisti  2018 m. asignavimų planas</t>
  </si>
  <si>
    <t>Skirtumas</t>
  </si>
  <si>
    <t>Lyginamasis variantas</t>
  </si>
  <si>
    <t>Išlaikomas budinčio odontologo etatas</t>
  </si>
  <si>
    <t>______________________________________</t>
  </si>
  <si>
    <t>PATVIRTINTA
Klaipėdos miesto savivaldybės administracijos direktoriaus                                                                                          2018 m. vasario 28 d. įsakymu Nr. AD1-518</t>
  </si>
  <si>
    <t>* pagal Klaipėdos miesto savivaldybės tarybos 2018-10-25 Nr. T2-221</t>
  </si>
  <si>
    <r>
      <t xml:space="preserve">20  </t>
    </r>
    <r>
      <rPr>
        <strike/>
        <sz val="10"/>
        <color rgb="FFFF0000"/>
        <rFont val="Times New Roman"/>
        <family val="1"/>
      </rPr>
      <t>40</t>
    </r>
  </si>
  <si>
    <t>* Pagal Klaipėdos miesto savivaldybės tarybos 2018-10-25 Nr. T2-221</t>
  </si>
  <si>
    <t xml:space="preserve">(Klaipėdos miesto savivaldybės administracijos direktoriaus                       2018 m. lakričio 5 d. įsakymo Nr. AD1-2608 redakcija)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</si>
</sst>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11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8"/>
      <name val="Times New Roman"/>
      <family val="1"/>
    </font>
    <font>
      <sz val="8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strike/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9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1" fillId="0" borderId="33" xfId="0" applyFont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0" borderId="0" xfId="0" applyFont="1" applyBorder="1"/>
    <xf numFmtId="0" fontId="1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top"/>
    </xf>
    <xf numFmtId="0" fontId="3" fillId="5" borderId="38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164" fontId="3" fillId="5" borderId="45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1" fillId="4" borderId="44" xfId="0" applyFont="1" applyFill="1" applyBorder="1" applyAlignment="1">
      <alignment horizontal="center" vertical="top"/>
    </xf>
    <xf numFmtId="0" fontId="1" fillId="0" borderId="52" xfId="0" applyFont="1" applyFill="1" applyBorder="1" applyAlignment="1">
      <alignment horizontal="center" vertical="top" wrapText="1"/>
    </xf>
    <xf numFmtId="0" fontId="1" fillId="4" borderId="53" xfId="0" applyFont="1" applyFill="1" applyBorder="1" applyAlignment="1">
      <alignment horizontal="center" vertical="top"/>
    </xf>
    <xf numFmtId="164" fontId="1" fillId="4" borderId="56" xfId="0" applyNumberFormat="1" applyFont="1" applyFill="1" applyBorder="1" applyAlignment="1">
      <alignment horizontal="center" vertical="top"/>
    </xf>
    <xf numFmtId="164" fontId="1" fillId="4" borderId="57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vertical="top"/>
    </xf>
    <xf numFmtId="0" fontId="3" fillId="5" borderId="45" xfId="0" applyFont="1" applyFill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top"/>
    </xf>
    <xf numFmtId="49" fontId="5" fillId="2" borderId="60" xfId="0" applyNumberFormat="1" applyFont="1" applyFill="1" applyBorder="1" applyAlignment="1">
      <alignment horizontal="center" vertical="top"/>
    </xf>
    <xf numFmtId="49" fontId="5" fillId="2" borderId="61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vertical="top"/>
    </xf>
    <xf numFmtId="0" fontId="1" fillId="0" borderId="57" xfId="0" applyFont="1" applyBorder="1" applyAlignment="1">
      <alignment horizontal="center" vertical="top" wrapText="1"/>
    </xf>
    <xf numFmtId="0" fontId="3" fillId="5" borderId="38" xfId="0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center" vertical="top"/>
    </xf>
    <xf numFmtId="164" fontId="3" fillId="5" borderId="38" xfId="0" applyNumberFormat="1" applyFont="1" applyFill="1" applyBorder="1" applyAlignment="1">
      <alignment horizontal="center" vertical="top" wrapText="1"/>
    </xf>
    <xf numFmtId="164" fontId="1" fillId="0" borderId="42" xfId="0" applyNumberFormat="1" applyFont="1" applyFill="1" applyBorder="1" applyAlignment="1">
      <alignment horizontal="center" vertical="top"/>
    </xf>
    <xf numFmtId="0" fontId="4" fillId="0" borderId="27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164" fontId="1" fillId="4" borderId="6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4" fontId="1" fillId="0" borderId="57" xfId="0" applyNumberFormat="1" applyFont="1" applyBorder="1" applyAlignment="1">
      <alignment horizontal="center" vertical="top" wrapText="1"/>
    </xf>
    <xf numFmtId="0" fontId="4" fillId="4" borderId="0" xfId="0" applyFont="1" applyFill="1" applyAlignment="1">
      <alignment vertical="top"/>
    </xf>
    <xf numFmtId="165" fontId="1" fillId="4" borderId="0" xfId="0" applyNumberFormat="1" applyFont="1" applyFill="1" applyBorder="1" applyAlignment="1">
      <alignment vertical="top" wrapText="1"/>
    </xf>
    <xf numFmtId="165" fontId="3" fillId="4" borderId="0" xfId="0" applyNumberFormat="1" applyFont="1" applyFill="1" applyBorder="1" applyAlignment="1">
      <alignment horizontal="center" vertical="top" wrapText="1"/>
    </xf>
    <xf numFmtId="0" fontId="2" fillId="4" borderId="0" xfId="0" applyFont="1" applyFill="1"/>
    <xf numFmtId="0" fontId="4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5" fillId="3" borderId="40" xfId="0" applyNumberFormat="1" applyFont="1" applyFill="1" applyBorder="1" applyAlignment="1">
      <alignment vertical="top"/>
    </xf>
    <xf numFmtId="49" fontId="5" fillId="3" borderId="25" xfId="0" applyNumberFormat="1" applyFont="1" applyFill="1" applyBorder="1" applyAlignment="1">
      <alignment vertical="top"/>
    </xf>
    <xf numFmtId="0" fontId="10" fillId="0" borderId="0" xfId="0" applyFont="1"/>
    <xf numFmtId="49" fontId="3" fillId="2" borderId="25" xfId="0" applyNumberFormat="1" applyFont="1" applyFill="1" applyBorder="1" applyAlignment="1">
      <alignment horizontal="center" vertical="top"/>
    </xf>
    <xf numFmtId="49" fontId="3" fillId="2" borderId="40" xfId="0" applyNumberFormat="1" applyFont="1" applyFill="1" applyBorder="1" applyAlignment="1">
      <alignment horizontal="center" vertical="top"/>
    </xf>
    <xf numFmtId="0" fontId="1" fillId="4" borderId="55" xfId="0" applyFont="1" applyFill="1" applyBorder="1" applyAlignment="1">
      <alignment horizontal="center" vertical="top" wrapText="1"/>
    </xf>
    <xf numFmtId="49" fontId="3" fillId="2" borderId="16" xfId="0" applyNumberFormat="1" applyFont="1" applyFill="1" applyBorder="1" applyAlignment="1">
      <alignment vertical="top"/>
    </xf>
    <xf numFmtId="49" fontId="3" fillId="3" borderId="25" xfId="0" applyNumberFormat="1" applyFont="1" applyFill="1" applyBorder="1" applyAlignment="1">
      <alignment vertical="top"/>
    </xf>
    <xf numFmtId="49" fontId="3" fillId="2" borderId="60" xfId="0" applyNumberFormat="1" applyFont="1" applyFill="1" applyBorder="1" applyAlignment="1">
      <alignment horizontal="center" vertical="top"/>
    </xf>
    <xf numFmtId="49" fontId="3" fillId="2" borderId="61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3" borderId="40" xfId="0" applyNumberFormat="1" applyFont="1" applyFill="1" applyBorder="1" applyAlignment="1">
      <alignment vertical="top"/>
    </xf>
    <xf numFmtId="49" fontId="3" fillId="2" borderId="10" xfId="0" applyNumberFormat="1" applyFont="1" applyFill="1" applyBorder="1" applyAlignment="1">
      <alignment vertical="top"/>
    </xf>
    <xf numFmtId="49" fontId="3" fillId="3" borderId="31" xfId="0" applyNumberFormat="1" applyFont="1" applyFill="1" applyBorder="1" applyAlignment="1">
      <alignment vertical="top"/>
    </xf>
    <xf numFmtId="164" fontId="1" fillId="4" borderId="0" xfId="0" applyNumberFormat="1" applyFont="1" applyFill="1" applyAlignment="1">
      <alignment vertical="top"/>
    </xf>
    <xf numFmtId="0" fontId="13" fillId="0" borderId="0" xfId="0" applyFont="1"/>
    <xf numFmtId="0" fontId="1" fillId="0" borderId="29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17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164" fontId="1" fillId="0" borderId="53" xfId="0" applyNumberFormat="1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" fillId="0" borderId="27" xfId="0" applyFont="1" applyBorder="1" applyAlignment="1">
      <alignment vertical="center" textRotation="90"/>
    </xf>
    <xf numFmtId="0" fontId="1" fillId="0" borderId="30" xfId="0" applyFont="1" applyBorder="1" applyAlignment="1">
      <alignment vertical="center" textRotation="90"/>
    </xf>
    <xf numFmtId="0" fontId="3" fillId="0" borderId="27" xfId="0" applyFont="1" applyBorder="1" applyAlignment="1">
      <alignment vertical="center" textRotation="90"/>
    </xf>
    <xf numFmtId="0" fontId="3" fillId="0" borderId="30" xfId="0" applyFont="1" applyBorder="1" applyAlignment="1">
      <alignment vertical="center" textRotation="90"/>
    </xf>
    <xf numFmtId="49" fontId="1" fillId="0" borderId="13" xfId="0" applyNumberFormat="1" applyFont="1" applyFill="1" applyBorder="1" applyAlignment="1">
      <alignment horizontal="center" vertical="top"/>
    </xf>
    <xf numFmtId="0" fontId="1" fillId="0" borderId="25" xfId="0" applyFont="1" applyBorder="1" applyAlignment="1">
      <alignment vertical="top" wrapText="1"/>
    </xf>
    <xf numFmtId="0" fontId="3" fillId="0" borderId="37" xfId="0" applyFont="1" applyBorder="1" applyAlignment="1">
      <alignment vertical="center" textRotation="90"/>
    </xf>
    <xf numFmtId="164" fontId="3" fillId="5" borderId="45" xfId="0" applyNumberFormat="1" applyFont="1" applyFill="1" applyBorder="1" applyAlignment="1">
      <alignment horizontal="center" vertical="top" wrapText="1"/>
    </xf>
    <xf numFmtId="0" fontId="14" fillId="0" borderId="0" xfId="0" applyFont="1"/>
    <xf numFmtId="49" fontId="5" fillId="3" borderId="10" xfId="0" applyNumberFormat="1" applyFont="1" applyFill="1" applyBorder="1" applyAlignment="1">
      <alignment vertical="top"/>
    </xf>
    <xf numFmtId="0" fontId="1" fillId="0" borderId="31" xfId="0" applyFont="1" applyBorder="1" applyAlignment="1">
      <alignment vertical="top" wrapText="1"/>
    </xf>
    <xf numFmtId="0" fontId="4" fillId="0" borderId="68" xfId="0" applyFont="1" applyFill="1" applyBorder="1" applyAlignment="1">
      <alignment vertical="top" wrapText="1"/>
    </xf>
    <xf numFmtId="0" fontId="1" fillId="0" borderId="50" xfId="0" applyFont="1" applyBorder="1" applyAlignment="1">
      <alignment horizontal="center" vertical="top"/>
    </xf>
    <xf numFmtId="49" fontId="3" fillId="2" borderId="48" xfId="0" applyNumberFormat="1" applyFont="1" applyFill="1" applyBorder="1" applyAlignment="1">
      <alignment vertical="top"/>
    </xf>
    <xf numFmtId="0" fontId="1" fillId="0" borderId="44" xfId="0" applyFont="1" applyFill="1" applyBorder="1" applyAlignment="1">
      <alignment vertical="center" textRotation="90" wrapText="1"/>
    </xf>
    <xf numFmtId="0" fontId="1" fillId="0" borderId="23" xfId="0" applyFont="1" applyFill="1" applyBorder="1" applyAlignment="1">
      <alignment vertical="center" textRotation="90" wrapText="1"/>
    </xf>
    <xf numFmtId="49" fontId="3" fillId="2" borderId="68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164" fontId="1" fillId="4" borderId="44" xfId="0" applyNumberFormat="1" applyFont="1" applyFill="1" applyBorder="1" applyAlignment="1">
      <alignment horizontal="center" vertical="top" wrapText="1"/>
    </xf>
    <xf numFmtId="0" fontId="1" fillId="4" borderId="43" xfId="0" applyFont="1" applyFill="1" applyBorder="1" applyAlignment="1">
      <alignment horizontal="center" vertical="top"/>
    </xf>
    <xf numFmtId="164" fontId="13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 applyFill="1" applyBorder="1" applyAlignment="1">
      <alignment horizontal="center" vertical="top"/>
    </xf>
    <xf numFmtId="0" fontId="1" fillId="0" borderId="37" xfId="0" applyFont="1" applyBorder="1" applyAlignment="1">
      <alignment vertical="center" textRotation="90"/>
    </xf>
    <xf numFmtId="164" fontId="7" fillId="0" borderId="57" xfId="0" applyNumberFormat="1" applyFont="1" applyBorder="1" applyAlignment="1">
      <alignment horizontal="center" vertical="top" wrapText="1"/>
    </xf>
    <xf numFmtId="165" fontId="4" fillId="4" borderId="57" xfId="0" applyNumberFormat="1" applyFont="1" applyFill="1" applyBorder="1" applyAlignment="1">
      <alignment horizontal="center" vertical="top" wrapText="1"/>
    </xf>
    <xf numFmtId="164" fontId="1" fillId="4" borderId="44" xfId="0" applyNumberFormat="1" applyFont="1" applyFill="1" applyBorder="1" applyAlignment="1">
      <alignment horizontal="center" vertical="top"/>
    </xf>
    <xf numFmtId="0" fontId="1" fillId="4" borderId="30" xfId="0" applyFont="1" applyFill="1" applyBorder="1" applyAlignment="1">
      <alignment vertical="top" wrapText="1"/>
    </xf>
    <xf numFmtId="0" fontId="1" fillId="4" borderId="49" xfId="0" applyFont="1" applyFill="1" applyBorder="1" applyAlignment="1">
      <alignment horizontal="center" vertical="top"/>
    </xf>
    <xf numFmtId="165" fontId="3" fillId="5" borderId="38" xfId="0" applyNumberFormat="1" applyFont="1" applyFill="1" applyBorder="1" applyAlignment="1">
      <alignment horizontal="center" vertical="top" wrapText="1"/>
    </xf>
    <xf numFmtId="165" fontId="1" fillId="4" borderId="23" xfId="0" applyNumberFormat="1" applyFont="1" applyFill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center" textRotation="90" wrapText="1"/>
    </xf>
    <xf numFmtId="49" fontId="3" fillId="2" borderId="48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vertical="center" wrapText="1"/>
    </xf>
    <xf numFmtId="49" fontId="1" fillId="0" borderId="47" xfId="0" applyNumberFormat="1" applyFont="1" applyBorder="1" applyAlignment="1">
      <alignment horizontal="center" vertical="top" wrapText="1"/>
    </xf>
    <xf numFmtId="49" fontId="1" fillId="0" borderId="49" xfId="0" applyNumberFormat="1" applyFont="1" applyBorder="1" applyAlignment="1">
      <alignment horizontal="center" vertical="top" wrapText="1"/>
    </xf>
    <xf numFmtId="49" fontId="1" fillId="0" borderId="58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5" fillId="3" borderId="31" xfId="0" applyNumberFormat="1" applyFont="1" applyFill="1" applyBorder="1" applyAlignment="1">
      <alignment vertical="top"/>
    </xf>
    <xf numFmtId="164" fontId="1" fillId="4" borderId="43" xfId="0" applyNumberFormat="1" applyFont="1" applyFill="1" applyBorder="1" applyAlignment="1">
      <alignment horizontal="center" vertical="top"/>
    </xf>
    <xf numFmtId="0" fontId="1" fillId="4" borderId="57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 wrapText="1"/>
    </xf>
    <xf numFmtId="0" fontId="1" fillId="0" borderId="69" xfId="0" applyFont="1" applyFill="1" applyBorder="1" applyAlignment="1">
      <alignment vertical="top" wrapText="1"/>
    </xf>
    <xf numFmtId="0" fontId="2" fillId="0" borderId="70" xfId="0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49" fontId="5" fillId="2" borderId="68" xfId="0" applyNumberFormat="1" applyFont="1" applyFill="1" applyBorder="1" applyAlignment="1">
      <alignment horizontal="center" vertical="top"/>
    </xf>
    <xf numFmtId="49" fontId="5" fillId="2" borderId="70" xfId="0" applyNumberFormat="1" applyFont="1" applyFill="1" applyBorder="1" applyAlignment="1">
      <alignment horizontal="center" vertical="top"/>
    </xf>
    <xf numFmtId="49" fontId="5" fillId="3" borderId="25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17" xfId="0" applyNumberFormat="1" applyFont="1" applyFill="1" applyBorder="1" applyAlignment="1">
      <alignment horizontal="center" vertical="top"/>
    </xf>
    <xf numFmtId="1" fontId="4" fillId="4" borderId="5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49" fontId="1" fillId="0" borderId="52" xfId="0" applyNumberFormat="1" applyFont="1" applyFill="1" applyBorder="1" applyAlignment="1">
      <alignment horizontal="center" vertical="top"/>
    </xf>
    <xf numFmtId="49" fontId="1" fillId="0" borderId="55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165" fontId="1" fillId="3" borderId="6" xfId="0" applyNumberFormat="1" applyFont="1" applyFill="1" applyBorder="1" applyAlignment="1">
      <alignment horizontal="center" vertical="top" wrapText="1"/>
    </xf>
    <xf numFmtId="49" fontId="3" fillId="4" borderId="5" xfId="0" applyNumberFormat="1" applyFont="1" applyFill="1" applyBorder="1" applyAlignment="1">
      <alignment horizontal="center" vertical="top"/>
    </xf>
    <xf numFmtId="165" fontId="1" fillId="4" borderId="6" xfId="0" applyNumberFormat="1" applyFont="1" applyFill="1" applyBorder="1" applyAlignment="1">
      <alignment horizontal="center" vertical="top" wrapText="1"/>
    </xf>
    <xf numFmtId="165" fontId="1" fillId="4" borderId="57" xfId="0" applyNumberFormat="1" applyFont="1" applyFill="1" applyBorder="1" applyAlignment="1">
      <alignment horizontal="center" vertical="top" wrapText="1"/>
    </xf>
    <xf numFmtId="165" fontId="1" fillId="4" borderId="50" xfId="0" applyNumberFormat="1" applyFont="1" applyFill="1" applyBorder="1" applyAlignment="1">
      <alignment horizontal="center" vertical="top" wrapText="1"/>
    </xf>
    <xf numFmtId="0" fontId="3" fillId="5" borderId="64" xfId="0" applyFont="1" applyFill="1" applyBorder="1" applyAlignment="1">
      <alignment horizontal="right" vertical="top" wrapText="1"/>
    </xf>
    <xf numFmtId="165" fontId="1" fillId="0" borderId="6" xfId="0" applyNumberFormat="1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56" xfId="0" applyFont="1" applyFill="1" applyBorder="1" applyAlignment="1">
      <alignment horizontal="left" vertical="top" wrapText="1"/>
    </xf>
    <xf numFmtId="165" fontId="1" fillId="0" borderId="57" xfId="0" applyNumberFormat="1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0" fontId="3" fillId="5" borderId="57" xfId="0" applyFont="1" applyFill="1" applyBorder="1" applyAlignment="1">
      <alignment horizontal="right" vertical="top" wrapText="1"/>
    </xf>
    <xf numFmtId="165" fontId="1" fillId="4" borderId="33" xfId="0" applyNumberFormat="1" applyFont="1" applyFill="1" applyBorder="1" applyAlignment="1">
      <alignment horizontal="center" vertical="top" wrapText="1"/>
    </xf>
    <xf numFmtId="164" fontId="1" fillId="4" borderId="53" xfId="0" applyNumberFormat="1" applyFont="1" applyFill="1" applyBorder="1" applyAlignment="1">
      <alignment horizontal="center" vertical="top"/>
    </xf>
    <xf numFmtId="0" fontId="1" fillId="0" borderId="37" xfId="0" applyFont="1" applyBorder="1" applyAlignment="1">
      <alignment vertical="top" wrapText="1"/>
    </xf>
    <xf numFmtId="49" fontId="1" fillId="4" borderId="5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vertical="top"/>
    </xf>
    <xf numFmtId="49" fontId="1" fillId="4" borderId="55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 wrapText="1"/>
    </xf>
    <xf numFmtId="0" fontId="3" fillId="4" borderId="40" xfId="0" applyFont="1" applyFill="1" applyBorder="1" applyAlignment="1">
      <alignment vertical="top" wrapText="1"/>
    </xf>
    <xf numFmtId="0" fontId="1" fillId="4" borderId="55" xfId="0" applyFont="1" applyFill="1" applyBorder="1" applyAlignment="1">
      <alignment vertical="top" wrapText="1"/>
    </xf>
    <xf numFmtId="164" fontId="1" fillId="4" borderId="57" xfId="0" applyNumberFormat="1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top"/>
    </xf>
    <xf numFmtId="164" fontId="3" fillId="5" borderId="38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 vertical="top"/>
    </xf>
    <xf numFmtId="164" fontId="1" fillId="0" borderId="57" xfId="0" applyNumberFormat="1" applyFont="1" applyFill="1" applyBorder="1" applyAlignment="1">
      <alignment horizontal="center" vertical="top"/>
    </xf>
    <xf numFmtId="164" fontId="1" fillId="4" borderId="12" xfId="0" applyNumberFormat="1" applyFont="1" applyFill="1" applyBorder="1" applyAlignment="1">
      <alignment horizontal="center" vertical="top"/>
    </xf>
    <xf numFmtId="164" fontId="1" fillId="4" borderId="6" xfId="0" applyNumberFormat="1" applyFont="1" applyFill="1" applyBorder="1" applyAlignment="1">
      <alignment horizontal="center" vertical="top" wrapText="1"/>
    </xf>
    <xf numFmtId="164" fontId="1" fillId="4" borderId="33" xfId="0" applyNumberFormat="1" applyFont="1" applyFill="1" applyBorder="1" applyAlignment="1">
      <alignment horizontal="center" vertical="top" wrapText="1"/>
    </xf>
    <xf numFmtId="164" fontId="1" fillId="0" borderId="28" xfId="0" applyNumberFormat="1" applyFont="1" applyFill="1" applyBorder="1" applyAlignment="1">
      <alignment horizontal="center" vertical="top"/>
    </xf>
    <xf numFmtId="164" fontId="1" fillId="3" borderId="57" xfId="0" applyNumberFormat="1" applyFont="1" applyFill="1" applyBorder="1" applyAlignment="1">
      <alignment horizontal="center" vertical="top"/>
    </xf>
    <xf numFmtId="164" fontId="1" fillId="3" borderId="12" xfId="0" applyNumberFormat="1" applyFont="1" applyFill="1" applyBorder="1" applyAlignment="1">
      <alignment horizontal="center" vertical="top"/>
    </xf>
    <xf numFmtId="164" fontId="3" fillId="5" borderId="57" xfId="0" applyNumberFormat="1" applyFont="1" applyFill="1" applyBorder="1" applyAlignment="1">
      <alignment horizontal="center" vertical="top"/>
    </xf>
    <xf numFmtId="165" fontId="3" fillId="2" borderId="38" xfId="0" applyNumberFormat="1" applyFont="1" applyFill="1" applyBorder="1" applyAlignment="1">
      <alignment horizontal="center" vertical="top" wrapText="1"/>
    </xf>
    <xf numFmtId="164" fontId="1" fillId="0" borderId="28" xfId="0" applyNumberFormat="1" applyFont="1" applyFill="1" applyBorder="1" applyAlignment="1">
      <alignment horizontal="center" vertical="top" wrapText="1"/>
    </xf>
    <xf numFmtId="164" fontId="1" fillId="4" borderId="12" xfId="0" applyNumberFormat="1" applyFont="1" applyFill="1" applyBorder="1" applyAlignment="1">
      <alignment horizontal="center" vertical="top" wrapText="1"/>
    </xf>
    <xf numFmtId="165" fontId="3" fillId="2" borderId="74" xfId="0" applyNumberFormat="1" applyFont="1" applyFill="1" applyBorder="1" applyAlignment="1">
      <alignment horizontal="center" vertical="top"/>
    </xf>
    <xf numFmtId="165" fontId="1" fillId="3" borderId="50" xfId="0" applyNumberFormat="1" applyFont="1" applyFill="1" applyBorder="1" applyAlignment="1">
      <alignment horizontal="center" vertical="top" wrapText="1"/>
    </xf>
    <xf numFmtId="165" fontId="1" fillId="3" borderId="12" xfId="0" applyNumberFormat="1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49" fontId="5" fillId="3" borderId="40" xfId="0" applyNumberFormat="1" applyFont="1" applyFill="1" applyBorder="1" applyAlignment="1">
      <alignment horizontal="center" vertical="top"/>
    </xf>
    <xf numFmtId="165" fontId="1" fillId="4" borderId="5" xfId="0" applyNumberFormat="1" applyFont="1" applyFill="1" applyBorder="1" applyAlignment="1">
      <alignment horizontal="left" vertical="top" wrapText="1"/>
    </xf>
    <xf numFmtId="165" fontId="1" fillId="4" borderId="17" xfId="0" applyNumberFormat="1" applyFont="1" applyFill="1" applyBorder="1" applyAlignment="1">
      <alignment horizontal="left" vertical="top" wrapText="1"/>
    </xf>
    <xf numFmtId="165" fontId="1" fillId="4" borderId="27" xfId="0" applyNumberFormat="1" applyFont="1" applyFill="1" applyBorder="1" applyAlignment="1">
      <alignment horizontal="left" vertical="top" wrapText="1"/>
    </xf>
    <xf numFmtId="164" fontId="3" fillId="2" borderId="24" xfId="0" applyNumberFormat="1" applyFont="1" applyFill="1" applyBorder="1" applyAlignment="1">
      <alignment horizontal="center" vertical="top" wrapText="1"/>
    </xf>
    <xf numFmtId="49" fontId="3" fillId="8" borderId="23" xfId="0" applyNumberFormat="1" applyFont="1" applyFill="1" applyBorder="1" applyAlignment="1">
      <alignment horizontal="center" vertical="top" wrapText="1"/>
    </xf>
    <xf numFmtId="49" fontId="3" fillId="8" borderId="24" xfId="0" applyNumberFormat="1" applyFont="1" applyFill="1" applyBorder="1" applyAlignment="1">
      <alignment horizontal="center" vertical="top"/>
    </xf>
    <xf numFmtId="49" fontId="3" fillId="8" borderId="27" xfId="0" applyNumberFormat="1" applyFont="1" applyFill="1" applyBorder="1" applyAlignment="1">
      <alignment horizontal="center" vertical="top"/>
    </xf>
    <xf numFmtId="49" fontId="3" fillId="8" borderId="37" xfId="0" applyNumberFormat="1" applyFont="1" applyFill="1" applyBorder="1" applyAlignment="1">
      <alignment horizontal="center" vertical="top"/>
    </xf>
    <xf numFmtId="49" fontId="3" fillId="8" borderId="30" xfId="0" applyNumberFormat="1" applyFont="1" applyFill="1" applyBorder="1" applyAlignment="1">
      <alignment vertical="top"/>
    </xf>
    <xf numFmtId="49" fontId="3" fillId="8" borderId="37" xfId="0" applyNumberFormat="1" applyFont="1" applyFill="1" applyBorder="1" applyAlignment="1">
      <alignment vertical="top"/>
    </xf>
    <xf numFmtId="49" fontId="3" fillId="8" borderId="20" xfId="0" applyNumberFormat="1" applyFont="1" applyFill="1" applyBorder="1" applyAlignment="1">
      <alignment horizontal="center" vertical="top"/>
    </xf>
    <xf numFmtId="49" fontId="3" fillId="8" borderId="27" xfId="0" applyNumberFormat="1" applyFont="1" applyFill="1" applyBorder="1" applyAlignment="1">
      <alignment vertical="top"/>
    </xf>
    <xf numFmtId="49" fontId="5" fillId="8" borderId="27" xfId="0" applyNumberFormat="1" applyFont="1" applyFill="1" applyBorder="1" applyAlignment="1">
      <alignment vertical="top"/>
    </xf>
    <xf numFmtId="49" fontId="5" fillId="8" borderId="30" xfId="0" applyNumberFormat="1" applyFont="1" applyFill="1" applyBorder="1" applyAlignment="1">
      <alignment vertical="top"/>
    </xf>
    <xf numFmtId="49" fontId="5" fillId="8" borderId="37" xfId="0" applyNumberFormat="1" applyFont="1" applyFill="1" applyBorder="1" applyAlignment="1">
      <alignment vertical="top"/>
    </xf>
    <xf numFmtId="49" fontId="5" fillId="8" borderId="14" xfId="0" applyNumberFormat="1" applyFont="1" applyFill="1" applyBorder="1" applyAlignment="1">
      <alignment horizontal="center" vertical="top"/>
    </xf>
    <xf numFmtId="49" fontId="5" fillId="8" borderId="24" xfId="0" applyNumberFormat="1" applyFont="1" applyFill="1" applyBorder="1" applyAlignment="1">
      <alignment horizontal="center" vertical="top"/>
    </xf>
    <xf numFmtId="49" fontId="5" fillId="8" borderId="24" xfId="0" applyNumberFormat="1" applyFont="1" applyFill="1" applyBorder="1" applyAlignment="1">
      <alignment horizontal="center" vertical="top" wrapText="1"/>
    </xf>
    <xf numFmtId="49" fontId="5" fillId="8" borderId="30" xfId="0" applyNumberFormat="1" applyFont="1" applyFill="1" applyBorder="1" applyAlignment="1">
      <alignment horizontal="center" vertical="top"/>
    </xf>
    <xf numFmtId="164" fontId="3" fillId="8" borderId="20" xfId="0" applyNumberFormat="1" applyFont="1" applyFill="1" applyBorder="1" applyAlignment="1">
      <alignment horizontal="center" vertical="top"/>
    </xf>
    <xf numFmtId="49" fontId="5" fillId="7" borderId="24" xfId="0" applyNumberFormat="1" applyFont="1" applyFill="1" applyBorder="1" applyAlignment="1">
      <alignment horizontal="center" vertical="top"/>
    </xf>
    <xf numFmtId="164" fontId="3" fillId="7" borderId="20" xfId="0" applyNumberFormat="1" applyFont="1" applyFill="1" applyBorder="1" applyAlignment="1">
      <alignment horizontal="center" vertical="top"/>
    </xf>
    <xf numFmtId="164" fontId="15" fillId="7" borderId="57" xfId="0" applyNumberFormat="1" applyFont="1" applyFill="1" applyBorder="1" applyAlignment="1">
      <alignment horizontal="center" vertical="top" wrapText="1"/>
    </xf>
    <xf numFmtId="164" fontId="3" fillId="7" borderId="57" xfId="0" applyNumberFormat="1" applyFont="1" applyFill="1" applyBorder="1" applyAlignment="1">
      <alignment horizontal="center" vertical="top" wrapText="1"/>
    </xf>
    <xf numFmtId="49" fontId="5" fillId="8" borderId="27" xfId="0" applyNumberFormat="1" applyFont="1" applyFill="1" applyBorder="1" applyAlignment="1">
      <alignment horizontal="center" vertical="top" wrapText="1"/>
    </xf>
    <xf numFmtId="49" fontId="5" fillId="8" borderId="37" xfId="0" applyNumberFormat="1" applyFont="1" applyFill="1" applyBorder="1" applyAlignment="1">
      <alignment horizontal="center" vertical="top" wrapText="1"/>
    </xf>
    <xf numFmtId="49" fontId="1" fillId="4" borderId="17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57" xfId="0" applyFont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 wrapText="1"/>
    </xf>
    <xf numFmtId="165" fontId="3" fillId="3" borderId="0" xfId="0" applyNumberFormat="1" applyFont="1" applyFill="1" applyBorder="1" applyAlignment="1">
      <alignment horizontal="center" vertical="top" wrapText="1"/>
    </xf>
    <xf numFmtId="165" fontId="1" fillId="3" borderId="0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7" fillId="0" borderId="44" xfId="0" applyFont="1" applyFill="1" applyBorder="1" applyAlignment="1">
      <alignment horizontal="center" vertical="top" wrapText="1"/>
    </xf>
    <xf numFmtId="0" fontId="1" fillId="0" borderId="71" xfId="0" applyFont="1" applyFill="1" applyBorder="1" applyAlignment="1">
      <alignment horizontal="left" vertical="top" wrapText="1"/>
    </xf>
    <xf numFmtId="0" fontId="4" fillId="0" borderId="65" xfId="0" applyFont="1" applyFill="1" applyBorder="1" applyAlignment="1">
      <alignment vertical="top" wrapText="1"/>
    </xf>
    <xf numFmtId="0" fontId="4" fillId="4" borderId="68" xfId="0" applyFont="1" applyFill="1" applyBorder="1" applyAlignment="1">
      <alignment vertical="top" wrapText="1"/>
    </xf>
    <xf numFmtId="0" fontId="4" fillId="4" borderId="72" xfId="0" applyFont="1" applyFill="1" applyBorder="1" applyAlignment="1">
      <alignment vertical="top" wrapText="1"/>
    </xf>
    <xf numFmtId="164" fontId="1" fillId="3" borderId="50" xfId="0" applyNumberFormat="1" applyFont="1" applyFill="1" applyBorder="1" applyAlignment="1">
      <alignment horizontal="center" vertical="top"/>
    </xf>
    <xf numFmtId="164" fontId="3" fillId="5" borderId="33" xfId="0" applyNumberFormat="1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 wrapText="1"/>
    </xf>
    <xf numFmtId="0" fontId="2" fillId="0" borderId="44" xfId="0" applyFont="1" applyBorder="1"/>
    <xf numFmtId="0" fontId="2" fillId="0" borderId="11" xfId="0" applyFont="1" applyBorder="1"/>
    <xf numFmtId="165" fontId="1" fillId="0" borderId="50" xfId="0" applyNumberFormat="1" applyFont="1" applyFill="1" applyBorder="1" applyAlignment="1">
      <alignment horizontal="center" vertical="top" wrapText="1"/>
    </xf>
    <xf numFmtId="164" fontId="6" fillId="0" borderId="28" xfId="0" applyNumberFormat="1" applyFont="1" applyBorder="1" applyAlignment="1">
      <alignment horizontal="center" vertical="center" wrapText="1"/>
    </xf>
    <xf numFmtId="49" fontId="3" fillId="8" borderId="30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49" fontId="3" fillId="3" borderId="31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1" fillId="4" borderId="1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49" fontId="3" fillId="4" borderId="11" xfId="0" applyNumberFormat="1" applyFont="1" applyFill="1" applyBorder="1" applyAlignment="1">
      <alignment horizontal="center" vertical="top"/>
    </xf>
    <xf numFmtId="0" fontId="1" fillId="0" borderId="31" xfId="0" applyFont="1" applyBorder="1" applyAlignment="1">
      <alignment horizontal="left" vertical="top" wrapText="1"/>
    </xf>
    <xf numFmtId="49" fontId="5" fillId="8" borderId="30" xfId="0" applyNumberFormat="1" applyFont="1" applyFill="1" applyBorder="1" applyAlignment="1">
      <alignment horizontal="center" vertical="top" wrapText="1"/>
    </xf>
    <xf numFmtId="49" fontId="5" fillId="2" borderId="48" xfId="0" applyNumberFormat="1" applyFont="1" applyFill="1" applyBorder="1" applyAlignment="1">
      <alignment horizontal="center" vertical="top"/>
    </xf>
    <xf numFmtId="49" fontId="5" fillId="3" borderId="31" xfId="0" applyNumberFormat="1" applyFont="1" applyFill="1" applyBorder="1" applyAlignment="1">
      <alignment horizontal="center" vertical="top"/>
    </xf>
    <xf numFmtId="0" fontId="4" fillId="4" borderId="27" xfId="0" applyFont="1" applyFill="1" applyBorder="1" applyAlignment="1">
      <alignment vertical="top" wrapText="1"/>
    </xf>
    <xf numFmtId="165" fontId="1" fillId="4" borderId="30" xfId="0" applyNumberFormat="1" applyFont="1" applyFill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165" fontId="1" fillId="4" borderId="55" xfId="0" applyNumberFormat="1" applyFont="1" applyFill="1" applyBorder="1" applyAlignment="1">
      <alignment horizontal="left" vertical="top" wrapText="1"/>
    </xf>
    <xf numFmtId="0" fontId="4" fillId="0" borderId="0" xfId="0" applyNumberFormat="1" applyFont="1" applyAlignment="1">
      <alignment horizontal="center" vertical="top"/>
    </xf>
    <xf numFmtId="0" fontId="5" fillId="5" borderId="64" xfId="0" applyFont="1" applyFill="1" applyBorder="1" applyAlignment="1">
      <alignment horizontal="right" vertical="top" wrapText="1"/>
    </xf>
    <xf numFmtId="49" fontId="1" fillId="0" borderId="12" xfId="0" applyNumberFormat="1" applyFont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4" borderId="30" xfId="0" applyFont="1" applyFill="1" applyBorder="1" applyAlignment="1">
      <alignment horizontal="left" vertical="top" wrapText="1"/>
    </xf>
    <xf numFmtId="164" fontId="4" fillId="0" borderId="0" xfId="0" applyNumberFormat="1" applyFont="1" applyAlignment="1">
      <alignment vertical="top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49" fontId="3" fillId="0" borderId="49" xfId="0" applyNumberFormat="1" applyFont="1" applyBorder="1" applyAlignment="1">
      <alignment horizontal="center" vertical="top"/>
    </xf>
    <xf numFmtId="49" fontId="3" fillId="4" borderId="49" xfId="0" applyNumberFormat="1" applyFont="1" applyFill="1" applyBorder="1" applyAlignment="1">
      <alignment horizontal="center" vertical="top"/>
    </xf>
    <xf numFmtId="49" fontId="3" fillId="4" borderId="58" xfId="0" applyNumberFormat="1" applyFont="1" applyFill="1" applyBorder="1" applyAlignment="1">
      <alignment horizontal="center" vertical="top"/>
    </xf>
    <xf numFmtId="165" fontId="3" fillId="0" borderId="45" xfId="0" applyNumberFormat="1" applyFont="1" applyFill="1" applyBorder="1" applyAlignment="1">
      <alignment horizontal="center" vertical="top" wrapText="1"/>
    </xf>
    <xf numFmtId="165" fontId="3" fillId="0" borderId="23" xfId="0" applyNumberFormat="1" applyFont="1" applyFill="1" applyBorder="1" applyAlignment="1">
      <alignment horizontal="center" vertical="top" wrapText="1"/>
    </xf>
    <xf numFmtId="165" fontId="5" fillId="4" borderId="29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Border="1" applyAlignment="1">
      <alignment horizontal="center" vertical="top" wrapText="1"/>
    </xf>
    <xf numFmtId="165" fontId="3" fillId="4" borderId="29" xfId="0" applyNumberFormat="1" applyFont="1" applyFill="1" applyBorder="1" applyAlignment="1">
      <alignment horizontal="center" vertical="top" wrapText="1"/>
    </xf>
    <xf numFmtId="165" fontId="1" fillId="4" borderId="44" xfId="0" applyNumberFormat="1" applyFont="1" applyFill="1" applyBorder="1" applyAlignment="1">
      <alignment horizontal="center" vertical="center" textRotation="90" wrapText="1"/>
    </xf>
    <xf numFmtId="0" fontId="6" fillId="0" borderId="4" xfId="0" applyNumberFormat="1" applyFont="1" applyFill="1" applyBorder="1" applyAlignment="1">
      <alignment vertical="center" textRotation="90" wrapText="1"/>
    </xf>
    <xf numFmtId="0" fontId="6" fillId="0" borderId="10" xfId="0" applyNumberFormat="1" applyFont="1" applyFill="1" applyBorder="1" applyAlignment="1">
      <alignment horizontal="center" vertical="center" textRotation="90" wrapText="1"/>
    </xf>
    <xf numFmtId="0" fontId="6" fillId="0" borderId="16" xfId="0" applyNumberFormat="1" applyFont="1" applyFill="1" applyBorder="1" applyAlignment="1">
      <alignment horizontal="center" vertical="center" textRotation="90" wrapText="1"/>
    </xf>
    <xf numFmtId="0" fontId="6" fillId="0" borderId="4" xfId="0" applyNumberFormat="1" applyFont="1" applyFill="1" applyBorder="1" applyAlignment="1">
      <alignment horizontal="center" vertical="center" textRotation="90" wrapText="1"/>
    </xf>
    <xf numFmtId="0" fontId="6" fillId="0" borderId="10" xfId="0" applyNumberFormat="1" applyFont="1" applyFill="1" applyBorder="1" applyAlignment="1">
      <alignment vertical="center" textRotation="90" wrapText="1"/>
    </xf>
    <xf numFmtId="0" fontId="6" fillId="0" borderId="16" xfId="0" applyNumberFormat="1" applyFont="1" applyFill="1" applyBorder="1" applyAlignment="1">
      <alignment vertical="center" textRotation="90" wrapText="1"/>
    </xf>
    <xf numFmtId="0" fontId="6" fillId="0" borderId="0" xfId="0" applyNumberFormat="1" applyFont="1" applyBorder="1" applyAlignment="1">
      <alignment vertical="center" textRotation="90"/>
    </xf>
    <xf numFmtId="0" fontId="6" fillId="0" borderId="1" xfId="0" applyNumberFormat="1" applyFont="1" applyBorder="1" applyAlignment="1">
      <alignment vertical="center" textRotation="90"/>
    </xf>
    <xf numFmtId="0" fontId="6" fillId="0" borderId="41" xfId="0" applyNumberFormat="1" applyFont="1" applyBorder="1" applyAlignment="1">
      <alignment vertical="center" textRotation="90"/>
    </xf>
    <xf numFmtId="3" fontId="6" fillId="0" borderId="9" xfId="0" applyNumberFormat="1" applyFont="1" applyFill="1" applyBorder="1" applyAlignment="1">
      <alignment horizontal="center" vertical="center" textRotation="90" wrapText="1"/>
    </xf>
    <xf numFmtId="49" fontId="1" fillId="3" borderId="40" xfId="0" applyNumberFormat="1" applyFont="1" applyFill="1" applyBorder="1" applyAlignment="1">
      <alignment horizontal="center" vertical="top"/>
    </xf>
    <xf numFmtId="49" fontId="1" fillId="3" borderId="31" xfId="0" applyNumberFormat="1" applyFont="1" applyFill="1" applyBorder="1" applyAlignment="1">
      <alignment horizontal="center" vertical="top"/>
    </xf>
    <xf numFmtId="49" fontId="1" fillId="3" borderId="25" xfId="0" applyNumberFormat="1" applyFont="1" applyFill="1" applyBorder="1" applyAlignment="1">
      <alignment horizontal="center" vertical="top"/>
    </xf>
    <xf numFmtId="49" fontId="4" fillId="3" borderId="31" xfId="0" applyNumberFormat="1" applyFont="1" applyFill="1" applyBorder="1" applyAlignment="1">
      <alignment horizontal="center" vertical="top"/>
    </xf>
    <xf numFmtId="49" fontId="4" fillId="3" borderId="40" xfId="0" applyNumberFormat="1" applyFont="1" applyFill="1" applyBorder="1" applyAlignment="1">
      <alignment horizontal="center" vertical="top"/>
    </xf>
    <xf numFmtId="49" fontId="4" fillId="3" borderId="25" xfId="0" applyNumberFormat="1" applyFont="1" applyFill="1" applyBorder="1" applyAlignment="1">
      <alignment horizontal="center" vertical="top"/>
    </xf>
    <xf numFmtId="49" fontId="4" fillId="3" borderId="54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3" fontId="6" fillId="0" borderId="9" xfId="0" applyNumberFormat="1" applyFont="1" applyBorder="1" applyAlignment="1">
      <alignment vertical="center" textRotation="90"/>
    </xf>
    <xf numFmtId="0" fontId="6" fillId="0" borderId="0" xfId="0" applyNumberFormat="1" applyFont="1" applyAlignment="1">
      <alignment vertical="center" textRotation="90"/>
    </xf>
    <xf numFmtId="0" fontId="6" fillId="0" borderId="0" xfId="0" applyNumberFormat="1" applyFont="1" applyBorder="1" applyAlignment="1">
      <alignment horizontal="center" vertical="top" textRotation="90"/>
    </xf>
    <xf numFmtId="0" fontId="18" fillId="0" borderId="0" xfId="0" applyNumberFormat="1" applyFont="1" applyAlignment="1">
      <alignment horizontal="center" vertical="top" textRotation="90"/>
    </xf>
    <xf numFmtId="0" fontId="19" fillId="0" borderId="0" xfId="0" applyNumberFormat="1" applyFont="1" applyAlignment="1">
      <alignment horizontal="center" textRotation="90"/>
    </xf>
    <xf numFmtId="0" fontId="1" fillId="0" borderId="5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5" fillId="5" borderId="64" xfId="0" applyFont="1" applyFill="1" applyBorder="1" applyAlignment="1">
      <alignment horizontal="right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 wrapText="1"/>
    </xf>
    <xf numFmtId="0" fontId="4" fillId="4" borderId="27" xfId="0" applyFont="1" applyFill="1" applyBorder="1" applyAlignment="1">
      <alignment vertical="top" wrapText="1"/>
    </xf>
    <xf numFmtId="0" fontId="1" fillId="4" borderId="30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center" vertical="center" textRotation="90" wrapText="1"/>
    </xf>
    <xf numFmtId="49" fontId="5" fillId="3" borderId="31" xfId="0" applyNumberFormat="1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 wrapText="1"/>
    </xf>
    <xf numFmtId="0" fontId="5" fillId="5" borderId="64" xfId="0" applyFont="1" applyFill="1" applyBorder="1" applyAlignment="1">
      <alignment horizontal="right"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49" fontId="5" fillId="2" borderId="48" xfId="0" applyNumberFormat="1" applyFont="1" applyFill="1" applyBorder="1" applyAlignment="1">
      <alignment horizontal="center" vertical="top"/>
    </xf>
    <xf numFmtId="0" fontId="6" fillId="0" borderId="4" xfId="0" applyNumberFormat="1" applyFont="1" applyFill="1" applyBorder="1" applyAlignment="1">
      <alignment horizontal="center" vertical="center" textRotation="90" wrapText="1"/>
    </xf>
    <xf numFmtId="0" fontId="6" fillId="0" borderId="10" xfId="0" applyNumberFormat="1" applyFont="1" applyFill="1" applyBorder="1" applyAlignment="1">
      <alignment horizontal="center" vertical="center" textRotation="90" wrapText="1"/>
    </xf>
    <xf numFmtId="0" fontId="6" fillId="0" borderId="16" xfId="0" applyNumberFormat="1" applyFont="1" applyFill="1" applyBorder="1" applyAlignment="1">
      <alignment horizontal="center" vertical="center" textRotation="90" wrapText="1"/>
    </xf>
    <xf numFmtId="49" fontId="3" fillId="8" borderId="30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49" fontId="3" fillId="3" borderId="31" xfId="0" applyNumberFormat="1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 wrapText="1"/>
    </xf>
    <xf numFmtId="49" fontId="3" fillId="4" borderId="49" xfId="0" applyNumberFormat="1" applyFont="1" applyFill="1" applyBorder="1" applyAlignment="1">
      <alignment horizontal="center" vertical="top"/>
    </xf>
    <xf numFmtId="49" fontId="3" fillId="0" borderId="49" xfId="0" applyNumberFormat="1" applyFont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165" fontId="1" fillId="4" borderId="30" xfId="0" applyNumberFormat="1" applyFont="1" applyFill="1" applyBorder="1" applyAlignment="1">
      <alignment horizontal="left" vertical="top" wrapText="1"/>
    </xf>
    <xf numFmtId="49" fontId="5" fillId="8" borderId="30" xfId="0" applyNumberFormat="1" applyFont="1" applyFill="1" applyBorder="1" applyAlignment="1">
      <alignment horizontal="center" vertical="top" wrapText="1"/>
    </xf>
    <xf numFmtId="165" fontId="1" fillId="4" borderId="23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vertical="top" wrapText="1"/>
    </xf>
    <xf numFmtId="164" fontId="1" fillId="0" borderId="29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164" fontId="1" fillId="4" borderId="29" xfId="0" applyNumberFormat="1" applyFont="1" applyFill="1" applyBorder="1" applyAlignment="1">
      <alignment horizontal="center" vertical="top" wrapText="1"/>
    </xf>
    <xf numFmtId="164" fontId="1" fillId="4" borderId="56" xfId="0" applyNumberFormat="1" applyFont="1" applyFill="1" applyBorder="1" applyAlignment="1">
      <alignment horizontal="center" vertical="top" wrapText="1"/>
    </xf>
    <xf numFmtId="164" fontId="1" fillId="0" borderId="44" xfId="0" applyNumberFormat="1" applyFont="1" applyFill="1" applyBorder="1" applyAlignment="1">
      <alignment horizontal="center" vertical="top" wrapText="1"/>
    </xf>
    <xf numFmtId="165" fontId="3" fillId="2" borderId="20" xfId="0" applyNumberFormat="1" applyFont="1" applyFill="1" applyBorder="1" applyAlignment="1">
      <alignment horizontal="center" vertical="top"/>
    </xf>
    <xf numFmtId="164" fontId="1" fillId="0" borderId="62" xfId="0" applyNumberFormat="1" applyFont="1" applyFill="1" applyBorder="1" applyAlignment="1">
      <alignment horizontal="center" vertical="top"/>
    </xf>
    <xf numFmtId="164" fontId="1" fillId="0" borderId="76" xfId="0" applyNumberFormat="1" applyFont="1" applyFill="1" applyBorder="1" applyAlignment="1">
      <alignment horizontal="center" vertical="top"/>
    </xf>
    <xf numFmtId="164" fontId="1" fillId="0" borderId="49" xfId="0" applyNumberFormat="1" applyFont="1" applyFill="1" applyBorder="1" applyAlignment="1">
      <alignment horizontal="center" vertical="top"/>
    </xf>
    <xf numFmtId="164" fontId="3" fillId="5" borderId="64" xfId="0" applyNumberFormat="1" applyFont="1" applyFill="1" applyBorder="1" applyAlignment="1">
      <alignment horizontal="center" vertical="top"/>
    </xf>
    <xf numFmtId="164" fontId="1" fillId="4" borderId="62" xfId="0" applyNumberFormat="1" applyFont="1" applyFill="1" applyBorder="1" applyAlignment="1">
      <alignment horizontal="center" vertical="top" wrapText="1"/>
    </xf>
    <xf numFmtId="164" fontId="1" fillId="4" borderId="49" xfId="0" applyNumberFormat="1" applyFont="1" applyFill="1" applyBorder="1" applyAlignment="1">
      <alignment horizontal="center" vertical="top"/>
    </xf>
    <xf numFmtId="164" fontId="1" fillId="4" borderId="75" xfId="0" applyNumberFormat="1" applyFont="1" applyFill="1" applyBorder="1" applyAlignment="1">
      <alignment horizontal="center" vertical="top"/>
    </xf>
    <xf numFmtId="164" fontId="1" fillId="4" borderId="63" xfId="0" applyNumberFormat="1" applyFont="1" applyFill="1" applyBorder="1" applyAlignment="1">
      <alignment horizontal="center" vertical="top"/>
    </xf>
    <xf numFmtId="164" fontId="1" fillId="4" borderId="49" xfId="0" applyNumberFormat="1" applyFont="1" applyFill="1" applyBorder="1" applyAlignment="1">
      <alignment horizontal="center" vertical="top" wrapText="1"/>
    </xf>
    <xf numFmtId="164" fontId="1" fillId="4" borderId="76" xfId="0" applyNumberFormat="1" applyFont="1" applyFill="1" applyBorder="1" applyAlignment="1">
      <alignment horizontal="center" vertical="top" wrapText="1"/>
    </xf>
    <xf numFmtId="164" fontId="1" fillId="4" borderId="63" xfId="0" applyNumberFormat="1" applyFont="1" applyFill="1" applyBorder="1" applyAlignment="1">
      <alignment horizontal="center" vertical="top" wrapText="1"/>
    </xf>
    <xf numFmtId="164" fontId="1" fillId="0" borderId="6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/>
    </xf>
    <xf numFmtId="164" fontId="1" fillId="0" borderId="54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3" fillId="5" borderId="15" xfId="0" applyNumberFormat="1" applyFont="1" applyFill="1" applyBorder="1" applyAlignment="1">
      <alignment horizontal="center" vertical="top"/>
    </xf>
    <xf numFmtId="164" fontId="1" fillId="4" borderId="3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/>
    </xf>
    <xf numFmtId="164" fontId="1" fillId="4" borderId="51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164" fontId="1" fillId="4" borderId="10" xfId="0" applyNumberFormat="1" applyFont="1" applyFill="1" applyBorder="1" applyAlignment="1">
      <alignment horizontal="center" vertical="top" wrapText="1"/>
    </xf>
    <xf numFmtId="164" fontId="1" fillId="4" borderId="54" xfId="0" applyNumberFormat="1" applyFont="1" applyFill="1" applyBorder="1" applyAlignment="1">
      <alignment horizontal="center" vertical="top" wrapText="1"/>
    </xf>
    <xf numFmtId="164" fontId="1" fillId="4" borderId="9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5" fontId="3" fillId="2" borderId="60" xfId="0" applyNumberFormat="1" applyFont="1" applyFill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/>
    </xf>
    <xf numFmtId="164" fontId="1" fillId="3" borderId="63" xfId="0" applyNumberFormat="1" applyFont="1" applyFill="1" applyBorder="1" applyAlignment="1">
      <alignment horizontal="center" vertical="top"/>
    </xf>
    <xf numFmtId="164" fontId="1" fillId="3" borderId="75" xfId="0" applyNumberFormat="1" applyFont="1" applyFill="1" applyBorder="1" applyAlignment="1">
      <alignment horizontal="center" vertical="top"/>
    </xf>
    <xf numFmtId="164" fontId="1" fillId="3" borderId="49" xfId="0" applyNumberFormat="1" applyFont="1" applyFill="1" applyBorder="1" applyAlignment="1">
      <alignment horizontal="center" vertical="top"/>
    </xf>
    <xf numFmtId="164" fontId="1" fillId="0" borderId="47" xfId="0" applyNumberFormat="1" applyFont="1" applyFill="1" applyBorder="1" applyAlignment="1">
      <alignment horizontal="center" vertical="top"/>
    </xf>
    <xf numFmtId="164" fontId="3" fillId="5" borderId="76" xfId="0" applyNumberFormat="1" applyFont="1" applyFill="1" applyBorder="1" applyAlignment="1">
      <alignment horizontal="center" vertical="top"/>
    </xf>
    <xf numFmtId="164" fontId="1" fillId="0" borderId="63" xfId="0" applyNumberFormat="1" applyFont="1" applyFill="1" applyBorder="1" applyAlignment="1">
      <alignment horizontal="center" vertical="top"/>
    </xf>
    <xf numFmtId="164" fontId="1" fillId="3" borderId="56" xfId="0" applyNumberFormat="1" applyFont="1" applyFill="1" applyBorder="1" applyAlignment="1">
      <alignment horizontal="center" vertical="top"/>
    </xf>
    <xf numFmtId="164" fontId="1" fillId="3" borderId="43" xfId="0" applyNumberFormat="1" applyFont="1" applyFill="1" applyBorder="1" applyAlignment="1">
      <alignment horizontal="center" vertical="top"/>
    </xf>
    <xf numFmtId="164" fontId="1" fillId="3" borderId="44" xfId="0" applyNumberFormat="1" applyFont="1" applyFill="1" applyBorder="1" applyAlignment="1">
      <alignment horizontal="center" vertical="top"/>
    </xf>
    <xf numFmtId="164" fontId="3" fillId="5" borderId="53" xfId="0" applyNumberFormat="1" applyFont="1" applyFill="1" applyBorder="1" applyAlignment="1">
      <alignment horizontal="center" vertical="top"/>
    </xf>
    <xf numFmtId="164" fontId="1" fillId="0" borderId="56" xfId="0" applyNumberFormat="1" applyFont="1" applyFill="1" applyBorder="1" applyAlignment="1">
      <alignment horizontal="center" vertical="top"/>
    </xf>
    <xf numFmtId="164" fontId="3" fillId="5" borderId="56" xfId="0" applyNumberFormat="1" applyFont="1" applyFill="1" applyBorder="1" applyAlignment="1">
      <alignment horizontal="center" vertical="top"/>
    </xf>
    <xf numFmtId="165" fontId="3" fillId="2" borderId="45" xfId="0" applyNumberFormat="1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/>
    </xf>
    <xf numFmtId="164" fontId="1" fillId="3" borderId="9" xfId="0" applyNumberFormat="1" applyFont="1" applyFill="1" applyBorder="1" applyAlignment="1">
      <alignment horizontal="center" vertical="top"/>
    </xf>
    <xf numFmtId="164" fontId="1" fillId="3" borderId="51" xfId="0" applyNumberFormat="1" applyFont="1" applyFill="1" applyBorder="1" applyAlignment="1">
      <alignment horizontal="center" vertical="top"/>
    </xf>
    <xf numFmtId="164" fontId="1" fillId="3" borderId="10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3" fillId="5" borderId="54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3" fillId="5" borderId="9" xfId="0" applyNumberFormat="1" applyFont="1" applyFill="1" applyBorder="1" applyAlignment="1">
      <alignment horizontal="center" vertical="top"/>
    </xf>
    <xf numFmtId="165" fontId="3" fillId="2" borderId="15" xfId="0" applyNumberFormat="1" applyFont="1" applyFill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 wrapText="1"/>
    </xf>
    <xf numFmtId="164" fontId="3" fillId="2" borderId="20" xfId="0" applyNumberFormat="1" applyFont="1" applyFill="1" applyBorder="1" applyAlignment="1">
      <alignment horizontal="center" vertical="top" wrapText="1"/>
    </xf>
    <xf numFmtId="164" fontId="3" fillId="5" borderId="19" xfId="0" applyNumberFormat="1" applyFont="1" applyFill="1" applyBorder="1" applyAlignment="1">
      <alignment horizontal="center" vertical="top" wrapText="1"/>
    </xf>
    <xf numFmtId="164" fontId="1" fillId="4" borderId="41" xfId="0" applyNumberFormat="1" applyFont="1" applyFill="1" applyBorder="1" applyAlignment="1">
      <alignment horizontal="center" vertical="top"/>
    </xf>
    <xf numFmtId="164" fontId="3" fillId="5" borderId="39" xfId="0" applyNumberFormat="1" applyFont="1" applyFill="1" applyBorder="1" applyAlignment="1">
      <alignment horizontal="center" vertical="top" wrapText="1"/>
    </xf>
    <xf numFmtId="164" fontId="1" fillId="4" borderId="66" xfId="0" applyNumberFormat="1" applyFont="1" applyFill="1" applyBorder="1" applyAlignment="1">
      <alignment horizontal="center" vertical="top"/>
    </xf>
    <xf numFmtId="164" fontId="1" fillId="4" borderId="77" xfId="0" applyNumberFormat="1" applyFont="1" applyFill="1" applyBorder="1" applyAlignment="1">
      <alignment horizontal="center" vertical="top"/>
    </xf>
    <xf numFmtId="164" fontId="3" fillId="5" borderId="39" xfId="0" applyNumberFormat="1" applyFont="1" applyFill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 wrapText="1"/>
    </xf>
    <xf numFmtId="164" fontId="1" fillId="0" borderId="41" xfId="0" applyNumberFormat="1" applyFont="1" applyFill="1" applyBorder="1" applyAlignment="1">
      <alignment horizontal="center" vertical="top"/>
    </xf>
    <xf numFmtId="164" fontId="1" fillId="4" borderId="78" xfId="0" applyNumberFormat="1" applyFont="1" applyFill="1" applyBorder="1" applyAlignment="1">
      <alignment horizontal="center" vertical="top"/>
    </xf>
    <xf numFmtId="164" fontId="1" fillId="0" borderId="78" xfId="0" applyNumberFormat="1" applyFont="1" applyFill="1" applyBorder="1" applyAlignment="1">
      <alignment horizontal="center" vertical="top"/>
    </xf>
    <xf numFmtId="164" fontId="3" fillId="5" borderId="15" xfId="0" applyNumberFormat="1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 wrapText="1"/>
    </xf>
    <xf numFmtId="164" fontId="1" fillId="4" borderId="54" xfId="0" applyNumberFormat="1" applyFont="1" applyFill="1" applyBorder="1" applyAlignment="1">
      <alignment horizontal="center" vertical="top"/>
    </xf>
    <xf numFmtId="164" fontId="3" fillId="2" borderId="60" xfId="0" applyNumberFormat="1" applyFont="1" applyFill="1" applyBorder="1" applyAlignment="1">
      <alignment horizontal="center" vertical="top" wrapText="1"/>
    </xf>
    <xf numFmtId="164" fontId="3" fillId="8" borderId="60" xfId="0" applyNumberFormat="1" applyFont="1" applyFill="1" applyBorder="1" applyAlignment="1">
      <alignment horizontal="center" vertical="top"/>
    </xf>
    <xf numFmtId="164" fontId="3" fillId="7" borderId="60" xfId="0" applyNumberFormat="1" applyFont="1" applyFill="1" applyBorder="1" applyAlignment="1">
      <alignment horizontal="center" vertical="top"/>
    </xf>
    <xf numFmtId="164" fontId="1" fillId="0" borderId="63" xfId="0" applyNumberFormat="1" applyFont="1" applyBorder="1" applyAlignment="1">
      <alignment horizontal="center" vertical="top" wrapText="1"/>
    </xf>
    <xf numFmtId="164" fontId="3" fillId="7" borderId="63" xfId="0" applyNumberFormat="1" applyFont="1" applyFill="1" applyBorder="1" applyAlignment="1">
      <alignment horizontal="center" vertical="top" wrapText="1"/>
    </xf>
    <xf numFmtId="164" fontId="7" fillId="0" borderId="63" xfId="0" applyNumberFormat="1" applyFont="1" applyBorder="1" applyAlignment="1">
      <alignment horizontal="center" vertical="top" wrapText="1"/>
    </xf>
    <xf numFmtId="164" fontId="15" fillId="7" borderId="56" xfId="0" applyNumberFormat="1" applyFont="1" applyFill="1" applyBorder="1" applyAlignment="1">
      <alignment horizontal="center" vertical="top" wrapText="1"/>
    </xf>
    <xf numFmtId="164" fontId="1" fillId="0" borderId="56" xfId="0" applyNumberFormat="1" applyFont="1" applyBorder="1" applyAlignment="1">
      <alignment horizontal="center" vertical="top" wrapText="1"/>
    </xf>
    <xf numFmtId="164" fontId="3" fillId="7" borderId="56" xfId="0" applyNumberFormat="1" applyFont="1" applyFill="1" applyBorder="1" applyAlignment="1">
      <alignment horizontal="center" vertical="top" wrapText="1"/>
    </xf>
    <xf numFmtId="164" fontId="7" fillId="0" borderId="56" xfId="0" applyNumberFormat="1" applyFont="1" applyBorder="1" applyAlignment="1">
      <alignment horizontal="center" vertical="top" wrapText="1"/>
    </xf>
    <xf numFmtId="164" fontId="15" fillId="7" borderId="9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3" fillId="7" borderId="9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164" fontId="7" fillId="0" borderId="29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62" xfId="0" applyNumberFormat="1" applyFont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top"/>
    </xf>
    <xf numFmtId="164" fontId="3" fillId="5" borderId="59" xfId="0" applyNumberFormat="1" applyFont="1" applyFill="1" applyBorder="1" applyAlignment="1">
      <alignment horizontal="center" vertical="top"/>
    </xf>
    <xf numFmtId="165" fontId="3" fillId="2" borderId="36" xfId="0" applyNumberFormat="1" applyFont="1" applyFill="1" applyBorder="1" applyAlignment="1">
      <alignment horizontal="center" vertical="top" wrapText="1"/>
    </xf>
    <xf numFmtId="164" fontId="15" fillId="7" borderId="13" xfId="0" applyNumberFormat="1" applyFont="1" applyFill="1" applyBorder="1" applyAlignment="1">
      <alignment horizontal="center" vertical="top" wrapText="1"/>
    </xf>
    <xf numFmtId="164" fontId="1" fillId="0" borderId="53" xfId="0" applyNumberFormat="1" applyFont="1" applyBorder="1" applyAlignment="1">
      <alignment horizontal="center" vertical="top" wrapText="1"/>
    </xf>
    <xf numFmtId="164" fontId="1" fillId="0" borderId="54" xfId="0" applyNumberFormat="1" applyFont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49" fontId="3" fillId="8" borderId="30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 wrapText="1"/>
    </xf>
    <xf numFmtId="49" fontId="3" fillId="4" borderId="11" xfId="0" applyNumberFormat="1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47" xfId="0" applyNumberFormat="1" applyFont="1" applyFill="1" applyBorder="1" applyAlignment="1">
      <alignment horizontal="center" vertical="top" wrapText="1"/>
    </xf>
    <xf numFmtId="164" fontId="1" fillId="0" borderId="50" xfId="0" applyNumberFormat="1" applyFont="1" applyFill="1" applyBorder="1" applyAlignment="1">
      <alignment horizontal="center" vertical="top"/>
    </xf>
    <xf numFmtId="0" fontId="1" fillId="0" borderId="56" xfId="0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63" xfId="0" applyNumberFormat="1" applyFont="1" applyFill="1" applyBorder="1" applyAlignment="1">
      <alignment horizontal="center" vertical="top" wrapText="1"/>
    </xf>
    <xf numFmtId="164" fontId="1" fillId="4" borderId="30" xfId="0" applyNumberFormat="1" applyFont="1" applyFill="1" applyBorder="1" applyAlignment="1">
      <alignment horizontal="center" vertical="top"/>
    </xf>
    <xf numFmtId="164" fontId="3" fillId="5" borderId="14" xfId="0" applyNumberFormat="1" applyFont="1" applyFill="1" applyBorder="1" applyAlignment="1">
      <alignment horizontal="center" vertical="top"/>
    </xf>
    <xf numFmtId="164" fontId="3" fillId="5" borderId="19" xfId="0" applyNumberFormat="1" applyFont="1" applyFill="1" applyBorder="1" applyAlignment="1">
      <alignment horizontal="center" vertical="top"/>
    </xf>
    <xf numFmtId="164" fontId="1" fillId="4" borderId="2" xfId="0" applyNumberFormat="1" applyFont="1" applyFill="1" applyBorder="1" applyAlignment="1">
      <alignment horizontal="center" vertical="top" wrapText="1"/>
    </xf>
    <xf numFmtId="164" fontId="1" fillId="4" borderId="35" xfId="0" applyNumberFormat="1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 vertical="top"/>
    </xf>
    <xf numFmtId="164" fontId="1" fillId="4" borderId="30" xfId="0" applyNumberFormat="1" applyFont="1" applyFill="1" applyBorder="1" applyAlignment="1">
      <alignment horizontal="center" vertical="top" wrapText="1"/>
    </xf>
    <xf numFmtId="164" fontId="1" fillId="4" borderId="32" xfId="0" applyNumberFormat="1" applyFont="1" applyFill="1" applyBorder="1" applyAlignment="1">
      <alignment horizontal="center" vertical="top" wrapText="1"/>
    </xf>
    <xf numFmtId="164" fontId="1" fillId="4" borderId="8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2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51" xfId="0" applyNumberFormat="1" applyFont="1" applyFill="1" applyBorder="1" applyAlignment="1">
      <alignment horizontal="center" vertical="top"/>
    </xf>
    <xf numFmtId="164" fontId="1" fillId="0" borderId="77" xfId="0" applyNumberFormat="1" applyFont="1" applyFill="1" applyBorder="1" applyAlignment="1">
      <alignment horizontal="center" vertical="top"/>
    </xf>
    <xf numFmtId="164" fontId="20" fillId="4" borderId="9" xfId="0" applyNumberFormat="1" applyFont="1" applyFill="1" applyBorder="1" applyAlignment="1">
      <alignment horizontal="center" vertical="top"/>
    </xf>
    <xf numFmtId="164" fontId="20" fillId="4" borderId="66" xfId="0" applyNumberFormat="1" applyFont="1" applyFill="1" applyBorder="1" applyAlignment="1">
      <alignment horizontal="center" vertical="top"/>
    </xf>
    <xf numFmtId="0" fontId="21" fillId="4" borderId="5" xfId="0" applyFont="1" applyFill="1" applyBorder="1" applyAlignment="1">
      <alignment horizontal="center" vertical="top" wrapText="1"/>
    </xf>
    <xf numFmtId="3" fontId="9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32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center" vertical="center" textRotation="90" wrapText="1"/>
    </xf>
    <xf numFmtId="3" fontId="4" fillId="0" borderId="37" xfId="0" applyNumberFormat="1" applyFont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3" borderId="27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horizontal="left" vertical="top" wrapText="1"/>
    </xf>
    <xf numFmtId="0" fontId="1" fillId="3" borderId="37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0" fontId="5" fillId="5" borderId="45" xfId="0" applyFont="1" applyFill="1" applyBorder="1" applyAlignment="1">
      <alignment horizontal="right" vertical="top" wrapText="1"/>
    </xf>
    <xf numFmtId="0" fontId="5" fillId="5" borderId="39" xfId="0" applyFont="1" applyFill="1" applyBorder="1" applyAlignment="1">
      <alignment horizontal="right" vertical="top" wrapText="1"/>
    </xf>
    <xf numFmtId="0" fontId="5" fillId="5" borderId="64" xfId="0" applyFont="1" applyFill="1" applyBorder="1" applyAlignment="1">
      <alignment horizontal="right" vertical="top" wrapText="1"/>
    </xf>
    <xf numFmtId="0" fontId="4" fillId="0" borderId="56" xfId="0" applyFont="1" applyBorder="1" applyAlignment="1">
      <alignment horizontal="left" vertical="top" wrapText="1"/>
    </xf>
    <xf numFmtId="0" fontId="4" fillId="0" borderId="66" xfId="0" applyFont="1" applyBorder="1" applyAlignment="1">
      <alignment horizontal="left" vertical="top" wrapText="1"/>
    </xf>
    <xf numFmtId="0" fontId="4" fillId="0" borderId="6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49" fontId="1" fillId="0" borderId="18" xfId="0" applyNumberFormat="1" applyFont="1" applyBorder="1" applyAlignment="1">
      <alignment horizontal="center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4" fillId="4" borderId="27" xfId="0" applyFont="1" applyFill="1" applyBorder="1" applyAlignment="1">
      <alignment vertical="top" wrapText="1"/>
    </xf>
    <xf numFmtId="0" fontId="4" fillId="4" borderId="30" xfId="0" applyFont="1" applyFill="1" applyBorder="1" applyAlignment="1">
      <alignment vertical="top" wrapText="1"/>
    </xf>
    <xf numFmtId="0" fontId="13" fillId="4" borderId="37" xfId="0" applyFont="1" applyFill="1" applyBorder="1" applyAlignment="1">
      <alignment vertical="top" wrapText="1"/>
    </xf>
    <xf numFmtId="0" fontId="1" fillId="4" borderId="27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0" fontId="1" fillId="4" borderId="37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49" fontId="4" fillId="4" borderId="6" xfId="0" applyNumberFormat="1" applyFont="1" applyFill="1" applyBorder="1" applyAlignment="1">
      <alignment horizontal="center" vertical="top" wrapText="1"/>
    </xf>
    <xf numFmtId="49" fontId="4" fillId="4" borderId="12" xfId="0" applyNumberFormat="1" applyFont="1" applyFill="1" applyBorder="1" applyAlignment="1">
      <alignment horizontal="center" vertical="top" wrapText="1"/>
    </xf>
    <xf numFmtId="49" fontId="4" fillId="4" borderId="18" xfId="0" applyNumberFormat="1" applyFont="1" applyFill="1" applyBorder="1" applyAlignment="1">
      <alignment horizontal="center" vertical="top" wrapText="1"/>
    </xf>
    <xf numFmtId="0" fontId="4" fillId="4" borderId="68" xfId="0" applyFont="1" applyFill="1" applyBorder="1" applyAlignment="1">
      <alignment horizontal="left" vertical="top" wrapText="1"/>
    </xf>
    <xf numFmtId="0" fontId="4" fillId="4" borderId="48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 textRotation="90"/>
    </xf>
    <xf numFmtId="0" fontId="5" fillId="0" borderId="37" xfId="0" applyFont="1" applyBorder="1" applyAlignment="1">
      <alignment horizontal="center" vertical="center" textRotation="90"/>
    </xf>
    <xf numFmtId="0" fontId="1" fillId="0" borderId="72" xfId="0" applyFont="1" applyFill="1" applyBorder="1" applyAlignment="1">
      <alignment horizontal="left" vertical="top" wrapText="1"/>
    </xf>
    <xf numFmtId="0" fontId="1" fillId="0" borderId="70" xfId="0" applyFont="1" applyFill="1" applyBorder="1" applyAlignment="1">
      <alignment horizontal="left" vertical="top" wrapText="1"/>
    </xf>
    <xf numFmtId="49" fontId="3" fillId="2" borderId="61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49" fontId="3" fillId="2" borderId="22" xfId="0" applyNumberFormat="1" applyFont="1" applyFill="1" applyBorder="1" applyAlignment="1">
      <alignment horizontal="left" vertical="top"/>
    </xf>
    <xf numFmtId="165" fontId="5" fillId="4" borderId="42" xfId="0" applyNumberFormat="1" applyFont="1" applyFill="1" applyBorder="1" applyAlignment="1">
      <alignment horizontal="center" vertical="top" wrapText="1"/>
    </xf>
    <xf numFmtId="165" fontId="5" fillId="4" borderId="44" xfId="0" applyNumberFormat="1" applyFont="1" applyFill="1" applyBorder="1" applyAlignment="1">
      <alignment horizontal="center" vertical="top" wrapText="1"/>
    </xf>
    <xf numFmtId="165" fontId="5" fillId="4" borderId="23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top"/>
    </xf>
    <xf numFmtId="49" fontId="5" fillId="3" borderId="31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165" fontId="3" fillId="4" borderId="26" xfId="0" applyNumberFormat="1" applyFont="1" applyFill="1" applyBorder="1" applyAlignment="1">
      <alignment horizontal="left" vertical="top" wrapText="1"/>
    </xf>
    <xf numFmtId="165" fontId="3" fillId="4" borderId="31" xfId="0" applyNumberFormat="1" applyFont="1" applyFill="1" applyBorder="1" applyAlignment="1">
      <alignment horizontal="left" vertical="top" wrapText="1"/>
    </xf>
    <xf numFmtId="165" fontId="3" fillId="4" borderId="36" xfId="0" applyNumberFormat="1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 vertical="top" wrapText="1"/>
    </xf>
    <xf numFmtId="0" fontId="4" fillId="4" borderId="72" xfId="0" applyFont="1" applyFill="1" applyBorder="1" applyAlignment="1">
      <alignment horizontal="left" vertical="top" wrapText="1"/>
    </xf>
    <xf numFmtId="0" fontId="4" fillId="4" borderId="70" xfId="0" applyFont="1" applyFill="1" applyBorder="1" applyAlignment="1">
      <alignment horizontal="left" vertical="top" wrapText="1"/>
    </xf>
    <xf numFmtId="49" fontId="3" fillId="2" borderId="61" xfId="0" applyNumberFormat="1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0" fontId="4" fillId="0" borderId="48" xfId="0" applyFont="1" applyFill="1" applyBorder="1" applyAlignment="1">
      <alignment horizontal="left" vertical="top" wrapText="1"/>
    </xf>
    <xf numFmtId="0" fontId="4" fillId="0" borderId="70" xfId="0" applyFont="1" applyFill="1" applyBorder="1" applyAlignment="1">
      <alignment horizontal="left" vertical="top" wrapText="1"/>
    </xf>
    <xf numFmtId="0" fontId="1" fillId="9" borderId="45" xfId="0" applyFont="1" applyFill="1" applyBorder="1" applyAlignment="1">
      <alignment horizontal="center" vertical="top" wrapText="1"/>
    </xf>
    <xf numFmtId="0" fontId="1" fillId="9" borderId="64" xfId="0" applyFont="1" applyFill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center" textRotation="90"/>
    </xf>
    <xf numFmtId="0" fontId="6" fillId="0" borderId="10" xfId="0" applyNumberFormat="1" applyFont="1" applyBorder="1" applyAlignment="1">
      <alignment horizontal="center" vertical="center" textRotation="90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left" vertical="top"/>
    </xf>
    <xf numFmtId="0" fontId="3" fillId="8" borderId="21" xfId="0" applyFont="1" applyFill="1" applyBorder="1" applyAlignment="1">
      <alignment horizontal="left" vertical="top"/>
    </xf>
    <xf numFmtId="0" fontId="3" fillId="8" borderId="22" xfId="0" applyFont="1" applyFill="1" applyBorder="1" applyAlignment="1">
      <alignment horizontal="left" vertical="top"/>
    </xf>
    <xf numFmtId="0" fontId="3" fillId="2" borderId="61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49" fontId="3" fillId="6" borderId="20" xfId="0" applyNumberFormat="1" applyFont="1" applyFill="1" applyBorder="1" applyAlignment="1">
      <alignment horizontal="left" vertical="top" wrapText="1"/>
    </xf>
    <xf numFmtId="49" fontId="3" fillId="6" borderId="21" xfId="0" applyNumberFormat="1" applyFont="1" applyFill="1" applyBorder="1" applyAlignment="1">
      <alignment horizontal="left" vertical="top" wrapText="1"/>
    </xf>
    <xf numFmtId="49" fontId="3" fillId="6" borderId="22" xfId="0" applyNumberFormat="1" applyFont="1" applyFill="1" applyBorder="1" applyAlignment="1">
      <alignment horizontal="left" vertical="top" wrapText="1"/>
    </xf>
    <xf numFmtId="0" fontId="1" fillId="4" borderId="40" xfId="0" applyFont="1" applyFill="1" applyBorder="1" applyAlignment="1">
      <alignment horizontal="left" vertical="top" wrapText="1"/>
    </xf>
    <xf numFmtId="0" fontId="1" fillId="4" borderId="31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165" fontId="1" fillId="0" borderId="42" xfId="0" applyNumberFormat="1" applyFont="1" applyFill="1" applyBorder="1" applyAlignment="1">
      <alignment horizontal="center" vertical="center" textRotation="90" wrapText="1"/>
    </xf>
    <xf numFmtId="165" fontId="1" fillId="0" borderId="44" xfId="0" applyNumberFormat="1" applyFont="1" applyFill="1" applyBorder="1" applyAlignment="1">
      <alignment horizontal="center" vertical="center" textRotation="90" wrapText="1"/>
    </xf>
    <xf numFmtId="0" fontId="3" fillId="4" borderId="56" xfId="0" applyFont="1" applyFill="1" applyBorder="1" applyAlignment="1">
      <alignment horizontal="left" vertical="top" wrapText="1"/>
    </xf>
    <xf numFmtId="0" fontId="5" fillId="4" borderId="66" xfId="0" applyFont="1" applyFill="1" applyBorder="1" applyAlignment="1">
      <alignment horizontal="left" vertical="top" wrapText="1"/>
    </xf>
    <xf numFmtId="0" fontId="5" fillId="4" borderId="63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4" borderId="66" xfId="0" applyFont="1" applyFill="1" applyBorder="1" applyAlignment="1">
      <alignment horizontal="left" vertical="top" wrapText="1"/>
    </xf>
    <xf numFmtId="0" fontId="3" fillId="4" borderId="63" xfId="0" applyFont="1" applyFill="1" applyBorder="1" applyAlignment="1">
      <alignment horizontal="left" vertical="top" wrapText="1"/>
    </xf>
    <xf numFmtId="49" fontId="5" fillId="2" borderId="46" xfId="0" applyNumberFormat="1" applyFont="1" applyFill="1" applyBorder="1" applyAlignment="1">
      <alignment horizontal="center" vertical="top"/>
    </xf>
    <xf numFmtId="49" fontId="5" fillId="2" borderId="48" xfId="0" applyNumberFormat="1" applyFont="1" applyFill="1" applyBorder="1" applyAlignment="1">
      <alignment horizontal="center" vertical="top"/>
    </xf>
    <xf numFmtId="49" fontId="5" fillId="2" borderId="65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49" fontId="5" fillId="3" borderId="15" xfId="0" applyNumberFormat="1" applyFont="1" applyFill="1" applyBorder="1" applyAlignment="1">
      <alignment horizontal="center" vertical="top"/>
    </xf>
    <xf numFmtId="49" fontId="1" fillId="4" borderId="33" xfId="0" applyNumberFormat="1" applyFont="1" applyFill="1" applyBorder="1" applyAlignment="1">
      <alignment horizontal="center" vertical="top" wrapText="1"/>
    </xf>
    <xf numFmtId="49" fontId="1" fillId="4" borderId="18" xfId="0" applyNumberFormat="1" applyFont="1" applyFill="1" applyBorder="1" applyAlignment="1">
      <alignment horizontal="center" vertical="top" wrapText="1"/>
    </xf>
    <xf numFmtId="165" fontId="1" fillId="4" borderId="26" xfId="0" applyNumberFormat="1" applyFont="1" applyFill="1" applyBorder="1" applyAlignment="1">
      <alignment horizontal="left" vertical="top" wrapText="1"/>
    </xf>
    <xf numFmtId="165" fontId="1" fillId="4" borderId="36" xfId="0" applyNumberFormat="1" applyFont="1" applyFill="1" applyBorder="1" applyAlignment="1">
      <alignment horizontal="left" vertical="top" wrapText="1"/>
    </xf>
    <xf numFmtId="49" fontId="5" fillId="4" borderId="29" xfId="0" applyNumberFormat="1" applyFont="1" applyFill="1" applyBorder="1" applyAlignment="1">
      <alignment horizontal="center" vertical="top"/>
    </xf>
    <xf numFmtId="49" fontId="5" fillId="4" borderId="45" xfId="0" applyNumberFormat="1" applyFont="1" applyFill="1" applyBorder="1" applyAlignment="1">
      <alignment horizontal="center" vertical="top"/>
    </xf>
    <xf numFmtId="165" fontId="1" fillId="0" borderId="53" xfId="0" applyNumberFormat="1" applyFont="1" applyBorder="1" applyAlignment="1">
      <alignment horizontal="center" vertical="center" textRotation="90" wrapText="1"/>
    </xf>
    <xf numFmtId="165" fontId="1" fillId="0" borderId="44" xfId="0" applyNumberFormat="1" applyFont="1" applyBorder="1" applyAlignment="1">
      <alignment horizontal="center" vertical="center" textRotation="90" wrapText="1"/>
    </xf>
    <xf numFmtId="165" fontId="1" fillId="0" borderId="23" xfId="0" applyNumberFormat="1" applyFont="1" applyBorder="1" applyAlignment="1">
      <alignment horizontal="center" vertical="center" textRotation="90" wrapText="1"/>
    </xf>
    <xf numFmtId="49" fontId="5" fillId="4" borderId="62" xfId="0" applyNumberFormat="1" applyFont="1" applyFill="1" applyBorder="1" applyAlignment="1">
      <alignment horizontal="center" vertical="top"/>
    </xf>
    <xf numFmtId="49" fontId="5" fillId="4" borderId="64" xfId="0" applyNumberFormat="1" applyFont="1" applyFill="1" applyBorder="1" applyAlignment="1">
      <alignment horizontal="center" vertical="top"/>
    </xf>
    <xf numFmtId="49" fontId="5" fillId="8" borderId="2" xfId="0" applyNumberFormat="1" applyFont="1" applyFill="1" applyBorder="1" applyAlignment="1">
      <alignment horizontal="center" vertical="top" wrapText="1"/>
    </xf>
    <xf numFmtId="49" fontId="5" fillId="8" borderId="14" xfId="0" applyNumberFormat="1" applyFont="1" applyFill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49" fontId="1" fillId="4" borderId="12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center" textRotation="90" wrapText="1"/>
    </xf>
    <xf numFmtId="3" fontId="6" fillId="0" borderId="10" xfId="0" applyNumberFormat="1" applyFont="1" applyFill="1" applyBorder="1" applyAlignment="1">
      <alignment horizontal="center" vertical="center" textRotation="90" wrapText="1"/>
    </xf>
    <xf numFmtId="3" fontId="6" fillId="0" borderId="16" xfId="0" applyNumberFormat="1" applyFont="1" applyFill="1" applyBorder="1" applyAlignment="1">
      <alignment horizontal="center" vertical="center" textRotation="90" wrapText="1"/>
    </xf>
    <xf numFmtId="0" fontId="6" fillId="0" borderId="4" xfId="0" applyNumberFormat="1" applyFont="1" applyFill="1" applyBorder="1" applyAlignment="1">
      <alignment horizontal="center" vertical="center" textRotation="90" wrapText="1"/>
    </xf>
    <xf numFmtId="0" fontId="6" fillId="0" borderId="10" xfId="0" applyNumberFormat="1" applyFont="1" applyFill="1" applyBorder="1" applyAlignment="1">
      <alignment horizontal="center" vertical="center" textRotation="90" wrapText="1"/>
    </xf>
    <xf numFmtId="0" fontId="6" fillId="0" borderId="16" xfId="0" applyNumberFormat="1" applyFont="1" applyFill="1" applyBorder="1" applyAlignment="1">
      <alignment horizontal="center" vertical="center" textRotation="90" wrapText="1"/>
    </xf>
    <xf numFmtId="3" fontId="18" fillId="4" borderId="4" xfId="0" applyNumberFormat="1" applyFont="1" applyFill="1" applyBorder="1" applyAlignment="1">
      <alignment horizontal="center" vertical="top" textRotation="90"/>
    </xf>
    <xf numFmtId="0" fontId="18" fillId="4" borderId="16" xfId="0" applyNumberFormat="1" applyFont="1" applyFill="1" applyBorder="1" applyAlignment="1">
      <alignment horizontal="center" vertical="top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4" borderId="32" xfId="0" applyFont="1" applyFill="1" applyBorder="1" applyAlignment="1">
      <alignment horizontal="left" vertical="top" wrapText="1"/>
    </xf>
    <xf numFmtId="0" fontId="5" fillId="7" borderId="8" xfId="0" applyFont="1" applyFill="1" applyBorder="1" applyAlignment="1">
      <alignment horizontal="left" vertical="top" wrapText="1"/>
    </xf>
    <xf numFmtId="0" fontId="5" fillId="7" borderId="9" xfId="0" applyFont="1" applyFill="1" applyBorder="1" applyAlignment="1">
      <alignment horizontal="left" vertical="top" wrapText="1"/>
    </xf>
    <xf numFmtId="0" fontId="5" fillId="7" borderId="59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12" fillId="7" borderId="20" xfId="0" applyFont="1" applyFill="1" applyBorder="1" applyAlignment="1">
      <alignment horizontal="left" vertical="top" wrapText="1"/>
    </xf>
    <xf numFmtId="0" fontId="12" fillId="7" borderId="21" xfId="0" applyFont="1" applyFill="1" applyBorder="1" applyAlignment="1">
      <alignment horizontal="left" vertical="top" wrapText="1"/>
    </xf>
    <xf numFmtId="0" fontId="12" fillId="7" borderId="22" xfId="0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center" vertical="top"/>
    </xf>
    <xf numFmtId="49" fontId="3" fillId="8" borderId="30" xfId="0" applyNumberFormat="1" applyFont="1" applyFill="1" applyBorder="1" applyAlignment="1">
      <alignment horizontal="center" vertical="top"/>
    </xf>
    <xf numFmtId="49" fontId="3" fillId="8" borderId="32" xfId="0" applyNumberFormat="1" applyFont="1" applyFill="1" applyBorder="1" applyAlignment="1">
      <alignment horizontal="center" vertical="top"/>
    </xf>
    <xf numFmtId="49" fontId="3" fillId="8" borderId="14" xfId="0" applyNumberFormat="1" applyFont="1" applyFill="1" applyBorder="1" applyAlignment="1">
      <alignment horizontal="center" vertical="top"/>
    </xf>
    <xf numFmtId="49" fontId="3" fillId="3" borderId="4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16" xfId="0" applyNumberFormat="1" applyFont="1" applyBorder="1" applyAlignment="1">
      <alignment horizontal="center" vertical="center" textRotation="90" wrapText="1"/>
    </xf>
    <xf numFmtId="49" fontId="3" fillId="2" borderId="26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36" xfId="0" applyNumberFormat="1" applyFont="1" applyFill="1" applyBorder="1" applyAlignment="1">
      <alignment horizontal="center" vertical="top"/>
    </xf>
    <xf numFmtId="49" fontId="3" fillId="3" borderId="26" xfId="0" applyNumberFormat="1" applyFont="1" applyFill="1" applyBorder="1" applyAlignment="1">
      <alignment horizontal="center" vertical="top"/>
    </xf>
    <xf numFmtId="49" fontId="3" fillId="3" borderId="31" xfId="0" applyNumberFormat="1" applyFont="1" applyFill="1" applyBorder="1" applyAlignment="1">
      <alignment horizontal="center" vertical="top"/>
    </xf>
    <xf numFmtId="49" fontId="3" fillId="3" borderId="34" xfId="0" applyNumberFormat="1" applyFont="1" applyFill="1" applyBorder="1" applyAlignment="1">
      <alignment horizontal="center" vertical="top"/>
    </xf>
    <xf numFmtId="49" fontId="3" fillId="3" borderId="36" xfId="0" applyNumberFormat="1" applyFont="1" applyFill="1" applyBorder="1" applyAlignment="1">
      <alignment horizontal="center" vertical="top"/>
    </xf>
    <xf numFmtId="0" fontId="1" fillId="0" borderId="53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49" fontId="3" fillId="4" borderId="62" xfId="0" applyNumberFormat="1" applyFont="1" applyFill="1" applyBorder="1" applyAlignment="1">
      <alignment horizontal="center" vertical="top"/>
    </xf>
    <xf numFmtId="49" fontId="3" fillId="4" borderId="49" xfId="0" applyNumberFormat="1" applyFont="1" applyFill="1" applyBorder="1" applyAlignment="1">
      <alignment horizontal="center" vertical="top"/>
    </xf>
    <xf numFmtId="49" fontId="3" fillId="4" borderId="64" xfId="0" applyNumberFormat="1" applyFont="1" applyFill="1" applyBorder="1" applyAlignment="1">
      <alignment horizontal="center" vertical="top"/>
    </xf>
    <xf numFmtId="0" fontId="4" fillId="4" borderId="27" xfId="0" applyFont="1" applyFill="1" applyBorder="1" applyAlignment="1">
      <alignment horizontal="left" vertical="top" wrapText="1"/>
    </xf>
    <xf numFmtId="0" fontId="4" fillId="4" borderId="37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center" vertical="top" wrapText="1"/>
    </xf>
    <xf numFmtId="0" fontId="14" fillId="4" borderId="17" xfId="0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16" xfId="0" applyNumberFormat="1" applyFont="1" applyFill="1" applyBorder="1" applyAlignment="1">
      <alignment horizontal="center" vertical="top"/>
    </xf>
    <xf numFmtId="165" fontId="3" fillId="3" borderId="26" xfId="0" applyNumberFormat="1" applyFont="1" applyFill="1" applyBorder="1" applyAlignment="1">
      <alignment horizontal="left" vertical="top" wrapText="1"/>
    </xf>
    <xf numFmtId="165" fontId="3" fillId="3" borderId="31" xfId="0" applyNumberFormat="1" applyFont="1" applyFill="1" applyBorder="1" applyAlignment="1">
      <alignment horizontal="left" vertical="top" wrapText="1"/>
    </xf>
    <xf numFmtId="165" fontId="3" fillId="3" borderId="36" xfId="0" applyNumberFormat="1" applyFont="1" applyFill="1" applyBorder="1" applyAlignment="1">
      <alignment horizontal="left" vertical="top" wrapText="1"/>
    </xf>
    <xf numFmtId="49" fontId="3" fillId="0" borderId="62" xfId="0" applyNumberFormat="1" applyFont="1" applyBorder="1" applyAlignment="1">
      <alignment horizontal="center" vertical="top"/>
    </xf>
    <xf numFmtId="49" fontId="3" fillId="0" borderId="49" xfId="0" applyNumberFormat="1" applyFont="1" applyBorder="1" applyAlignment="1">
      <alignment horizontal="center" vertical="top"/>
    </xf>
    <xf numFmtId="49" fontId="3" fillId="0" borderId="64" xfId="0" applyNumberFormat="1" applyFont="1" applyBorder="1" applyAlignment="1">
      <alignment horizontal="center" vertical="top"/>
    </xf>
    <xf numFmtId="3" fontId="18" fillId="4" borderId="4" xfId="0" applyNumberFormat="1" applyFont="1" applyFill="1" applyBorder="1" applyAlignment="1">
      <alignment horizontal="center" vertical="top" textRotation="90" wrapText="1"/>
    </xf>
    <xf numFmtId="3" fontId="18" fillId="4" borderId="10" xfId="0" applyNumberFormat="1" applyFont="1" applyFill="1" applyBorder="1" applyAlignment="1">
      <alignment horizontal="center" vertical="top" textRotation="90" wrapText="1"/>
    </xf>
    <xf numFmtId="3" fontId="18" fillId="4" borderId="16" xfId="0" applyNumberFormat="1" applyFont="1" applyFill="1" applyBorder="1" applyAlignment="1">
      <alignment horizontal="center" vertical="top" textRotation="90" wrapText="1"/>
    </xf>
    <xf numFmtId="0" fontId="4" fillId="4" borderId="30" xfId="0" applyFont="1" applyFill="1" applyBorder="1" applyAlignment="1">
      <alignment horizontal="left" vertical="top" wrapText="1"/>
    </xf>
    <xf numFmtId="165" fontId="1" fillId="4" borderId="31" xfId="0" applyNumberFormat="1" applyFont="1" applyFill="1" applyBorder="1" applyAlignment="1">
      <alignment horizontal="left" vertical="top" wrapText="1"/>
    </xf>
    <xf numFmtId="0" fontId="1" fillId="4" borderId="55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 vertical="top" wrapText="1"/>
    </xf>
    <xf numFmtId="49" fontId="3" fillId="4" borderId="11" xfId="0" applyNumberFormat="1" applyFont="1" applyFill="1" applyBorder="1" applyAlignment="1">
      <alignment horizontal="center" vertical="top"/>
    </xf>
    <xf numFmtId="49" fontId="3" fillId="4" borderId="17" xfId="0" applyNumberFormat="1" applyFont="1" applyFill="1" applyBorder="1" applyAlignment="1">
      <alignment horizontal="center" vertical="top"/>
    </xf>
    <xf numFmtId="49" fontId="1" fillId="0" borderId="50" xfId="0" applyNumberFormat="1" applyFont="1" applyBorder="1" applyAlignment="1">
      <alignment horizontal="center" vertical="top" wrapText="1"/>
    </xf>
    <xf numFmtId="49" fontId="5" fillId="4" borderId="49" xfId="0" applyNumberFormat="1" applyFont="1" applyFill="1" applyBorder="1" applyAlignment="1">
      <alignment horizontal="center" vertical="top"/>
    </xf>
    <xf numFmtId="49" fontId="5" fillId="2" borderId="61" xfId="0" applyNumberFormat="1" applyFont="1" applyFill="1" applyBorder="1" applyAlignment="1">
      <alignment horizontal="left" vertical="top" wrapText="1"/>
    </xf>
    <xf numFmtId="49" fontId="5" fillId="2" borderId="21" xfId="0" applyNumberFormat="1" applyFont="1" applyFill="1" applyBorder="1" applyAlignment="1">
      <alignment horizontal="left" vertical="top" wrapText="1"/>
    </xf>
    <xf numFmtId="49" fontId="5" fillId="2" borderId="22" xfId="0" applyNumberFormat="1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64" fontId="3" fillId="2" borderId="39" xfId="0" applyNumberFormat="1" applyFont="1" applyFill="1" applyBorder="1" applyAlignment="1">
      <alignment horizontal="center" vertical="top"/>
    </xf>
    <xf numFmtId="164" fontId="3" fillId="2" borderId="64" xfId="0" applyNumberFormat="1" applyFont="1" applyFill="1" applyBorder="1" applyAlignment="1">
      <alignment horizontal="center" vertical="top"/>
    </xf>
    <xf numFmtId="0" fontId="6" fillId="0" borderId="51" xfId="0" applyNumberFormat="1" applyFont="1" applyBorder="1" applyAlignment="1">
      <alignment horizontal="center" vertical="center" textRotation="90"/>
    </xf>
    <xf numFmtId="0" fontId="1" fillId="0" borderId="73" xfId="0" applyFont="1" applyFill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6" fillId="0" borderId="16" xfId="0" applyNumberFormat="1" applyFont="1" applyBorder="1" applyAlignment="1">
      <alignment horizontal="center" vertical="center" textRotation="90"/>
    </xf>
    <xf numFmtId="165" fontId="3" fillId="0" borderId="26" xfId="0" applyNumberFormat="1" applyFont="1" applyBorder="1" applyAlignment="1">
      <alignment horizontal="left" vertical="top" wrapText="1"/>
    </xf>
    <xf numFmtId="165" fontId="3" fillId="0" borderId="67" xfId="0" applyNumberFormat="1" applyFont="1" applyBorder="1" applyAlignment="1">
      <alignment horizontal="left" vertical="top" wrapText="1"/>
    </xf>
    <xf numFmtId="165" fontId="3" fillId="0" borderId="59" xfId="0" applyNumberFormat="1" applyFont="1" applyBorder="1" applyAlignment="1">
      <alignment horizontal="left" vertical="top" wrapText="1"/>
    </xf>
    <xf numFmtId="165" fontId="3" fillId="0" borderId="36" xfId="0" applyNumberFormat="1" applyFont="1" applyBorder="1" applyAlignment="1">
      <alignment horizontal="left" vertical="top" wrapText="1"/>
    </xf>
    <xf numFmtId="49" fontId="3" fillId="0" borderId="75" xfId="0" applyNumberFormat="1" applyFont="1" applyBorder="1" applyAlignment="1">
      <alignment horizontal="center" vertical="top"/>
    </xf>
    <xf numFmtId="49" fontId="3" fillId="0" borderId="63" xfId="0" applyNumberFormat="1" applyFont="1" applyBorder="1" applyAlignment="1">
      <alignment horizontal="center" vertical="top"/>
    </xf>
    <xf numFmtId="49" fontId="5" fillId="8" borderId="30" xfId="0" applyNumberFormat="1" applyFont="1" applyFill="1" applyBorder="1" applyAlignment="1">
      <alignment horizontal="center" vertical="top" wrapText="1"/>
    </xf>
    <xf numFmtId="165" fontId="1" fillId="4" borderId="53" xfId="0" applyNumberFormat="1" applyFont="1" applyFill="1" applyBorder="1" applyAlignment="1">
      <alignment horizontal="center" vertical="center" textRotation="90" wrapText="1"/>
    </xf>
    <xf numFmtId="165" fontId="1" fillId="4" borderId="23" xfId="0" applyNumberFormat="1" applyFont="1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49" fontId="5" fillId="2" borderId="36" xfId="0" applyNumberFormat="1" applyFont="1" applyFill="1" applyBorder="1" applyAlignment="1">
      <alignment horizontal="right" vertical="top" wrapText="1"/>
    </xf>
    <xf numFmtId="49" fontId="5" fillId="2" borderId="39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right" vertical="top" wrapText="1"/>
    </xf>
    <xf numFmtId="49" fontId="5" fillId="2" borderId="58" xfId="0" applyNumberFormat="1" applyFont="1" applyFill="1" applyBorder="1" applyAlignment="1">
      <alignment horizontal="right" vertical="top" wrapText="1"/>
    </xf>
    <xf numFmtId="3" fontId="6" fillId="0" borderId="4" xfId="0" applyNumberFormat="1" applyFont="1" applyBorder="1" applyAlignment="1">
      <alignment horizontal="center" vertical="center" textRotation="90"/>
    </xf>
    <xf numFmtId="3" fontId="6" fillId="0" borderId="10" xfId="0" applyNumberFormat="1" applyFont="1" applyBorder="1" applyAlignment="1">
      <alignment horizontal="center" vertical="center" textRotation="90"/>
    </xf>
    <xf numFmtId="3" fontId="6" fillId="0" borderId="16" xfId="0" applyNumberFormat="1" applyFont="1" applyBorder="1" applyAlignment="1">
      <alignment horizontal="center" vertical="center" textRotation="90"/>
    </xf>
    <xf numFmtId="165" fontId="1" fillId="4" borderId="30" xfId="0" applyNumberFormat="1" applyFont="1" applyFill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center" vertical="top" textRotation="90" wrapText="1"/>
    </xf>
    <xf numFmtId="0" fontId="6" fillId="0" borderId="10" xfId="0" applyNumberFormat="1" applyFont="1" applyBorder="1" applyAlignment="1">
      <alignment horizontal="center" vertical="top" textRotation="90" wrapText="1"/>
    </xf>
    <xf numFmtId="0" fontId="6" fillId="0" borderId="16" xfId="0" applyNumberFormat="1" applyFont="1" applyBorder="1" applyAlignment="1">
      <alignment horizontal="center" vertical="top" textRotation="90" wrapText="1"/>
    </xf>
    <xf numFmtId="3" fontId="6" fillId="4" borderId="4" xfId="0" applyNumberFormat="1" applyFont="1" applyFill="1" applyBorder="1" applyAlignment="1">
      <alignment horizontal="center" vertical="top" textRotation="90" wrapText="1"/>
    </xf>
    <xf numFmtId="0" fontId="6" fillId="4" borderId="10" xfId="0" applyNumberFormat="1" applyFont="1" applyFill="1" applyBorder="1" applyAlignment="1">
      <alignment horizontal="center" vertical="top" textRotation="90" wrapText="1"/>
    </xf>
    <xf numFmtId="0" fontId="6" fillId="4" borderId="16" xfId="0" applyNumberFormat="1" applyFont="1" applyFill="1" applyBorder="1" applyAlignment="1">
      <alignment horizontal="center" vertical="top" textRotation="90" wrapText="1"/>
    </xf>
    <xf numFmtId="49" fontId="5" fillId="2" borderId="61" xfId="0" applyNumberFormat="1" applyFont="1" applyFill="1" applyBorder="1" applyAlignment="1">
      <alignment horizontal="right" vertical="top" wrapText="1"/>
    </xf>
    <xf numFmtId="49" fontId="5" fillId="2" borderId="21" xfId="0" applyNumberFormat="1" applyFont="1" applyFill="1" applyBorder="1" applyAlignment="1">
      <alignment horizontal="right" vertical="top" wrapText="1"/>
    </xf>
    <xf numFmtId="49" fontId="5" fillId="2" borderId="22" xfId="0" applyNumberFormat="1" applyFont="1" applyFill="1" applyBorder="1" applyAlignment="1">
      <alignment horizontal="right" vertical="top" wrapText="1"/>
    </xf>
    <xf numFmtId="165" fontId="5" fillId="2" borderId="20" xfId="0" applyNumberFormat="1" applyFont="1" applyFill="1" applyBorder="1" applyAlignment="1">
      <alignment horizontal="center" vertical="center" wrapText="1"/>
    </xf>
    <xf numFmtId="165" fontId="5" fillId="2" borderId="2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1" fillId="4" borderId="41" xfId="0" applyNumberFormat="1" applyFont="1" applyFill="1" applyBorder="1" applyAlignment="1">
      <alignment horizontal="left" vertical="top"/>
    </xf>
    <xf numFmtId="165" fontId="5" fillId="8" borderId="61" xfId="0" applyNumberFormat="1" applyFont="1" applyFill="1" applyBorder="1" applyAlignment="1">
      <alignment horizontal="right" vertical="top"/>
    </xf>
    <xf numFmtId="165" fontId="5" fillId="8" borderId="21" xfId="0" applyNumberFormat="1" applyFont="1" applyFill="1" applyBorder="1" applyAlignment="1">
      <alignment horizontal="right" vertical="top"/>
    </xf>
    <xf numFmtId="165" fontId="5" fillId="8" borderId="22" xfId="0" applyNumberFormat="1" applyFont="1" applyFill="1" applyBorder="1" applyAlignment="1">
      <alignment horizontal="right" vertical="top"/>
    </xf>
    <xf numFmtId="165" fontId="5" fillId="8" borderId="20" xfId="0" applyNumberFormat="1" applyFont="1" applyFill="1" applyBorder="1" applyAlignment="1">
      <alignment horizontal="center" vertical="top"/>
    </xf>
    <xf numFmtId="165" fontId="5" fillId="8" borderId="22" xfId="0" applyNumberFormat="1" applyFont="1" applyFill="1" applyBorder="1" applyAlignment="1">
      <alignment horizontal="center" vertical="top"/>
    </xf>
    <xf numFmtId="49" fontId="5" fillId="7" borderId="61" xfId="0" applyNumberFormat="1" applyFont="1" applyFill="1" applyBorder="1" applyAlignment="1">
      <alignment horizontal="right" vertical="top"/>
    </xf>
    <xf numFmtId="49" fontId="5" fillId="7" borderId="21" xfId="0" applyNumberFormat="1" applyFont="1" applyFill="1" applyBorder="1" applyAlignment="1">
      <alignment horizontal="right" vertical="top"/>
    </xf>
    <xf numFmtId="49" fontId="5" fillId="7" borderId="22" xfId="0" applyNumberFormat="1" applyFont="1" applyFill="1" applyBorder="1" applyAlignment="1">
      <alignment horizontal="right" vertical="top"/>
    </xf>
    <xf numFmtId="165" fontId="5" fillId="7" borderId="23" xfId="0" applyNumberFormat="1" applyFont="1" applyFill="1" applyBorder="1" applyAlignment="1">
      <alignment horizontal="center" vertical="top"/>
    </xf>
    <xf numFmtId="165" fontId="5" fillId="7" borderId="58" xfId="0" applyNumberFormat="1" applyFont="1" applyFill="1" applyBorder="1" applyAlignment="1">
      <alignment horizontal="center" vertical="top"/>
    </xf>
    <xf numFmtId="3" fontId="6" fillId="4" borderId="54" xfId="0" applyNumberFormat="1" applyFont="1" applyFill="1" applyBorder="1" applyAlignment="1">
      <alignment horizontal="center" vertical="center" textRotation="90" wrapText="1"/>
    </xf>
    <xf numFmtId="3" fontId="6" fillId="4" borderId="16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right" vertical="top" wrapText="1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52" xfId="0" applyNumberFormat="1" applyFont="1" applyFill="1" applyBorder="1" applyAlignment="1">
      <alignment horizontal="center" vertical="top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3" fillId="2" borderId="45" xfId="0" applyNumberFormat="1" applyFont="1" applyFill="1" applyBorder="1" applyAlignment="1">
      <alignment horizontal="center" vertical="top"/>
    </xf>
    <xf numFmtId="0" fontId="1" fillId="9" borderId="20" xfId="0" applyFont="1" applyFill="1" applyBorder="1" applyAlignment="1">
      <alignment horizontal="center" vertical="top" wrapText="1"/>
    </xf>
    <xf numFmtId="0" fontId="1" fillId="9" borderId="22" xfId="0" applyFont="1" applyFill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  <color rgb="FFFFFF99"/>
      <color rgb="FFFFCCFF"/>
      <color rgb="FFFFE1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1"/>
  <sheetViews>
    <sheetView tabSelected="1" zoomScaleNormal="100" zoomScaleSheetLayoutView="70" workbookViewId="0">
      <selection activeCell="T7" sqref="T7"/>
    </sheetView>
  </sheetViews>
  <sheetFormatPr defaultColWidth="9.140625" defaultRowHeight="15" x14ac:dyDescent="0.25"/>
  <cols>
    <col min="1" max="3" width="3" style="67" customWidth="1"/>
    <col min="4" max="4" width="3" style="74" customWidth="1"/>
    <col min="5" max="5" width="32.85546875" style="67" customWidth="1"/>
    <col min="6" max="6" width="3.7109375" style="74" customWidth="1"/>
    <col min="7" max="7" width="3.7109375" style="302" customWidth="1"/>
    <col min="8" max="8" width="3.7109375" style="74" customWidth="1"/>
    <col min="9" max="9" width="13.5703125" style="141" customWidth="1"/>
    <col min="10" max="10" width="8.140625" style="67" customWidth="1"/>
    <col min="11" max="11" width="10.42578125" style="67" customWidth="1"/>
    <col min="12" max="12" width="24.140625" style="83" customWidth="1"/>
    <col min="13" max="13" width="4.5703125" style="74" customWidth="1"/>
    <col min="14" max="16384" width="9.140625" style="67"/>
  </cols>
  <sheetData>
    <row r="1" spans="1:16" s="46" customFormat="1" ht="49.5" customHeight="1" x14ac:dyDescent="0.25">
      <c r="A1" s="49"/>
      <c r="B1" s="49"/>
      <c r="C1" s="49"/>
      <c r="D1" s="47"/>
      <c r="E1" s="49"/>
      <c r="F1" s="114"/>
      <c r="G1" s="299"/>
      <c r="H1" s="115"/>
      <c r="I1" s="463" t="s">
        <v>167</v>
      </c>
      <c r="J1" s="463"/>
      <c r="K1" s="463"/>
      <c r="L1" s="463"/>
      <c r="M1" s="463"/>
      <c r="N1" s="116"/>
      <c r="O1" s="116"/>
      <c r="P1" s="116"/>
    </row>
    <row r="2" spans="1:16" s="46" customFormat="1" ht="58.5" customHeight="1" x14ac:dyDescent="0.25">
      <c r="A2" s="49"/>
      <c r="B2" s="49"/>
      <c r="C2" s="49"/>
      <c r="D2" s="47"/>
      <c r="E2" s="49"/>
      <c r="F2" s="114"/>
      <c r="G2" s="299"/>
      <c r="H2" s="115"/>
      <c r="I2" s="463" t="s">
        <v>171</v>
      </c>
      <c r="J2" s="463"/>
      <c r="K2" s="463"/>
      <c r="L2" s="463"/>
      <c r="M2" s="463"/>
      <c r="N2" s="116"/>
      <c r="O2" s="116"/>
      <c r="P2" s="116"/>
    </row>
    <row r="3" spans="1:16" s="54" customFormat="1" ht="16.5" customHeight="1" x14ac:dyDescent="0.2">
      <c r="A3" s="495" t="s">
        <v>158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</row>
    <row r="4" spans="1:16" s="54" customFormat="1" ht="16.5" customHeight="1" x14ac:dyDescent="0.2">
      <c r="A4" s="496" t="s">
        <v>0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</row>
    <row r="5" spans="1:16" s="54" customFormat="1" ht="16.5" customHeight="1" x14ac:dyDescent="0.2">
      <c r="A5" s="497" t="s">
        <v>1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</row>
    <row r="6" spans="1:16" s="1" customFormat="1" ht="19.5" customHeight="1" thickBot="1" x14ac:dyDescent="0.25">
      <c r="A6" s="491" t="s">
        <v>2</v>
      </c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</row>
    <row r="7" spans="1:16" s="1" customFormat="1" ht="45.75" customHeight="1" x14ac:dyDescent="0.2">
      <c r="A7" s="617" t="s">
        <v>3</v>
      </c>
      <c r="B7" s="568" t="s">
        <v>4</v>
      </c>
      <c r="C7" s="568" t="s">
        <v>5</v>
      </c>
      <c r="D7" s="268"/>
      <c r="E7" s="498" t="s">
        <v>6</v>
      </c>
      <c r="F7" s="501" t="s">
        <v>7</v>
      </c>
      <c r="G7" s="634" t="s">
        <v>159</v>
      </c>
      <c r="H7" s="547" t="s">
        <v>8</v>
      </c>
      <c r="I7" s="559" t="s">
        <v>77</v>
      </c>
      <c r="J7" s="556" t="s">
        <v>9</v>
      </c>
      <c r="K7" s="108" t="s">
        <v>153</v>
      </c>
      <c r="L7" s="550" t="s">
        <v>10</v>
      </c>
      <c r="M7" s="551"/>
    </row>
    <row r="8" spans="1:16" s="1" customFormat="1" ht="12" customHeight="1" x14ac:dyDescent="0.2">
      <c r="A8" s="618"/>
      <c r="B8" s="569"/>
      <c r="C8" s="569"/>
      <c r="D8" s="269"/>
      <c r="E8" s="499"/>
      <c r="F8" s="502"/>
      <c r="G8" s="635"/>
      <c r="H8" s="548"/>
      <c r="I8" s="560"/>
      <c r="J8" s="557"/>
      <c r="K8" s="473" t="s">
        <v>78</v>
      </c>
      <c r="L8" s="552" t="s">
        <v>6</v>
      </c>
      <c r="M8" s="554" t="s">
        <v>11</v>
      </c>
    </row>
    <row r="9" spans="1:16" s="1" customFormat="1" ht="74.25" customHeight="1" thickBot="1" x14ac:dyDescent="0.25">
      <c r="A9" s="619"/>
      <c r="B9" s="570"/>
      <c r="C9" s="570"/>
      <c r="D9" s="270"/>
      <c r="E9" s="500"/>
      <c r="F9" s="503"/>
      <c r="G9" s="636"/>
      <c r="H9" s="549"/>
      <c r="I9" s="561"/>
      <c r="J9" s="558"/>
      <c r="K9" s="474"/>
      <c r="L9" s="553"/>
      <c r="M9" s="555"/>
    </row>
    <row r="10" spans="1:16" s="1" customFormat="1" ht="16.5" customHeight="1" thickBot="1" x14ac:dyDescent="0.25">
      <c r="A10" s="571" t="s">
        <v>12</v>
      </c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3"/>
    </row>
    <row r="11" spans="1:16" s="1" customFormat="1" ht="13.5" thickBot="1" x14ac:dyDescent="0.25">
      <c r="A11" s="625" t="s">
        <v>13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7"/>
    </row>
    <row r="12" spans="1:16" s="1" customFormat="1" ht="13.5" customHeight="1" thickBot="1" x14ac:dyDescent="0.25">
      <c r="A12" s="192" t="s">
        <v>14</v>
      </c>
      <c r="B12" s="562" t="s">
        <v>15</v>
      </c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4"/>
    </row>
    <row r="13" spans="1:16" s="1" customFormat="1" ht="13.5" thickBot="1" x14ac:dyDescent="0.25">
      <c r="A13" s="193" t="s">
        <v>14</v>
      </c>
      <c r="B13" s="55" t="s">
        <v>14</v>
      </c>
      <c r="C13" s="565" t="s">
        <v>16</v>
      </c>
      <c r="D13" s="566"/>
      <c r="E13" s="566"/>
      <c r="F13" s="566"/>
      <c r="G13" s="566"/>
      <c r="H13" s="566"/>
      <c r="I13" s="566"/>
      <c r="J13" s="566"/>
      <c r="K13" s="566"/>
      <c r="L13" s="566"/>
      <c r="M13" s="567"/>
    </row>
    <row r="14" spans="1:16" s="1" customFormat="1" ht="48.75" customHeight="1" x14ac:dyDescent="0.2">
      <c r="A14" s="628" t="s">
        <v>14</v>
      </c>
      <c r="B14" s="637" t="s">
        <v>14</v>
      </c>
      <c r="C14" s="641" t="s">
        <v>14</v>
      </c>
      <c r="D14" s="290"/>
      <c r="E14" s="2" t="s">
        <v>17</v>
      </c>
      <c r="F14" s="111" t="s">
        <v>18</v>
      </c>
      <c r="G14" s="280">
        <v>13010101</v>
      </c>
      <c r="H14" s="480" t="s">
        <v>20</v>
      </c>
      <c r="I14" s="117" t="s">
        <v>135</v>
      </c>
      <c r="J14" s="225" t="s">
        <v>21</v>
      </c>
      <c r="K14" s="176">
        <v>27</v>
      </c>
      <c r="L14" s="477" t="s">
        <v>22</v>
      </c>
      <c r="M14" s="3">
        <v>100</v>
      </c>
      <c r="N14" s="96"/>
      <c r="P14" s="7"/>
    </row>
    <row r="15" spans="1:16" s="1" customFormat="1" ht="18" customHeight="1" x14ac:dyDescent="0.2">
      <c r="A15" s="629"/>
      <c r="B15" s="638"/>
      <c r="C15" s="642"/>
      <c r="D15" s="291" t="s">
        <v>14</v>
      </c>
      <c r="E15" s="4" t="s">
        <v>23</v>
      </c>
      <c r="F15" s="645" t="s">
        <v>24</v>
      </c>
      <c r="G15" s="613"/>
      <c r="H15" s="481"/>
      <c r="I15" s="118"/>
      <c r="J15" s="226" t="s">
        <v>25</v>
      </c>
      <c r="K15" s="170">
        <v>105</v>
      </c>
      <c r="L15" s="478"/>
      <c r="M15" s="6"/>
      <c r="O15" s="7"/>
    </row>
    <row r="16" spans="1:16" s="1" customFormat="1" ht="18" customHeight="1" x14ac:dyDescent="0.2">
      <c r="A16" s="630"/>
      <c r="B16" s="639"/>
      <c r="C16" s="643"/>
      <c r="D16" s="291" t="s">
        <v>33</v>
      </c>
      <c r="E16" s="8" t="s">
        <v>26</v>
      </c>
      <c r="F16" s="646"/>
      <c r="G16" s="613"/>
      <c r="H16" s="481"/>
      <c r="I16" s="118"/>
      <c r="J16" s="226" t="s">
        <v>79</v>
      </c>
      <c r="K16" s="170">
        <v>16.8</v>
      </c>
      <c r="L16" s="478"/>
      <c r="M16" s="6"/>
    </row>
    <row r="17" spans="1:20" s="1" customFormat="1" ht="27.75" customHeight="1" x14ac:dyDescent="0.2">
      <c r="A17" s="630"/>
      <c r="B17" s="639"/>
      <c r="C17" s="643"/>
      <c r="D17" s="291" t="s">
        <v>37</v>
      </c>
      <c r="E17" s="8" t="s">
        <v>27</v>
      </c>
      <c r="F17" s="645" t="s">
        <v>28</v>
      </c>
      <c r="G17" s="281"/>
      <c r="H17" s="481"/>
      <c r="I17" s="118"/>
      <c r="J17" s="227"/>
      <c r="K17" s="171"/>
      <c r="L17" s="478"/>
      <c r="M17" s="6"/>
    </row>
    <row r="18" spans="1:20" s="1" customFormat="1" ht="29.25" customHeight="1" x14ac:dyDescent="0.2">
      <c r="A18" s="630"/>
      <c r="B18" s="639"/>
      <c r="C18" s="643"/>
      <c r="D18" s="291" t="s">
        <v>40</v>
      </c>
      <c r="E18" s="8" t="s">
        <v>29</v>
      </c>
      <c r="F18" s="511"/>
      <c r="G18" s="281"/>
      <c r="H18" s="481"/>
      <c r="I18" s="118"/>
      <c r="J18" s="227"/>
      <c r="K18" s="171"/>
      <c r="L18" s="478"/>
      <c r="M18" s="6"/>
    </row>
    <row r="19" spans="1:20" s="1" customFormat="1" ht="30" customHeight="1" x14ac:dyDescent="0.2">
      <c r="A19" s="630"/>
      <c r="B19" s="639"/>
      <c r="C19" s="643"/>
      <c r="D19" s="291" t="s">
        <v>51</v>
      </c>
      <c r="E19" s="8" t="s">
        <v>30</v>
      </c>
      <c r="F19" s="511"/>
      <c r="G19" s="281"/>
      <c r="H19" s="481"/>
      <c r="I19" s="118"/>
      <c r="J19" s="217"/>
      <c r="K19" s="171"/>
      <c r="L19" s="478"/>
      <c r="M19" s="9"/>
    </row>
    <row r="20" spans="1:20" s="1" customFormat="1" ht="18.75" customHeight="1" thickBot="1" x14ac:dyDescent="0.25">
      <c r="A20" s="631"/>
      <c r="B20" s="640"/>
      <c r="C20" s="644"/>
      <c r="D20" s="291" t="s">
        <v>52</v>
      </c>
      <c r="E20" s="8" t="s">
        <v>31</v>
      </c>
      <c r="F20" s="512"/>
      <c r="G20" s="282"/>
      <c r="H20" s="482"/>
      <c r="I20" s="119"/>
      <c r="J20" s="21" t="s">
        <v>32</v>
      </c>
      <c r="K20" s="168">
        <f>SUM(K14:K19)</f>
        <v>148.80000000000001</v>
      </c>
      <c r="L20" s="479"/>
      <c r="M20" s="11"/>
      <c r="Q20" s="7"/>
    </row>
    <row r="21" spans="1:20" s="1" customFormat="1" ht="26.25" customHeight="1" x14ac:dyDescent="0.2">
      <c r="A21" s="194" t="s">
        <v>14</v>
      </c>
      <c r="B21" s="56" t="s">
        <v>14</v>
      </c>
      <c r="C21" s="632" t="s">
        <v>33</v>
      </c>
      <c r="D21" s="290"/>
      <c r="E21" s="696" t="s">
        <v>34</v>
      </c>
      <c r="F21" s="510" t="s">
        <v>28</v>
      </c>
      <c r="G21" s="612">
        <v>13010102</v>
      </c>
      <c r="H21" s="480" t="s">
        <v>20</v>
      </c>
      <c r="I21" s="483" t="s">
        <v>135</v>
      </c>
      <c r="J21" s="68" t="s">
        <v>35</v>
      </c>
      <c r="K21" s="219">
        <v>372.6</v>
      </c>
      <c r="L21" s="467" t="s">
        <v>36</v>
      </c>
      <c r="M21" s="264">
        <v>102</v>
      </c>
      <c r="N21" s="96"/>
      <c r="O21" s="7"/>
    </row>
    <row r="22" spans="1:20" s="1" customFormat="1" ht="30" customHeight="1" x14ac:dyDescent="0.2">
      <c r="A22" s="239"/>
      <c r="B22" s="240"/>
      <c r="C22" s="642"/>
      <c r="D22" s="291"/>
      <c r="E22" s="698"/>
      <c r="F22" s="511"/>
      <c r="G22" s="613"/>
      <c r="H22" s="481"/>
      <c r="I22" s="484"/>
      <c r="J22" s="127" t="s">
        <v>21</v>
      </c>
      <c r="K22" s="173">
        <v>348.4</v>
      </c>
      <c r="L22" s="468"/>
      <c r="M22" s="264"/>
    </row>
    <row r="23" spans="1:20" s="1" customFormat="1" ht="14.25" customHeight="1" thickBot="1" x14ac:dyDescent="0.25">
      <c r="A23" s="195"/>
      <c r="B23" s="55"/>
      <c r="C23" s="633"/>
      <c r="D23" s="292"/>
      <c r="E23" s="697"/>
      <c r="F23" s="512"/>
      <c r="G23" s="614"/>
      <c r="H23" s="482"/>
      <c r="I23" s="119"/>
      <c r="J23" s="21" t="s">
        <v>32</v>
      </c>
      <c r="K23" s="168">
        <f>SUM(K21:K22)</f>
        <v>721</v>
      </c>
      <c r="L23" s="468"/>
      <c r="M23" s="264"/>
    </row>
    <row r="24" spans="1:20" s="1" customFormat="1" ht="55.5" customHeight="1" x14ac:dyDescent="0.2">
      <c r="A24" s="194" t="s">
        <v>14</v>
      </c>
      <c r="B24" s="91" t="s">
        <v>14</v>
      </c>
      <c r="C24" s="92" t="s">
        <v>37</v>
      </c>
      <c r="D24" s="290"/>
      <c r="E24" s="493" t="s">
        <v>38</v>
      </c>
      <c r="F24" s="111"/>
      <c r="G24" s="283">
        <v>13010104</v>
      </c>
      <c r="H24" s="242" t="s">
        <v>20</v>
      </c>
      <c r="I24" s="223" t="s">
        <v>135</v>
      </c>
      <c r="J24" s="13" t="s">
        <v>35</v>
      </c>
      <c r="K24" s="219">
        <v>118.2</v>
      </c>
      <c r="L24" s="34" t="s">
        <v>115</v>
      </c>
      <c r="M24" s="14">
        <v>4100</v>
      </c>
    </row>
    <row r="25" spans="1:20" s="1" customFormat="1" ht="50.25" customHeight="1" x14ac:dyDescent="0.2">
      <c r="A25" s="196"/>
      <c r="B25" s="88"/>
      <c r="C25" s="65"/>
      <c r="D25" s="291"/>
      <c r="E25" s="494"/>
      <c r="F25" s="89"/>
      <c r="G25" s="284"/>
      <c r="H25" s="243"/>
      <c r="I25" s="224"/>
      <c r="J25" s="94" t="s">
        <v>39</v>
      </c>
      <c r="K25" s="167">
        <v>4</v>
      </c>
      <c r="L25" s="475" t="s">
        <v>116</v>
      </c>
      <c r="M25" s="153">
        <v>110425</v>
      </c>
      <c r="S25" s="7"/>
      <c r="T25" s="7"/>
    </row>
    <row r="26" spans="1:20" s="1" customFormat="1" ht="17.25" customHeight="1" x14ac:dyDescent="0.2">
      <c r="A26" s="196"/>
      <c r="B26" s="88"/>
      <c r="C26" s="65"/>
      <c r="D26" s="291"/>
      <c r="E26" s="245"/>
      <c r="F26" s="89"/>
      <c r="G26" s="284"/>
      <c r="H26" s="243"/>
      <c r="I26" s="118"/>
      <c r="J26" s="94" t="s">
        <v>81</v>
      </c>
      <c r="K26" s="166">
        <v>0.7</v>
      </c>
      <c r="L26" s="476"/>
      <c r="M26" s="16"/>
      <c r="O26" s="96"/>
      <c r="T26" s="7"/>
    </row>
    <row r="27" spans="1:20" s="1" customFormat="1" ht="93" customHeight="1" x14ac:dyDescent="0.2">
      <c r="A27" s="239"/>
      <c r="B27" s="112"/>
      <c r="C27" s="241"/>
      <c r="D27" s="291"/>
      <c r="E27" s="69"/>
      <c r="F27" s="89"/>
      <c r="G27" s="284"/>
      <c r="H27" s="243"/>
      <c r="I27" s="224"/>
      <c r="J27" s="15" t="s">
        <v>21</v>
      </c>
      <c r="K27" s="182">
        <v>7.6</v>
      </c>
      <c r="L27" s="102" t="s">
        <v>72</v>
      </c>
      <c r="M27" s="73">
        <v>1</v>
      </c>
      <c r="N27" s="96"/>
      <c r="O27" s="7"/>
      <c r="P27" s="7"/>
    </row>
    <row r="28" spans="1:20" s="1" customFormat="1" ht="23.25" customHeight="1" x14ac:dyDescent="0.2">
      <c r="A28" s="239"/>
      <c r="B28" s="112"/>
      <c r="C28" s="241"/>
      <c r="D28" s="291"/>
      <c r="E28" s="69"/>
      <c r="F28" s="89"/>
      <c r="G28" s="284"/>
      <c r="H28" s="243"/>
      <c r="I28" s="224"/>
      <c r="J28" s="17" t="s">
        <v>21</v>
      </c>
      <c r="K28" s="175">
        <v>61.1</v>
      </c>
      <c r="L28" s="620" t="s">
        <v>96</v>
      </c>
      <c r="M28" s="57">
        <v>6</v>
      </c>
      <c r="O28" s="7"/>
      <c r="P28" s="7"/>
      <c r="Q28" s="7"/>
      <c r="R28" s="7"/>
    </row>
    <row r="29" spans="1:20" s="1" customFormat="1" ht="16.5" customHeight="1" thickBot="1" x14ac:dyDescent="0.25">
      <c r="A29" s="197"/>
      <c r="B29" s="58"/>
      <c r="C29" s="59"/>
      <c r="D29" s="292"/>
      <c r="E29" s="70"/>
      <c r="F29" s="90"/>
      <c r="G29" s="285"/>
      <c r="H29" s="244"/>
      <c r="I29" s="120"/>
      <c r="J29" s="21" t="s">
        <v>32</v>
      </c>
      <c r="K29" s="168">
        <f>SUM(K24:K28)</f>
        <v>191.6</v>
      </c>
      <c r="L29" s="509"/>
      <c r="M29" s="135"/>
    </row>
    <row r="30" spans="1:20" s="1" customFormat="1" ht="18" customHeight="1" x14ac:dyDescent="0.2">
      <c r="A30" s="194" t="s">
        <v>14</v>
      </c>
      <c r="B30" s="56" t="s">
        <v>14</v>
      </c>
      <c r="C30" s="632" t="s">
        <v>40</v>
      </c>
      <c r="D30" s="290"/>
      <c r="E30" s="696" t="s">
        <v>121</v>
      </c>
      <c r="F30" s="510"/>
      <c r="G30" s="609">
        <v>13010114</v>
      </c>
      <c r="H30" s="480" t="s">
        <v>20</v>
      </c>
      <c r="I30" s="483" t="s">
        <v>135</v>
      </c>
      <c r="J30" s="68" t="s">
        <v>117</v>
      </c>
      <c r="K30" s="219">
        <v>88.3</v>
      </c>
      <c r="L30" s="467" t="s">
        <v>119</v>
      </c>
      <c r="M30" s="470">
        <v>2244</v>
      </c>
      <c r="N30" s="163"/>
      <c r="O30" s="163"/>
      <c r="P30" s="163"/>
      <c r="Q30" s="163"/>
      <c r="R30" s="7"/>
    </row>
    <row r="31" spans="1:20" s="1" customFormat="1" ht="18" customHeight="1" x14ac:dyDescent="0.2">
      <c r="A31" s="239"/>
      <c r="B31" s="240"/>
      <c r="C31" s="642"/>
      <c r="D31" s="291"/>
      <c r="E31" s="698"/>
      <c r="F31" s="511"/>
      <c r="G31" s="613"/>
      <c r="H31" s="481"/>
      <c r="I31" s="484"/>
      <c r="J31" s="127" t="s">
        <v>21</v>
      </c>
      <c r="K31" s="19">
        <v>7.8</v>
      </c>
      <c r="L31" s="468"/>
      <c r="M31" s="471"/>
      <c r="N31" s="163"/>
      <c r="O31" s="163"/>
      <c r="P31" s="163"/>
      <c r="Q31" s="163"/>
    </row>
    <row r="32" spans="1:20" s="1" customFormat="1" ht="18" customHeight="1" x14ac:dyDescent="0.2">
      <c r="A32" s="239"/>
      <c r="B32" s="240"/>
      <c r="C32" s="642"/>
      <c r="D32" s="291"/>
      <c r="E32" s="698"/>
      <c r="F32" s="511"/>
      <c r="G32" s="613"/>
      <c r="H32" s="481"/>
      <c r="I32" s="484"/>
      <c r="J32" s="127" t="s">
        <v>35</v>
      </c>
      <c r="K32" s="173">
        <v>7.8</v>
      </c>
      <c r="L32" s="468"/>
      <c r="M32" s="471"/>
      <c r="N32" s="113"/>
      <c r="O32" s="113"/>
      <c r="P32" s="113"/>
      <c r="Q32" s="113"/>
    </row>
    <row r="33" spans="1:22" s="1" customFormat="1" ht="14.25" customHeight="1" thickBot="1" x14ac:dyDescent="0.25">
      <c r="A33" s="195"/>
      <c r="B33" s="55"/>
      <c r="C33" s="633"/>
      <c r="D33" s="292"/>
      <c r="E33" s="697"/>
      <c r="F33" s="512"/>
      <c r="G33" s="614"/>
      <c r="H33" s="482"/>
      <c r="I33" s="119"/>
      <c r="J33" s="21" t="s">
        <v>32</v>
      </c>
      <c r="K33" s="168">
        <f>SUM(K30:K32)</f>
        <v>103.89999999999999</v>
      </c>
      <c r="L33" s="469"/>
      <c r="M33" s="472"/>
    </row>
    <row r="34" spans="1:22" s="1" customFormat="1" ht="33.75" customHeight="1" x14ac:dyDescent="0.2">
      <c r="A34" s="194" t="s">
        <v>14</v>
      </c>
      <c r="B34" s="56" t="s">
        <v>14</v>
      </c>
      <c r="C34" s="632" t="s">
        <v>51</v>
      </c>
      <c r="D34" s="290"/>
      <c r="E34" s="696" t="s">
        <v>120</v>
      </c>
      <c r="F34" s="510"/>
      <c r="G34" s="609">
        <v>13010115</v>
      </c>
      <c r="H34" s="480" t="s">
        <v>20</v>
      </c>
      <c r="I34" s="483" t="s">
        <v>135</v>
      </c>
      <c r="J34" s="127" t="s">
        <v>21</v>
      </c>
      <c r="K34" s="181">
        <v>5</v>
      </c>
      <c r="L34" s="467" t="s">
        <v>122</v>
      </c>
      <c r="M34" s="263">
        <v>1</v>
      </c>
      <c r="N34" s="96"/>
      <c r="O34" s="7"/>
    </row>
    <row r="35" spans="1:22" s="1" customFormat="1" ht="14.25" customHeight="1" thickBot="1" x14ac:dyDescent="0.25">
      <c r="A35" s="195"/>
      <c r="B35" s="55"/>
      <c r="C35" s="633"/>
      <c r="D35" s="292"/>
      <c r="E35" s="697"/>
      <c r="F35" s="512"/>
      <c r="G35" s="611"/>
      <c r="H35" s="482"/>
      <c r="I35" s="492"/>
      <c r="J35" s="21" t="s">
        <v>32</v>
      </c>
      <c r="K35" s="168">
        <f t="shared" ref="K35" si="0">SUM(K34:K34)</f>
        <v>5</v>
      </c>
      <c r="L35" s="469"/>
      <c r="M35" s="265"/>
    </row>
    <row r="36" spans="1:22" s="1" customFormat="1" ht="32.25" customHeight="1" x14ac:dyDescent="0.2">
      <c r="A36" s="194" t="s">
        <v>14</v>
      </c>
      <c r="B36" s="56" t="s">
        <v>14</v>
      </c>
      <c r="C36" s="632" t="s">
        <v>52</v>
      </c>
      <c r="D36" s="290"/>
      <c r="E36" s="696" t="s">
        <v>152</v>
      </c>
      <c r="F36" s="510"/>
      <c r="G36" s="609">
        <v>13010116</v>
      </c>
      <c r="H36" s="480" t="s">
        <v>20</v>
      </c>
      <c r="I36" s="483" t="s">
        <v>135</v>
      </c>
      <c r="J36" s="68" t="s">
        <v>143</v>
      </c>
      <c r="K36" s="181">
        <v>4.0999999999999996</v>
      </c>
      <c r="L36" s="467" t="s">
        <v>123</v>
      </c>
      <c r="M36" s="303">
        <v>1</v>
      </c>
      <c r="N36" s="96"/>
      <c r="O36" s="7"/>
    </row>
    <row r="37" spans="1:22" s="1" customFormat="1" ht="14.25" customHeight="1" thickBot="1" x14ac:dyDescent="0.25">
      <c r="A37" s="195"/>
      <c r="B37" s="55"/>
      <c r="C37" s="633"/>
      <c r="D37" s="292"/>
      <c r="E37" s="697"/>
      <c r="F37" s="512"/>
      <c r="G37" s="611"/>
      <c r="H37" s="482"/>
      <c r="I37" s="492"/>
      <c r="J37" s="21" t="s">
        <v>32</v>
      </c>
      <c r="K37" s="168">
        <f t="shared" ref="K37" si="1">SUM(K36:K36)</f>
        <v>4.0999999999999996</v>
      </c>
      <c r="L37" s="469"/>
      <c r="M37" s="304"/>
    </row>
    <row r="38" spans="1:22" s="1" customFormat="1" ht="15.75" customHeight="1" x14ac:dyDescent="0.2">
      <c r="A38" s="194" t="s">
        <v>14</v>
      </c>
      <c r="B38" s="56" t="s">
        <v>14</v>
      </c>
      <c r="C38" s="632" t="s">
        <v>19</v>
      </c>
      <c r="D38" s="290"/>
      <c r="E38" s="696" t="s">
        <v>155</v>
      </c>
      <c r="F38" s="510"/>
      <c r="G38" s="609">
        <v>13010118</v>
      </c>
      <c r="H38" s="480" t="s">
        <v>20</v>
      </c>
      <c r="I38" s="483" t="s">
        <v>135</v>
      </c>
      <c r="J38" s="68" t="s">
        <v>143</v>
      </c>
      <c r="K38" s="181">
        <v>5</v>
      </c>
      <c r="L38" s="102" t="s">
        <v>157</v>
      </c>
      <c r="M38" s="264">
        <v>2</v>
      </c>
      <c r="N38" s="96"/>
      <c r="O38" s="7"/>
    </row>
    <row r="39" spans="1:22" s="1" customFormat="1" ht="15.75" customHeight="1" x14ac:dyDescent="0.2">
      <c r="A39" s="239"/>
      <c r="B39" s="240"/>
      <c r="C39" s="642"/>
      <c r="D39" s="291"/>
      <c r="E39" s="698"/>
      <c r="F39" s="511"/>
      <c r="G39" s="610"/>
      <c r="H39" s="481"/>
      <c r="I39" s="484"/>
      <c r="J39" s="217" t="s">
        <v>143</v>
      </c>
      <c r="K39" s="215">
        <v>7.6</v>
      </c>
      <c r="L39" s="216"/>
      <c r="M39" s="264"/>
      <c r="N39" s="96"/>
      <c r="O39" s="7"/>
    </row>
    <row r="40" spans="1:22" s="1" customFormat="1" ht="14.25" customHeight="1" thickBot="1" x14ac:dyDescent="0.25">
      <c r="A40" s="195"/>
      <c r="B40" s="55"/>
      <c r="C40" s="633"/>
      <c r="D40" s="292"/>
      <c r="E40" s="697"/>
      <c r="F40" s="512"/>
      <c r="G40" s="611"/>
      <c r="H40" s="482"/>
      <c r="I40" s="492"/>
      <c r="J40" s="21" t="s">
        <v>32</v>
      </c>
      <c r="K40" s="168">
        <f>SUM(K38:K39)</f>
        <v>12.6</v>
      </c>
      <c r="L40" s="216"/>
      <c r="M40" s="264"/>
      <c r="V40" s="7"/>
    </row>
    <row r="41" spans="1:22" s="1" customFormat="1" ht="14.25" customHeight="1" thickBot="1" x14ac:dyDescent="0.25">
      <c r="A41" s="198" t="s">
        <v>14</v>
      </c>
      <c r="B41" s="60" t="s">
        <v>14</v>
      </c>
      <c r="C41" s="539" t="s">
        <v>41</v>
      </c>
      <c r="D41" s="540"/>
      <c r="E41" s="540"/>
      <c r="F41" s="540"/>
      <c r="G41" s="540"/>
      <c r="H41" s="540"/>
      <c r="I41" s="540"/>
      <c r="J41" s="540"/>
      <c r="K41" s="183">
        <f>+K29+K23+K20+K33+K35+K37+K40</f>
        <v>1187</v>
      </c>
      <c r="L41" s="543"/>
      <c r="M41" s="544"/>
      <c r="N41" s="7"/>
      <c r="Q41" s="7"/>
    </row>
    <row r="42" spans="1:22" s="1" customFormat="1" ht="14.25" customHeight="1" thickBot="1" x14ac:dyDescent="0.25">
      <c r="A42" s="193" t="s">
        <v>14</v>
      </c>
      <c r="B42" s="61" t="s">
        <v>33</v>
      </c>
      <c r="C42" s="523" t="s">
        <v>42</v>
      </c>
      <c r="D42" s="524"/>
      <c r="E42" s="524"/>
      <c r="F42" s="524"/>
      <c r="G42" s="524"/>
      <c r="H42" s="524"/>
      <c r="I42" s="524"/>
      <c r="J42" s="524"/>
      <c r="K42" s="524"/>
      <c r="L42" s="524"/>
      <c r="M42" s="525"/>
      <c r="O42" s="7"/>
      <c r="R42" s="7"/>
    </row>
    <row r="43" spans="1:22" s="1" customFormat="1" ht="16.5" customHeight="1" x14ac:dyDescent="0.2">
      <c r="A43" s="199" t="s">
        <v>14</v>
      </c>
      <c r="B43" s="62" t="s">
        <v>33</v>
      </c>
      <c r="C43" s="63" t="s">
        <v>14</v>
      </c>
      <c r="D43" s="290"/>
      <c r="E43" s="678" t="s">
        <v>43</v>
      </c>
      <c r="F43" s="77"/>
      <c r="G43" s="545">
        <v>13020201</v>
      </c>
      <c r="H43" s="480" t="s">
        <v>20</v>
      </c>
      <c r="I43" s="483" t="s">
        <v>135</v>
      </c>
      <c r="J43" s="136" t="s">
        <v>81</v>
      </c>
      <c r="K43" s="35">
        <v>3.4</v>
      </c>
      <c r="L43" s="125" t="s">
        <v>74</v>
      </c>
      <c r="M43" s="131" t="s">
        <v>124</v>
      </c>
      <c r="P43" s="7"/>
    </row>
    <row r="44" spans="1:22" s="1" customFormat="1" ht="15" customHeight="1" x14ac:dyDescent="0.2">
      <c r="A44" s="196"/>
      <c r="B44" s="64"/>
      <c r="C44" s="65"/>
      <c r="D44" s="291"/>
      <c r="E44" s="679"/>
      <c r="F44" s="78"/>
      <c r="G44" s="546"/>
      <c r="H44" s="481"/>
      <c r="I44" s="484"/>
      <c r="J44" s="87" t="s">
        <v>21</v>
      </c>
      <c r="K44" s="166">
        <v>962.5</v>
      </c>
      <c r="L44" s="521" t="s">
        <v>44</v>
      </c>
      <c r="M44" s="138" t="s">
        <v>90</v>
      </c>
      <c r="O44" s="7"/>
    </row>
    <row r="45" spans="1:22" s="1" customFormat="1" ht="40.5" customHeight="1" x14ac:dyDescent="0.2">
      <c r="A45" s="196"/>
      <c r="B45" s="64"/>
      <c r="C45" s="65"/>
      <c r="D45" s="291"/>
      <c r="E45" s="679"/>
      <c r="F45" s="78"/>
      <c r="G45" s="546"/>
      <c r="H45" s="243"/>
      <c r="I45" s="484"/>
      <c r="J45" s="106" t="s">
        <v>45</v>
      </c>
      <c r="K45" s="177">
        <v>67.8</v>
      </c>
      <c r="L45" s="683"/>
      <c r="M45" s="137"/>
      <c r="O45" s="7"/>
    </row>
    <row r="46" spans="1:22" s="1" customFormat="1" ht="41.25" customHeight="1" x14ac:dyDescent="0.2">
      <c r="A46" s="196"/>
      <c r="B46" s="64"/>
      <c r="C46" s="65"/>
      <c r="D46" s="291"/>
      <c r="E46" s="249"/>
      <c r="F46" s="78"/>
      <c r="G46" s="286"/>
      <c r="H46" s="243"/>
      <c r="I46" s="118"/>
      <c r="J46" s="28" t="s">
        <v>39</v>
      </c>
      <c r="K46" s="232">
        <v>2.5</v>
      </c>
      <c r="L46" s="228" t="s">
        <v>73</v>
      </c>
      <c r="M46" s="79" t="s">
        <v>125</v>
      </c>
      <c r="O46" s="7"/>
    </row>
    <row r="47" spans="1:22" s="1" customFormat="1" ht="16.5" customHeight="1" x14ac:dyDescent="0.2">
      <c r="A47" s="196"/>
      <c r="B47" s="64"/>
      <c r="C47" s="65"/>
      <c r="D47" s="291"/>
      <c r="E47" s="85"/>
      <c r="F47" s="78"/>
      <c r="G47" s="286"/>
      <c r="H47" s="243"/>
      <c r="I47" s="118"/>
      <c r="J47" s="28" t="s">
        <v>45</v>
      </c>
      <c r="K47" s="178">
        <v>7</v>
      </c>
      <c r="L47" s="521" t="s">
        <v>126</v>
      </c>
      <c r="M47" s="132" t="s">
        <v>127</v>
      </c>
      <c r="P47" s="7"/>
      <c r="S47" s="7"/>
    </row>
    <row r="48" spans="1:22" s="1" customFormat="1" ht="16.5" customHeight="1" thickBot="1" x14ac:dyDescent="0.25">
      <c r="A48" s="197"/>
      <c r="B48" s="58"/>
      <c r="C48" s="59"/>
      <c r="D48" s="292"/>
      <c r="E48" s="80"/>
      <c r="F48" s="81"/>
      <c r="G48" s="287"/>
      <c r="H48" s="244"/>
      <c r="I48" s="119"/>
      <c r="J48" s="29" t="s">
        <v>32</v>
      </c>
      <c r="K48" s="168">
        <f>SUM(K43:K47)</f>
        <v>1043.2</v>
      </c>
      <c r="L48" s="522"/>
      <c r="M48" s="133"/>
      <c r="P48" s="7"/>
      <c r="Q48" s="7"/>
    </row>
    <row r="49" spans="1:17" s="1" customFormat="1" ht="20.25" customHeight="1" x14ac:dyDescent="0.2">
      <c r="A49" s="200" t="s">
        <v>14</v>
      </c>
      <c r="B49" s="25" t="s">
        <v>33</v>
      </c>
      <c r="C49" s="52" t="s">
        <v>33</v>
      </c>
      <c r="D49" s="294"/>
      <c r="E49" s="574" t="s">
        <v>75</v>
      </c>
      <c r="F49" s="518" t="s">
        <v>84</v>
      </c>
      <c r="G49" s="545">
        <v>13010111</v>
      </c>
      <c r="H49" s="480" t="s">
        <v>20</v>
      </c>
      <c r="I49" s="483" t="s">
        <v>135</v>
      </c>
      <c r="J49" s="26" t="s">
        <v>39</v>
      </c>
      <c r="K49" s="169">
        <v>16</v>
      </c>
      <c r="L49" s="516" t="s">
        <v>76</v>
      </c>
      <c r="M49" s="154" t="s">
        <v>110</v>
      </c>
    </row>
    <row r="50" spans="1:17" s="1" customFormat="1" ht="20.25" customHeight="1" x14ac:dyDescent="0.2">
      <c r="A50" s="201"/>
      <c r="B50" s="27"/>
      <c r="C50" s="121"/>
      <c r="D50" s="293"/>
      <c r="E50" s="575"/>
      <c r="F50" s="519"/>
      <c r="G50" s="546"/>
      <c r="H50" s="481"/>
      <c r="I50" s="484"/>
      <c r="J50" s="28" t="s">
        <v>81</v>
      </c>
      <c r="K50" s="166">
        <v>0.8</v>
      </c>
      <c r="L50" s="517"/>
      <c r="M50" s="132"/>
    </row>
    <row r="51" spans="1:17" s="1" customFormat="1" ht="15" customHeight="1" thickBot="1" x14ac:dyDescent="0.25">
      <c r="A51" s="202"/>
      <c r="B51" s="20"/>
      <c r="C51" s="53"/>
      <c r="D51" s="295"/>
      <c r="E51" s="576"/>
      <c r="F51" s="520"/>
      <c r="G51" s="686"/>
      <c r="H51" s="482"/>
      <c r="I51" s="119"/>
      <c r="J51" s="29" t="s">
        <v>32</v>
      </c>
      <c r="K51" s="168">
        <f>SUM(K49:K50)</f>
        <v>16.8</v>
      </c>
      <c r="L51" s="126"/>
      <c r="M51" s="133"/>
    </row>
    <row r="52" spans="1:17" s="1" customFormat="1" ht="30" customHeight="1" x14ac:dyDescent="0.2">
      <c r="A52" s="200" t="s">
        <v>14</v>
      </c>
      <c r="B52" s="25" t="s">
        <v>33</v>
      </c>
      <c r="C52" s="52" t="s">
        <v>37</v>
      </c>
      <c r="D52" s="294"/>
      <c r="E52" s="684" t="s">
        <v>87</v>
      </c>
      <c r="F52" s="75"/>
      <c r="G52" s="545">
        <v>13010110</v>
      </c>
      <c r="H52" s="480" t="s">
        <v>20</v>
      </c>
      <c r="I52" s="483" t="s">
        <v>135</v>
      </c>
      <c r="J52" s="30" t="s">
        <v>21</v>
      </c>
      <c r="K52" s="169">
        <v>9.5</v>
      </c>
      <c r="L52" s="86" t="s">
        <v>88</v>
      </c>
      <c r="M52" s="154" t="s">
        <v>128</v>
      </c>
      <c r="N52" s="7"/>
      <c r="P52" s="7"/>
    </row>
    <row r="53" spans="1:17" s="1" customFormat="1" ht="16.5" customHeight="1" thickBot="1" x14ac:dyDescent="0.25">
      <c r="A53" s="202"/>
      <c r="B53" s="20"/>
      <c r="C53" s="53"/>
      <c r="D53" s="295"/>
      <c r="E53" s="685"/>
      <c r="F53" s="98"/>
      <c r="G53" s="686"/>
      <c r="H53" s="482"/>
      <c r="I53" s="492"/>
      <c r="J53" s="29" t="s">
        <v>32</v>
      </c>
      <c r="K53" s="233">
        <f>SUM(K52)</f>
        <v>9.5</v>
      </c>
      <c r="L53" s="229" t="s">
        <v>97</v>
      </c>
      <c r="M53" s="155" t="s">
        <v>46</v>
      </c>
    </row>
    <row r="54" spans="1:17" s="1" customFormat="1" ht="13.5" customHeight="1" x14ac:dyDescent="0.2">
      <c r="A54" s="200" t="s">
        <v>14</v>
      </c>
      <c r="B54" s="25" t="s">
        <v>33</v>
      </c>
      <c r="C54" s="52" t="s">
        <v>40</v>
      </c>
      <c r="D54" s="294"/>
      <c r="E54" s="574" t="s">
        <v>154</v>
      </c>
      <c r="F54" s="75"/>
      <c r="G54" s="703">
        <v>13010119</v>
      </c>
      <c r="H54" s="480" t="s">
        <v>20</v>
      </c>
      <c r="I54" s="483" t="s">
        <v>135</v>
      </c>
      <c r="J54" s="30" t="s">
        <v>118</v>
      </c>
      <c r="K54" s="169">
        <v>2</v>
      </c>
      <c r="L54" s="33" t="s">
        <v>156</v>
      </c>
      <c r="M54" s="154" t="s">
        <v>46</v>
      </c>
      <c r="N54" s="7"/>
      <c r="P54" s="7"/>
    </row>
    <row r="55" spans="1:17" s="1" customFormat="1" ht="13.5" customHeight="1" x14ac:dyDescent="0.2">
      <c r="A55" s="201"/>
      <c r="B55" s="27"/>
      <c r="C55" s="121"/>
      <c r="D55" s="293"/>
      <c r="E55" s="575"/>
      <c r="F55" s="76"/>
      <c r="G55" s="704"/>
      <c r="H55" s="481"/>
      <c r="I55" s="484"/>
      <c r="J55" s="218" t="s">
        <v>80</v>
      </c>
      <c r="K55" s="170">
        <v>22</v>
      </c>
      <c r="L55" s="541"/>
      <c r="M55" s="132"/>
      <c r="N55" s="7"/>
      <c r="P55" s="7"/>
    </row>
    <row r="56" spans="1:17" s="1" customFormat="1" ht="13.5" customHeight="1" x14ac:dyDescent="0.2">
      <c r="A56" s="201"/>
      <c r="B56" s="27"/>
      <c r="C56" s="121"/>
      <c r="D56" s="293"/>
      <c r="E56" s="575"/>
      <c r="F56" s="76"/>
      <c r="G56" s="704"/>
      <c r="H56" s="481"/>
      <c r="I56" s="484"/>
      <c r="J56" s="186" t="s">
        <v>50</v>
      </c>
      <c r="K56" s="172">
        <v>6.9</v>
      </c>
      <c r="L56" s="541"/>
      <c r="M56" s="132"/>
      <c r="N56" s="7"/>
      <c r="O56" s="7"/>
      <c r="P56" s="7"/>
    </row>
    <row r="57" spans="1:17" s="1" customFormat="1" ht="13.5" customHeight="1" thickBot="1" x14ac:dyDescent="0.25">
      <c r="A57" s="202"/>
      <c r="B57" s="20"/>
      <c r="C57" s="53"/>
      <c r="D57" s="295"/>
      <c r="E57" s="576"/>
      <c r="F57" s="98"/>
      <c r="G57" s="705"/>
      <c r="H57" s="482"/>
      <c r="I57" s="492"/>
      <c r="J57" s="29" t="s">
        <v>32</v>
      </c>
      <c r="K57" s="168">
        <f>SUM(K54:K56)</f>
        <v>30.9</v>
      </c>
      <c r="L57" s="542"/>
      <c r="M57" s="133"/>
    </row>
    <row r="58" spans="1:17" s="1" customFormat="1" ht="30.75" customHeight="1" x14ac:dyDescent="0.2">
      <c r="A58" s="200" t="s">
        <v>14</v>
      </c>
      <c r="B58" s="25" t="s">
        <v>33</v>
      </c>
      <c r="C58" s="52" t="s">
        <v>51</v>
      </c>
      <c r="D58" s="294"/>
      <c r="E58" s="164" t="s">
        <v>146</v>
      </c>
      <c r="F58" s="75"/>
      <c r="G58" s="288"/>
      <c r="H58" s="242" t="s">
        <v>20</v>
      </c>
      <c r="I58" s="483" t="s">
        <v>135</v>
      </c>
      <c r="J58" s="30"/>
      <c r="K58" s="171"/>
      <c r="L58" s="230"/>
      <c r="M58" s="160"/>
      <c r="N58" s="7"/>
      <c r="P58" s="7"/>
      <c r="Q58" s="7"/>
    </row>
    <row r="59" spans="1:17" s="1" customFormat="1" ht="69" customHeight="1" x14ac:dyDescent="0.2">
      <c r="A59" s="201"/>
      <c r="B59" s="27"/>
      <c r="C59" s="121"/>
      <c r="D59" s="293" t="s">
        <v>14</v>
      </c>
      <c r="E59" s="165" t="s">
        <v>145</v>
      </c>
      <c r="F59" s="76"/>
      <c r="G59" s="298">
        <v>13010113</v>
      </c>
      <c r="H59" s="161"/>
      <c r="I59" s="484"/>
      <c r="J59" s="5" t="s">
        <v>21</v>
      </c>
      <c r="K59" s="170">
        <v>8.1999999999999993</v>
      </c>
      <c r="L59" s="231" t="s">
        <v>131</v>
      </c>
      <c r="M59" s="162" t="s">
        <v>132</v>
      </c>
      <c r="N59" s="7"/>
      <c r="P59" s="7"/>
      <c r="Q59" s="7"/>
    </row>
    <row r="60" spans="1:17" s="1" customFormat="1" ht="33" customHeight="1" x14ac:dyDescent="0.2">
      <c r="A60" s="201"/>
      <c r="B60" s="27"/>
      <c r="C60" s="121"/>
      <c r="D60" s="296" t="s">
        <v>33</v>
      </c>
      <c r="E60" s="668" t="s">
        <v>89</v>
      </c>
      <c r="F60" s="76"/>
      <c r="G60" s="546">
        <v>13010112</v>
      </c>
      <c r="H60" s="670"/>
      <c r="I60" s="259"/>
      <c r="J60" s="100" t="s">
        <v>35</v>
      </c>
      <c r="K60" s="166">
        <v>3</v>
      </c>
      <c r="L60" s="537" t="s">
        <v>129</v>
      </c>
      <c r="M60" s="162" t="s">
        <v>130</v>
      </c>
      <c r="N60" s="7"/>
      <c r="P60" s="7"/>
      <c r="Q60" s="7"/>
    </row>
    <row r="61" spans="1:17" s="1" customFormat="1" ht="16.5" customHeight="1" thickBot="1" x14ac:dyDescent="0.25">
      <c r="A61" s="202"/>
      <c r="B61" s="20"/>
      <c r="C61" s="53"/>
      <c r="D61" s="295"/>
      <c r="E61" s="669"/>
      <c r="F61" s="98"/>
      <c r="G61" s="686"/>
      <c r="H61" s="671"/>
      <c r="I61" s="119"/>
      <c r="J61" s="29" t="s">
        <v>32</v>
      </c>
      <c r="K61" s="168">
        <f>SUM(K59:K60)</f>
        <v>11.2</v>
      </c>
      <c r="L61" s="538"/>
      <c r="M61" s="133"/>
      <c r="Q61" s="7"/>
    </row>
    <row r="62" spans="1:17" s="1" customFormat="1" ht="51.75" customHeight="1" x14ac:dyDescent="0.2">
      <c r="A62" s="200" t="s">
        <v>14</v>
      </c>
      <c r="B62" s="25" t="s">
        <v>33</v>
      </c>
      <c r="C62" s="52" t="s">
        <v>52</v>
      </c>
      <c r="D62" s="294"/>
      <c r="E62" s="678" t="s">
        <v>91</v>
      </c>
      <c r="F62" s="75"/>
      <c r="G62" s="545">
        <v>13020101</v>
      </c>
      <c r="H62" s="143" t="s">
        <v>20</v>
      </c>
      <c r="I62" s="483" t="s">
        <v>137</v>
      </c>
      <c r="J62" s="30" t="s">
        <v>21</v>
      </c>
      <c r="K62" s="169">
        <v>55.1</v>
      </c>
      <c r="L62" s="86" t="s">
        <v>102</v>
      </c>
      <c r="M62" s="154" t="s">
        <v>92</v>
      </c>
      <c r="N62" s="7"/>
      <c r="P62" s="7"/>
    </row>
    <row r="63" spans="1:17" s="1" customFormat="1" ht="15.75" customHeight="1" x14ac:dyDescent="0.2">
      <c r="A63" s="201"/>
      <c r="B63" s="27"/>
      <c r="C63" s="121"/>
      <c r="D63" s="293"/>
      <c r="E63" s="679"/>
      <c r="F63" s="76"/>
      <c r="G63" s="546"/>
      <c r="H63" s="437"/>
      <c r="I63" s="484"/>
      <c r="J63" s="87"/>
      <c r="K63" s="441"/>
      <c r="L63" s="465" t="s">
        <v>165</v>
      </c>
      <c r="M63" s="138" t="s">
        <v>46</v>
      </c>
      <c r="N63" s="7"/>
      <c r="P63" s="7"/>
      <c r="Q63" s="7"/>
    </row>
    <row r="64" spans="1:17" s="1" customFormat="1" ht="17.25" customHeight="1" x14ac:dyDescent="0.2">
      <c r="A64" s="201"/>
      <c r="B64" s="27"/>
      <c r="C64" s="84"/>
      <c r="D64" s="293"/>
      <c r="E64" s="679"/>
      <c r="F64" s="76"/>
      <c r="G64" s="682"/>
      <c r="H64" s="248"/>
      <c r="I64" s="672"/>
      <c r="J64" s="156" t="s">
        <v>32</v>
      </c>
      <c r="K64" s="179">
        <f t="shared" ref="K64" si="2">K62</f>
        <v>55.1</v>
      </c>
      <c r="L64" s="466"/>
      <c r="M64" s="132"/>
    </row>
    <row r="65" spans="1:20" s="1" customFormat="1" ht="15.75" customHeight="1" thickBot="1" x14ac:dyDescent="0.25">
      <c r="A65" s="203" t="s">
        <v>14</v>
      </c>
      <c r="B65" s="110" t="s">
        <v>33</v>
      </c>
      <c r="C65" s="699" t="s">
        <v>41</v>
      </c>
      <c r="D65" s="700"/>
      <c r="E65" s="700"/>
      <c r="F65" s="700"/>
      <c r="G65" s="700"/>
      <c r="H65" s="700"/>
      <c r="I65" s="701"/>
      <c r="J65" s="702"/>
      <c r="K65" s="180">
        <f t="shared" ref="K65" si="3">+K64+K53+K51+K48+K61+K57</f>
        <v>1166.7000000000003</v>
      </c>
      <c r="L65" s="680"/>
      <c r="M65" s="681"/>
      <c r="N65" s="7"/>
      <c r="O65" s="96"/>
      <c r="P65" s="96"/>
    </row>
    <row r="66" spans="1:20" s="1" customFormat="1" ht="13.5" thickBot="1" x14ac:dyDescent="0.25">
      <c r="A66" s="204" t="s">
        <v>14</v>
      </c>
      <c r="B66" s="24" t="s">
        <v>37</v>
      </c>
      <c r="C66" s="674" t="s">
        <v>48</v>
      </c>
      <c r="D66" s="675"/>
      <c r="E66" s="675"/>
      <c r="F66" s="675"/>
      <c r="G66" s="675"/>
      <c r="H66" s="675"/>
      <c r="I66" s="675"/>
      <c r="J66" s="675"/>
      <c r="K66" s="675"/>
      <c r="L66" s="675"/>
      <c r="M66" s="676"/>
      <c r="N66" s="7"/>
      <c r="O66" s="96"/>
    </row>
    <row r="67" spans="1:20" s="1" customFormat="1" ht="18.75" customHeight="1" x14ac:dyDescent="0.2">
      <c r="A67" s="605" t="s">
        <v>14</v>
      </c>
      <c r="B67" s="588" t="s">
        <v>37</v>
      </c>
      <c r="C67" s="529" t="s">
        <v>14</v>
      </c>
      <c r="D67" s="654"/>
      <c r="E67" s="532" t="s">
        <v>141</v>
      </c>
      <c r="F67" s="526" t="s">
        <v>49</v>
      </c>
      <c r="G67" s="663">
        <v>13020431</v>
      </c>
      <c r="H67" s="603" t="s">
        <v>46</v>
      </c>
      <c r="I67" s="513" t="s">
        <v>138</v>
      </c>
      <c r="J67" s="107" t="s">
        <v>21</v>
      </c>
      <c r="K67" s="22">
        <v>50</v>
      </c>
      <c r="L67" s="504" t="s">
        <v>85</v>
      </c>
      <c r="M67" s="652">
        <v>100</v>
      </c>
    </row>
    <row r="68" spans="1:20" s="1" customFormat="1" ht="18.75" customHeight="1" x14ac:dyDescent="0.2">
      <c r="A68" s="693"/>
      <c r="B68" s="589"/>
      <c r="C68" s="530"/>
      <c r="D68" s="655"/>
      <c r="E68" s="533"/>
      <c r="F68" s="527"/>
      <c r="G68" s="664"/>
      <c r="H68" s="673"/>
      <c r="I68" s="514"/>
      <c r="J68" s="103"/>
      <c r="K68" s="101"/>
      <c r="L68" s="505"/>
      <c r="M68" s="677"/>
      <c r="N68" s="7"/>
      <c r="P68" s="7"/>
    </row>
    <row r="69" spans="1:20" s="1" customFormat="1" ht="16.5" customHeight="1" thickBot="1" x14ac:dyDescent="0.25">
      <c r="A69" s="606"/>
      <c r="B69" s="590"/>
      <c r="C69" s="531"/>
      <c r="D69" s="656"/>
      <c r="E69" s="534"/>
      <c r="F69" s="528"/>
      <c r="G69" s="665"/>
      <c r="H69" s="604"/>
      <c r="I69" s="515"/>
      <c r="J69" s="258" t="s">
        <v>32</v>
      </c>
      <c r="K69" s="82">
        <f t="shared" ref="K69" si="4">SUM(K67:K67)</f>
        <v>50</v>
      </c>
      <c r="L69" s="506"/>
      <c r="M69" s="653"/>
      <c r="P69" s="7"/>
    </row>
    <row r="70" spans="1:20" s="1" customFormat="1" ht="34.5" customHeight="1" x14ac:dyDescent="0.2">
      <c r="A70" s="605" t="s">
        <v>14</v>
      </c>
      <c r="B70" s="588" t="s">
        <v>37</v>
      </c>
      <c r="C70" s="529" t="s">
        <v>33</v>
      </c>
      <c r="D70" s="654"/>
      <c r="E70" s="596" t="s">
        <v>149</v>
      </c>
      <c r="F70" s="598" t="s">
        <v>49</v>
      </c>
      <c r="G70" s="615">
        <v>13020430</v>
      </c>
      <c r="H70" s="603" t="s">
        <v>20</v>
      </c>
      <c r="I70" s="513" t="s">
        <v>135</v>
      </c>
      <c r="J70" s="107" t="s">
        <v>21</v>
      </c>
      <c r="K70" s="22">
        <v>110</v>
      </c>
      <c r="L70" s="650" t="s">
        <v>113</v>
      </c>
      <c r="M70" s="652">
        <v>1</v>
      </c>
      <c r="R70" s="7"/>
    </row>
    <row r="71" spans="1:20" s="1" customFormat="1" ht="15.75" customHeight="1" thickBot="1" x14ac:dyDescent="0.25">
      <c r="A71" s="606"/>
      <c r="B71" s="590"/>
      <c r="C71" s="531"/>
      <c r="D71" s="656"/>
      <c r="E71" s="597"/>
      <c r="F71" s="599"/>
      <c r="G71" s="616"/>
      <c r="H71" s="604"/>
      <c r="I71" s="515"/>
      <c r="J71" s="258" t="s">
        <v>32</v>
      </c>
      <c r="K71" s="82">
        <f>SUM(K70:K70)</f>
        <v>110</v>
      </c>
      <c r="L71" s="651"/>
      <c r="M71" s="653"/>
    </row>
    <row r="72" spans="1:20" s="1" customFormat="1" ht="30" customHeight="1" x14ac:dyDescent="0.2">
      <c r="A72" s="605" t="s">
        <v>14</v>
      </c>
      <c r="B72" s="588" t="s">
        <v>37</v>
      </c>
      <c r="C72" s="529" t="s">
        <v>37</v>
      </c>
      <c r="D72" s="654"/>
      <c r="E72" s="657" t="s">
        <v>150</v>
      </c>
      <c r="F72" s="577" t="s">
        <v>83</v>
      </c>
      <c r="G72" s="609">
        <v>13020421</v>
      </c>
      <c r="H72" s="660" t="s">
        <v>47</v>
      </c>
      <c r="I72" s="483" t="s">
        <v>111</v>
      </c>
      <c r="J72" s="144" t="s">
        <v>107</v>
      </c>
      <c r="K72" s="22">
        <v>4.8</v>
      </c>
      <c r="L72" s="234" t="s">
        <v>114</v>
      </c>
      <c r="M72" s="152">
        <v>100</v>
      </c>
      <c r="N72" s="96"/>
      <c r="O72" s="7"/>
    </row>
    <row r="73" spans="1:20" s="1" customFormat="1" ht="16.5" customHeight="1" x14ac:dyDescent="0.2">
      <c r="A73" s="693"/>
      <c r="B73" s="589"/>
      <c r="C73" s="530"/>
      <c r="D73" s="655"/>
      <c r="E73" s="658"/>
      <c r="F73" s="578"/>
      <c r="G73" s="610"/>
      <c r="H73" s="661"/>
      <c r="I73" s="484"/>
      <c r="J73" s="145" t="s">
        <v>21</v>
      </c>
      <c r="K73" s="18">
        <v>50</v>
      </c>
      <c r="L73" s="266" t="s">
        <v>93</v>
      </c>
      <c r="M73" s="73">
        <v>70</v>
      </c>
      <c r="N73" s="96"/>
      <c r="O73" s="7"/>
    </row>
    <row r="74" spans="1:20" s="1" customFormat="1" ht="14.25" customHeight="1" thickBot="1" x14ac:dyDescent="0.25">
      <c r="A74" s="693"/>
      <c r="B74" s="589"/>
      <c r="C74" s="530"/>
      <c r="D74" s="655"/>
      <c r="E74" s="658"/>
      <c r="F74" s="578"/>
      <c r="G74" s="610"/>
      <c r="H74" s="661"/>
      <c r="I74" s="484"/>
      <c r="J74" s="146" t="s">
        <v>80</v>
      </c>
      <c r="K74" s="122">
        <v>1000</v>
      </c>
      <c r="L74" s="235"/>
      <c r="M74" s="236"/>
      <c r="O74" s="7"/>
    </row>
    <row r="75" spans="1:20" s="1" customFormat="1" ht="15.75" customHeight="1" thickBot="1" x14ac:dyDescent="0.25">
      <c r="A75" s="606"/>
      <c r="B75" s="590"/>
      <c r="C75" s="531"/>
      <c r="D75" s="656"/>
      <c r="E75" s="659"/>
      <c r="F75" s="274" t="s">
        <v>49</v>
      </c>
      <c r="G75" s="611"/>
      <c r="H75" s="662"/>
      <c r="I75" s="492"/>
      <c r="J75" s="147" t="s">
        <v>32</v>
      </c>
      <c r="K75" s="12">
        <f>SUM(K72:K74)</f>
        <v>1054.8</v>
      </c>
      <c r="L75" s="255"/>
      <c r="M75" s="265"/>
      <c r="T75" s="504"/>
    </row>
    <row r="76" spans="1:20" s="1" customFormat="1" ht="23.25" customHeight="1" x14ac:dyDescent="0.2">
      <c r="A76" s="605" t="s">
        <v>14</v>
      </c>
      <c r="B76" s="588" t="s">
        <v>37</v>
      </c>
      <c r="C76" s="529" t="s">
        <v>40</v>
      </c>
      <c r="D76" s="654"/>
      <c r="E76" s="596" t="s">
        <v>148</v>
      </c>
      <c r="F76" s="577" t="s">
        <v>83</v>
      </c>
      <c r="G76" s="612" t="s">
        <v>160</v>
      </c>
      <c r="H76" s="647" t="s">
        <v>47</v>
      </c>
      <c r="I76" s="607" t="s">
        <v>112</v>
      </c>
      <c r="J76" s="123" t="s">
        <v>107</v>
      </c>
      <c r="K76" s="18">
        <v>41</v>
      </c>
      <c r="L76" s="650" t="s">
        <v>109</v>
      </c>
      <c r="M76" s="260">
        <v>20</v>
      </c>
      <c r="N76" s="535"/>
      <c r="T76" s="505"/>
    </row>
    <row r="77" spans="1:20" s="1" customFormat="1" ht="23.25" customHeight="1" thickBot="1" x14ac:dyDescent="0.25">
      <c r="A77" s="693"/>
      <c r="B77" s="589"/>
      <c r="C77" s="530"/>
      <c r="D77" s="655"/>
      <c r="E77" s="667"/>
      <c r="F77" s="578"/>
      <c r="G77" s="613"/>
      <c r="H77" s="648"/>
      <c r="I77" s="608"/>
      <c r="J77" s="123" t="s">
        <v>50</v>
      </c>
      <c r="K77" s="18">
        <v>250</v>
      </c>
      <c r="L77" s="666"/>
      <c r="M77" s="261"/>
      <c r="N77" s="535"/>
      <c r="T77" s="506"/>
    </row>
    <row r="78" spans="1:20" s="1" customFormat="1" ht="15.75" customHeight="1" thickBot="1" x14ac:dyDescent="0.25">
      <c r="A78" s="606"/>
      <c r="B78" s="590"/>
      <c r="C78" s="531"/>
      <c r="D78" s="656"/>
      <c r="E78" s="597"/>
      <c r="F78" s="275"/>
      <c r="G78" s="614"/>
      <c r="H78" s="649"/>
      <c r="I78" s="595"/>
      <c r="J78" s="258" t="s">
        <v>32</v>
      </c>
      <c r="K78" s="82">
        <f>SUM(K76:K77)</f>
        <v>291</v>
      </c>
      <c r="L78" s="651"/>
      <c r="M78" s="261"/>
      <c r="N78" s="536"/>
    </row>
    <row r="79" spans="1:20" s="1" customFormat="1" ht="14.25" customHeight="1" x14ac:dyDescent="0.2">
      <c r="A79" s="605" t="s">
        <v>14</v>
      </c>
      <c r="B79" s="588" t="s">
        <v>37</v>
      </c>
      <c r="C79" s="591" t="s">
        <v>51</v>
      </c>
      <c r="D79" s="654"/>
      <c r="E79" s="532" t="s">
        <v>151</v>
      </c>
      <c r="F79" s="276" t="s">
        <v>49</v>
      </c>
      <c r="G79" s="663">
        <v>13020418</v>
      </c>
      <c r="H79" s="603" t="s">
        <v>47</v>
      </c>
      <c r="I79" s="513" t="s">
        <v>161</v>
      </c>
      <c r="J79" s="107" t="s">
        <v>107</v>
      </c>
      <c r="K79" s="22">
        <v>6</v>
      </c>
      <c r="L79" s="504" t="s">
        <v>55</v>
      </c>
      <c r="M79" s="652">
        <v>100</v>
      </c>
    </row>
    <row r="80" spans="1:20" s="1" customFormat="1" ht="22.5" customHeight="1" x14ac:dyDescent="0.2">
      <c r="A80" s="693"/>
      <c r="B80" s="589"/>
      <c r="C80" s="592"/>
      <c r="D80" s="655"/>
      <c r="E80" s="533"/>
      <c r="F80" s="694" t="s">
        <v>82</v>
      </c>
      <c r="G80" s="664"/>
      <c r="H80" s="673"/>
      <c r="I80" s="514"/>
      <c r="J80" s="103"/>
      <c r="K80" s="101"/>
      <c r="L80" s="505"/>
      <c r="M80" s="677"/>
      <c r="N80" s="7"/>
      <c r="P80" s="7"/>
    </row>
    <row r="81" spans="1:22" s="1" customFormat="1" ht="18" customHeight="1" thickBot="1" x14ac:dyDescent="0.25">
      <c r="A81" s="606"/>
      <c r="B81" s="590"/>
      <c r="C81" s="593"/>
      <c r="D81" s="656"/>
      <c r="E81" s="534"/>
      <c r="F81" s="695"/>
      <c r="G81" s="665"/>
      <c r="H81" s="604"/>
      <c r="I81" s="515"/>
      <c r="J81" s="305" t="s">
        <v>32</v>
      </c>
      <c r="K81" s="82">
        <f>SUM(K79:K80)</f>
        <v>6</v>
      </c>
      <c r="L81" s="506"/>
      <c r="M81" s="653"/>
      <c r="P81" s="7"/>
    </row>
    <row r="82" spans="1:22" s="1" customFormat="1" ht="14.25" customHeight="1" x14ac:dyDescent="0.2">
      <c r="A82" s="605" t="s">
        <v>14</v>
      </c>
      <c r="B82" s="588" t="s">
        <v>37</v>
      </c>
      <c r="C82" s="591" t="s">
        <v>52</v>
      </c>
      <c r="D82" s="654"/>
      <c r="E82" s="687" t="s">
        <v>103</v>
      </c>
      <c r="F82" s="277" t="s">
        <v>49</v>
      </c>
      <c r="G82" s="707">
        <v>13020403</v>
      </c>
      <c r="H82" s="660" t="s">
        <v>47</v>
      </c>
      <c r="I82" s="483" t="s">
        <v>161</v>
      </c>
      <c r="J82" s="142" t="s">
        <v>50</v>
      </c>
      <c r="K82" s="174">
        <v>11.8</v>
      </c>
      <c r="L82" s="190" t="s">
        <v>95</v>
      </c>
      <c r="M82" s="134">
        <v>1</v>
      </c>
      <c r="N82" s="96"/>
      <c r="O82" s="7"/>
      <c r="Q82" s="7"/>
      <c r="R82" s="7"/>
    </row>
    <row r="83" spans="1:22" s="1" customFormat="1" ht="14.25" customHeight="1" x14ac:dyDescent="0.2">
      <c r="A83" s="693"/>
      <c r="B83" s="589"/>
      <c r="C83" s="592"/>
      <c r="D83" s="655"/>
      <c r="E83" s="688"/>
      <c r="F83" s="600" t="s">
        <v>82</v>
      </c>
      <c r="G83" s="708"/>
      <c r="H83" s="691"/>
      <c r="I83" s="484"/>
      <c r="J83" s="185"/>
      <c r="K83" s="182"/>
      <c r="L83" s="706"/>
      <c r="M83" s="109"/>
      <c r="O83" s="7"/>
      <c r="Q83" s="7"/>
      <c r="V83" s="7"/>
    </row>
    <row r="84" spans="1:22" s="1" customFormat="1" ht="14.25" customHeight="1" x14ac:dyDescent="0.2">
      <c r="A84" s="693"/>
      <c r="B84" s="589"/>
      <c r="C84" s="592"/>
      <c r="D84" s="655"/>
      <c r="E84" s="689"/>
      <c r="F84" s="601"/>
      <c r="G84" s="708"/>
      <c r="H84" s="692"/>
      <c r="I84" s="484"/>
      <c r="J84" s="184"/>
      <c r="K84" s="93"/>
      <c r="L84" s="706"/>
      <c r="M84" s="109"/>
      <c r="O84" s="96"/>
      <c r="Q84" s="7"/>
    </row>
    <row r="85" spans="1:22" s="1" customFormat="1" ht="14.25" customHeight="1" thickBot="1" x14ac:dyDescent="0.25">
      <c r="A85" s="606"/>
      <c r="B85" s="590"/>
      <c r="C85" s="593"/>
      <c r="D85" s="656"/>
      <c r="E85" s="690"/>
      <c r="F85" s="602"/>
      <c r="G85" s="709"/>
      <c r="H85" s="662"/>
      <c r="I85" s="492"/>
      <c r="J85" s="29" t="s">
        <v>32</v>
      </c>
      <c r="K85" s="82">
        <f>SUM(K82:K84)</f>
        <v>11.8</v>
      </c>
      <c r="L85" s="254"/>
      <c r="M85" s="109"/>
      <c r="O85" s="7"/>
    </row>
    <row r="86" spans="1:22" s="1" customFormat="1" ht="14.25" customHeight="1" x14ac:dyDescent="0.2">
      <c r="A86" s="605" t="s">
        <v>14</v>
      </c>
      <c r="B86" s="588" t="s">
        <v>37</v>
      </c>
      <c r="C86" s="529" t="s">
        <v>19</v>
      </c>
      <c r="D86" s="654"/>
      <c r="E86" s="532" t="s">
        <v>139</v>
      </c>
      <c r="F86" s="278" t="s">
        <v>49</v>
      </c>
      <c r="G86" s="710">
        <v>13020413</v>
      </c>
      <c r="H86" s="647" t="s">
        <v>47</v>
      </c>
      <c r="I86" s="607" t="s">
        <v>111</v>
      </c>
      <c r="J86" s="148" t="s">
        <v>21</v>
      </c>
      <c r="K86" s="35">
        <v>40</v>
      </c>
      <c r="L86" s="507" t="s">
        <v>94</v>
      </c>
      <c r="M86" s="124">
        <v>1</v>
      </c>
      <c r="N86" s="7"/>
      <c r="Q86" s="7"/>
      <c r="S86" s="7"/>
    </row>
    <row r="87" spans="1:22" s="1" customFormat="1" ht="18" customHeight="1" x14ac:dyDescent="0.2">
      <c r="A87" s="693"/>
      <c r="B87" s="589"/>
      <c r="C87" s="530"/>
      <c r="D87" s="655"/>
      <c r="E87" s="533"/>
      <c r="F87" s="694" t="s">
        <v>82</v>
      </c>
      <c r="G87" s="711"/>
      <c r="H87" s="648"/>
      <c r="I87" s="608"/>
      <c r="J87" s="237"/>
      <c r="K87" s="122"/>
      <c r="L87" s="508"/>
      <c r="M87" s="73"/>
      <c r="N87" s="7"/>
    </row>
    <row r="88" spans="1:22" s="1" customFormat="1" ht="15.75" customHeight="1" thickBot="1" x14ac:dyDescent="0.25">
      <c r="A88" s="606"/>
      <c r="B88" s="590"/>
      <c r="C88" s="531"/>
      <c r="D88" s="656"/>
      <c r="E88" s="534"/>
      <c r="F88" s="695"/>
      <c r="G88" s="712"/>
      <c r="H88" s="649"/>
      <c r="I88" s="595"/>
      <c r="J88" s="147" t="s">
        <v>32</v>
      </c>
      <c r="K88" s="12">
        <f t="shared" ref="K88" si="5">SUM(K86:K87)</f>
        <v>40</v>
      </c>
      <c r="L88" s="509"/>
      <c r="M88" s="73"/>
    </row>
    <row r="89" spans="1:22" s="1" customFormat="1" ht="28.5" customHeight="1" x14ac:dyDescent="0.2">
      <c r="A89" s="605" t="s">
        <v>14</v>
      </c>
      <c r="B89" s="588" t="s">
        <v>37</v>
      </c>
      <c r="C89" s="529" t="s">
        <v>53</v>
      </c>
      <c r="D89" s="654"/>
      <c r="E89" s="596" t="s">
        <v>142</v>
      </c>
      <c r="F89" s="598" t="s">
        <v>49</v>
      </c>
      <c r="G89" s="615">
        <v>13020433</v>
      </c>
      <c r="H89" s="603" t="s">
        <v>47</v>
      </c>
      <c r="I89" s="513" t="s">
        <v>140</v>
      </c>
      <c r="J89" s="107" t="s">
        <v>21</v>
      </c>
      <c r="K89" s="22">
        <v>33</v>
      </c>
      <c r="L89" s="253" t="s">
        <v>147</v>
      </c>
      <c r="M89" s="124">
        <v>1</v>
      </c>
      <c r="Q89" s="7"/>
      <c r="R89" s="7"/>
    </row>
    <row r="90" spans="1:22" s="1" customFormat="1" ht="15.75" customHeight="1" thickBot="1" x14ac:dyDescent="0.25">
      <c r="A90" s="606"/>
      <c r="B90" s="590"/>
      <c r="C90" s="531"/>
      <c r="D90" s="656"/>
      <c r="E90" s="597"/>
      <c r="F90" s="599"/>
      <c r="G90" s="616"/>
      <c r="H90" s="604"/>
      <c r="I90" s="515"/>
      <c r="J90" s="10" t="s">
        <v>32</v>
      </c>
      <c r="K90" s="12">
        <f>SUM(K89:K89)</f>
        <v>33</v>
      </c>
      <c r="L90" s="159"/>
      <c r="M90" s="214"/>
    </row>
    <row r="91" spans="1:22" s="1" customFormat="1" ht="32.25" customHeight="1" x14ac:dyDescent="0.2">
      <c r="A91" s="212" t="s">
        <v>14</v>
      </c>
      <c r="B91" s="128" t="s">
        <v>37</v>
      </c>
      <c r="C91" s="187" t="s">
        <v>54</v>
      </c>
      <c r="D91" s="294"/>
      <c r="E91" s="188" t="s">
        <v>100</v>
      </c>
      <c r="F91" s="577" t="s">
        <v>82</v>
      </c>
      <c r="G91" s="281"/>
      <c r="H91" s="271" t="s">
        <v>86</v>
      </c>
      <c r="I91" s="483" t="s">
        <v>136</v>
      </c>
      <c r="J91" s="148"/>
      <c r="K91" s="32"/>
      <c r="L91" s="149"/>
      <c r="M91" s="14"/>
    </row>
    <row r="92" spans="1:22" s="1" customFormat="1" ht="48" customHeight="1" x14ac:dyDescent="0.2">
      <c r="A92" s="250"/>
      <c r="B92" s="251"/>
      <c r="C92" s="252"/>
      <c r="D92" s="297" t="s">
        <v>14</v>
      </c>
      <c r="E92" s="256" t="s">
        <v>104</v>
      </c>
      <c r="F92" s="578"/>
      <c r="G92" s="289">
        <v>13020427</v>
      </c>
      <c r="H92" s="272"/>
      <c r="I92" s="484"/>
      <c r="J92" s="157" t="s">
        <v>107</v>
      </c>
      <c r="K92" s="158">
        <v>20.2</v>
      </c>
      <c r="L92" s="150" t="s">
        <v>94</v>
      </c>
      <c r="M92" s="50">
        <v>1</v>
      </c>
      <c r="N92" s="7"/>
      <c r="P92" s="7"/>
      <c r="Q92" s="7"/>
    </row>
    <row r="93" spans="1:22" s="1" customFormat="1" ht="32.25" customHeight="1" x14ac:dyDescent="0.2">
      <c r="A93" s="250"/>
      <c r="B93" s="251"/>
      <c r="C93" s="252"/>
      <c r="D93" s="293" t="s">
        <v>33</v>
      </c>
      <c r="E93" s="256" t="s">
        <v>101</v>
      </c>
      <c r="F93" s="279"/>
      <c r="G93" s="732">
        <v>13020422</v>
      </c>
      <c r="H93" s="272"/>
      <c r="I93" s="594" t="s">
        <v>98</v>
      </c>
      <c r="J93" s="151" t="s">
        <v>107</v>
      </c>
      <c r="K93" s="72">
        <v>24</v>
      </c>
      <c r="L93" s="246" t="s">
        <v>99</v>
      </c>
      <c r="M93" s="264">
        <v>100</v>
      </c>
    </row>
    <row r="94" spans="1:22" s="1" customFormat="1" ht="17.25" customHeight="1" thickBot="1" x14ac:dyDescent="0.25">
      <c r="A94" s="213"/>
      <c r="B94" s="129"/>
      <c r="C94" s="130"/>
      <c r="D94" s="295"/>
      <c r="E94" s="189"/>
      <c r="F94" s="105"/>
      <c r="G94" s="733"/>
      <c r="H94" s="273"/>
      <c r="I94" s="595"/>
      <c r="J94" s="104" t="s">
        <v>32</v>
      </c>
      <c r="K94" s="12">
        <f>SUM(K91:K93)</f>
        <v>44.2</v>
      </c>
      <c r="L94" s="247"/>
      <c r="M94" s="265"/>
      <c r="N94" s="262"/>
    </row>
    <row r="95" spans="1:22" s="1" customFormat="1" ht="16.5" customHeight="1" thickBot="1" x14ac:dyDescent="0.25">
      <c r="A95" s="205" t="s">
        <v>14</v>
      </c>
      <c r="B95" s="23" t="s">
        <v>37</v>
      </c>
      <c r="C95" s="713" t="s">
        <v>41</v>
      </c>
      <c r="D95" s="714"/>
      <c r="E95" s="714"/>
      <c r="F95" s="714"/>
      <c r="G95" s="714"/>
      <c r="H95" s="714"/>
      <c r="I95" s="714"/>
      <c r="J95" s="715"/>
      <c r="K95" s="191">
        <f>K94+K88+K78+K75+K85+K90+K71+K81+K69</f>
        <v>1640.8</v>
      </c>
      <c r="L95" s="716"/>
      <c r="M95" s="717"/>
      <c r="N95" s="96"/>
    </row>
    <row r="96" spans="1:22" s="1" customFormat="1" ht="16.5" customHeight="1" thickBot="1" x14ac:dyDescent="0.25">
      <c r="A96" s="206" t="s">
        <v>14</v>
      </c>
      <c r="B96" s="722" t="s">
        <v>56</v>
      </c>
      <c r="C96" s="723"/>
      <c r="D96" s="723"/>
      <c r="E96" s="723"/>
      <c r="F96" s="723"/>
      <c r="G96" s="723"/>
      <c r="H96" s="723"/>
      <c r="I96" s="723"/>
      <c r="J96" s="724"/>
      <c r="K96" s="207">
        <f>K95+K65+K41</f>
        <v>3994.5</v>
      </c>
      <c r="L96" s="725"/>
      <c r="M96" s="726"/>
    </row>
    <row r="97" spans="1:16" s="1" customFormat="1" ht="16.5" customHeight="1" thickBot="1" x14ac:dyDescent="0.25">
      <c r="A97" s="208" t="s">
        <v>57</v>
      </c>
      <c r="B97" s="727" t="s">
        <v>58</v>
      </c>
      <c r="C97" s="728"/>
      <c r="D97" s="728"/>
      <c r="E97" s="728"/>
      <c r="F97" s="728"/>
      <c r="G97" s="728"/>
      <c r="H97" s="728"/>
      <c r="I97" s="728"/>
      <c r="J97" s="729"/>
      <c r="K97" s="209">
        <f t="shared" ref="K97" si="6">K96</f>
        <v>3994.5</v>
      </c>
      <c r="L97" s="730"/>
      <c r="M97" s="731"/>
    </row>
    <row r="98" spans="1:16" s="43" customFormat="1" ht="16.5" customHeight="1" x14ac:dyDescent="0.2">
      <c r="A98" s="721" t="s">
        <v>170</v>
      </c>
      <c r="B98" s="721"/>
      <c r="C98" s="721"/>
      <c r="D98" s="721"/>
      <c r="E98" s="721"/>
      <c r="F98" s="721"/>
      <c r="G98" s="721"/>
      <c r="H98" s="721"/>
      <c r="I98" s="721"/>
      <c r="J98" s="721"/>
      <c r="K98" s="721"/>
      <c r="L98" s="721"/>
      <c r="M98" s="721"/>
    </row>
    <row r="99" spans="1:16" s="1" customFormat="1" ht="15" customHeight="1" thickBot="1" x14ac:dyDescent="0.25">
      <c r="A99" s="36"/>
      <c r="B99" s="718" t="s">
        <v>59</v>
      </c>
      <c r="C99" s="718"/>
      <c r="D99" s="718"/>
      <c r="E99" s="718"/>
      <c r="F99" s="718"/>
      <c r="G99" s="718"/>
      <c r="H99" s="718"/>
      <c r="I99" s="718"/>
      <c r="J99" s="718"/>
      <c r="K99" s="718"/>
      <c r="L99" s="37"/>
      <c r="M99" s="97"/>
    </row>
    <row r="100" spans="1:16" s="1" customFormat="1" ht="31.5" customHeight="1" x14ac:dyDescent="0.2">
      <c r="A100" s="38"/>
      <c r="B100" s="550" t="s">
        <v>60</v>
      </c>
      <c r="C100" s="719"/>
      <c r="D100" s="719"/>
      <c r="E100" s="719"/>
      <c r="F100" s="719"/>
      <c r="G100" s="719"/>
      <c r="H100" s="719"/>
      <c r="I100" s="720"/>
      <c r="J100" s="551"/>
      <c r="K100" s="238" t="s">
        <v>61</v>
      </c>
      <c r="L100" s="222"/>
      <c r="M100" s="222"/>
    </row>
    <row r="101" spans="1:16" s="1" customFormat="1" ht="17.25" customHeight="1" x14ac:dyDescent="0.2">
      <c r="A101" s="38"/>
      <c r="B101" s="621" t="s">
        <v>62</v>
      </c>
      <c r="C101" s="622"/>
      <c r="D101" s="622"/>
      <c r="E101" s="622"/>
      <c r="F101" s="622"/>
      <c r="G101" s="622"/>
      <c r="H101" s="622"/>
      <c r="I101" s="623"/>
      <c r="J101" s="624"/>
      <c r="K101" s="210">
        <f>SUM(K102:K110)</f>
        <v>2627</v>
      </c>
      <c r="L101" s="220"/>
      <c r="M101" s="220"/>
    </row>
    <row r="102" spans="1:16" s="1" customFormat="1" ht="15.75" customHeight="1" x14ac:dyDescent="0.2">
      <c r="A102" s="38"/>
      <c r="B102" s="582" t="s">
        <v>63</v>
      </c>
      <c r="C102" s="583"/>
      <c r="D102" s="583"/>
      <c r="E102" s="583"/>
      <c r="F102" s="583"/>
      <c r="G102" s="583"/>
      <c r="H102" s="583"/>
      <c r="I102" s="584"/>
      <c r="J102" s="585"/>
      <c r="K102" s="39">
        <f>SUMIF(J14:J94,"sb",K14:K94)</f>
        <v>1775.2</v>
      </c>
      <c r="L102" s="221"/>
      <c r="M102" s="221"/>
    </row>
    <row r="103" spans="1:16" s="1" customFormat="1" ht="15" customHeight="1" x14ac:dyDescent="0.2">
      <c r="A103" s="38"/>
      <c r="B103" s="488" t="s">
        <v>108</v>
      </c>
      <c r="C103" s="489"/>
      <c r="D103" s="489"/>
      <c r="E103" s="489"/>
      <c r="F103" s="489"/>
      <c r="G103" s="489"/>
      <c r="H103" s="489"/>
      <c r="I103" s="489"/>
      <c r="J103" s="490"/>
      <c r="K103" s="19">
        <f>SUMIF(J15:J94,"sb(L)",K15:K94)</f>
        <v>96</v>
      </c>
      <c r="L103" s="221"/>
      <c r="M103" s="221"/>
    </row>
    <row r="104" spans="1:16" s="1" customFormat="1" ht="17.25" customHeight="1" x14ac:dyDescent="0.2">
      <c r="A104" s="38"/>
      <c r="B104" s="488" t="s">
        <v>64</v>
      </c>
      <c r="C104" s="489"/>
      <c r="D104" s="489"/>
      <c r="E104" s="489"/>
      <c r="F104" s="489"/>
      <c r="G104" s="489"/>
      <c r="H104" s="489"/>
      <c r="I104" s="489"/>
      <c r="J104" s="490"/>
      <c r="K104" s="39">
        <f>SUMIF(J14:J94,"sb(aa)",K14:K94)</f>
        <v>105</v>
      </c>
      <c r="L104" s="221"/>
      <c r="M104" s="221"/>
    </row>
    <row r="105" spans="1:16" s="1" customFormat="1" ht="15.75" customHeight="1" x14ac:dyDescent="0.2">
      <c r="A105" s="38"/>
      <c r="B105" s="488" t="s">
        <v>106</v>
      </c>
      <c r="C105" s="489"/>
      <c r="D105" s="489"/>
      <c r="E105" s="489"/>
      <c r="F105" s="489"/>
      <c r="G105" s="489"/>
      <c r="H105" s="489"/>
      <c r="I105" s="489"/>
      <c r="J105" s="490"/>
      <c r="K105" s="39">
        <f>SUMIF(J15:J95,"sb(aal)",K15:K95)</f>
        <v>16.8</v>
      </c>
      <c r="L105" s="221"/>
      <c r="M105" s="221"/>
    </row>
    <row r="106" spans="1:16" s="1" customFormat="1" ht="15" customHeight="1" x14ac:dyDescent="0.2">
      <c r="A106" s="38"/>
      <c r="B106" s="582" t="s">
        <v>65</v>
      </c>
      <c r="C106" s="583"/>
      <c r="D106" s="583"/>
      <c r="E106" s="583"/>
      <c r="F106" s="583"/>
      <c r="G106" s="583"/>
      <c r="H106" s="583"/>
      <c r="I106" s="584"/>
      <c r="J106" s="585"/>
      <c r="K106" s="39">
        <f>SUMIF(J14:J94,"sb(sp)",K14:K94)</f>
        <v>22.5</v>
      </c>
      <c r="L106" s="221"/>
      <c r="M106" s="221"/>
    </row>
    <row r="107" spans="1:16" s="1" customFormat="1" ht="16.5" customHeight="1" x14ac:dyDescent="0.2">
      <c r="A107" s="38"/>
      <c r="B107" s="488" t="s">
        <v>105</v>
      </c>
      <c r="C107" s="489"/>
      <c r="D107" s="489"/>
      <c r="E107" s="489"/>
      <c r="F107" s="489"/>
      <c r="G107" s="489"/>
      <c r="H107" s="489"/>
      <c r="I107" s="489"/>
      <c r="J107" s="490"/>
      <c r="K107" s="39">
        <f>SUMIF(J15:J95,"sb(spL)",K15:K95)</f>
        <v>4.8999999999999995</v>
      </c>
      <c r="L107" s="221"/>
      <c r="M107" s="221"/>
      <c r="P107" s="7"/>
    </row>
    <row r="108" spans="1:16" s="43" customFormat="1" ht="15" customHeight="1" x14ac:dyDescent="0.2">
      <c r="A108" s="38"/>
      <c r="B108" s="582" t="s">
        <v>66</v>
      </c>
      <c r="C108" s="583"/>
      <c r="D108" s="583"/>
      <c r="E108" s="583"/>
      <c r="F108" s="583"/>
      <c r="G108" s="583"/>
      <c r="H108" s="583"/>
      <c r="I108" s="584"/>
      <c r="J108" s="585"/>
      <c r="K108" s="39">
        <f>SUMIF(J14:J94,"sb(vb)",K14:K94)</f>
        <v>501.6</v>
      </c>
      <c r="L108" s="221"/>
      <c r="M108" s="221"/>
    </row>
    <row r="109" spans="1:16" s="43" customFormat="1" ht="15" customHeight="1" x14ac:dyDescent="0.2">
      <c r="A109" s="38"/>
      <c r="B109" s="488" t="s">
        <v>133</v>
      </c>
      <c r="C109" s="489"/>
      <c r="D109" s="489"/>
      <c r="E109" s="489"/>
      <c r="F109" s="489"/>
      <c r="G109" s="489"/>
      <c r="H109" s="489"/>
      <c r="I109" s="489"/>
      <c r="J109" s="490"/>
      <c r="K109" s="39">
        <f>SUMIF(J14:J94,"sb(es)",K14:K94)</f>
        <v>88.3</v>
      </c>
      <c r="L109" s="221"/>
      <c r="M109" s="221"/>
    </row>
    <row r="110" spans="1:16" s="43" customFormat="1" ht="28.5" customHeight="1" x14ac:dyDescent="0.2">
      <c r="A110" s="38"/>
      <c r="B110" s="488" t="s">
        <v>144</v>
      </c>
      <c r="C110" s="489"/>
      <c r="D110" s="489"/>
      <c r="E110" s="489"/>
      <c r="F110" s="489"/>
      <c r="G110" s="489"/>
      <c r="H110" s="489"/>
      <c r="I110" s="489"/>
      <c r="J110" s="490"/>
      <c r="K110" s="39">
        <f>SUMIF(J16:J67,"sb(esa)",K16:K67)</f>
        <v>16.7</v>
      </c>
      <c r="L110" s="221"/>
      <c r="M110" s="221"/>
    </row>
    <row r="111" spans="1:16" s="1" customFormat="1" ht="15" customHeight="1" x14ac:dyDescent="0.2">
      <c r="A111" s="38"/>
      <c r="B111" s="621" t="s">
        <v>67</v>
      </c>
      <c r="C111" s="622"/>
      <c r="D111" s="622"/>
      <c r="E111" s="622"/>
      <c r="F111" s="622"/>
      <c r="G111" s="622"/>
      <c r="H111" s="622"/>
      <c r="I111" s="623"/>
      <c r="J111" s="624"/>
      <c r="K111" s="211">
        <f>SUM(K112:K115)</f>
        <v>1367.5</v>
      </c>
      <c r="L111" s="220"/>
      <c r="M111" s="220"/>
    </row>
    <row r="112" spans="1:16" s="1" customFormat="1" ht="15" customHeight="1" x14ac:dyDescent="0.2">
      <c r="A112" s="38"/>
      <c r="B112" s="488" t="s">
        <v>69</v>
      </c>
      <c r="C112" s="489"/>
      <c r="D112" s="489"/>
      <c r="E112" s="489"/>
      <c r="F112" s="489"/>
      <c r="G112" s="489"/>
      <c r="H112" s="489"/>
      <c r="I112" s="489"/>
      <c r="J112" s="490"/>
      <c r="K112" s="99">
        <f>SUMIF(J14:J93,"es",K14:K93)</f>
        <v>1022</v>
      </c>
      <c r="L112" s="221"/>
      <c r="M112" s="221"/>
    </row>
    <row r="113" spans="1:13" s="1" customFormat="1" ht="12.75" x14ac:dyDescent="0.2">
      <c r="A113" s="40"/>
      <c r="B113" s="579" t="s">
        <v>68</v>
      </c>
      <c r="C113" s="580"/>
      <c r="D113" s="580"/>
      <c r="E113" s="580"/>
      <c r="F113" s="580"/>
      <c r="G113" s="580"/>
      <c r="H113" s="580"/>
      <c r="I113" s="580"/>
      <c r="J113" s="581"/>
      <c r="K113" s="19">
        <f>SUMIF(J14:J94,"PSDF",K14:K94)</f>
        <v>74.8</v>
      </c>
      <c r="L113" s="41"/>
      <c r="M113" s="42"/>
    </row>
    <row r="114" spans="1:13" s="1" customFormat="1" ht="12.75" x14ac:dyDescent="0.2">
      <c r="A114" s="40"/>
      <c r="B114" s="579" t="s">
        <v>134</v>
      </c>
      <c r="C114" s="586"/>
      <c r="D114" s="586"/>
      <c r="E114" s="586"/>
      <c r="F114" s="586"/>
      <c r="G114" s="586"/>
      <c r="H114" s="586"/>
      <c r="I114" s="586"/>
      <c r="J114" s="587"/>
      <c r="K114" s="19">
        <f>SUMIF(J14:J94,"lrvb",K14:K94)</f>
        <v>2</v>
      </c>
      <c r="L114" s="41"/>
      <c r="M114" s="42"/>
    </row>
    <row r="115" spans="1:13" s="1" customFormat="1" ht="12.75" x14ac:dyDescent="0.2">
      <c r="A115" s="38"/>
      <c r="B115" s="582" t="s">
        <v>70</v>
      </c>
      <c r="C115" s="583"/>
      <c r="D115" s="583"/>
      <c r="E115" s="583"/>
      <c r="F115" s="583"/>
      <c r="G115" s="583"/>
      <c r="H115" s="583"/>
      <c r="I115" s="584"/>
      <c r="J115" s="585"/>
      <c r="K115" s="39">
        <f>SUMIF(J14:J84,"kt",K14:K84)</f>
        <v>268.7</v>
      </c>
      <c r="L115" s="221"/>
      <c r="M115" s="221"/>
    </row>
    <row r="116" spans="1:13" s="1" customFormat="1" ht="13.5" thickBot="1" x14ac:dyDescent="0.25">
      <c r="A116" s="44"/>
      <c r="B116" s="485" t="s">
        <v>71</v>
      </c>
      <c r="C116" s="486"/>
      <c r="D116" s="486"/>
      <c r="E116" s="486"/>
      <c r="F116" s="486"/>
      <c r="G116" s="486"/>
      <c r="H116" s="486"/>
      <c r="I116" s="486"/>
      <c r="J116" s="487"/>
      <c r="K116" s="31">
        <f t="shared" ref="K116" si="7">K111+K101</f>
        <v>3994.5</v>
      </c>
      <c r="L116" s="220"/>
      <c r="M116" s="220"/>
    </row>
    <row r="117" spans="1:13" x14ac:dyDescent="0.25">
      <c r="A117" s="45"/>
      <c r="B117" s="46"/>
      <c r="C117" s="46"/>
      <c r="D117" s="71"/>
      <c r="E117" s="46"/>
      <c r="F117" s="71"/>
      <c r="G117" s="300"/>
      <c r="H117" s="257"/>
      <c r="I117" s="140"/>
      <c r="J117" s="47"/>
      <c r="K117" s="48"/>
      <c r="L117" s="38"/>
      <c r="M117" s="51"/>
    </row>
    <row r="118" spans="1:13" x14ac:dyDescent="0.25">
      <c r="A118" s="38"/>
      <c r="B118" s="38"/>
      <c r="C118" s="38"/>
      <c r="D118" s="51"/>
      <c r="E118" s="49"/>
      <c r="F118" s="464" t="s">
        <v>166</v>
      </c>
      <c r="G118" s="464"/>
      <c r="H118" s="464"/>
      <c r="I118" s="464"/>
      <c r="J118" s="464"/>
      <c r="K118" s="464"/>
      <c r="L118" s="49"/>
      <c r="M118" s="51"/>
    </row>
    <row r="119" spans="1:13" x14ac:dyDescent="0.25">
      <c r="A119" s="38"/>
      <c r="B119" s="38"/>
      <c r="C119" s="38"/>
      <c r="D119" s="51"/>
      <c r="E119" s="49"/>
      <c r="F119" s="51"/>
      <c r="G119" s="301"/>
      <c r="H119" s="257"/>
      <c r="I119" s="140"/>
      <c r="J119" s="47"/>
      <c r="K119" s="48"/>
      <c r="L119" s="267"/>
      <c r="M119" s="51"/>
    </row>
    <row r="120" spans="1:13" x14ac:dyDescent="0.25">
      <c r="K120" s="95"/>
    </row>
    <row r="121" spans="1:13" x14ac:dyDescent="0.25">
      <c r="J121" s="95"/>
    </row>
  </sheetData>
  <mergeCells count="219">
    <mergeCell ref="C95:J95"/>
    <mergeCell ref="L95:M95"/>
    <mergeCell ref="C86:C88"/>
    <mergeCell ref="E86:E88"/>
    <mergeCell ref="H86:H88"/>
    <mergeCell ref="B105:J105"/>
    <mergeCell ref="B103:J103"/>
    <mergeCell ref="B102:J102"/>
    <mergeCell ref="B104:J104"/>
    <mergeCell ref="B99:K99"/>
    <mergeCell ref="B100:J100"/>
    <mergeCell ref="B101:J101"/>
    <mergeCell ref="A98:M98"/>
    <mergeCell ref="B96:J96"/>
    <mergeCell ref="L96:M96"/>
    <mergeCell ref="B97:J97"/>
    <mergeCell ref="L97:M97"/>
    <mergeCell ref="I86:I88"/>
    <mergeCell ref="G93:G94"/>
    <mergeCell ref="F91:F92"/>
    <mergeCell ref="I91:I92"/>
    <mergeCell ref="D79:D81"/>
    <mergeCell ref="A67:A69"/>
    <mergeCell ref="A89:A90"/>
    <mergeCell ref="A82:A85"/>
    <mergeCell ref="C70:C71"/>
    <mergeCell ref="E70:E71"/>
    <mergeCell ref="F70:F71"/>
    <mergeCell ref="G54:G57"/>
    <mergeCell ref="M79:M81"/>
    <mergeCell ref="L83:L84"/>
    <mergeCell ref="D82:D85"/>
    <mergeCell ref="A86:A88"/>
    <mergeCell ref="A72:A75"/>
    <mergeCell ref="G82:G85"/>
    <mergeCell ref="G89:G90"/>
    <mergeCell ref="G86:G88"/>
    <mergeCell ref="F80:F81"/>
    <mergeCell ref="I79:I81"/>
    <mergeCell ref="D86:D88"/>
    <mergeCell ref="D89:D90"/>
    <mergeCell ref="A79:A81"/>
    <mergeCell ref="H79:H81"/>
    <mergeCell ref="G79:G81"/>
    <mergeCell ref="C82:C85"/>
    <mergeCell ref="E82:E85"/>
    <mergeCell ref="H82:H85"/>
    <mergeCell ref="A76:A78"/>
    <mergeCell ref="F87:F88"/>
    <mergeCell ref="B82:B85"/>
    <mergeCell ref="L79:L81"/>
    <mergeCell ref="C21:C23"/>
    <mergeCell ref="E34:E35"/>
    <mergeCell ref="F34:F35"/>
    <mergeCell ref="H34:H35"/>
    <mergeCell ref="I21:I22"/>
    <mergeCell ref="E21:E23"/>
    <mergeCell ref="C38:C40"/>
    <mergeCell ref="E38:E40"/>
    <mergeCell ref="E30:E33"/>
    <mergeCell ref="F30:F33"/>
    <mergeCell ref="G34:G35"/>
    <mergeCell ref="G36:G37"/>
    <mergeCell ref="G38:G40"/>
    <mergeCell ref="C36:C37"/>
    <mergeCell ref="E36:E37"/>
    <mergeCell ref="C65:J65"/>
    <mergeCell ref="I52:I53"/>
    <mergeCell ref="I54:I57"/>
    <mergeCell ref="E60:E61"/>
    <mergeCell ref="H60:H61"/>
    <mergeCell ref="I62:I64"/>
    <mergeCell ref="H67:H69"/>
    <mergeCell ref="C66:M66"/>
    <mergeCell ref="M67:M69"/>
    <mergeCell ref="F21:F23"/>
    <mergeCell ref="H21:H23"/>
    <mergeCell ref="C30:C33"/>
    <mergeCell ref="E62:E64"/>
    <mergeCell ref="L65:M65"/>
    <mergeCell ref="G62:G64"/>
    <mergeCell ref="F36:F37"/>
    <mergeCell ref="H36:H37"/>
    <mergeCell ref="L44:L45"/>
    <mergeCell ref="E43:E45"/>
    <mergeCell ref="E52:E53"/>
    <mergeCell ref="H52:H53"/>
    <mergeCell ref="E49:E51"/>
    <mergeCell ref="I43:I45"/>
    <mergeCell ref="G49:G51"/>
    <mergeCell ref="G52:G53"/>
    <mergeCell ref="G60:G61"/>
    <mergeCell ref="I58:I59"/>
    <mergeCell ref="B76:B78"/>
    <mergeCell ref="C76:C78"/>
    <mergeCell ref="H76:H78"/>
    <mergeCell ref="H70:H71"/>
    <mergeCell ref="L70:L71"/>
    <mergeCell ref="M70:M71"/>
    <mergeCell ref="I70:I71"/>
    <mergeCell ref="D67:D69"/>
    <mergeCell ref="D70:D71"/>
    <mergeCell ref="D72:D75"/>
    <mergeCell ref="D76:D78"/>
    <mergeCell ref="I72:I75"/>
    <mergeCell ref="E72:E75"/>
    <mergeCell ref="F72:F74"/>
    <mergeCell ref="H72:H75"/>
    <mergeCell ref="G67:G69"/>
    <mergeCell ref="L76:L78"/>
    <mergeCell ref="E76:E78"/>
    <mergeCell ref="L67:L69"/>
    <mergeCell ref="A70:A71"/>
    <mergeCell ref="I76:I78"/>
    <mergeCell ref="G72:G75"/>
    <mergeCell ref="G76:G78"/>
    <mergeCell ref="G70:G71"/>
    <mergeCell ref="A7:A9"/>
    <mergeCell ref="C7:C9"/>
    <mergeCell ref="L28:L29"/>
    <mergeCell ref="B112:J112"/>
    <mergeCell ref="B111:J111"/>
    <mergeCell ref="L34:L35"/>
    <mergeCell ref="A11:M11"/>
    <mergeCell ref="A14:A20"/>
    <mergeCell ref="C34:C35"/>
    <mergeCell ref="G7:G9"/>
    <mergeCell ref="G15:G16"/>
    <mergeCell ref="G21:G23"/>
    <mergeCell ref="G30:G33"/>
    <mergeCell ref="B14:B20"/>
    <mergeCell ref="C14:C20"/>
    <mergeCell ref="H14:H20"/>
    <mergeCell ref="F15:F16"/>
    <mergeCell ref="F17:F18"/>
    <mergeCell ref="F19:F20"/>
    <mergeCell ref="E54:E57"/>
    <mergeCell ref="F76:F77"/>
    <mergeCell ref="B113:J113"/>
    <mergeCell ref="B115:J115"/>
    <mergeCell ref="B106:J106"/>
    <mergeCell ref="B108:J108"/>
    <mergeCell ref="B107:J107"/>
    <mergeCell ref="B114:J114"/>
    <mergeCell ref="B67:B69"/>
    <mergeCell ref="B70:B71"/>
    <mergeCell ref="B72:B75"/>
    <mergeCell ref="C72:C75"/>
    <mergeCell ref="B79:B81"/>
    <mergeCell ref="C79:C81"/>
    <mergeCell ref="E79:E81"/>
    <mergeCell ref="B86:B88"/>
    <mergeCell ref="I93:I94"/>
    <mergeCell ref="C89:C90"/>
    <mergeCell ref="E89:E90"/>
    <mergeCell ref="F89:F90"/>
    <mergeCell ref="B89:B90"/>
    <mergeCell ref="F83:F85"/>
    <mergeCell ref="H89:H90"/>
    <mergeCell ref="I89:I90"/>
    <mergeCell ref="H7:H9"/>
    <mergeCell ref="L7:M7"/>
    <mergeCell ref="L8:L9"/>
    <mergeCell ref="M8:M9"/>
    <mergeCell ref="J7:J9"/>
    <mergeCell ref="I7:I9"/>
    <mergeCell ref="I34:I35"/>
    <mergeCell ref="B12:M12"/>
    <mergeCell ref="C13:M13"/>
    <mergeCell ref="B7:B9"/>
    <mergeCell ref="A10:M10"/>
    <mergeCell ref="T75:T77"/>
    <mergeCell ref="L86:L88"/>
    <mergeCell ref="F38:F40"/>
    <mergeCell ref="H38:H40"/>
    <mergeCell ref="I38:I40"/>
    <mergeCell ref="I67:I69"/>
    <mergeCell ref="L49:L50"/>
    <mergeCell ref="I82:I85"/>
    <mergeCell ref="F49:F51"/>
    <mergeCell ref="H49:H51"/>
    <mergeCell ref="L47:L48"/>
    <mergeCell ref="C42:M42"/>
    <mergeCell ref="H43:H44"/>
    <mergeCell ref="F67:F69"/>
    <mergeCell ref="I49:I50"/>
    <mergeCell ref="C67:C69"/>
    <mergeCell ref="E67:E69"/>
    <mergeCell ref="H54:H57"/>
    <mergeCell ref="N76:N78"/>
    <mergeCell ref="L60:L61"/>
    <mergeCell ref="C41:J41"/>
    <mergeCell ref="L55:L57"/>
    <mergeCell ref="L41:M41"/>
    <mergeCell ref="G43:G45"/>
    <mergeCell ref="I1:M1"/>
    <mergeCell ref="I2:M2"/>
    <mergeCell ref="F118:K118"/>
    <mergeCell ref="L63:L64"/>
    <mergeCell ref="L30:L33"/>
    <mergeCell ref="M30:M33"/>
    <mergeCell ref="K8:K9"/>
    <mergeCell ref="L21:L23"/>
    <mergeCell ref="L25:L26"/>
    <mergeCell ref="L14:L20"/>
    <mergeCell ref="H30:H33"/>
    <mergeCell ref="L36:L37"/>
    <mergeCell ref="I30:I32"/>
    <mergeCell ref="B116:J116"/>
    <mergeCell ref="B109:J109"/>
    <mergeCell ref="B110:J110"/>
    <mergeCell ref="A6:M6"/>
    <mergeCell ref="I36:I37"/>
    <mergeCell ref="E24:E25"/>
    <mergeCell ref="A3:M3"/>
    <mergeCell ref="A4:M4"/>
    <mergeCell ref="A5:M5"/>
    <mergeCell ref="E7:E9"/>
    <mergeCell ref="F7:F9"/>
  </mergeCells>
  <printOptions horizontalCentered="1"/>
  <pageMargins left="0.70866141732283472" right="0.31496062992125984" top="0.55118110236220474" bottom="0.35433070866141736" header="0.31496062992125984" footer="0.31496062992125984"/>
  <pageSetup paperSize="9" scale="78" orientation="portrait" r:id="rId1"/>
  <rowBreaks count="2" manualBreakCount="2">
    <brk id="35" max="12" man="1"/>
    <brk id="75" max="12" man="1"/>
  </rowBreaks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1"/>
  <sheetViews>
    <sheetView zoomScaleNormal="100" zoomScaleSheetLayoutView="70" workbookViewId="0"/>
  </sheetViews>
  <sheetFormatPr defaultColWidth="9.140625" defaultRowHeight="15" x14ac:dyDescent="0.25"/>
  <cols>
    <col min="1" max="3" width="3" style="67" customWidth="1"/>
    <col min="4" max="4" width="3" style="74" customWidth="1"/>
    <col min="5" max="5" width="32.85546875" style="67" customWidth="1"/>
    <col min="6" max="6" width="3.7109375" style="74" customWidth="1"/>
    <col min="7" max="7" width="3.7109375" style="302" customWidth="1"/>
    <col min="8" max="8" width="3.7109375" style="74" customWidth="1"/>
    <col min="9" max="9" width="13.5703125" style="141" customWidth="1"/>
    <col min="10" max="10" width="8.140625" style="67" customWidth="1"/>
    <col min="11" max="13" width="10.42578125" style="67" customWidth="1"/>
    <col min="14" max="14" width="24.140625" style="83" customWidth="1"/>
    <col min="15" max="15" width="4.5703125" style="74" customWidth="1"/>
    <col min="16" max="16384" width="9.140625" style="67"/>
  </cols>
  <sheetData>
    <row r="1" spans="1:18" s="46" customFormat="1" ht="38.25" customHeight="1" x14ac:dyDescent="0.25">
      <c r="A1" s="49"/>
      <c r="B1" s="49"/>
      <c r="C1" s="49"/>
      <c r="D1" s="47"/>
      <c r="E1" s="49"/>
      <c r="F1" s="114"/>
      <c r="G1" s="299"/>
      <c r="H1" s="115"/>
      <c r="I1" s="139"/>
      <c r="J1" s="339"/>
      <c r="K1" s="339"/>
      <c r="L1" s="339"/>
      <c r="M1" s="339"/>
      <c r="N1" s="734" t="s">
        <v>164</v>
      </c>
      <c r="O1" s="734"/>
      <c r="P1" s="116"/>
      <c r="Q1" s="116"/>
      <c r="R1" s="116"/>
    </row>
    <row r="2" spans="1:18" s="54" customFormat="1" ht="16.5" customHeight="1" x14ac:dyDescent="0.2">
      <c r="A2" s="495" t="s">
        <v>158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</row>
    <row r="3" spans="1:18" s="54" customFormat="1" ht="16.5" customHeight="1" x14ac:dyDescent="0.2">
      <c r="A3" s="496" t="s">
        <v>0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</row>
    <row r="4" spans="1:18" s="54" customFormat="1" ht="16.5" customHeight="1" x14ac:dyDescent="0.2">
      <c r="A4" s="497" t="s">
        <v>1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</row>
    <row r="5" spans="1:18" s="1" customFormat="1" ht="19.5" customHeight="1" thickBot="1" x14ac:dyDescent="0.25">
      <c r="A5" s="491" t="s">
        <v>2</v>
      </c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</row>
    <row r="6" spans="1:18" s="1" customFormat="1" ht="45.75" customHeight="1" x14ac:dyDescent="0.2">
      <c r="A6" s="617" t="s">
        <v>3</v>
      </c>
      <c r="B6" s="568" t="s">
        <v>4</v>
      </c>
      <c r="C6" s="568" t="s">
        <v>5</v>
      </c>
      <c r="D6" s="322"/>
      <c r="E6" s="498" t="s">
        <v>6</v>
      </c>
      <c r="F6" s="501" t="s">
        <v>7</v>
      </c>
      <c r="G6" s="634" t="s">
        <v>159</v>
      </c>
      <c r="H6" s="547" t="s">
        <v>8</v>
      </c>
      <c r="I6" s="559" t="s">
        <v>77</v>
      </c>
      <c r="J6" s="556" t="s">
        <v>9</v>
      </c>
      <c r="K6" s="737" t="s">
        <v>153</v>
      </c>
      <c r="L6" s="740" t="s">
        <v>162</v>
      </c>
      <c r="M6" s="746" t="s">
        <v>163</v>
      </c>
      <c r="N6" s="550" t="s">
        <v>10</v>
      </c>
      <c r="O6" s="551"/>
    </row>
    <row r="7" spans="1:18" s="1" customFormat="1" ht="12" customHeight="1" x14ac:dyDescent="0.2">
      <c r="A7" s="618"/>
      <c r="B7" s="569"/>
      <c r="C7" s="569"/>
      <c r="D7" s="323"/>
      <c r="E7" s="499"/>
      <c r="F7" s="502"/>
      <c r="G7" s="635"/>
      <c r="H7" s="548"/>
      <c r="I7" s="560"/>
      <c r="J7" s="557"/>
      <c r="K7" s="738"/>
      <c r="L7" s="741"/>
      <c r="M7" s="747"/>
      <c r="N7" s="552" t="s">
        <v>6</v>
      </c>
      <c r="O7" s="554" t="s">
        <v>11</v>
      </c>
    </row>
    <row r="8" spans="1:18" s="1" customFormat="1" ht="62.25" customHeight="1" thickBot="1" x14ac:dyDescent="0.25">
      <c r="A8" s="619"/>
      <c r="B8" s="570"/>
      <c r="C8" s="570"/>
      <c r="D8" s="324"/>
      <c r="E8" s="500"/>
      <c r="F8" s="503"/>
      <c r="G8" s="636"/>
      <c r="H8" s="549"/>
      <c r="I8" s="561"/>
      <c r="J8" s="558"/>
      <c r="K8" s="739"/>
      <c r="L8" s="742"/>
      <c r="M8" s="748"/>
      <c r="N8" s="553"/>
      <c r="O8" s="555"/>
    </row>
    <row r="9" spans="1:18" s="1" customFormat="1" ht="16.5" customHeight="1" thickBot="1" x14ac:dyDescent="0.25">
      <c r="A9" s="571" t="s">
        <v>12</v>
      </c>
      <c r="B9" s="572"/>
      <c r="C9" s="572"/>
      <c r="D9" s="572"/>
      <c r="E9" s="572"/>
      <c r="F9" s="572"/>
      <c r="G9" s="572"/>
      <c r="H9" s="572"/>
      <c r="I9" s="572"/>
      <c r="J9" s="572"/>
      <c r="K9" s="572"/>
      <c r="L9" s="572"/>
      <c r="M9" s="572"/>
      <c r="N9" s="572"/>
      <c r="O9" s="573"/>
    </row>
    <row r="10" spans="1:18" s="1" customFormat="1" ht="13.5" thickBot="1" x14ac:dyDescent="0.25">
      <c r="A10" s="625" t="s">
        <v>13</v>
      </c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7"/>
    </row>
    <row r="11" spans="1:18" s="1" customFormat="1" ht="13.5" customHeight="1" thickBot="1" x14ac:dyDescent="0.25">
      <c r="A11" s="192" t="s">
        <v>14</v>
      </c>
      <c r="B11" s="562" t="s">
        <v>15</v>
      </c>
      <c r="C11" s="563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4"/>
    </row>
    <row r="12" spans="1:18" s="1" customFormat="1" ht="13.5" thickBot="1" x14ac:dyDescent="0.25">
      <c r="A12" s="193" t="s">
        <v>14</v>
      </c>
      <c r="B12" s="55" t="s">
        <v>14</v>
      </c>
      <c r="C12" s="565" t="s">
        <v>16</v>
      </c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566"/>
      <c r="O12" s="567"/>
    </row>
    <row r="13" spans="1:18" s="1" customFormat="1" ht="48.75" customHeight="1" x14ac:dyDescent="0.2">
      <c r="A13" s="628" t="s">
        <v>14</v>
      </c>
      <c r="B13" s="637" t="s">
        <v>14</v>
      </c>
      <c r="C13" s="641" t="s">
        <v>14</v>
      </c>
      <c r="D13" s="290"/>
      <c r="E13" s="2" t="s">
        <v>17</v>
      </c>
      <c r="F13" s="317" t="s">
        <v>18</v>
      </c>
      <c r="G13" s="280">
        <v>13010101</v>
      </c>
      <c r="H13" s="480" t="s">
        <v>20</v>
      </c>
      <c r="I13" s="117" t="s">
        <v>135</v>
      </c>
      <c r="J13" s="225" t="s">
        <v>21</v>
      </c>
      <c r="K13" s="340">
        <v>27</v>
      </c>
      <c r="L13" s="358">
        <v>27</v>
      </c>
      <c r="M13" s="346"/>
      <c r="N13" s="477" t="s">
        <v>22</v>
      </c>
      <c r="O13" s="3">
        <v>100</v>
      </c>
      <c r="P13" s="96"/>
      <c r="R13" s="7"/>
    </row>
    <row r="14" spans="1:18" s="1" customFormat="1" ht="18" customHeight="1" x14ac:dyDescent="0.2">
      <c r="A14" s="629"/>
      <c r="B14" s="638"/>
      <c r="C14" s="642"/>
      <c r="D14" s="291" t="s">
        <v>14</v>
      </c>
      <c r="E14" s="4" t="s">
        <v>23</v>
      </c>
      <c r="F14" s="645" t="s">
        <v>24</v>
      </c>
      <c r="G14" s="613"/>
      <c r="H14" s="481"/>
      <c r="I14" s="118"/>
      <c r="J14" s="226" t="s">
        <v>25</v>
      </c>
      <c r="K14" s="72">
        <v>105</v>
      </c>
      <c r="L14" s="359">
        <v>105</v>
      </c>
      <c r="M14" s="347"/>
      <c r="N14" s="478"/>
      <c r="O14" s="6"/>
      <c r="Q14" s="7"/>
    </row>
    <row r="15" spans="1:18" s="1" customFormat="1" ht="18" customHeight="1" x14ac:dyDescent="0.2">
      <c r="A15" s="630"/>
      <c r="B15" s="639"/>
      <c r="C15" s="643"/>
      <c r="D15" s="291" t="s">
        <v>33</v>
      </c>
      <c r="E15" s="8" t="s">
        <v>26</v>
      </c>
      <c r="F15" s="646"/>
      <c r="G15" s="613"/>
      <c r="H15" s="481"/>
      <c r="I15" s="118"/>
      <c r="J15" s="226" t="s">
        <v>79</v>
      </c>
      <c r="K15" s="72">
        <v>16.8</v>
      </c>
      <c r="L15" s="359">
        <v>16.8</v>
      </c>
      <c r="M15" s="347"/>
      <c r="N15" s="478"/>
      <c r="O15" s="6"/>
    </row>
    <row r="16" spans="1:18" s="1" customFormat="1" ht="27.75" customHeight="1" x14ac:dyDescent="0.2">
      <c r="A16" s="630"/>
      <c r="B16" s="639"/>
      <c r="C16" s="643"/>
      <c r="D16" s="291" t="s">
        <v>37</v>
      </c>
      <c r="E16" s="8" t="s">
        <v>27</v>
      </c>
      <c r="F16" s="645" t="s">
        <v>28</v>
      </c>
      <c r="G16" s="327"/>
      <c r="H16" s="481"/>
      <c r="I16" s="118"/>
      <c r="J16" s="227"/>
      <c r="K16" s="341"/>
      <c r="L16" s="360"/>
      <c r="M16" s="348"/>
      <c r="N16" s="478"/>
      <c r="O16" s="6"/>
    </row>
    <row r="17" spans="1:22" s="1" customFormat="1" ht="29.25" customHeight="1" x14ac:dyDescent="0.2">
      <c r="A17" s="630"/>
      <c r="B17" s="639"/>
      <c r="C17" s="643"/>
      <c r="D17" s="291" t="s">
        <v>40</v>
      </c>
      <c r="E17" s="8" t="s">
        <v>29</v>
      </c>
      <c r="F17" s="511"/>
      <c r="G17" s="327"/>
      <c r="H17" s="481"/>
      <c r="I17" s="118"/>
      <c r="J17" s="227"/>
      <c r="K17" s="341"/>
      <c r="L17" s="360"/>
      <c r="M17" s="348"/>
      <c r="N17" s="478"/>
      <c r="O17" s="6"/>
    </row>
    <row r="18" spans="1:22" s="1" customFormat="1" ht="30" customHeight="1" x14ac:dyDescent="0.2">
      <c r="A18" s="630"/>
      <c r="B18" s="639"/>
      <c r="C18" s="643"/>
      <c r="D18" s="291" t="s">
        <v>51</v>
      </c>
      <c r="E18" s="8" t="s">
        <v>30</v>
      </c>
      <c r="F18" s="511"/>
      <c r="G18" s="327"/>
      <c r="H18" s="481"/>
      <c r="I18" s="118"/>
      <c r="J18" s="217"/>
      <c r="K18" s="341"/>
      <c r="L18" s="360"/>
      <c r="M18" s="348"/>
      <c r="N18" s="478"/>
      <c r="O18" s="9"/>
    </row>
    <row r="19" spans="1:22" s="1" customFormat="1" ht="18.75" customHeight="1" thickBot="1" x14ac:dyDescent="0.25">
      <c r="A19" s="631"/>
      <c r="B19" s="640"/>
      <c r="C19" s="644"/>
      <c r="D19" s="291" t="s">
        <v>52</v>
      </c>
      <c r="E19" s="8" t="s">
        <v>31</v>
      </c>
      <c r="F19" s="512"/>
      <c r="G19" s="328"/>
      <c r="H19" s="482"/>
      <c r="I19" s="119"/>
      <c r="J19" s="21" t="s">
        <v>32</v>
      </c>
      <c r="K19" s="12">
        <f>SUM(K13:K18)</f>
        <v>148.80000000000001</v>
      </c>
      <c r="L19" s="361">
        <f>SUM(L13:L18)</f>
        <v>148.80000000000001</v>
      </c>
      <c r="M19" s="349"/>
      <c r="N19" s="479"/>
      <c r="O19" s="11"/>
      <c r="S19" s="7"/>
    </row>
    <row r="20" spans="1:22" s="1" customFormat="1" ht="26.25" customHeight="1" x14ac:dyDescent="0.2">
      <c r="A20" s="194" t="s">
        <v>14</v>
      </c>
      <c r="B20" s="56" t="s">
        <v>14</v>
      </c>
      <c r="C20" s="632" t="s">
        <v>33</v>
      </c>
      <c r="D20" s="290"/>
      <c r="E20" s="696" t="s">
        <v>34</v>
      </c>
      <c r="F20" s="510" t="s">
        <v>28</v>
      </c>
      <c r="G20" s="612">
        <v>13010102</v>
      </c>
      <c r="H20" s="480" t="s">
        <v>20</v>
      </c>
      <c r="I20" s="483" t="s">
        <v>135</v>
      </c>
      <c r="J20" s="68" t="s">
        <v>35</v>
      </c>
      <c r="K20" s="342">
        <v>372.6</v>
      </c>
      <c r="L20" s="362">
        <v>372.6</v>
      </c>
      <c r="M20" s="350"/>
      <c r="N20" s="467" t="s">
        <v>36</v>
      </c>
      <c r="O20" s="308">
        <v>102</v>
      </c>
      <c r="P20" s="96"/>
      <c r="Q20" s="7"/>
    </row>
    <row r="21" spans="1:22" s="1" customFormat="1" ht="30" customHeight="1" x14ac:dyDescent="0.2">
      <c r="A21" s="329"/>
      <c r="B21" s="330"/>
      <c r="C21" s="642"/>
      <c r="D21" s="291"/>
      <c r="E21" s="698"/>
      <c r="F21" s="511"/>
      <c r="G21" s="613"/>
      <c r="H21" s="481"/>
      <c r="I21" s="484"/>
      <c r="J21" s="127" t="s">
        <v>21</v>
      </c>
      <c r="K21" s="445">
        <v>348.4</v>
      </c>
      <c r="L21" s="363">
        <v>348.4</v>
      </c>
      <c r="M21" s="351">
        <f>+L21-K21</f>
        <v>0</v>
      </c>
      <c r="N21" s="468"/>
      <c r="O21" s="308"/>
    </row>
    <row r="22" spans="1:22" s="1" customFormat="1" ht="14.25" customHeight="1" thickBot="1" x14ac:dyDescent="0.25">
      <c r="A22" s="195"/>
      <c r="B22" s="55"/>
      <c r="C22" s="633"/>
      <c r="D22" s="292"/>
      <c r="E22" s="697"/>
      <c r="F22" s="512"/>
      <c r="G22" s="614"/>
      <c r="H22" s="482"/>
      <c r="I22" s="119"/>
      <c r="J22" s="21" t="s">
        <v>32</v>
      </c>
      <c r="K22" s="446">
        <f>SUM(K20:K21)</f>
        <v>721</v>
      </c>
      <c r="L22" s="361">
        <f>SUM(L20:L21)</f>
        <v>721</v>
      </c>
      <c r="M22" s="447">
        <f>SUM(M20:M21)</f>
        <v>0</v>
      </c>
      <c r="N22" s="468"/>
      <c r="O22" s="308"/>
    </row>
    <row r="23" spans="1:22" s="1" customFormat="1" ht="55.5" customHeight="1" x14ac:dyDescent="0.2">
      <c r="A23" s="194" t="s">
        <v>14</v>
      </c>
      <c r="B23" s="91" t="s">
        <v>14</v>
      </c>
      <c r="C23" s="92" t="s">
        <v>37</v>
      </c>
      <c r="D23" s="290"/>
      <c r="E23" s="493" t="s">
        <v>38</v>
      </c>
      <c r="F23" s="317"/>
      <c r="G23" s="326">
        <v>13010104</v>
      </c>
      <c r="H23" s="311" t="s">
        <v>20</v>
      </c>
      <c r="I23" s="223" t="s">
        <v>135</v>
      </c>
      <c r="J23" s="13" t="s">
        <v>35</v>
      </c>
      <c r="K23" s="448">
        <v>118.2</v>
      </c>
      <c r="L23" s="362">
        <v>118.2</v>
      </c>
      <c r="M23" s="350"/>
      <c r="N23" s="34" t="s">
        <v>115</v>
      </c>
      <c r="O23" s="14">
        <v>4100</v>
      </c>
    </row>
    <row r="24" spans="1:22" s="1" customFormat="1" ht="50.25" customHeight="1" x14ac:dyDescent="0.2">
      <c r="A24" s="196"/>
      <c r="B24" s="88"/>
      <c r="C24" s="65"/>
      <c r="D24" s="291"/>
      <c r="E24" s="494"/>
      <c r="F24" s="89"/>
      <c r="G24" s="284"/>
      <c r="H24" s="312"/>
      <c r="I24" s="224"/>
      <c r="J24" s="94" t="s">
        <v>39</v>
      </c>
      <c r="K24" s="449">
        <v>4</v>
      </c>
      <c r="L24" s="364">
        <v>4</v>
      </c>
      <c r="M24" s="352"/>
      <c r="N24" s="475" t="s">
        <v>116</v>
      </c>
      <c r="O24" s="153">
        <v>110425</v>
      </c>
      <c r="U24" s="7"/>
      <c r="V24" s="7"/>
    </row>
    <row r="25" spans="1:22" s="1" customFormat="1" ht="17.25" customHeight="1" x14ac:dyDescent="0.2">
      <c r="A25" s="196"/>
      <c r="B25" s="88"/>
      <c r="C25" s="65"/>
      <c r="D25" s="291"/>
      <c r="E25" s="321"/>
      <c r="F25" s="89"/>
      <c r="G25" s="284"/>
      <c r="H25" s="312"/>
      <c r="I25" s="118"/>
      <c r="J25" s="94" t="s">
        <v>81</v>
      </c>
      <c r="K25" s="450">
        <v>0.7</v>
      </c>
      <c r="L25" s="365">
        <v>0.7</v>
      </c>
      <c r="M25" s="353"/>
      <c r="N25" s="476"/>
      <c r="O25" s="16"/>
      <c r="Q25" s="96"/>
      <c r="V25" s="7"/>
    </row>
    <row r="26" spans="1:22" s="1" customFormat="1" ht="93" customHeight="1" x14ac:dyDescent="0.2">
      <c r="A26" s="329"/>
      <c r="B26" s="112"/>
      <c r="C26" s="331"/>
      <c r="D26" s="291"/>
      <c r="E26" s="69"/>
      <c r="F26" s="89"/>
      <c r="G26" s="284"/>
      <c r="H26" s="312"/>
      <c r="I26" s="224"/>
      <c r="J26" s="15" t="s">
        <v>21</v>
      </c>
      <c r="K26" s="451">
        <v>7.6</v>
      </c>
      <c r="L26" s="366">
        <v>7.6</v>
      </c>
      <c r="M26" s="354"/>
      <c r="N26" s="102" t="s">
        <v>72</v>
      </c>
      <c r="O26" s="73">
        <v>1</v>
      </c>
      <c r="P26" s="96"/>
      <c r="Q26" s="7"/>
      <c r="R26" s="7"/>
    </row>
    <row r="27" spans="1:22" s="1" customFormat="1" ht="23.25" customHeight="1" x14ac:dyDescent="0.2">
      <c r="A27" s="329"/>
      <c r="B27" s="112"/>
      <c r="C27" s="331"/>
      <c r="D27" s="291"/>
      <c r="E27" s="69"/>
      <c r="F27" s="89"/>
      <c r="G27" s="284"/>
      <c r="H27" s="312"/>
      <c r="I27" s="224"/>
      <c r="J27" s="17" t="s">
        <v>21</v>
      </c>
      <c r="K27" s="452">
        <v>61.1</v>
      </c>
      <c r="L27" s="367">
        <v>61.1</v>
      </c>
      <c r="M27" s="355"/>
      <c r="N27" s="620" t="s">
        <v>96</v>
      </c>
      <c r="O27" s="57">
        <v>6</v>
      </c>
      <c r="Q27" s="7"/>
      <c r="R27" s="7"/>
      <c r="S27" s="7"/>
      <c r="T27" s="7"/>
    </row>
    <row r="28" spans="1:22" s="1" customFormat="1" ht="16.5" customHeight="1" thickBot="1" x14ac:dyDescent="0.25">
      <c r="A28" s="197"/>
      <c r="B28" s="58"/>
      <c r="C28" s="59"/>
      <c r="D28" s="292"/>
      <c r="E28" s="70"/>
      <c r="F28" s="90"/>
      <c r="G28" s="285"/>
      <c r="H28" s="313"/>
      <c r="I28" s="120"/>
      <c r="J28" s="21" t="s">
        <v>32</v>
      </c>
      <c r="K28" s="446">
        <f>SUM(K23:K27)</f>
        <v>191.6</v>
      </c>
      <c r="L28" s="361">
        <f>SUM(L23:L27)</f>
        <v>191.6</v>
      </c>
      <c r="M28" s="349"/>
      <c r="N28" s="509"/>
      <c r="O28" s="135"/>
    </row>
    <row r="29" spans="1:22" s="1" customFormat="1" ht="18" customHeight="1" x14ac:dyDescent="0.2">
      <c r="A29" s="194" t="s">
        <v>14</v>
      </c>
      <c r="B29" s="56" t="s">
        <v>14</v>
      </c>
      <c r="C29" s="632" t="s">
        <v>40</v>
      </c>
      <c r="D29" s="290"/>
      <c r="E29" s="696" t="s">
        <v>121</v>
      </c>
      <c r="F29" s="510"/>
      <c r="G29" s="609">
        <v>13010114</v>
      </c>
      <c r="H29" s="480" t="s">
        <v>20</v>
      </c>
      <c r="I29" s="483" t="s">
        <v>135</v>
      </c>
      <c r="J29" s="68" t="s">
        <v>117</v>
      </c>
      <c r="K29" s="448">
        <v>88.3</v>
      </c>
      <c r="L29" s="362">
        <v>88.3</v>
      </c>
      <c r="M29" s="350"/>
      <c r="N29" s="467" t="s">
        <v>119</v>
      </c>
      <c r="O29" s="470">
        <v>2244</v>
      </c>
      <c r="P29" s="163"/>
      <c r="Q29" s="163"/>
      <c r="R29" s="163"/>
      <c r="S29" s="163"/>
      <c r="T29" s="7"/>
    </row>
    <row r="30" spans="1:22" s="1" customFormat="1" ht="18" customHeight="1" x14ac:dyDescent="0.2">
      <c r="A30" s="329"/>
      <c r="B30" s="330"/>
      <c r="C30" s="642"/>
      <c r="D30" s="291"/>
      <c r="E30" s="698"/>
      <c r="F30" s="511"/>
      <c r="G30" s="613"/>
      <c r="H30" s="481"/>
      <c r="I30" s="484"/>
      <c r="J30" s="127" t="s">
        <v>21</v>
      </c>
      <c r="K30" s="453">
        <v>7.8</v>
      </c>
      <c r="L30" s="368">
        <v>7.8</v>
      </c>
      <c r="M30" s="356"/>
      <c r="N30" s="468"/>
      <c r="O30" s="471"/>
      <c r="P30" s="163"/>
      <c r="Q30" s="163"/>
      <c r="R30" s="163"/>
      <c r="S30" s="163"/>
    </row>
    <row r="31" spans="1:22" s="1" customFormat="1" ht="18" customHeight="1" x14ac:dyDescent="0.2">
      <c r="A31" s="329"/>
      <c r="B31" s="330"/>
      <c r="C31" s="642"/>
      <c r="D31" s="291"/>
      <c r="E31" s="698"/>
      <c r="F31" s="511"/>
      <c r="G31" s="613"/>
      <c r="H31" s="481"/>
      <c r="I31" s="484"/>
      <c r="J31" s="127" t="s">
        <v>35</v>
      </c>
      <c r="K31" s="445">
        <v>7.8</v>
      </c>
      <c r="L31" s="363">
        <v>7.8</v>
      </c>
      <c r="M31" s="351"/>
      <c r="N31" s="468"/>
      <c r="O31" s="471"/>
      <c r="P31" s="113"/>
      <c r="Q31" s="113"/>
      <c r="R31" s="113"/>
      <c r="S31" s="113"/>
    </row>
    <row r="32" spans="1:22" s="1" customFormat="1" ht="14.25" customHeight="1" thickBot="1" x14ac:dyDescent="0.25">
      <c r="A32" s="195"/>
      <c r="B32" s="55"/>
      <c r="C32" s="633"/>
      <c r="D32" s="292"/>
      <c r="E32" s="697"/>
      <c r="F32" s="512"/>
      <c r="G32" s="614"/>
      <c r="H32" s="482"/>
      <c r="I32" s="119"/>
      <c r="J32" s="21" t="s">
        <v>32</v>
      </c>
      <c r="K32" s="446">
        <f>SUM(K29:K31)</f>
        <v>103.89999999999999</v>
      </c>
      <c r="L32" s="361">
        <f>SUM(L29:L31)</f>
        <v>103.89999999999999</v>
      </c>
      <c r="M32" s="349"/>
      <c r="N32" s="469"/>
      <c r="O32" s="472"/>
    </row>
    <row r="33" spans="1:24" s="1" customFormat="1" ht="33.75" customHeight="1" x14ac:dyDescent="0.2">
      <c r="A33" s="194" t="s">
        <v>14</v>
      </c>
      <c r="B33" s="56" t="s">
        <v>14</v>
      </c>
      <c r="C33" s="632" t="s">
        <v>51</v>
      </c>
      <c r="D33" s="290"/>
      <c r="E33" s="696" t="s">
        <v>120</v>
      </c>
      <c r="F33" s="510"/>
      <c r="G33" s="609">
        <v>13010115</v>
      </c>
      <c r="H33" s="480" t="s">
        <v>20</v>
      </c>
      <c r="I33" s="483" t="s">
        <v>135</v>
      </c>
      <c r="J33" s="127" t="s">
        <v>21</v>
      </c>
      <c r="K33" s="454">
        <v>5</v>
      </c>
      <c r="L33" s="369">
        <v>5</v>
      </c>
      <c r="M33" s="357"/>
      <c r="N33" s="467" t="s">
        <v>122</v>
      </c>
      <c r="O33" s="307">
        <v>1</v>
      </c>
      <c r="P33" s="96"/>
      <c r="Q33" s="7"/>
    </row>
    <row r="34" spans="1:24" s="1" customFormat="1" ht="14.25" customHeight="1" thickBot="1" x14ac:dyDescent="0.25">
      <c r="A34" s="195"/>
      <c r="B34" s="55"/>
      <c r="C34" s="633"/>
      <c r="D34" s="292"/>
      <c r="E34" s="697"/>
      <c r="F34" s="512"/>
      <c r="G34" s="611"/>
      <c r="H34" s="482"/>
      <c r="I34" s="492"/>
      <c r="J34" s="21" t="s">
        <v>32</v>
      </c>
      <c r="K34" s="446">
        <f t="shared" ref="K34:L34" si="0">SUM(K33:K33)</f>
        <v>5</v>
      </c>
      <c r="L34" s="361">
        <f t="shared" si="0"/>
        <v>5</v>
      </c>
      <c r="M34" s="349"/>
      <c r="N34" s="469"/>
      <c r="O34" s="309"/>
    </row>
    <row r="35" spans="1:24" s="1" customFormat="1" ht="32.25" customHeight="1" x14ac:dyDescent="0.2">
      <c r="A35" s="194" t="s">
        <v>14</v>
      </c>
      <c r="B35" s="56" t="s">
        <v>14</v>
      </c>
      <c r="C35" s="632" t="s">
        <v>52</v>
      </c>
      <c r="D35" s="290"/>
      <c r="E35" s="696" t="s">
        <v>152</v>
      </c>
      <c r="F35" s="510"/>
      <c r="G35" s="609">
        <v>13010116</v>
      </c>
      <c r="H35" s="480" t="s">
        <v>20</v>
      </c>
      <c r="I35" s="483" t="s">
        <v>135</v>
      </c>
      <c r="J35" s="68" t="s">
        <v>143</v>
      </c>
      <c r="K35" s="454">
        <v>4.0999999999999996</v>
      </c>
      <c r="L35" s="369">
        <v>4.0999999999999996</v>
      </c>
      <c r="M35" s="357"/>
      <c r="N35" s="467" t="s">
        <v>123</v>
      </c>
      <c r="O35" s="307">
        <v>1</v>
      </c>
      <c r="P35" s="96"/>
      <c r="Q35" s="7"/>
    </row>
    <row r="36" spans="1:24" s="1" customFormat="1" ht="14.25" customHeight="1" thickBot="1" x14ac:dyDescent="0.25">
      <c r="A36" s="195"/>
      <c r="B36" s="55"/>
      <c r="C36" s="633"/>
      <c r="D36" s="292"/>
      <c r="E36" s="697"/>
      <c r="F36" s="512"/>
      <c r="G36" s="611"/>
      <c r="H36" s="482"/>
      <c r="I36" s="492"/>
      <c r="J36" s="21" t="s">
        <v>32</v>
      </c>
      <c r="K36" s="446">
        <f t="shared" ref="K36:L36" si="1">SUM(K35:K35)</f>
        <v>4.0999999999999996</v>
      </c>
      <c r="L36" s="361">
        <f t="shared" si="1"/>
        <v>4.0999999999999996</v>
      </c>
      <c r="M36" s="349"/>
      <c r="N36" s="469"/>
      <c r="O36" s="309"/>
    </row>
    <row r="37" spans="1:24" s="1" customFormat="1" ht="15.75" customHeight="1" x14ac:dyDescent="0.2">
      <c r="A37" s="194" t="s">
        <v>14</v>
      </c>
      <c r="B37" s="56" t="s">
        <v>14</v>
      </c>
      <c r="C37" s="632" t="s">
        <v>19</v>
      </c>
      <c r="D37" s="290"/>
      <c r="E37" s="696" t="s">
        <v>155</v>
      </c>
      <c r="F37" s="510"/>
      <c r="G37" s="609">
        <v>13010118</v>
      </c>
      <c r="H37" s="480" t="s">
        <v>20</v>
      </c>
      <c r="I37" s="483" t="s">
        <v>135</v>
      </c>
      <c r="J37" s="438" t="s">
        <v>143</v>
      </c>
      <c r="K37" s="455">
        <v>5</v>
      </c>
      <c r="L37" s="439">
        <v>5</v>
      </c>
      <c r="M37" s="440"/>
      <c r="N37" s="102" t="s">
        <v>157</v>
      </c>
      <c r="O37" s="308">
        <v>2</v>
      </c>
      <c r="P37" s="96"/>
      <c r="Q37" s="7"/>
    </row>
    <row r="38" spans="1:24" s="1" customFormat="1" ht="15.75" customHeight="1" x14ac:dyDescent="0.2">
      <c r="A38" s="434"/>
      <c r="B38" s="435"/>
      <c r="C38" s="642"/>
      <c r="D38" s="291"/>
      <c r="E38" s="698"/>
      <c r="F38" s="511"/>
      <c r="G38" s="610"/>
      <c r="H38" s="481"/>
      <c r="I38" s="484"/>
      <c r="J38" s="442" t="s">
        <v>143</v>
      </c>
      <c r="K38" s="456">
        <v>7.6</v>
      </c>
      <c r="L38" s="443">
        <v>7.6</v>
      </c>
      <c r="M38" s="444">
        <f>+L38-K38</f>
        <v>0</v>
      </c>
      <c r="N38" s="102"/>
      <c r="O38" s="436"/>
      <c r="P38" s="96"/>
      <c r="Q38" s="7"/>
    </row>
    <row r="39" spans="1:24" s="1" customFormat="1" ht="15.75" customHeight="1" x14ac:dyDescent="0.2">
      <c r="A39" s="329"/>
      <c r="B39" s="330"/>
      <c r="C39" s="642"/>
      <c r="D39" s="291"/>
      <c r="E39" s="698"/>
      <c r="F39" s="511"/>
      <c r="G39" s="610"/>
      <c r="H39" s="481"/>
      <c r="I39" s="484"/>
      <c r="J39" s="217" t="s">
        <v>80</v>
      </c>
      <c r="K39" s="344">
        <v>0</v>
      </c>
      <c r="L39" s="370">
        <v>0</v>
      </c>
      <c r="M39" s="444">
        <f>+L39-K39</f>
        <v>0</v>
      </c>
      <c r="N39" s="216"/>
      <c r="O39" s="308"/>
      <c r="P39" s="96"/>
      <c r="Q39" s="7"/>
    </row>
    <row r="40" spans="1:24" s="1" customFormat="1" ht="14.25" customHeight="1" thickBot="1" x14ac:dyDescent="0.25">
      <c r="A40" s="195"/>
      <c r="B40" s="55"/>
      <c r="C40" s="633"/>
      <c r="D40" s="292"/>
      <c r="E40" s="697"/>
      <c r="F40" s="512"/>
      <c r="G40" s="611"/>
      <c r="H40" s="482"/>
      <c r="I40" s="492"/>
      <c r="J40" s="21" t="s">
        <v>32</v>
      </c>
      <c r="K40" s="12">
        <f>SUM(K37:K39)</f>
        <v>12.6</v>
      </c>
      <c r="L40" s="361">
        <f>SUM(L37:L39)</f>
        <v>12.6</v>
      </c>
      <c r="M40" s="447">
        <f>SUM(M37:M39)</f>
        <v>0</v>
      </c>
      <c r="N40" s="216"/>
      <c r="O40" s="308"/>
      <c r="X40" s="7"/>
    </row>
    <row r="41" spans="1:24" s="1" customFormat="1" ht="14.25" customHeight="1" thickBot="1" x14ac:dyDescent="0.25">
      <c r="A41" s="198" t="s">
        <v>14</v>
      </c>
      <c r="B41" s="60" t="s">
        <v>14</v>
      </c>
      <c r="C41" s="539" t="s">
        <v>41</v>
      </c>
      <c r="D41" s="540"/>
      <c r="E41" s="540"/>
      <c r="F41" s="540"/>
      <c r="G41" s="540"/>
      <c r="H41" s="540"/>
      <c r="I41" s="540"/>
      <c r="J41" s="540"/>
      <c r="K41" s="345">
        <f>+K28+K22+K19+K32+K34+K36+K40</f>
        <v>1187</v>
      </c>
      <c r="L41" s="371">
        <f>+L28+L22+L19+L32+L34+L36+L40</f>
        <v>1187</v>
      </c>
      <c r="M41" s="371">
        <f>+M28+M22+M19+M32+M34+M36+M40</f>
        <v>0</v>
      </c>
      <c r="N41" s="744"/>
      <c r="O41" s="745"/>
      <c r="P41" s="7"/>
      <c r="S41" s="7"/>
    </row>
    <row r="42" spans="1:24" s="1" customFormat="1" ht="14.25" customHeight="1" thickBot="1" x14ac:dyDescent="0.25">
      <c r="A42" s="193" t="s">
        <v>14</v>
      </c>
      <c r="B42" s="61" t="s">
        <v>33</v>
      </c>
      <c r="C42" s="523" t="s">
        <v>42</v>
      </c>
      <c r="D42" s="524"/>
      <c r="E42" s="524"/>
      <c r="F42" s="524"/>
      <c r="G42" s="524"/>
      <c r="H42" s="524"/>
      <c r="I42" s="524"/>
      <c r="J42" s="524"/>
      <c r="K42" s="524"/>
      <c r="L42" s="524"/>
      <c r="M42" s="524"/>
      <c r="N42" s="524"/>
      <c r="O42" s="525"/>
      <c r="Q42" s="7"/>
      <c r="T42" s="7"/>
    </row>
    <row r="43" spans="1:24" s="1" customFormat="1" ht="16.5" customHeight="1" x14ac:dyDescent="0.2">
      <c r="A43" s="199" t="s">
        <v>14</v>
      </c>
      <c r="B43" s="62" t="s">
        <v>33</v>
      </c>
      <c r="C43" s="63" t="s">
        <v>14</v>
      </c>
      <c r="D43" s="290"/>
      <c r="E43" s="678" t="s">
        <v>43</v>
      </c>
      <c r="F43" s="77"/>
      <c r="G43" s="545">
        <v>13020201</v>
      </c>
      <c r="H43" s="480" t="s">
        <v>20</v>
      </c>
      <c r="I43" s="483" t="s">
        <v>135</v>
      </c>
      <c r="J43" s="136" t="s">
        <v>81</v>
      </c>
      <c r="K43" s="22">
        <v>3.4</v>
      </c>
      <c r="L43" s="386">
        <v>3.4</v>
      </c>
      <c r="M43" s="372"/>
      <c r="N43" s="125" t="s">
        <v>74</v>
      </c>
      <c r="O43" s="131" t="s">
        <v>124</v>
      </c>
      <c r="R43" s="7"/>
    </row>
    <row r="44" spans="1:24" s="1" customFormat="1" ht="15" customHeight="1" x14ac:dyDescent="0.2">
      <c r="A44" s="196"/>
      <c r="B44" s="64"/>
      <c r="C44" s="65"/>
      <c r="D44" s="291"/>
      <c r="E44" s="679"/>
      <c r="F44" s="78"/>
      <c r="G44" s="546"/>
      <c r="H44" s="481"/>
      <c r="I44" s="484"/>
      <c r="J44" s="87" t="s">
        <v>21</v>
      </c>
      <c r="K44" s="18">
        <v>962.5</v>
      </c>
      <c r="L44" s="365">
        <v>962.5</v>
      </c>
      <c r="M44" s="353"/>
      <c r="N44" s="521" t="s">
        <v>44</v>
      </c>
      <c r="O44" s="138" t="s">
        <v>90</v>
      </c>
      <c r="Q44" s="7"/>
    </row>
    <row r="45" spans="1:24" s="1" customFormat="1" ht="40.5" customHeight="1" x14ac:dyDescent="0.2">
      <c r="A45" s="196"/>
      <c r="B45" s="64"/>
      <c r="C45" s="65"/>
      <c r="D45" s="291"/>
      <c r="E45" s="679"/>
      <c r="F45" s="78"/>
      <c r="G45" s="546"/>
      <c r="H45" s="312"/>
      <c r="I45" s="484"/>
      <c r="J45" s="106" t="s">
        <v>45</v>
      </c>
      <c r="K45" s="379">
        <v>67.8</v>
      </c>
      <c r="L45" s="387">
        <v>67.8</v>
      </c>
      <c r="M45" s="373"/>
      <c r="N45" s="683"/>
      <c r="O45" s="137"/>
      <c r="Q45" s="7"/>
    </row>
    <row r="46" spans="1:24" s="1" customFormat="1" ht="41.25" customHeight="1" x14ac:dyDescent="0.2">
      <c r="A46" s="196"/>
      <c r="B46" s="64"/>
      <c r="C46" s="65"/>
      <c r="D46" s="291"/>
      <c r="E46" s="249"/>
      <c r="F46" s="78"/>
      <c r="G46" s="286"/>
      <c r="H46" s="312"/>
      <c r="I46" s="118"/>
      <c r="J46" s="28" t="s">
        <v>39</v>
      </c>
      <c r="K46" s="380">
        <v>2.5</v>
      </c>
      <c r="L46" s="388">
        <v>2.5</v>
      </c>
      <c r="M46" s="374"/>
      <c r="N46" s="228" t="s">
        <v>73</v>
      </c>
      <c r="O46" s="79" t="s">
        <v>125</v>
      </c>
      <c r="Q46" s="7"/>
    </row>
    <row r="47" spans="1:24" s="1" customFormat="1" ht="16.5" customHeight="1" x14ac:dyDescent="0.2">
      <c r="A47" s="196"/>
      <c r="B47" s="64"/>
      <c r="C47" s="65"/>
      <c r="D47" s="291"/>
      <c r="E47" s="85"/>
      <c r="F47" s="78"/>
      <c r="G47" s="286"/>
      <c r="H47" s="312"/>
      <c r="I47" s="118"/>
      <c r="J47" s="28" t="s">
        <v>45</v>
      </c>
      <c r="K47" s="381">
        <v>7</v>
      </c>
      <c r="L47" s="389">
        <v>7</v>
      </c>
      <c r="M47" s="375"/>
      <c r="N47" s="521" t="s">
        <v>126</v>
      </c>
      <c r="O47" s="132" t="s">
        <v>127</v>
      </c>
      <c r="R47" s="7"/>
      <c r="U47" s="7"/>
    </row>
    <row r="48" spans="1:24" s="1" customFormat="1" ht="16.5" customHeight="1" thickBot="1" x14ac:dyDescent="0.25">
      <c r="A48" s="197"/>
      <c r="B48" s="58"/>
      <c r="C48" s="59"/>
      <c r="D48" s="292"/>
      <c r="E48" s="80"/>
      <c r="F48" s="81"/>
      <c r="G48" s="287"/>
      <c r="H48" s="313"/>
      <c r="I48" s="119"/>
      <c r="J48" s="29" t="s">
        <v>32</v>
      </c>
      <c r="K48" s="12">
        <f>SUM(K43:K47)</f>
        <v>1043.2</v>
      </c>
      <c r="L48" s="361">
        <f>SUM(L43:L47)</f>
        <v>1043.2</v>
      </c>
      <c r="M48" s="349"/>
      <c r="N48" s="522"/>
      <c r="O48" s="133"/>
      <c r="R48" s="7"/>
      <c r="S48" s="7"/>
    </row>
    <row r="49" spans="1:20" s="1" customFormat="1" ht="20.25" customHeight="1" x14ac:dyDescent="0.2">
      <c r="A49" s="200" t="s">
        <v>14</v>
      </c>
      <c r="B49" s="25" t="s">
        <v>33</v>
      </c>
      <c r="C49" s="52" t="s">
        <v>33</v>
      </c>
      <c r="D49" s="294"/>
      <c r="E49" s="574" t="s">
        <v>75</v>
      </c>
      <c r="F49" s="518" t="s">
        <v>84</v>
      </c>
      <c r="G49" s="545">
        <v>13010111</v>
      </c>
      <c r="H49" s="480" t="s">
        <v>20</v>
      </c>
      <c r="I49" s="483" t="s">
        <v>135</v>
      </c>
      <c r="J49" s="26" t="s">
        <v>39</v>
      </c>
      <c r="K49" s="32">
        <v>16</v>
      </c>
      <c r="L49" s="390">
        <v>16</v>
      </c>
      <c r="M49" s="376"/>
      <c r="N49" s="516" t="s">
        <v>76</v>
      </c>
      <c r="O49" s="154" t="s">
        <v>110</v>
      </c>
    </row>
    <row r="50" spans="1:20" s="1" customFormat="1" ht="20.25" customHeight="1" x14ac:dyDescent="0.2">
      <c r="A50" s="201"/>
      <c r="B50" s="27"/>
      <c r="C50" s="121"/>
      <c r="D50" s="293"/>
      <c r="E50" s="575"/>
      <c r="F50" s="519"/>
      <c r="G50" s="546"/>
      <c r="H50" s="481"/>
      <c r="I50" s="484"/>
      <c r="J50" s="28" t="s">
        <v>81</v>
      </c>
      <c r="K50" s="18">
        <v>0.8</v>
      </c>
      <c r="L50" s="365">
        <v>0.8</v>
      </c>
      <c r="M50" s="353"/>
      <c r="N50" s="517"/>
      <c r="O50" s="132"/>
    </row>
    <row r="51" spans="1:20" s="1" customFormat="1" ht="15" customHeight="1" thickBot="1" x14ac:dyDescent="0.25">
      <c r="A51" s="202"/>
      <c r="B51" s="20"/>
      <c r="C51" s="53"/>
      <c r="D51" s="295"/>
      <c r="E51" s="576"/>
      <c r="F51" s="520"/>
      <c r="G51" s="686"/>
      <c r="H51" s="482"/>
      <c r="I51" s="119"/>
      <c r="J51" s="29" t="s">
        <v>32</v>
      </c>
      <c r="K51" s="12">
        <f>SUM(K49:K50)</f>
        <v>16.8</v>
      </c>
      <c r="L51" s="361">
        <f>SUM(L49:L50)</f>
        <v>16.8</v>
      </c>
      <c r="M51" s="349"/>
      <c r="N51" s="126"/>
      <c r="O51" s="133"/>
    </row>
    <row r="52" spans="1:20" s="1" customFormat="1" ht="30" customHeight="1" x14ac:dyDescent="0.2">
      <c r="A52" s="200" t="s">
        <v>14</v>
      </c>
      <c r="B52" s="25" t="s">
        <v>33</v>
      </c>
      <c r="C52" s="52" t="s">
        <v>37</v>
      </c>
      <c r="D52" s="294"/>
      <c r="E52" s="684" t="s">
        <v>87</v>
      </c>
      <c r="F52" s="75"/>
      <c r="G52" s="545">
        <v>13010110</v>
      </c>
      <c r="H52" s="480" t="s">
        <v>20</v>
      </c>
      <c r="I52" s="483" t="s">
        <v>135</v>
      </c>
      <c r="J52" s="30" t="s">
        <v>21</v>
      </c>
      <c r="K52" s="32">
        <v>9.5</v>
      </c>
      <c r="L52" s="390">
        <v>9.5</v>
      </c>
      <c r="M52" s="376"/>
      <c r="N52" s="86" t="s">
        <v>88</v>
      </c>
      <c r="O52" s="154" t="s">
        <v>128</v>
      </c>
      <c r="P52" s="7"/>
      <c r="R52" s="7"/>
    </row>
    <row r="53" spans="1:20" s="1" customFormat="1" ht="16.5" customHeight="1" thickBot="1" x14ac:dyDescent="0.25">
      <c r="A53" s="202"/>
      <c r="B53" s="20"/>
      <c r="C53" s="53"/>
      <c r="D53" s="295"/>
      <c r="E53" s="685"/>
      <c r="F53" s="98"/>
      <c r="G53" s="686"/>
      <c r="H53" s="482"/>
      <c r="I53" s="492"/>
      <c r="J53" s="29" t="s">
        <v>32</v>
      </c>
      <c r="K53" s="382">
        <f>SUM(K52)</f>
        <v>9.5</v>
      </c>
      <c r="L53" s="391">
        <f>SUM(L52)</f>
        <v>9.5</v>
      </c>
      <c r="M53" s="377"/>
      <c r="N53" s="229" t="s">
        <v>97</v>
      </c>
      <c r="O53" s="155" t="s">
        <v>46</v>
      </c>
    </row>
    <row r="54" spans="1:20" s="1" customFormat="1" ht="13.5" customHeight="1" x14ac:dyDescent="0.2">
      <c r="A54" s="200" t="s">
        <v>14</v>
      </c>
      <c r="B54" s="25" t="s">
        <v>33</v>
      </c>
      <c r="C54" s="52" t="s">
        <v>40</v>
      </c>
      <c r="D54" s="294"/>
      <c r="E54" s="574" t="s">
        <v>154</v>
      </c>
      <c r="F54" s="75"/>
      <c r="G54" s="703">
        <v>13010119</v>
      </c>
      <c r="H54" s="480" t="s">
        <v>20</v>
      </c>
      <c r="I54" s="483" t="s">
        <v>135</v>
      </c>
      <c r="J54" s="30" t="s">
        <v>118</v>
      </c>
      <c r="K54" s="32">
        <v>2</v>
      </c>
      <c r="L54" s="390">
        <v>2</v>
      </c>
      <c r="M54" s="376"/>
      <c r="N54" s="33" t="s">
        <v>156</v>
      </c>
      <c r="O54" s="154" t="s">
        <v>46</v>
      </c>
      <c r="P54" s="7"/>
      <c r="R54" s="7"/>
    </row>
    <row r="55" spans="1:20" s="1" customFormat="1" ht="13.5" customHeight="1" x14ac:dyDescent="0.2">
      <c r="A55" s="201"/>
      <c r="B55" s="27"/>
      <c r="C55" s="121"/>
      <c r="D55" s="293"/>
      <c r="E55" s="575"/>
      <c r="F55" s="76"/>
      <c r="G55" s="704"/>
      <c r="H55" s="481"/>
      <c r="I55" s="484"/>
      <c r="J55" s="218" t="s">
        <v>80</v>
      </c>
      <c r="K55" s="72">
        <v>22</v>
      </c>
      <c r="L55" s="359">
        <v>22</v>
      </c>
      <c r="M55" s="347"/>
      <c r="N55" s="541"/>
      <c r="O55" s="132"/>
      <c r="P55" s="7"/>
      <c r="R55" s="7"/>
    </row>
    <row r="56" spans="1:20" s="1" customFormat="1" ht="13.5" customHeight="1" x14ac:dyDescent="0.2">
      <c r="A56" s="201"/>
      <c r="B56" s="27"/>
      <c r="C56" s="121"/>
      <c r="D56" s="293"/>
      <c r="E56" s="575"/>
      <c r="F56" s="76"/>
      <c r="G56" s="704"/>
      <c r="H56" s="481"/>
      <c r="I56" s="484"/>
      <c r="J56" s="186" t="s">
        <v>50</v>
      </c>
      <c r="K56" s="383">
        <v>6.9</v>
      </c>
      <c r="L56" s="392">
        <v>6.9</v>
      </c>
      <c r="M56" s="378"/>
      <c r="N56" s="541"/>
      <c r="O56" s="132"/>
      <c r="P56" s="7"/>
      <c r="Q56" s="7"/>
      <c r="R56" s="7"/>
    </row>
    <row r="57" spans="1:20" s="1" customFormat="1" ht="13.5" customHeight="1" thickBot="1" x14ac:dyDescent="0.25">
      <c r="A57" s="202"/>
      <c r="B57" s="20"/>
      <c r="C57" s="53"/>
      <c r="D57" s="295"/>
      <c r="E57" s="576"/>
      <c r="F57" s="98"/>
      <c r="G57" s="705"/>
      <c r="H57" s="482"/>
      <c r="I57" s="492"/>
      <c r="J57" s="29" t="s">
        <v>32</v>
      </c>
      <c r="K57" s="12">
        <f>SUM(K54:K56)</f>
        <v>30.9</v>
      </c>
      <c r="L57" s="361">
        <f>SUM(L54:L56)</f>
        <v>30.9</v>
      </c>
      <c r="M57" s="349"/>
      <c r="N57" s="542"/>
      <c r="O57" s="133"/>
    </row>
    <row r="58" spans="1:20" s="1" customFormat="1" ht="30.75" customHeight="1" x14ac:dyDescent="0.2">
      <c r="A58" s="200" t="s">
        <v>14</v>
      </c>
      <c r="B58" s="25" t="s">
        <v>33</v>
      </c>
      <c r="C58" s="52" t="s">
        <v>51</v>
      </c>
      <c r="D58" s="294"/>
      <c r="E58" s="164" t="s">
        <v>146</v>
      </c>
      <c r="F58" s="75"/>
      <c r="G58" s="288"/>
      <c r="H58" s="311" t="s">
        <v>20</v>
      </c>
      <c r="I58" s="483" t="s">
        <v>135</v>
      </c>
      <c r="J58" s="30"/>
      <c r="K58" s="341"/>
      <c r="L58" s="360"/>
      <c r="M58" s="348"/>
      <c r="N58" s="230"/>
      <c r="O58" s="160"/>
      <c r="P58" s="7"/>
      <c r="R58" s="7"/>
      <c r="S58" s="7"/>
    </row>
    <row r="59" spans="1:20" s="1" customFormat="1" ht="69" customHeight="1" x14ac:dyDescent="0.2">
      <c r="A59" s="201"/>
      <c r="B59" s="27"/>
      <c r="C59" s="121"/>
      <c r="D59" s="293" t="s">
        <v>14</v>
      </c>
      <c r="E59" s="165" t="s">
        <v>145</v>
      </c>
      <c r="F59" s="76"/>
      <c r="G59" s="298">
        <v>13010113</v>
      </c>
      <c r="H59" s="161"/>
      <c r="I59" s="484"/>
      <c r="J59" s="5" t="s">
        <v>21</v>
      </c>
      <c r="K59" s="72">
        <v>8.1999999999999993</v>
      </c>
      <c r="L59" s="359">
        <v>8.1999999999999993</v>
      </c>
      <c r="M59" s="347"/>
      <c r="N59" s="231" t="s">
        <v>131</v>
      </c>
      <c r="O59" s="162" t="s">
        <v>132</v>
      </c>
      <c r="P59" s="7"/>
      <c r="R59" s="7"/>
      <c r="S59" s="7"/>
    </row>
    <row r="60" spans="1:20" s="1" customFormat="1" ht="28.5" customHeight="1" x14ac:dyDescent="0.2">
      <c r="A60" s="201"/>
      <c r="B60" s="27"/>
      <c r="C60" s="121"/>
      <c r="D60" s="296" t="s">
        <v>33</v>
      </c>
      <c r="E60" s="668" t="s">
        <v>89</v>
      </c>
      <c r="F60" s="76"/>
      <c r="G60" s="546">
        <v>13010112</v>
      </c>
      <c r="H60" s="670"/>
      <c r="I60" s="314"/>
      <c r="J60" s="100" t="s">
        <v>35</v>
      </c>
      <c r="K60" s="18">
        <v>3</v>
      </c>
      <c r="L60" s="365">
        <v>3</v>
      </c>
      <c r="M60" s="353"/>
      <c r="N60" s="537" t="s">
        <v>129</v>
      </c>
      <c r="O60" s="162" t="s">
        <v>130</v>
      </c>
      <c r="P60" s="7"/>
      <c r="R60" s="7"/>
      <c r="S60" s="7"/>
      <c r="T60" s="7"/>
    </row>
    <row r="61" spans="1:20" s="1" customFormat="1" ht="16.5" customHeight="1" thickBot="1" x14ac:dyDescent="0.25">
      <c r="A61" s="202"/>
      <c r="B61" s="20"/>
      <c r="C61" s="53"/>
      <c r="D61" s="295"/>
      <c r="E61" s="669"/>
      <c r="F61" s="98"/>
      <c r="G61" s="686"/>
      <c r="H61" s="671"/>
      <c r="I61" s="119"/>
      <c r="J61" s="29" t="s">
        <v>32</v>
      </c>
      <c r="K61" s="12">
        <f>SUM(K59:K60)</f>
        <v>11.2</v>
      </c>
      <c r="L61" s="361">
        <f>SUM(L59:L60)</f>
        <v>11.2</v>
      </c>
      <c r="M61" s="349"/>
      <c r="N61" s="538"/>
      <c r="O61" s="133"/>
      <c r="S61" s="7"/>
    </row>
    <row r="62" spans="1:20" s="1" customFormat="1" ht="52.5" customHeight="1" x14ac:dyDescent="0.2">
      <c r="A62" s="200" t="s">
        <v>14</v>
      </c>
      <c r="B62" s="25" t="s">
        <v>33</v>
      </c>
      <c r="C62" s="52" t="s">
        <v>52</v>
      </c>
      <c r="D62" s="294"/>
      <c r="E62" s="678" t="s">
        <v>91</v>
      </c>
      <c r="F62" s="75"/>
      <c r="G62" s="545">
        <v>13020101</v>
      </c>
      <c r="H62" s="143" t="s">
        <v>20</v>
      </c>
      <c r="I62" s="483" t="s">
        <v>137</v>
      </c>
      <c r="J62" s="30" t="s">
        <v>21</v>
      </c>
      <c r="K62" s="32">
        <v>55.1</v>
      </c>
      <c r="L62" s="390">
        <v>55.1</v>
      </c>
      <c r="M62" s="376">
        <f>+L62-K62</f>
        <v>0</v>
      </c>
      <c r="N62" s="457" t="s">
        <v>102</v>
      </c>
      <c r="O62" s="131" t="s">
        <v>92</v>
      </c>
      <c r="P62" s="7"/>
      <c r="R62" s="7"/>
    </row>
    <row r="63" spans="1:20" s="1" customFormat="1" ht="15" customHeight="1" x14ac:dyDescent="0.2">
      <c r="A63" s="201"/>
      <c r="B63" s="27"/>
      <c r="C63" s="121"/>
      <c r="D63" s="293"/>
      <c r="E63" s="679"/>
      <c r="F63" s="76"/>
      <c r="G63" s="546"/>
      <c r="H63" s="335"/>
      <c r="I63" s="484"/>
      <c r="J63" s="87"/>
      <c r="K63" s="427"/>
      <c r="L63" s="458"/>
      <c r="M63" s="459"/>
      <c r="N63" s="468" t="s">
        <v>165</v>
      </c>
      <c r="O63" s="735" t="s">
        <v>46</v>
      </c>
      <c r="P63" s="7"/>
      <c r="R63" s="7"/>
    </row>
    <row r="64" spans="1:20" s="1" customFormat="1" ht="17.25" customHeight="1" x14ac:dyDescent="0.2">
      <c r="A64" s="201"/>
      <c r="B64" s="27"/>
      <c r="C64" s="84"/>
      <c r="D64" s="293"/>
      <c r="E64" s="679"/>
      <c r="F64" s="76"/>
      <c r="G64" s="682"/>
      <c r="H64" s="335"/>
      <c r="I64" s="672"/>
      <c r="J64" s="156" t="s">
        <v>32</v>
      </c>
      <c r="K64" s="384">
        <f t="shared" ref="K64" si="2">K62</f>
        <v>55.1</v>
      </c>
      <c r="L64" s="393">
        <f t="shared" ref="L64:M64" si="3">L62</f>
        <v>55.1</v>
      </c>
      <c r="M64" s="428">
        <f t="shared" si="3"/>
        <v>0</v>
      </c>
      <c r="N64" s="476"/>
      <c r="O64" s="736"/>
    </row>
    <row r="65" spans="1:22" s="1" customFormat="1" ht="15.75" customHeight="1" thickBot="1" x14ac:dyDescent="0.25">
      <c r="A65" s="203" t="s">
        <v>14</v>
      </c>
      <c r="B65" s="110" t="s">
        <v>33</v>
      </c>
      <c r="C65" s="699" t="s">
        <v>41</v>
      </c>
      <c r="D65" s="700"/>
      <c r="E65" s="700"/>
      <c r="F65" s="700"/>
      <c r="G65" s="700"/>
      <c r="H65" s="700"/>
      <c r="I65" s="701"/>
      <c r="J65" s="702"/>
      <c r="K65" s="385">
        <f t="shared" ref="K65" si="4">+K64+K53+K51+K48+K61+K57</f>
        <v>1166.7000000000003</v>
      </c>
      <c r="L65" s="394">
        <f t="shared" ref="L65:M65" si="5">+L64+L53+L51+L48+L61+L57</f>
        <v>1166.7000000000003</v>
      </c>
      <c r="M65" s="429">
        <f t="shared" si="5"/>
        <v>0</v>
      </c>
      <c r="N65" s="743"/>
      <c r="O65" s="681"/>
      <c r="P65" s="7"/>
      <c r="Q65" s="96"/>
      <c r="R65" s="96"/>
    </row>
    <row r="66" spans="1:22" s="1" customFormat="1" ht="13.5" thickBot="1" x14ac:dyDescent="0.25">
      <c r="A66" s="204" t="s">
        <v>14</v>
      </c>
      <c r="B66" s="24" t="s">
        <v>37</v>
      </c>
      <c r="C66" s="674" t="s">
        <v>48</v>
      </c>
      <c r="D66" s="675"/>
      <c r="E66" s="675"/>
      <c r="F66" s="675"/>
      <c r="G66" s="675"/>
      <c r="H66" s="675"/>
      <c r="I66" s="675"/>
      <c r="J66" s="675"/>
      <c r="K66" s="675"/>
      <c r="L66" s="675"/>
      <c r="M66" s="675"/>
      <c r="N66" s="675"/>
      <c r="O66" s="676"/>
      <c r="P66" s="7"/>
      <c r="Q66" s="96"/>
    </row>
    <row r="67" spans="1:22" s="1" customFormat="1" ht="18.75" customHeight="1" x14ac:dyDescent="0.2">
      <c r="A67" s="605" t="s">
        <v>14</v>
      </c>
      <c r="B67" s="588" t="s">
        <v>37</v>
      </c>
      <c r="C67" s="529" t="s">
        <v>14</v>
      </c>
      <c r="D67" s="654"/>
      <c r="E67" s="532" t="s">
        <v>141</v>
      </c>
      <c r="F67" s="526" t="s">
        <v>49</v>
      </c>
      <c r="G67" s="663">
        <v>13020431</v>
      </c>
      <c r="H67" s="603" t="s">
        <v>46</v>
      </c>
      <c r="I67" s="513" t="s">
        <v>138</v>
      </c>
      <c r="J67" s="107" t="s">
        <v>21</v>
      </c>
      <c r="K67" s="22">
        <v>50</v>
      </c>
      <c r="L67" s="386">
        <v>50</v>
      </c>
      <c r="M67" s="398"/>
      <c r="N67" s="504" t="s">
        <v>85</v>
      </c>
      <c r="O67" s="652">
        <v>100</v>
      </c>
    </row>
    <row r="68" spans="1:22" s="1" customFormat="1" ht="18.75" customHeight="1" x14ac:dyDescent="0.2">
      <c r="A68" s="693"/>
      <c r="B68" s="589"/>
      <c r="C68" s="530"/>
      <c r="D68" s="655"/>
      <c r="E68" s="533"/>
      <c r="F68" s="527"/>
      <c r="G68" s="664"/>
      <c r="H68" s="673"/>
      <c r="I68" s="514"/>
      <c r="J68" s="103"/>
      <c r="K68" s="101"/>
      <c r="L68" s="363"/>
      <c r="M68" s="113"/>
      <c r="N68" s="505"/>
      <c r="O68" s="677"/>
      <c r="P68" s="7"/>
      <c r="R68" s="7"/>
    </row>
    <row r="69" spans="1:22" s="1" customFormat="1" ht="16.5" customHeight="1" thickBot="1" x14ac:dyDescent="0.25">
      <c r="A69" s="606"/>
      <c r="B69" s="590"/>
      <c r="C69" s="531"/>
      <c r="D69" s="656"/>
      <c r="E69" s="534"/>
      <c r="F69" s="528"/>
      <c r="G69" s="665"/>
      <c r="H69" s="604"/>
      <c r="I69" s="515"/>
      <c r="J69" s="320" t="s">
        <v>32</v>
      </c>
      <c r="K69" s="82">
        <f t="shared" ref="K69" si="6">SUM(K67:K67)</f>
        <v>50</v>
      </c>
      <c r="L69" s="407">
        <f t="shared" ref="L69" si="7">SUM(L67:L67)</f>
        <v>50</v>
      </c>
      <c r="M69" s="399"/>
      <c r="N69" s="506"/>
      <c r="O69" s="653"/>
      <c r="R69" s="7"/>
    </row>
    <row r="70" spans="1:22" s="1" customFormat="1" ht="34.5" customHeight="1" x14ac:dyDescent="0.2">
      <c r="A70" s="605" t="s">
        <v>14</v>
      </c>
      <c r="B70" s="588" t="s">
        <v>37</v>
      </c>
      <c r="C70" s="529" t="s">
        <v>33</v>
      </c>
      <c r="D70" s="654"/>
      <c r="E70" s="596" t="s">
        <v>149</v>
      </c>
      <c r="F70" s="598" t="s">
        <v>49</v>
      </c>
      <c r="G70" s="615">
        <v>13020430</v>
      </c>
      <c r="H70" s="603" t="s">
        <v>20</v>
      </c>
      <c r="I70" s="513" t="s">
        <v>135</v>
      </c>
      <c r="J70" s="107" t="s">
        <v>21</v>
      </c>
      <c r="K70" s="22">
        <v>110</v>
      </c>
      <c r="L70" s="386">
        <v>110</v>
      </c>
      <c r="M70" s="398"/>
      <c r="N70" s="650" t="s">
        <v>113</v>
      </c>
      <c r="O70" s="652">
        <v>1</v>
      </c>
      <c r="T70" s="7"/>
    </row>
    <row r="71" spans="1:22" s="1" customFormat="1" ht="15.75" customHeight="1" thickBot="1" x14ac:dyDescent="0.25">
      <c r="A71" s="606"/>
      <c r="B71" s="590"/>
      <c r="C71" s="531"/>
      <c r="D71" s="656"/>
      <c r="E71" s="597"/>
      <c r="F71" s="599"/>
      <c r="G71" s="616"/>
      <c r="H71" s="604"/>
      <c r="I71" s="515"/>
      <c r="J71" s="320" t="s">
        <v>32</v>
      </c>
      <c r="K71" s="82">
        <f>SUM(K70:K70)</f>
        <v>110</v>
      </c>
      <c r="L71" s="407">
        <f>SUM(L70:L70)</f>
        <v>110</v>
      </c>
      <c r="M71" s="399"/>
      <c r="N71" s="651"/>
      <c r="O71" s="653"/>
    </row>
    <row r="72" spans="1:22" s="1" customFormat="1" ht="30" customHeight="1" x14ac:dyDescent="0.2">
      <c r="A72" s="605" t="s">
        <v>14</v>
      </c>
      <c r="B72" s="588" t="s">
        <v>37</v>
      </c>
      <c r="C72" s="529" t="s">
        <v>37</v>
      </c>
      <c r="D72" s="654"/>
      <c r="E72" s="657" t="s">
        <v>150</v>
      </c>
      <c r="F72" s="577" t="s">
        <v>83</v>
      </c>
      <c r="G72" s="609">
        <v>13020421</v>
      </c>
      <c r="H72" s="660" t="s">
        <v>47</v>
      </c>
      <c r="I72" s="483" t="s">
        <v>111</v>
      </c>
      <c r="J72" s="144" t="s">
        <v>107</v>
      </c>
      <c r="K72" s="22">
        <v>4.8</v>
      </c>
      <c r="L72" s="386">
        <v>4.8</v>
      </c>
      <c r="M72" s="398"/>
      <c r="N72" s="234" t="s">
        <v>114</v>
      </c>
      <c r="O72" s="152">
        <v>100</v>
      </c>
      <c r="P72" s="96"/>
      <c r="Q72" s="7"/>
    </row>
    <row r="73" spans="1:22" s="1" customFormat="1" ht="16.5" customHeight="1" x14ac:dyDescent="0.2">
      <c r="A73" s="693"/>
      <c r="B73" s="589"/>
      <c r="C73" s="530"/>
      <c r="D73" s="655"/>
      <c r="E73" s="658"/>
      <c r="F73" s="578"/>
      <c r="G73" s="610"/>
      <c r="H73" s="661"/>
      <c r="I73" s="484"/>
      <c r="J73" s="145" t="s">
        <v>21</v>
      </c>
      <c r="K73" s="18">
        <v>50</v>
      </c>
      <c r="L73" s="365">
        <v>50</v>
      </c>
      <c r="M73" s="400"/>
      <c r="N73" s="316" t="s">
        <v>93</v>
      </c>
      <c r="O73" s="73">
        <v>70</v>
      </c>
      <c r="P73" s="96"/>
      <c r="Q73" s="7"/>
    </row>
    <row r="74" spans="1:22" s="1" customFormat="1" ht="14.25" customHeight="1" thickBot="1" x14ac:dyDescent="0.25">
      <c r="A74" s="693"/>
      <c r="B74" s="589"/>
      <c r="C74" s="530"/>
      <c r="D74" s="655"/>
      <c r="E74" s="658"/>
      <c r="F74" s="578"/>
      <c r="G74" s="610"/>
      <c r="H74" s="661"/>
      <c r="I74" s="484"/>
      <c r="J74" s="146" t="s">
        <v>80</v>
      </c>
      <c r="K74" s="122">
        <v>1000</v>
      </c>
      <c r="L74" s="364">
        <v>1000</v>
      </c>
      <c r="M74" s="401"/>
      <c r="N74" s="235"/>
      <c r="O74" s="236"/>
      <c r="Q74" s="7"/>
    </row>
    <row r="75" spans="1:22" s="1" customFormat="1" ht="15.75" customHeight="1" thickBot="1" x14ac:dyDescent="0.25">
      <c r="A75" s="606"/>
      <c r="B75" s="590"/>
      <c r="C75" s="531"/>
      <c r="D75" s="656"/>
      <c r="E75" s="659"/>
      <c r="F75" s="274" t="s">
        <v>49</v>
      </c>
      <c r="G75" s="611"/>
      <c r="H75" s="662"/>
      <c r="I75" s="492"/>
      <c r="J75" s="147" t="s">
        <v>32</v>
      </c>
      <c r="K75" s="12">
        <f>SUM(K72:K74)</f>
        <v>1054.8</v>
      </c>
      <c r="L75" s="361">
        <f>SUM(L72:L74)</f>
        <v>1054.8</v>
      </c>
      <c r="M75" s="402"/>
      <c r="N75" s="255"/>
      <c r="O75" s="309"/>
      <c r="V75" s="504"/>
    </row>
    <row r="76" spans="1:22" s="1" customFormat="1" ht="23.25" customHeight="1" x14ac:dyDescent="0.2">
      <c r="A76" s="605" t="s">
        <v>14</v>
      </c>
      <c r="B76" s="588" t="s">
        <v>37</v>
      </c>
      <c r="C76" s="529" t="s">
        <v>40</v>
      </c>
      <c r="D76" s="654"/>
      <c r="E76" s="596" t="s">
        <v>148</v>
      </c>
      <c r="F76" s="577" t="s">
        <v>83</v>
      </c>
      <c r="G76" s="612" t="s">
        <v>160</v>
      </c>
      <c r="H76" s="647" t="s">
        <v>47</v>
      </c>
      <c r="I76" s="607" t="s">
        <v>112</v>
      </c>
      <c r="J76" s="123" t="s">
        <v>107</v>
      </c>
      <c r="K76" s="18">
        <v>100</v>
      </c>
      <c r="L76" s="460">
        <v>41</v>
      </c>
      <c r="M76" s="461">
        <f>+L76-K76</f>
        <v>-59</v>
      </c>
      <c r="N76" s="650" t="s">
        <v>109</v>
      </c>
      <c r="O76" s="462" t="s">
        <v>169</v>
      </c>
      <c r="P76" s="535"/>
      <c r="V76" s="505"/>
    </row>
    <row r="77" spans="1:22" s="1" customFormat="1" ht="18" customHeight="1" thickBot="1" x14ac:dyDescent="0.25">
      <c r="A77" s="693"/>
      <c r="B77" s="589"/>
      <c r="C77" s="530"/>
      <c r="D77" s="655"/>
      <c r="E77" s="667"/>
      <c r="F77" s="578"/>
      <c r="G77" s="613"/>
      <c r="H77" s="648"/>
      <c r="I77" s="608"/>
      <c r="J77" s="123" t="s">
        <v>50</v>
      </c>
      <c r="K77" s="18">
        <v>250</v>
      </c>
      <c r="L77" s="365">
        <v>250</v>
      </c>
      <c r="M77" s="400"/>
      <c r="N77" s="666"/>
      <c r="O77" s="332"/>
      <c r="P77" s="535"/>
      <c r="V77" s="506"/>
    </row>
    <row r="78" spans="1:22" s="1" customFormat="1" ht="15.75" customHeight="1" thickBot="1" x14ac:dyDescent="0.25">
      <c r="A78" s="606"/>
      <c r="B78" s="590"/>
      <c r="C78" s="531"/>
      <c r="D78" s="656"/>
      <c r="E78" s="597"/>
      <c r="F78" s="275"/>
      <c r="G78" s="614"/>
      <c r="H78" s="649"/>
      <c r="I78" s="595"/>
      <c r="J78" s="320" t="s">
        <v>32</v>
      </c>
      <c r="K78" s="82">
        <f>SUM(K76:K77)</f>
        <v>350</v>
      </c>
      <c r="L78" s="407">
        <f>SUM(L76:L77)</f>
        <v>291</v>
      </c>
      <c r="M78" s="407">
        <f>SUM(M76:M77)</f>
        <v>-59</v>
      </c>
      <c r="N78" s="651"/>
      <c r="O78" s="332"/>
      <c r="P78" s="536"/>
    </row>
    <row r="79" spans="1:22" s="1" customFormat="1" ht="14.25" customHeight="1" x14ac:dyDescent="0.2">
      <c r="A79" s="605" t="s">
        <v>14</v>
      </c>
      <c r="B79" s="588" t="s">
        <v>37</v>
      </c>
      <c r="C79" s="591" t="s">
        <v>51</v>
      </c>
      <c r="D79" s="654"/>
      <c r="E79" s="532" t="s">
        <v>151</v>
      </c>
      <c r="F79" s="276" t="s">
        <v>49</v>
      </c>
      <c r="G79" s="663">
        <v>13020418</v>
      </c>
      <c r="H79" s="603" t="s">
        <v>47</v>
      </c>
      <c r="I79" s="513" t="s">
        <v>161</v>
      </c>
      <c r="J79" s="107" t="s">
        <v>107</v>
      </c>
      <c r="K79" s="22">
        <v>6</v>
      </c>
      <c r="L79" s="386">
        <v>6</v>
      </c>
      <c r="M79" s="398"/>
      <c r="N79" s="504" t="s">
        <v>55</v>
      </c>
      <c r="O79" s="652">
        <v>100</v>
      </c>
    </row>
    <row r="80" spans="1:22" s="1" customFormat="1" ht="22.5" customHeight="1" x14ac:dyDescent="0.2">
      <c r="A80" s="693"/>
      <c r="B80" s="589"/>
      <c r="C80" s="592"/>
      <c r="D80" s="655"/>
      <c r="E80" s="533"/>
      <c r="F80" s="694" t="s">
        <v>82</v>
      </c>
      <c r="G80" s="664"/>
      <c r="H80" s="673"/>
      <c r="I80" s="514"/>
      <c r="J80" s="103"/>
      <c r="K80" s="101"/>
      <c r="L80" s="363"/>
      <c r="M80" s="113"/>
      <c r="N80" s="505"/>
      <c r="O80" s="677"/>
      <c r="P80" s="7"/>
      <c r="R80" s="7"/>
    </row>
    <row r="81" spans="1:24" s="1" customFormat="1" ht="18" customHeight="1" thickBot="1" x14ac:dyDescent="0.25">
      <c r="A81" s="606"/>
      <c r="B81" s="590"/>
      <c r="C81" s="593"/>
      <c r="D81" s="656"/>
      <c r="E81" s="534"/>
      <c r="F81" s="695"/>
      <c r="G81" s="665"/>
      <c r="H81" s="604"/>
      <c r="I81" s="515"/>
      <c r="J81" s="320" t="s">
        <v>32</v>
      </c>
      <c r="K81" s="82">
        <f>SUM(K79:K80)</f>
        <v>6</v>
      </c>
      <c r="L81" s="407">
        <f>SUM(L79:L80)</f>
        <v>6</v>
      </c>
      <c r="M81" s="399"/>
      <c r="N81" s="506"/>
      <c r="O81" s="653"/>
      <c r="R81" s="7"/>
    </row>
    <row r="82" spans="1:24" s="1" customFormat="1" ht="14.25" customHeight="1" x14ac:dyDescent="0.2">
      <c r="A82" s="605" t="s">
        <v>14</v>
      </c>
      <c r="B82" s="588" t="s">
        <v>37</v>
      </c>
      <c r="C82" s="591" t="s">
        <v>52</v>
      </c>
      <c r="D82" s="654"/>
      <c r="E82" s="687" t="s">
        <v>103</v>
      </c>
      <c r="F82" s="277" t="s">
        <v>49</v>
      </c>
      <c r="G82" s="707">
        <v>13020403</v>
      </c>
      <c r="H82" s="660" t="s">
        <v>47</v>
      </c>
      <c r="I82" s="483" t="s">
        <v>161</v>
      </c>
      <c r="J82" s="142" t="s">
        <v>50</v>
      </c>
      <c r="K82" s="395">
        <v>11.8</v>
      </c>
      <c r="L82" s="408">
        <v>11.8</v>
      </c>
      <c r="M82" s="403"/>
      <c r="N82" s="190" t="s">
        <v>95</v>
      </c>
      <c r="O82" s="134">
        <v>1</v>
      </c>
      <c r="P82" s="96"/>
      <c r="Q82" s="7"/>
      <c r="S82" s="7"/>
      <c r="T82" s="7"/>
    </row>
    <row r="83" spans="1:24" s="1" customFormat="1" ht="14.25" customHeight="1" x14ac:dyDescent="0.2">
      <c r="A83" s="693"/>
      <c r="B83" s="589"/>
      <c r="C83" s="592"/>
      <c r="D83" s="655"/>
      <c r="E83" s="688"/>
      <c r="F83" s="600" t="s">
        <v>82</v>
      </c>
      <c r="G83" s="708"/>
      <c r="H83" s="691"/>
      <c r="I83" s="484"/>
      <c r="J83" s="185"/>
      <c r="K83" s="93"/>
      <c r="L83" s="366"/>
      <c r="M83" s="354"/>
      <c r="N83" s="706"/>
      <c r="O83" s="109"/>
      <c r="Q83" s="7"/>
      <c r="S83" s="7"/>
      <c r="X83" s="7"/>
    </row>
    <row r="84" spans="1:24" s="1" customFormat="1" ht="14.25" customHeight="1" x14ac:dyDescent="0.2">
      <c r="A84" s="693"/>
      <c r="B84" s="589"/>
      <c r="C84" s="592"/>
      <c r="D84" s="655"/>
      <c r="E84" s="689"/>
      <c r="F84" s="601"/>
      <c r="G84" s="708"/>
      <c r="H84" s="692"/>
      <c r="I84" s="484"/>
      <c r="J84" s="184"/>
      <c r="K84" s="93"/>
      <c r="L84" s="366"/>
      <c r="M84" s="163"/>
      <c r="N84" s="706"/>
      <c r="O84" s="109"/>
      <c r="Q84" s="96"/>
      <c r="S84" s="7"/>
    </row>
    <row r="85" spans="1:24" s="1" customFormat="1" ht="14.25" customHeight="1" thickBot="1" x14ac:dyDescent="0.25">
      <c r="A85" s="606"/>
      <c r="B85" s="590"/>
      <c r="C85" s="593"/>
      <c r="D85" s="656"/>
      <c r="E85" s="690"/>
      <c r="F85" s="602"/>
      <c r="G85" s="709"/>
      <c r="H85" s="662"/>
      <c r="I85" s="492"/>
      <c r="J85" s="29" t="s">
        <v>32</v>
      </c>
      <c r="K85" s="82">
        <f>SUM(K82:K84)</f>
        <v>11.8</v>
      </c>
      <c r="L85" s="407">
        <f>SUM(L82:L84)</f>
        <v>11.8</v>
      </c>
      <c r="M85" s="399"/>
      <c r="N85" s="336"/>
      <c r="O85" s="109"/>
      <c r="Q85" s="7"/>
    </row>
    <row r="86" spans="1:24" s="1" customFormat="1" ht="14.25" customHeight="1" x14ac:dyDescent="0.2">
      <c r="A86" s="605" t="s">
        <v>14</v>
      </c>
      <c r="B86" s="588" t="s">
        <v>37</v>
      </c>
      <c r="C86" s="529" t="s">
        <v>19</v>
      </c>
      <c r="D86" s="654"/>
      <c r="E86" s="532" t="s">
        <v>139</v>
      </c>
      <c r="F86" s="278" t="s">
        <v>49</v>
      </c>
      <c r="G86" s="710">
        <v>13020413</v>
      </c>
      <c r="H86" s="647" t="s">
        <v>47</v>
      </c>
      <c r="I86" s="607" t="s">
        <v>111</v>
      </c>
      <c r="J86" s="148" t="s">
        <v>21</v>
      </c>
      <c r="K86" s="22">
        <v>40</v>
      </c>
      <c r="L86" s="386">
        <v>40</v>
      </c>
      <c r="M86" s="372"/>
      <c r="N86" s="507" t="s">
        <v>94</v>
      </c>
      <c r="O86" s="124">
        <v>1</v>
      </c>
      <c r="P86" s="7"/>
      <c r="S86" s="7"/>
      <c r="U86" s="7"/>
    </row>
    <row r="87" spans="1:24" s="1" customFormat="1" ht="18" customHeight="1" x14ac:dyDescent="0.2">
      <c r="A87" s="693"/>
      <c r="B87" s="589"/>
      <c r="C87" s="530"/>
      <c r="D87" s="655"/>
      <c r="E87" s="533"/>
      <c r="F87" s="694" t="s">
        <v>82</v>
      </c>
      <c r="G87" s="711"/>
      <c r="H87" s="648"/>
      <c r="I87" s="608"/>
      <c r="J87" s="237"/>
      <c r="K87" s="122"/>
      <c r="L87" s="364"/>
      <c r="M87" s="401"/>
      <c r="N87" s="508"/>
      <c r="O87" s="73"/>
      <c r="P87" s="7"/>
    </row>
    <row r="88" spans="1:24" s="1" customFormat="1" ht="15.75" customHeight="1" thickBot="1" x14ac:dyDescent="0.25">
      <c r="A88" s="606"/>
      <c r="B88" s="590"/>
      <c r="C88" s="531"/>
      <c r="D88" s="656"/>
      <c r="E88" s="534"/>
      <c r="F88" s="695"/>
      <c r="G88" s="712"/>
      <c r="H88" s="649"/>
      <c r="I88" s="595"/>
      <c r="J88" s="147" t="s">
        <v>32</v>
      </c>
      <c r="K88" s="12">
        <f t="shared" ref="K88" si="8">SUM(K86:K87)</f>
        <v>40</v>
      </c>
      <c r="L88" s="361">
        <f t="shared" ref="L88" si="9">SUM(L86:L87)</f>
        <v>40</v>
      </c>
      <c r="M88" s="402"/>
      <c r="N88" s="509"/>
      <c r="O88" s="73"/>
    </row>
    <row r="89" spans="1:24" s="1" customFormat="1" ht="28.5" customHeight="1" x14ac:dyDescent="0.2">
      <c r="A89" s="605" t="s">
        <v>14</v>
      </c>
      <c r="B89" s="588" t="s">
        <v>37</v>
      </c>
      <c r="C89" s="529" t="s">
        <v>53</v>
      </c>
      <c r="D89" s="654"/>
      <c r="E89" s="596" t="s">
        <v>142</v>
      </c>
      <c r="F89" s="598" t="s">
        <v>49</v>
      </c>
      <c r="G89" s="615">
        <v>13020433</v>
      </c>
      <c r="H89" s="603" t="s">
        <v>47</v>
      </c>
      <c r="I89" s="513" t="s">
        <v>140</v>
      </c>
      <c r="J89" s="107" t="s">
        <v>21</v>
      </c>
      <c r="K89" s="22">
        <v>33</v>
      </c>
      <c r="L89" s="386">
        <v>33</v>
      </c>
      <c r="M89" s="398"/>
      <c r="N89" s="315" t="s">
        <v>147</v>
      </c>
      <c r="O89" s="124">
        <v>0.5</v>
      </c>
      <c r="S89" s="7"/>
      <c r="T89" s="7"/>
    </row>
    <row r="90" spans="1:24" s="1" customFormat="1" ht="15.75" customHeight="1" thickBot="1" x14ac:dyDescent="0.25">
      <c r="A90" s="606"/>
      <c r="B90" s="590"/>
      <c r="C90" s="531"/>
      <c r="D90" s="656"/>
      <c r="E90" s="597"/>
      <c r="F90" s="599"/>
      <c r="G90" s="616"/>
      <c r="H90" s="604"/>
      <c r="I90" s="515"/>
      <c r="J90" s="10" t="s">
        <v>32</v>
      </c>
      <c r="K90" s="12">
        <f>SUM(K89:K89)</f>
        <v>33</v>
      </c>
      <c r="L90" s="361">
        <f>SUM(L89:L89)</f>
        <v>33</v>
      </c>
      <c r="M90" s="402"/>
      <c r="N90" s="159"/>
      <c r="O90" s="214"/>
    </row>
    <row r="91" spans="1:24" s="1" customFormat="1" ht="32.25" customHeight="1" x14ac:dyDescent="0.2">
      <c r="A91" s="212" t="s">
        <v>14</v>
      </c>
      <c r="B91" s="128" t="s">
        <v>37</v>
      </c>
      <c r="C91" s="187" t="s">
        <v>54</v>
      </c>
      <c r="D91" s="294"/>
      <c r="E91" s="188" t="s">
        <v>100</v>
      </c>
      <c r="F91" s="577" t="s">
        <v>82</v>
      </c>
      <c r="G91" s="327"/>
      <c r="H91" s="334" t="s">
        <v>86</v>
      </c>
      <c r="I91" s="483" t="s">
        <v>136</v>
      </c>
      <c r="J91" s="148"/>
      <c r="K91" s="32"/>
      <c r="L91" s="390"/>
      <c r="M91" s="404"/>
      <c r="N91" s="149"/>
      <c r="O91" s="14"/>
    </row>
    <row r="92" spans="1:24" s="1" customFormat="1" ht="48" customHeight="1" x14ac:dyDescent="0.2">
      <c r="A92" s="337"/>
      <c r="B92" s="325"/>
      <c r="C92" s="318"/>
      <c r="D92" s="297" t="s">
        <v>14</v>
      </c>
      <c r="E92" s="256" t="s">
        <v>104</v>
      </c>
      <c r="F92" s="578"/>
      <c r="G92" s="289">
        <v>13020427</v>
      </c>
      <c r="H92" s="333"/>
      <c r="I92" s="484"/>
      <c r="J92" s="157" t="s">
        <v>107</v>
      </c>
      <c r="K92" s="158">
        <v>20.2</v>
      </c>
      <c r="L92" s="409">
        <v>20.2</v>
      </c>
      <c r="M92" s="405"/>
      <c r="N92" s="150" t="s">
        <v>94</v>
      </c>
      <c r="O92" s="50">
        <v>1</v>
      </c>
      <c r="P92" s="7"/>
      <c r="R92" s="7"/>
      <c r="S92" s="7"/>
    </row>
    <row r="93" spans="1:24" s="1" customFormat="1" ht="29.25" customHeight="1" x14ac:dyDescent="0.2">
      <c r="A93" s="337"/>
      <c r="B93" s="325"/>
      <c r="C93" s="318"/>
      <c r="D93" s="293" t="s">
        <v>33</v>
      </c>
      <c r="E93" s="256" t="s">
        <v>101</v>
      </c>
      <c r="F93" s="279"/>
      <c r="G93" s="732">
        <v>13020422</v>
      </c>
      <c r="H93" s="333"/>
      <c r="I93" s="594" t="s">
        <v>98</v>
      </c>
      <c r="J93" s="151" t="s">
        <v>107</v>
      </c>
      <c r="K93" s="72">
        <v>24</v>
      </c>
      <c r="L93" s="359">
        <v>24</v>
      </c>
      <c r="M93" s="406"/>
      <c r="N93" s="310" t="s">
        <v>99</v>
      </c>
      <c r="O93" s="308">
        <v>100</v>
      </c>
    </row>
    <row r="94" spans="1:24" s="1" customFormat="1" ht="17.25" customHeight="1" thickBot="1" x14ac:dyDescent="0.25">
      <c r="A94" s="213"/>
      <c r="B94" s="129"/>
      <c r="C94" s="130"/>
      <c r="D94" s="295"/>
      <c r="E94" s="189"/>
      <c r="F94" s="338"/>
      <c r="G94" s="733"/>
      <c r="H94" s="273"/>
      <c r="I94" s="595"/>
      <c r="J94" s="104" t="s">
        <v>32</v>
      </c>
      <c r="K94" s="12">
        <f>SUM(K91:K93)</f>
        <v>44.2</v>
      </c>
      <c r="L94" s="361">
        <f>SUM(L91:L93)</f>
        <v>44.2</v>
      </c>
      <c r="M94" s="402"/>
      <c r="N94" s="306"/>
      <c r="O94" s="309"/>
      <c r="P94" s="319"/>
    </row>
    <row r="95" spans="1:24" s="1" customFormat="1" ht="16.5" customHeight="1" thickBot="1" x14ac:dyDescent="0.25">
      <c r="A95" s="205" t="s">
        <v>14</v>
      </c>
      <c r="B95" s="23" t="s">
        <v>37</v>
      </c>
      <c r="C95" s="713" t="s">
        <v>41</v>
      </c>
      <c r="D95" s="714"/>
      <c r="E95" s="714"/>
      <c r="F95" s="714"/>
      <c r="G95" s="714"/>
      <c r="H95" s="714"/>
      <c r="I95" s="714"/>
      <c r="J95" s="715"/>
      <c r="K95" s="396">
        <f>K94+K88+K78+K75+K85+K90+K71+K81+K69</f>
        <v>1699.8</v>
      </c>
      <c r="L95" s="410">
        <f>L94+L88+L78+L75+L85+L90+L71+L81+L69</f>
        <v>1640.8</v>
      </c>
      <c r="M95" s="410">
        <f>M94+M88+M78+M75+M85+M90+M71+M81+M69</f>
        <v>-59</v>
      </c>
      <c r="N95" s="716"/>
      <c r="O95" s="717"/>
      <c r="P95" s="96"/>
    </row>
    <row r="96" spans="1:24" s="1" customFormat="1" ht="16.5" customHeight="1" thickBot="1" x14ac:dyDescent="0.25">
      <c r="A96" s="206" t="s">
        <v>14</v>
      </c>
      <c r="B96" s="722" t="s">
        <v>56</v>
      </c>
      <c r="C96" s="723"/>
      <c r="D96" s="723"/>
      <c r="E96" s="723"/>
      <c r="F96" s="723"/>
      <c r="G96" s="723"/>
      <c r="H96" s="723"/>
      <c r="I96" s="723"/>
      <c r="J96" s="724"/>
      <c r="K96" s="207">
        <f>K95+K65+K41</f>
        <v>4053.5</v>
      </c>
      <c r="L96" s="411">
        <f>L95+L65+L41</f>
        <v>3994.5</v>
      </c>
      <c r="M96" s="411">
        <f>M95+M65+M41</f>
        <v>-59</v>
      </c>
      <c r="N96" s="725"/>
      <c r="O96" s="726"/>
    </row>
    <row r="97" spans="1:18" s="1" customFormat="1" ht="16.5" customHeight="1" thickBot="1" x14ac:dyDescent="0.25">
      <c r="A97" s="208" t="s">
        <v>57</v>
      </c>
      <c r="B97" s="727" t="s">
        <v>58</v>
      </c>
      <c r="C97" s="728"/>
      <c r="D97" s="728"/>
      <c r="E97" s="728"/>
      <c r="F97" s="728"/>
      <c r="G97" s="728"/>
      <c r="H97" s="728"/>
      <c r="I97" s="728"/>
      <c r="J97" s="729"/>
      <c r="K97" s="209">
        <f t="shared" ref="K97" si="10">K96</f>
        <v>4053.5</v>
      </c>
      <c r="L97" s="412">
        <f t="shared" ref="L97:M97" si="11">L96</f>
        <v>3994.5</v>
      </c>
      <c r="M97" s="412">
        <f t="shared" si="11"/>
        <v>-59</v>
      </c>
      <c r="N97" s="730"/>
      <c r="O97" s="731"/>
    </row>
    <row r="98" spans="1:18" s="43" customFormat="1" ht="16.5" customHeight="1" x14ac:dyDescent="0.2">
      <c r="A98" s="721" t="s">
        <v>168</v>
      </c>
      <c r="B98" s="721"/>
      <c r="C98" s="721"/>
      <c r="D98" s="721"/>
      <c r="E98" s="721"/>
      <c r="F98" s="721"/>
      <c r="G98" s="721"/>
      <c r="H98" s="721"/>
      <c r="I98" s="721"/>
      <c r="J98" s="721"/>
      <c r="K98" s="721"/>
      <c r="L98" s="721"/>
      <c r="M98" s="721"/>
      <c r="N98" s="721"/>
      <c r="O98" s="721"/>
    </row>
    <row r="99" spans="1:18" s="1" customFormat="1" ht="15" customHeight="1" thickBot="1" x14ac:dyDescent="0.25">
      <c r="A99" s="36"/>
      <c r="B99" s="718" t="s">
        <v>59</v>
      </c>
      <c r="C99" s="718"/>
      <c r="D99" s="718"/>
      <c r="E99" s="718"/>
      <c r="F99" s="718"/>
      <c r="G99" s="718"/>
      <c r="H99" s="718"/>
      <c r="I99" s="718"/>
      <c r="J99" s="718"/>
      <c r="K99" s="718"/>
      <c r="L99" s="718"/>
      <c r="M99" s="718"/>
      <c r="N99" s="37"/>
      <c r="O99" s="97"/>
    </row>
    <row r="100" spans="1:18" s="1" customFormat="1" ht="48.75" customHeight="1" x14ac:dyDescent="0.2">
      <c r="A100" s="38"/>
      <c r="B100" s="550" t="s">
        <v>60</v>
      </c>
      <c r="C100" s="719"/>
      <c r="D100" s="719"/>
      <c r="E100" s="719"/>
      <c r="F100" s="719"/>
      <c r="G100" s="719"/>
      <c r="H100" s="719"/>
      <c r="I100" s="720"/>
      <c r="J100" s="551"/>
      <c r="K100" s="424" t="s">
        <v>153</v>
      </c>
      <c r="L100" s="425" t="s">
        <v>162</v>
      </c>
      <c r="M100" s="426" t="s">
        <v>163</v>
      </c>
      <c r="N100" s="222"/>
      <c r="O100" s="222"/>
    </row>
    <row r="101" spans="1:18" s="1" customFormat="1" ht="17.25" customHeight="1" x14ac:dyDescent="0.2">
      <c r="A101" s="38"/>
      <c r="B101" s="621" t="s">
        <v>62</v>
      </c>
      <c r="C101" s="622"/>
      <c r="D101" s="622"/>
      <c r="E101" s="622"/>
      <c r="F101" s="622"/>
      <c r="G101" s="622"/>
      <c r="H101" s="622"/>
      <c r="I101" s="623"/>
      <c r="J101" s="624"/>
      <c r="K101" s="416">
        <f>SUM(K102:K110)</f>
        <v>2686</v>
      </c>
      <c r="L101" s="420">
        <f>SUM(L102:L110)</f>
        <v>2627</v>
      </c>
      <c r="M101" s="430">
        <f>SUM(M102:M110)</f>
        <v>-59</v>
      </c>
      <c r="N101" s="220"/>
      <c r="O101" s="220"/>
    </row>
    <row r="102" spans="1:18" s="1" customFormat="1" ht="15.75" customHeight="1" x14ac:dyDescent="0.2">
      <c r="A102" s="38"/>
      <c r="B102" s="582" t="s">
        <v>63</v>
      </c>
      <c r="C102" s="583"/>
      <c r="D102" s="583"/>
      <c r="E102" s="583"/>
      <c r="F102" s="583"/>
      <c r="G102" s="583"/>
      <c r="H102" s="583"/>
      <c r="I102" s="584"/>
      <c r="J102" s="585"/>
      <c r="K102" s="417">
        <f>SUMIF(J13:J94,"sb",K13:K94)</f>
        <v>1775.2</v>
      </c>
      <c r="L102" s="421">
        <f>SUMIF(J13:J94,"sb",L13:L94)</f>
        <v>1775.2</v>
      </c>
      <c r="M102" s="413">
        <f>+L102-K102</f>
        <v>0</v>
      </c>
      <c r="N102" s="221"/>
      <c r="O102" s="221"/>
    </row>
    <row r="103" spans="1:18" s="1" customFormat="1" ht="15" customHeight="1" x14ac:dyDescent="0.2">
      <c r="A103" s="38"/>
      <c r="B103" s="488" t="s">
        <v>108</v>
      </c>
      <c r="C103" s="489"/>
      <c r="D103" s="489"/>
      <c r="E103" s="489"/>
      <c r="F103" s="489"/>
      <c r="G103" s="489"/>
      <c r="H103" s="489"/>
      <c r="I103" s="489"/>
      <c r="J103" s="490"/>
      <c r="K103" s="343">
        <f>SUMIF(J14:J94,"sb(L)",K14:K94)</f>
        <v>155</v>
      </c>
      <c r="L103" s="368">
        <f>SUMIF(J14:J94,"sb(L)",L14:L94)</f>
        <v>96</v>
      </c>
      <c r="M103" s="413">
        <f t="shared" ref="M103:M110" si="12">+L103-K103</f>
        <v>-59</v>
      </c>
      <c r="N103" s="221"/>
      <c r="O103" s="221"/>
    </row>
    <row r="104" spans="1:18" s="1" customFormat="1" ht="17.25" customHeight="1" x14ac:dyDescent="0.2">
      <c r="A104" s="38"/>
      <c r="B104" s="488" t="s">
        <v>64</v>
      </c>
      <c r="C104" s="489"/>
      <c r="D104" s="489"/>
      <c r="E104" s="489"/>
      <c r="F104" s="489"/>
      <c r="G104" s="489"/>
      <c r="H104" s="489"/>
      <c r="I104" s="489"/>
      <c r="J104" s="490"/>
      <c r="K104" s="417">
        <f>SUMIF(J13:J94,"sb(aa)",K13:K94)</f>
        <v>105</v>
      </c>
      <c r="L104" s="421">
        <f>SUMIF(J13:J94,"sb(aa)",L13:L94)</f>
        <v>105</v>
      </c>
      <c r="M104" s="413">
        <f t="shared" si="12"/>
        <v>0</v>
      </c>
      <c r="N104" s="221"/>
      <c r="O104" s="221"/>
    </row>
    <row r="105" spans="1:18" s="1" customFormat="1" ht="15.75" customHeight="1" x14ac:dyDescent="0.2">
      <c r="A105" s="38"/>
      <c r="B105" s="488" t="s">
        <v>106</v>
      </c>
      <c r="C105" s="489"/>
      <c r="D105" s="489"/>
      <c r="E105" s="489"/>
      <c r="F105" s="489"/>
      <c r="G105" s="489"/>
      <c r="H105" s="489"/>
      <c r="I105" s="489"/>
      <c r="J105" s="490"/>
      <c r="K105" s="417">
        <f>SUMIF(J14:J95,"sb(aal)",K14:K95)</f>
        <v>16.8</v>
      </c>
      <c r="L105" s="421">
        <f>SUMIF(J14:J95,"sb(aal)",L14:L95)</f>
        <v>16.8</v>
      </c>
      <c r="M105" s="413">
        <f t="shared" si="12"/>
        <v>0</v>
      </c>
      <c r="N105" s="221"/>
      <c r="O105" s="221"/>
    </row>
    <row r="106" spans="1:18" s="1" customFormat="1" ht="15" customHeight="1" x14ac:dyDescent="0.2">
      <c r="A106" s="38"/>
      <c r="B106" s="582" t="s">
        <v>65</v>
      </c>
      <c r="C106" s="583"/>
      <c r="D106" s="583"/>
      <c r="E106" s="583"/>
      <c r="F106" s="583"/>
      <c r="G106" s="583"/>
      <c r="H106" s="583"/>
      <c r="I106" s="584"/>
      <c r="J106" s="585"/>
      <c r="K106" s="417">
        <f>SUMIF(J13:J94,"sb(sp)",K13:K94)</f>
        <v>22.5</v>
      </c>
      <c r="L106" s="421">
        <f>SUMIF(J13:J94,"sb(sp)",L13:L94)</f>
        <v>22.5</v>
      </c>
      <c r="M106" s="413">
        <f t="shared" si="12"/>
        <v>0</v>
      </c>
      <c r="N106" s="221"/>
      <c r="O106" s="221"/>
    </row>
    <row r="107" spans="1:18" s="1" customFormat="1" ht="16.5" customHeight="1" x14ac:dyDescent="0.2">
      <c r="A107" s="38"/>
      <c r="B107" s="488" t="s">
        <v>105</v>
      </c>
      <c r="C107" s="489"/>
      <c r="D107" s="489"/>
      <c r="E107" s="489"/>
      <c r="F107" s="489"/>
      <c r="G107" s="489"/>
      <c r="H107" s="489"/>
      <c r="I107" s="489"/>
      <c r="J107" s="490"/>
      <c r="K107" s="417">
        <f>SUMIF(J14:J95,"sb(spL)",K14:K95)</f>
        <v>4.8999999999999995</v>
      </c>
      <c r="L107" s="421">
        <f>SUMIF(J14:J95,"sb(spL)",L14:L95)</f>
        <v>4.8999999999999995</v>
      </c>
      <c r="M107" s="413">
        <f t="shared" si="12"/>
        <v>0</v>
      </c>
      <c r="N107" s="221"/>
      <c r="O107" s="221"/>
      <c r="R107" s="7"/>
    </row>
    <row r="108" spans="1:18" s="43" customFormat="1" ht="15" customHeight="1" x14ac:dyDescent="0.2">
      <c r="A108" s="38"/>
      <c r="B108" s="582" t="s">
        <v>66</v>
      </c>
      <c r="C108" s="583"/>
      <c r="D108" s="583"/>
      <c r="E108" s="583"/>
      <c r="F108" s="583"/>
      <c r="G108" s="583"/>
      <c r="H108" s="583"/>
      <c r="I108" s="584"/>
      <c r="J108" s="585"/>
      <c r="K108" s="417">
        <f>SUMIF(J13:J94,"sb(vb)",K13:K94)</f>
        <v>501.6</v>
      </c>
      <c r="L108" s="421">
        <f>SUMIF(J13:J94,"sb(vb)",L13:L94)</f>
        <v>501.6</v>
      </c>
      <c r="M108" s="413">
        <f t="shared" si="12"/>
        <v>0</v>
      </c>
      <c r="N108" s="221"/>
      <c r="O108" s="221"/>
    </row>
    <row r="109" spans="1:18" s="43" customFormat="1" ht="15" customHeight="1" x14ac:dyDescent="0.2">
      <c r="A109" s="38"/>
      <c r="B109" s="488" t="s">
        <v>133</v>
      </c>
      <c r="C109" s="489"/>
      <c r="D109" s="489"/>
      <c r="E109" s="489"/>
      <c r="F109" s="489"/>
      <c r="G109" s="489"/>
      <c r="H109" s="489"/>
      <c r="I109" s="489"/>
      <c r="J109" s="490"/>
      <c r="K109" s="417">
        <f>SUMIF(J13:J94,"sb(es)",K13:K94)</f>
        <v>88.3</v>
      </c>
      <c r="L109" s="421">
        <f>SUMIF(J13:J94,"sb(es)",L13:L94)</f>
        <v>88.3</v>
      </c>
      <c r="M109" s="413">
        <f t="shared" si="12"/>
        <v>0</v>
      </c>
      <c r="N109" s="221"/>
      <c r="O109" s="221"/>
    </row>
    <row r="110" spans="1:18" s="43" customFormat="1" ht="28.5" customHeight="1" x14ac:dyDescent="0.2">
      <c r="A110" s="38"/>
      <c r="B110" s="488" t="s">
        <v>144</v>
      </c>
      <c r="C110" s="489"/>
      <c r="D110" s="489"/>
      <c r="E110" s="489"/>
      <c r="F110" s="489"/>
      <c r="G110" s="489"/>
      <c r="H110" s="489"/>
      <c r="I110" s="489"/>
      <c r="J110" s="490"/>
      <c r="K110" s="417">
        <f>SUMIF(J13:J93,"sb(esa)",K13:K93)</f>
        <v>16.7</v>
      </c>
      <c r="L110" s="421">
        <f>SUMIF(J15:J67,"sb(esa)",L15:L67)</f>
        <v>16.7</v>
      </c>
      <c r="M110" s="413">
        <f t="shared" si="12"/>
        <v>0</v>
      </c>
      <c r="N110" s="221"/>
      <c r="O110" s="221"/>
    </row>
    <row r="111" spans="1:18" s="1" customFormat="1" ht="15" customHeight="1" x14ac:dyDescent="0.2">
      <c r="A111" s="38"/>
      <c r="B111" s="621" t="s">
        <v>67</v>
      </c>
      <c r="C111" s="622"/>
      <c r="D111" s="622"/>
      <c r="E111" s="622"/>
      <c r="F111" s="622"/>
      <c r="G111" s="622"/>
      <c r="H111" s="622"/>
      <c r="I111" s="623"/>
      <c r="J111" s="624"/>
      <c r="K111" s="418">
        <f>SUM(K112:K115)</f>
        <v>1367.5</v>
      </c>
      <c r="L111" s="422">
        <f>SUM(L112:L115)</f>
        <v>1367.5</v>
      </c>
      <c r="M111" s="414"/>
      <c r="N111" s="220"/>
      <c r="O111" s="220"/>
    </row>
    <row r="112" spans="1:18" s="1" customFormat="1" ht="15" customHeight="1" x14ac:dyDescent="0.2">
      <c r="A112" s="38"/>
      <c r="B112" s="488" t="s">
        <v>69</v>
      </c>
      <c r="C112" s="489"/>
      <c r="D112" s="489"/>
      <c r="E112" s="489"/>
      <c r="F112" s="489"/>
      <c r="G112" s="489"/>
      <c r="H112" s="489"/>
      <c r="I112" s="489"/>
      <c r="J112" s="490"/>
      <c r="K112" s="419">
        <f>SUMIF(J13:J93,"es",K13:K93)</f>
        <v>1022</v>
      </c>
      <c r="L112" s="423">
        <f>SUMIF(J13:J93,"es",L13:L93)</f>
        <v>1022</v>
      </c>
      <c r="M112" s="415"/>
      <c r="N112" s="221"/>
      <c r="O112" s="221"/>
    </row>
    <row r="113" spans="1:15" s="1" customFormat="1" ht="12.75" x14ac:dyDescent="0.2">
      <c r="A113" s="40"/>
      <c r="B113" s="579" t="s">
        <v>68</v>
      </c>
      <c r="C113" s="580"/>
      <c r="D113" s="580"/>
      <c r="E113" s="580"/>
      <c r="F113" s="580"/>
      <c r="G113" s="580"/>
      <c r="H113" s="580"/>
      <c r="I113" s="580"/>
      <c r="J113" s="581"/>
      <c r="K113" s="343">
        <f>SUMIF(J13:J94,"PSDF",K13:K94)</f>
        <v>74.8</v>
      </c>
      <c r="L113" s="368">
        <f>SUMIF(J13:J94,"PSDF",L13:L94)</f>
        <v>74.8</v>
      </c>
      <c r="M113" s="356"/>
      <c r="N113" s="41"/>
      <c r="O113" s="42"/>
    </row>
    <row r="114" spans="1:15" s="1" customFormat="1" ht="12.75" x14ac:dyDescent="0.2">
      <c r="A114" s="40"/>
      <c r="B114" s="579" t="s">
        <v>134</v>
      </c>
      <c r="C114" s="586"/>
      <c r="D114" s="586"/>
      <c r="E114" s="586"/>
      <c r="F114" s="586"/>
      <c r="G114" s="586"/>
      <c r="H114" s="586"/>
      <c r="I114" s="586"/>
      <c r="J114" s="587"/>
      <c r="K114" s="343">
        <f>SUMIF(J13:J94,"lrvb",K13:K94)</f>
        <v>2</v>
      </c>
      <c r="L114" s="368">
        <f>SUMIF(J13:J94,"lrvb",L13:L94)</f>
        <v>2</v>
      </c>
      <c r="M114" s="356"/>
      <c r="N114" s="41"/>
      <c r="O114" s="42"/>
    </row>
    <row r="115" spans="1:15" s="1" customFormat="1" ht="12.75" x14ac:dyDescent="0.2">
      <c r="A115" s="38"/>
      <c r="B115" s="582" t="s">
        <v>70</v>
      </c>
      <c r="C115" s="583"/>
      <c r="D115" s="583"/>
      <c r="E115" s="583"/>
      <c r="F115" s="583"/>
      <c r="G115" s="583"/>
      <c r="H115" s="583"/>
      <c r="I115" s="584"/>
      <c r="J115" s="585"/>
      <c r="K115" s="431">
        <f>SUMIF(J13:J93,"kt",K13:K93)</f>
        <v>268.7</v>
      </c>
      <c r="L115" s="432">
        <f>SUMIF(J13:J84,"kt",L13:L84)</f>
        <v>268.7</v>
      </c>
      <c r="M115" s="433"/>
      <c r="N115" s="221"/>
      <c r="O115" s="221"/>
    </row>
    <row r="116" spans="1:15" s="1" customFormat="1" ht="13.5" thickBot="1" x14ac:dyDescent="0.25">
      <c r="A116" s="44"/>
      <c r="B116" s="485" t="s">
        <v>71</v>
      </c>
      <c r="C116" s="486"/>
      <c r="D116" s="486"/>
      <c r="E116" s="486"/>
      <c r="F116" s="486"/>
      <c r="G116" s="486"/>
      <c r="H116" s="486"/>
      <c r="I116" s="486"/>
      <c r="J116" s="487"/>
      <c r="K116" s="82">
        <f t="shared" ref="K116" si="13">K111+K101</f>
        <v>4053.5</v>
      </c>
      <c r="L116" s="407">
        <f t="shared" ref="L116:M116" si="14">L111+L101</f>
        <v>3994.5</v>
      </c>
      <c r="M116" s="397">
        <f t="shared" si="14"/>
        <v>-59</v>
      </c>
      <c r="N116" s="220"/>
      <c r="O116" s="220"/>
    </row>
    <row r="117" spans="1:15" x14ac:dyDescent="0.25">
      <c r="A117" s="45"/>
      <c r="B117" s="46"/>
      <c r="C117" s="46"/>
      <c r="D117" s="71"/>
      <c r="E117" s="46"/>
      <c r="F117" s="71"/>
      <c r="G117" s="300"/>
      <c r="H117" s="257"/>
      <c r="I117" s="140"/>
      <c r="J117" s="47"/>
      <c r="K117" s="48"/>
      <c r="L117" s="48"/>
      <c r="M117" s="48"/>
      <c r="N117" s="38"/>
      <c r="O117" s="51"/>
    </row>
    <row r="118" spans="1:15" x14ac:dyDescent="0.25">
      <c r="A118" s="38"/>
      <c r="B118" s="38"/>
      <c r="C118" s="38"/>
      <c r="D118" s="51"/>
      <c r="E118" s="49"/>
      <c r="F118" s="51"/>
      <c r="G118" s="301"/>
      <c r="H118" s="257"/>
      <c r="I118" s="140"/>
      <c r="J118" s="47"/>
      <c r="K118" s="66"/>
      <c r="L118" s="66"/>
      <c r="M118" s="66"/>
      <c r="N118" s="49"/>
      <c r="O118" s="51"/>
    </row>
    <row r="119" spans="1:15" x14ac:dyDescent="0.25">
      <c r="A119" s="38"/>
      <c r="B119" s="38"/>
      <c r="C119" s="38"/>
      <c r="D119" s="51"/>
      <c r="E119" s="49"/>
      <c r="F119" s="51"/>
      <c r="G119" s="301"/>
      <c r="H119" s="257"/>
      <c r="I119" s="140"/>
      <c r="J119" s="47"/>
      <c r="K119" s="48"/>
      <c r="L119" s="48"/>
      <c r="M119" s="48"/>
      <c r="N119" s="267"/>
      <c r="O119" s="51"/>
    </row>
    <row r="120" spans="1:15" x14ac:dyDescent="0.25">
      <c r="K120" s="95"/>
      <c r="L120" s="95"/>
      <c r="M120" s="95"/>
    </row>
    <row r="121" spans="1:15" x14ac:dyDescent="0.25">
      <c r="J121" s="95"/>
    </row>
  </sheetData>
  <mergeCells count="220">
    <mergeCell ref="G6:G8"/>
    <mergeCell ref="H6:H8"/>
    <mergeCell ref="I6:I8"/>
    <mergeCell ref="J6:J8"/>
    <mergeCell ref="N6:O6"/>
    <mergeCell ref="N7:N8"/>
    <mergeCell ref="O7:O8"/>
    <mergeCell ref="M6:M8"/>
    <mergeCell ref="A2:O2"/>
    <mergeCell ref="A3:O3"/>
    <mergeCell ref="A4:O4"/>
    <mergeCell ref="A5:O5"/>
    <mergeCell ref="A6:A8"/>
    <mergeCell ref="B6:B8"/>
    <mergeCell ref="C6:C8"/>
    <mergeCell ref="E6:E8"/>
    <mergeCell ref="F6:F8"/>
    <mergeCell ref="G20:G22"/>
    <mergeCell ref="A9:O9"/>
    <mergeCell ref="A10:O10"/>
    <mergeCell ref="B11:O11"/>
    <mergeCell ref="C12:O12"/>
    <mergeCell ref="A13:A19"/>
    <mergeCell ref="B13:B19"/>
    <mergeCell ref="C13:C19"/>
    <mergeCell ref="H13:H19"/>
    <mergeCell ref="N13:N19"/>
    <mergeCell ref="F14:F15"/>
    <mergeCell ref="H20:H22"/>
    <mergeCell ref="I20:I21"/>
    <mergeCell ref="N20:N22"/>
    <mergeCell ref="E23:E24"/>
    <mergeCell ref="N24:N25"/>
    <mergeCell ref="N27:N28"/>
    <mergeCell ref="G14:G15"/>
    <mergeCell ref="F16:F17"/>
    <mergeCell ref="F18:F19"/>
    <mergeCell ref="N29:N32"/>
    <mergeCell ref="O29:O32"/>
    <mergeCell ref="C33:C34"/>
    <mergeCell ref="E33:E34"/>
    <mergeCell ref="F33:F34"/>
    <mergeCell ref="G33:G34"/>
    <mergeCell ref="H33:H34"/>
    <mergeCell ref="I33:I34"/>
    <mergeCell ref="N33:N34"/>
    <mergeCell ref="C29:C32"/>
    <mergeCell ref="E29:E32"/>
    <mergeCell ref="F29:F32"/>
    <mergeCell ref="G29:G32"/>
    <mergeCell ref="H29:H32"/>
    <mergeCell ref="I29:I31"/>
    <mergeCell ref="C20:C22"/>
    <mergeCell ref="E20:E22"/>
    <mergeCell ref="F20:F22"/>
    <mergeCell ref="C41:J41"/>
    <mergeCell ref="N41:O41"/>
    <mergeCell ref="C42:O42"/>
    <mergeCell ref="E43:E45"/>
    <mergeCell ref="G43:G45"/>
    <mergeCell ref="H43:H44"/>
    <mergeCell ref="I43:I45"/>
    <mergeCell ref="N44:N45"/>
    <mergeCell ref="N35:N36"/>
    <mergeCell ref="C37:C40"/>
    <mergeCell ref="E37:E40"/>
    <mergeCell ref="F37:F40"/>
    <mergeCell ref="G37:G40"/>
    <mergeCell ref="H37:H40"/>
    <mergeCell ref="I37:I40"/>
    <mergeCell ref="C35:C36"/>
    <mergeCell ref="E35:E36"/>
    <mergeCell ref="F35:F36"/>
    <mergeCell ref="G35:G36"/>
    <mergeCell ref="H35:H36"/>
    <mergeCell ref="I35:I36"/>
    <mergeCell ref="E52:E53"/>
    <mergeCell ref="G52:G53"/>
    <mergeCell ref="H52:H53"/>
    <mergeCell ref="I52:I53"/>
    <mergeCell ref="E54:E57"/>
    <mergeCell ref="G54:G57"/>
    <mergeCell ref="H54:H57"/>
    <mergeCell ref="I54:I57"/>
    <mergeCell ref="N47:N48"/>
    <mergeCell ref="E49:E51"/>
    <mergeCell ref="F49:F51"/>
    <mergeCell ref="G49:G51"/>
    <mergeCell ref="H49:H51"/>
    <mergeCell ref="I49:I50"/>
    <mergeCell ref="N49:N50"/>
    <mergeCell ref="E62:E64"/>
    <mergeCell ref="G62:G64"/>
    <mergeCell ref="I62:I64"/>
    <mergeCell ref="C65:J65"/>
    <mergeCell ref="N65:O65"/>
    <mergeCell ref="N55:N57"/>
    <mergeCell ref="I58:I59"/>
    <mergeCell ref="E60:E61"/>
    <mergeCell ref="G60:G61"/>
    <mergeCell ref="H60:H61"/>
    <mergeCell ref="N60:N61"/>
    <mergeCell ref="C66:O66"/>
    <mergeCell ref="A67:A69"/>
    <mergeCell ref="B67:B69"/>
    <mergeCell ref="C67:C69"/>
    <mergeCell ref="D67:D69"/>
    <mergeCell ref="E67:E69"/>
    <mergeCell ref="F67:F69"/>
    <mergeCell ref="G67:G69"/>
    <mergeCell ref="H67:H69"/>
    <mergeCell ref="I67:I69"/>
    <mergeCell ref="N67:N69"/>
    <mergeCell ref="O67:O69"/>
    <mergeCell ref="N70:N71"/>
    <mergeCell ref="O70:O71"/>
    <mergeCell ref="A72:A75"/>
    <mergeCell ref="B72:B75"/>
    <mergeCell ref="C72:C75"/>
    <mergeCell ref="D72:D75"/>
    <mergeCell ref="E72:E75"/>
    <mergeCell ref="F72:F74"/>
    <mergeCell ref="G72:G75"/>
    <mergeCell ref="H72:H75"/>
    <mergeCell ref="I72:I75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V75:V77"/>
    <mergeCell ref="A76:A78"/>
    <mergeCell ref="B76:B78"/>
    <mergeCell ref="C76:C78"/>
    <mergeCell ref="D76:D78"/>
    <mergeCell ref="E76:E78"/>
    <mergeCell ref="F76:F77"/>
    <mergeCell ref="G76:G78"/>
    <mergeCell ref="H76:H78"/>
    <mergeCell ref="I76:I78"/>
    <mergeCell ref="N76:N78"/>
    <mergeCell ref="P76:P78"/>
    <mergeCell ref="O79:O81"/>
    <mergeCell ref="F80:F81"/>
    <mergeCell ref="A82:A85"/>
    <mergeCell ref="B82:B85"/>
    <mergeCell ref="C82:C85"/>
    <mergeCell ref="D82:D85"/>
    <mergeCell ref="E82:E85"/>
    <mergeCell ref="G82:G85"/>
    <mergeCell ref="H82:H85"/>
    <mergeCell ref="I82:I85"/>
    <mergeCell ref="F83:F85"/>
    <mergeCell ref="N83:N84"/>
    <mergeCell ref="A79:A81"/>
    <mergeCell ref="B79:B81"/>
    <mergeCell ref="C79:C81"/>
    <mergeCell ref="D79:D81"/>
    <mergeCell ref="E79:E81"/>
    <mergeCell ref="G79:G81"/>
    <mergeCell ref="H79:H81"/>
    <mergeCell ref="I79:I81"/>
    <mergeCell ref="N79:N81"/>
    <mergeCell ref="A86:A88"/>
    <mergeCell ref="B86:B88"/>
    <mergeCell ref="C86:C88"/>
    <mergeCell ref="D86:D88"/>
    <mergeCell ref="E86:E88"/>
    <mergeCell ref="G86:G88"/>
    <mergeCell ref="H86:H88"/>
    <mergeCell ref="I86:I88"/>
    <mergeCell ref="N86:N88"/>
    <mergeCell ref="F87:F88"/>
    <mergeCell ref="A89:A90"/>
    <mergeCell ref="B89:B90"/>
    <mergeCell ref="C89:C90"/>
    <mergeCell ref="D89:D90"/>
    <mergeCell ref="E89:E90"/>
    <mergeCell ref="B100:J100"/>
    <mergeCell ref="B101:J101"/>
    <mergeCell ref="G93:G94"/>
    <mergeCell ref="I93:I94"/>
    <mergeCell ref="C95:J95"/>
    <mergeCell ref="N95:O95"/>
    <mergeCell ref="B96:J96"/>
    <mergeCell ref="N96:O96"/>
    <mergeCell ref="F89:F90"/>
    <mergeCell ref="G89:G90"/>
    <mergeCell ref="H89:H90"/>
    <mergeCell ref="I89:I90"/>
    <mergeCell ref="F91:F92"/>
    <mergeCell ref="I91:I92"/>
    <mergeCell ref="N1:O1"/>
    <mergeCell ref="N63:N64"/>
    <mergeCell ref="O63:O64"/>
    <mergeCell ref="B114:J114"/>
    <mergeCell ref="B115:J115"/>
    <mergeCell ref="B116:J116"/>
    <mergeCell ref="K6:K8"/>
    <mergeCell ref="L6:L8"/>
    <mergeCell ref="B108:J108"/>
    <mergeCell ref="B109:J109"/>
    <mergeCell ref="B110:J110"/>
    <mergeCell ref="B111:J111"/>
    <mergeCell ref="B112:J112"/>
    <mergeCell ref="B113:J113"/>
    <mergeCell ref="B102:J102"/>
    <mergeCell ref="B103:J103"/>
    <mergeCell ref="B104:J104"/>
    <mergeCell ref="B105:J105"/>
    <mergeCell ref="B106:J106"/>
    <mergeCell ref="B107:J107"/>
    <mergeCell ref="B97:J97"/>
    <mergeCell ref="N97:O97"/>
    <mergeCell ref="A98:O98"/>
    <mergeCell ref="B99:M99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13 MVP</vt:lpstr>
      <vt:lpstr>Lyginamasis</vt:lpstr>
      <vt:lpstr>'13 MVP'!Print_Area</vt:lpstr>
      <vt:lpstr>Lyginamasis!Print_Area</vt:lpstr>
      <vt:lpstr>'13 MVP'!Print_Titles</vt:lpstr>
      <vt:lpstr>Lyginamasis!Print_Titles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Audra Cepiene</cp:lastModifiedBy>
  <cp:lastPrinted>2018-10-29T15:19:17Z</cp:lastPrinted>
  <dcterms:created xsi:type="dcterms:W3CDTF">2015-11-25T11:03:52Z</dcterms:created>
  <dcterms:modified xsi:type="dcterms:W3CDTF">2018-11-06T09:34:25Z</dcterms:modified>
</cp:coreProperties>
</file>