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MVP PLANAI\2018 MVP\II KEITIMAS\Įsakymas intranetui\"/>
    </mc:Choice>
  </mc:AlternateContent>
  <bookViews>
    <workbookView xWindow="0" yWindow="0" windowWidth="28800" windowHeight="12300"/>
  </bookViews>
  <sheets>
    <sheet name="2018 MVP" sheetId="5" r:id="rId1"/>
    <sheet name="aiškinamoji lentelė  išskleista" sheetId="15" state="hidden" r:id="rId2"/>
    <sheet name="Lyginamasis variantas" sheetId="16" r:id="rId3"/>
  </sheets>
  <definedNames>
    <definedName name="_xlnm.Print_Area" localSheetId="0">'2018 MVP'!$A$1:$M$179</definedName>
    <definedName name="_xlnm.Print_Area" localSheetId="1">'aiškinamoji lentelė  išskleista'!$A$1:$W$214</definedName>
    <definedName name="_xlnm.Print_Area" localSheetId="2">'Lyginamasis variantas'!$A$1:$O$172</definedName>
    <definedName name="_xlnm.Print_Titles" localSheetId="0">'2018 MVP'!$10:$12</definedName>
    <definedName name="_xlnm.Print_Titles" localSheetId="1">'aiškinamoji lentelė  išskleista'!$6:$8</definedName>
    <definedName name="_xlnm.Print_Titles" localSheetId="2">'Lyginamasis variantas'!$7:$9</definedName>
  </definedNames>
  <calcPr calcId="162913"/>
</workbook>
</file>

<file path=xl/calcChain.xml><?xml version="1.0" encoding="utf-8"?>
<calcChain xmlns="http://schemas.openxmlformats.org/spreadsheetml/2006/main">
  <c r="K22" i="5" l="1"/>
  <c r="K36" i="5"/>
  <c r="M33" i="16"/>
  <c r="L33" i="16"/>
  <c r="M19" i="16"/>
  <c r="L19" i="16"/>
  <c r="K98" i="5" l="1"/>
  <c r="K86" i="5"/>
  <c r="M83" i="16"/>
  <c r="L83" i="16"/>
  <c r="M95" i="16"/>
  <c r="L95" i="16"/>
  <c r="K21" i="5" l="1"/>
  <c r="L18" i="16"/>
  <c r="M18" i="16" s="1"/>
  <c r="K95" i="16"/>
  <c r="K94" i="16"/>
  <c r="K89" i="5" l="1"/>
  <c r="M87" i="16"/>
  <c r="L86" i="16"/>
  <c r="K109" i="5" l="1"/>
  <c r="K101" i="5"/>
  <c r="K100" i="5"/>
  <c r="K97" i="5"/>
  <c r="M106" i="16"/>
  <c r="L106" i="16"/>
  <c r="M115" i="16" l="1"/>
  <c r="L115" i="16"/>
  <c r="K118" i="5"/>
  <c r="L94" i="16" l="1"/>
  <c r="K86" i="16"/>
  <c r="M108" i="16"/>
  <c r="K18" i="16" l="1"/>
  <c r="K15" i="16"/>
  <c r="K149" i="5" l="1"/>
  <c r="K143" i="5"/>
  <c r="K140" i="5"/>
  <c r="L145" i="16"/>
  <c r="L136" i="16"/>
  <c r="K125" i="5" l="1"/>
  <c r="K126" i="5" s="1"/>
  <c r="K80" i="5" l="1"/>
  <c r="L77" i="16"/>
  <c r="K98" i="16" l="1"/>
  <c r="K97" i="16"/>
  <c r="L98" i="16"/>
  <c r="L97" i="16"/>
  <c r="L15" i="16" l="1"/>
  <c r="L43" i="16"/>
  <c r="K46" i="5"/>
  <c r="K18" i="5"/>
  <c r="M147" i="16" l="1"/>
  <c r="L166" i="16"/>
  <c r="K166" i="16"/>
  <c r="K170" i="5"/>
  <c r="L170" i="16"/>
  <c r="K170" i="16"/>
  <c r="K60" i="5"/>
  <c r="K57" i="16"/>
  <c r="L57" i="16"/>
  <c r="M171" i="16" l="1"/>
  <c r="M170" i="16"/>
  <c r="M168" i="16"/>
  <c r="M167" i="16"/>
  <c r="M166" i="16"/>
  <c r="M165" i="16"/>
  <c r="M164" i="16"/>
  <c r="M163" i="16"/>
  <c r="M162" i="16"/>
  <c r="M161" i="16"/>
  <c r="M160" i="16"/>
  <c r="M159" i="16"/>
  <c r="L171" i="16"/>
  <c r="L168" i="16"/>
  <c r="L167" i="16"/>
  <c r="L165" i="16"/>
  <c r="L164" i="16"/>
  <c r="L162" i="16"/>
  <c r="L161" i="16"/>
  <c r="L160" i="16"/>
  <c r="M148" i="16"/>
  <c r="M132" i="16"/>
  <c r="M133" i="16" s="1"/>
  <c r="M121" i="16"/>
  <c r="M122" i="16" s="1"/>
  <c r="M112" i="16"/>
  <c r="M110" i="16"/>
  <c r="M81" i="16"/>
  <c r="M79" i="16"/>
  <c r="M62" i="16"/>
  <c r="M60" i="16"/>
  <c r="M56" i="16"/>
  <c r="M52" i="16"/>
  <c r="M49" i="16"/>
  <c r="L139" i="16"/>
  <c r="L132" i="16"/>
  <c r="L133" i="16" s="1"/>
  <c r="L121" i="16"/>
  <c r="L122" i="16" s="1"/>
  <c r="L112" i="16"/>
  <c r="L110" i="16"/>
  <c r="L108" i="16"/>
  <c r="L81" i="16"/>
  <c r="L79" i="16"/>
  <c r="L73" i="16"/>
  <c r="L66" i="16"/>
  <c r="L62" i="16"/>
  <c r="L60" i="16"/>
  <c r="L56" i="16"/>
  <c r="L52" i="16"/>
  <c r="L28" i="16"/>
  <c r="L148" i="16" l="1"/>
  <c r="L147" i="16"/>
  <c r="L159" i="16"/>
  <c r="L163" i="16"/>
  <c r="L76" i="16"/>
  <c r="L49" i="16"/>
  <c r="M76" i="16"/>
  <c r="M113" i="16" s="1"/>
  <c r="M149" i="16" s="1"/>
  <c r="M150" i="16" s="1"/>
  <c r="L113" i="16" l="1"/>
  <c r="L149" i="16" l="1"/>
  <c r="L150" i="16" l="1"/>
  <c r="M158" i="16" l="1"/>
  <c r="M169" i="16"/>
  <c r="M157" i="16" l="1"/>
  <c r="M172" i="16" s="1"/>
  <c r="K171" i="16" l="1"/>
  <c r="K168" i="16"/>
  <c r="K167" i="16"/>
  <c r="K165" i="16"/>
  <c r="K164" i="16"/>
  <c r="K162" i="16"/>
  <c r="K161" i="16"/>
  <c r="K160" i="16"/>
  <c r="K139" i="16"/>
  <c r="K147" i="16" s="1"/>
  <c r="K132" i="16"/>
  <c r="K133" i="16" s="1"/>
  <c r="K115" i="16"/>
  <c r="K121" i="16" s="1"/>
  <c r="K122" i="16" s="1"/>
  <c r="K112" i="16"/>
  <c r="K110" i="16"/>
  <c r="K81" i="16"/>
  <c r="K79" i="16"/>
  <c r="K73" i="16"/>
  <c r="K66" i="16"/>
  <c r="K62" i="16"/>
  <c r="K60" i="16"/>
  <c r="K56" i="16"/>
  <c r="K52" i="16"/>
  <c r="K28" i="16"/>
  <c r="K163" i="16" l="1"/>
  <c r="K108" i="16"/>
  <c r="K148" i="16"/>
  <c r="K76" i="16"/>
  <c r="K169" i="16"/>
  <c r="K159" i="16"/>
  <c r="K49" i="16"/>
  <c r="K158" i="16" l="1"/>
  <c r="K157" i="16" s="1"/>
  <c r="K172" i="16" s="1"/>
  <c r="K113" i="16"/>
  <c r="K149" i="16" l="1"/>
  <c r="K31" i="5"/>
  <c r="K150" i="16" l="1"/>
  <c r="K52" i="5"/>
  <c r="L158" i="16" l="1"/>
  <c r="L169" i="16"/>
  <c r="K69" i="5"/>
  <c r="K76" i="5"/>
  <c r="L157" i="16" l="1"/>
  <c r="L172" i="16" s="1"/>
  <c r="K79" i="5"/>
  <c r="K63" i="5"/>
  <c r="K59" i="5" l="1"/>
  <c r="K55" i="5"/>
  <c r="K169" i="5" l="1"/>
  <c r="K151" i="5" l="1"/>
  <c r="O15" i="15" l="1"/>
  <c r="N15" i="15"/>
  <c r="M15" i="15"/>
  <c r="M14" i="15"/>
  <c r="N14" i="15"/>
  <c r="O14" i="15"/>
  <c r="L99" i="15" l="1"/>
  <c r="M176" i="15" l="1"/>
  <c r="Q136" i="15" l="1"/>
  <c r="P130" i="15" l="1"/>
  <c r="M130" i="15" s="1"/>
  <c r="K111" i="5" l="1"/>
  <c r="R213" i="15" l="1"/>
  <c r="Q213" i="15"/>
  <c r="M213" i="15"/>
  <c r="L213" i="15"/>
  <c r="L211" i="15" s="1"/>
  <c r="K213" i="15"/>
  <c r="K211" i="15" s="1"/>
  <c r="R212" i="15"/>
  <c r="Q212" i="15"/>
  <c r="M212" i="15"/>
  <c r="L212" i="15"/>
  <c r="K212" i="15"/>
  <c r="R210" i="15"/>
  <c r="Q210" i="15"/>
  <c r="M210" i="15"/>
  <c r="L210" i="15"/>
  <c r="K210" i="15"/>
  <c r="R209" i="15"/>
  <c r="Q209" i="15"/>
  <c r="M209" i="15"/>
  <c r="L209" i="15"/>
  <c r="K209" i="15"/>
  <c r="R208" i="15"/>
  <c r="Q208" i="15"/>
  <c r="M208" i="15"/>
  <c r="L208" i="15"/>
  <c r="K208" i="15"/>
  <c r="R207" i="15"/>
  <c r="Q207" i="15"/>
  <c r="M207" i="15"/>
  <c r="L207" i="15"/>
  <c r="K207" i="15"/>
  <c r="R206" i="15"/>
  <c r="Q206" i="15"/>
  <c r="M206" i="15"/>
  <c r="L206" i="15"/>
  <c r="K206" i="15"/>
  <c r="R205" i="15"/>
  <c r="Q205" i="15"/>
  <c r="L205" i="15"/>
  <c r="K205" i="15"/>
  <c r="R204" i="15"/>
  <c r="Q204" i="15"/>
  <c r="M204" i="15"/>
  <c r="L204" i="15"/>
  <c r="K204" i="15"/>
  <c r="R203" i="15"/>
  <c r="Q203" i="15"/>
  <c r="M203" i="15"/>
  <c r="L203" i="15"/>
  <c r="K203" i="15"/>
  <c r="R202" i="15"/>
  <c r="Q202" i="15"/>
  <c r="M202" i="15"/>
  <c r="L202" i="15"/>
  <c r="K202" i="15"/>
  <c r="R201" i="15"/>
  <c r="Q201" i="15"/>
  <c r="K201" i="15"/>
  <c r="R189" i="15"/>
  <c r="Q189" i="15"/>
  <c r="P189" i="15"/>
  <c r="O189" i="15"/>
  <c r="N189" i="15"/>
  <c r="M189" i="15"/>
  <c r="L189" i="15"/>
  <c r="K189" i="15"/>
  <c r="R186" i="15"/>
  <c r="R190" i="15" s="1"/>
  <c r="Q186" i="15"/>
  <c r="Q190" i="15" s="1"/>
  <c r="P186" i="15"/>
  <c r="P190" i="15" s="1"/>
  <c r="O186" i="15"/>
  <c r="O190" i="15" s="1"/>
  <c r="N186" i="15"/>
  <c r="N190" i="15" s="1"/>
  <c r="M186" i="15"/>
  <c r="M190" i="15" s="1"/>
  <c r="K186" i="15"/>
  <c r="K190" i="15" s="1"/>
  <c r="L181" i="15"/>
  <c r="L186" i="15" s="1"/>
  <c r="L190" i="15" s="1"/>
  <c r="L167" i="15"/>
  <c r="K167" i="15"/>
  <c r="R166" i="15"/>
  <c r="R167" i="15" s="1"/>
  <c r="Q166" i="15"/>
  <c r="Q167" i="15" s="1"/>
  <c r="P166" i="15"/>
  <c r="P167" i="15" s="1"/>
  <c r="O166" i="15"/>
  <c r="O167" i="15" s="1"/>
  <c r="N166" i="15"/>
  <c r="N167" i="15" s="1"/>
  <c r="M166" i="15"/>
  <c r="M167" i="15" s="1"/>
  <c r="R153" i="15"/>
  <c r="R154" i="15" s="1"/>
  <c r="Q153" i="15"/>
  <c r="Q154" i="15" s="1"/>
  <c r="P153" i="15"/>
  <c r="P154" i="15" s="1"/>
  <c r="O153" i="15"/>
  <c r="O154" i="15" s="1"/>
  <c r="N153" i="15"/>
  <c r="N154" i="15" s="1"/>
  <c r="M153" i="15"/>
  <c r="M154" i="15" s="1"/>
  <c r="L153" i="15"/>
  <c r="L154" i="15" s="1"/>
  <c r="K153" i="15"/>
  <c r="K154" i="15" s="1"/>
  <c r="T147" i="15"/>
  <c r="R141" i="15"/>
  <c r="Q141" i="15"/>
  <c r="P141" i="15"/>
  <c r="O141" i="15"/>
  <c r="N141" i="15"/>
  <c r="M141" i="15"/>
  <c r="L141" i="15"/>
  <c r="K141" i="15"/>
  <c r="L140" i="15"/>
  <c r="R138" i="15"/>
  <c r="Q138" i="15"/>
  <c r="P138" i="15"/>
  <c r="O138" i="15"/>
  <c r="N138" i="15"/>
  <c r="M138" i="15"/>
  <c r="L138" i="15"/>
  <c r="K138" i="15"/>
  <c r="R136" i="15"/>
  <c r="P136" i="15"/>
  <c r="O136" i="15"/>
  <c r="N136" i="15"/>
  <c r="K136" i="15"/>
  <c r="M127" i="15"/>
  <c r="M124" i="15"/>
  <c r="M136" i="15" s="1"/>
  <c r="L121" i="15"/>
  <c r="L136" i="15" s="1"/>
  <c r="R104" i="15"/>
  <c r="Q104" i="15"/>
  <c r="P104" i="15"/>
  <c r="O104" i="15"/>
  <c r="N104" i="15"/>
  <c r="M104" i="15"/>
  <c r="L104" i="15"/>
  <c r="K104" i="15"/>
  <c r="R102" i="15"/>
  <c r="Q102" i="15"/>
  <c r="P102" i="15"/>
  <c r="O102" i="15"/>
  <c r="N102" i="15"/>
  <c r="M102" i="15"/>
  <c r="L102" i="15"/>
  <c r="K102" i="15"/>
  <c r="R99" i="15"/>
  <c r="Q99" i="15"/>
  <c r="P99" i="15"/>
  <c r="O99" i="15"/>
  <c r="N99" i="15"/>
  <c r="M99" i="15"/>
  <c r="K99" i="15"/>
  <c r="R84" i="15"/>
  <c r="Q84" i="15"/>
  <c r="P84" i="15"/>
  <c r="O84" i="15"/>
  <c r="N84" i="15"/>
  <c r="M84" i="15"/>
  <c r="L84" i="15"/>
  <c r="K84" i="15"/>
  <c r="R82" i="15"/>
  <c r="Q82" i="15"/>
  <c r="P82" i="15"/>
  <c r="L82" i="15"/>
  <c r="K82" i="15"/>
  <c r="O82" i="15"/>
  <c r="N79" i="15"/>
  <c r="N82" i="15" s="1"/>
  <c r="M79" i="15"/>
  <c r="M82" i="15" s="1"/>
  <c r="R78" i="15"/>
  <c r="Q78" i="15"/>
  <c r="P78" i="15"/>
  <c r="O78" i="15"/>
  <c r="N78" i="15"/>
  <c r="M78" i="15"/>
  <c r="L78" i="15"/>
  <c r="K78" i="15"/>
  <c r="R74" i="15"/>
  <c r="Q74" i="15"/>
  <c r="P74" i="15"/>
  <c r="O74" i="15"/>
  <c r="N74" i="15"/>
  <c r="M74" i="15"/>
  <c r="L74" i="15"/>
  <c r="K74" i="15"/>
  <c r="P70" i="15"/>
  <c r="O70" i="15"/>
  <c r="N70" i="15"/>
  <c r="L70" i="15"/>
  <c r="K70" i="15"/>
  <c r="M44" i="15"/>
  <c r="M43" i="15"/>
  <c r="M42" i="15"/>
  <c r="M41" i="15"/>
  <c r="M39" i="15"/>
  <c r="M38" i="15"/>
  <c r="M37" i="15"/>
  <c r="M36" i="15"/>
  <c r="M35" i="15"/>
  <c r="M34" i="15"/>
  <c r="M33" i="15"/>
  <c r="M32" i="15"/>
  <c r="M31" i="15"/>
  <c r="M30" i="15"/>
  <c r="M29" i="15"/>
  <c r="M28" i="15"/>
  <c r="M27" i="15"/>
  <c r="M26" i="15"/>
  <c r="M25" i="15"/>
  <c r="M24" i="15"/>
  <c r="R70" i="15"/>
  <c r="Q70" i="15"/>
  <c r="T14" i="15"/>
  <c r="L142" i="15" l="1"/>
  <c r="K142" i="15"/>
  <c r="M201" i="15"/>
  <c r="L201" i="15"/>
  <c r="L200" i="15" s="1"/>
  <c r="L199" i="15" s="1"/>
  <c r="L214" i="15" s="1"/>
  <c r="R200" i="15"/>
  <c r="R199" i="15" s="1"/>
  <c r="K200" i="15"/>
  <c r="K199" i="15" s="1"/>
  <c r="K214" i="15" s="1"/>
  <c r="R142" i="15"/>
  <c r="R191" i="15" s="1"/>
  <c r="R192" i="15" s="1"/>
  <c r="Q142" i="15"/>
  <c r="R211" i="15"/>
  <c r="R214" i="15" s="1"/>
  <c r="Q211" i="15"/>
  <c r="Q200" i="15"/>
  <c r="Q199" i="15" s="1"/>
  <c r="M211" i="15"/>
  <c r="P142" i="15"/>
  <c r="K191" i="15"/>
  <c r="K192" i="15" s="1"/>
  <c r="N142" i="15"/>
  <c r="N191" i="15" s="1"/>
  <c r="N192" i="15" s="1"/>
  <c r="L191" i="15"/>
  <c r="L192" i="15" s="1"/>
  <c r="P191" i="15"/>
  <c r="P192" i="15" s="1"/>
  <c r="O142" i="15"/>
  <c r="O191" i="15" s="1"/>
  <c r="O192" i="15" s="1"/>
  <c r="Q191" i="15"/>
  <c r="Q192" i="15" s="1"/>
  <c r="M70" i="15"/>
  <c r="M142" i="15" s="1"/>
  <c r="M191" i="15" s="1"/>
  <c r="M192" i="15" s="1"/>
  <c r="M205" i="15"/>
  <c r="M200" i="15" l="1"/>
  <c r="M199" i="15" s="1"/>
  <c r="M214" i="15" s="1"/>
  <c r="Q214" i="15"/>
  <c r="K152" i="5" l="1"/>
  <c r="K115" i="5" l="1"/>
  <c r="K136" i="5"/>
  <c r="K174" i="5" l="1"/>
  <c r="K82" i="5" l="1"/>
  <c r="K84" i="5" l="1"/>
  <c r="K65" i="5" l="1"/>
  <c r="K113" i="5"/>
  <c r="K116" i="5" l="1"/>
  <c r="K137" i="5" l="1"/>
  <c r="K168" i="5" l="1"/>
  <c r="K165" i="5" l="1"/>
  <c r="K167" i="5" l="1"/>
  <c r="K166" i="5"/>
  <c r="K164" i="5"/>
  <c r="K175" i="5" l="1"/>
  <c r="K173" i="5" s="1"/>
  <c r="K172" i="5"/>
  <c r="K171" i="5"/>
  <c r="K163" i="5" l="1"/>
  <c r="K162" i="5" s="1"/>
  <c r="K161" i="5" s="1"/>
  <c r="K176" i="5" s="1"/>
  <c r="K153" i="5" l="1"/>
  <c r="K154" i="5" s="1"/>
</calcChain>
</file>

<file path=xl/comments1.xml><?xml version="1.0" encoding="utf-8"?>
<comments xmlns="http://schemas.openxmlformats.org/spreadsheetml/2006/main">
  <authors>
    <author>Audra Cepiene</author>
  </authors>
  <commentList>
    <comment ref="J18" authorId="0" shapeId="0">
      <text>
        <r>
          <rPr>
            <b/>
            <sz val="9"/>
            <color indexed="81"/>
            <rFont val="Tahoma"/>
            <family val="2"/>
            <charset val="186"/>
          </rPr>
          <t>įtrauktos kompensacijų grąžinimo lėšos 123,3</t>
        </r>
        <r>
          <rPr>
            <sz val="9"/>
            <color indexed="81"/>
            <rFont val="Tahoma"/>
            <family val="2"/>
            <charset val="186"/>
          </rPr>
          <t xml:space="preserve">
</t>
        </r>
      </text>
    </comment>
    <comment ref="M18" authorId="0" shapeId="0">
      <text>
        <r>
          <rPr>
            <b/>
            <sz val="9"/>
            <color indexed="81"/>
            <rFont val="Tahoma"/>
            <family val="2"/>
            <charset val="186"/>
          </rPr>
          <t xml:space="preserve">456,5 etatai </t>
        </r>
        <r>
          <rPr>
            <sz val="9"/>
            <color indexed="81"/>
            <rFont val="Tahoma"/>
            <family val="2"/>
            <charset val="186"/>
          </rPr>
          <t xml:space="preserve">(patvirtinti papildomi 7 etatai išlaikomi iš VB - 1 tarpinstitucinio bendradarbiavimo ir 6 Vaiko teisių). </t>
        </r>
        <r>
          <rPr>
            <sz val="9"/>
            <color indexed="81"/>
            <rFont val="Tahoma"/>
            <family val="2"/>
            <charset val="186"/>
          </rPr>
          <t xml:space="preserve">
</t>
        </r>
      </text>
    </comment>
    <comment ref="L40" authorId="0" shapeId="0">
      <text>
        <r>
          <rPr>
            <sz val="9"/>
            <color indexed="81"/>
            <rFont val="Tahoma"/>
            <family val="2"/>
            <charset val="186"/>
          </rPr>
          <t>Neteisminiam ir teisminiam žalos atlyginimui (pvz. dėl duobių). Konkrečių bylų išskirti šiuo metu nepavyktų, tačiau tokia suma tikėtina</t>
        </r>
      </text>
    </comment>
    <comment ref="L49" authorId="0" shapeId="0">
      <text>
        <r>
          <rPr>
            <sz val="9"/>
            <color indexed="81"/>
            <rFont val="Tahoma"/>
            <family val="2"/>
            <charset val="186"/>
          </rPr>
          <t>Atsižvelgdami į vis didėjančią didelę riziką dėl Savivaldybės administracijos civilinės atsakomybės kylimo, ANK nuostatų pokyčius bei ilgus ir sudėtingus ginčus sprendžiant administracinės ir civilinės atsakomybės klausimus, siūlome kasmet planuoti lėšas Savivaldybės administracijos civilinės atsakomybės draudimui. Preliminari draudimo įmoka metams yra apie 12 tūkst. eurų</t>
        </r>
      </text>
    </comment>
    <comment ref="L67" authorId="0" shapeId="0">
      <text>
        <r>
          <rPr>
            <sz val="9"/>
            <color indexed="81"/>
            <rFont val="Tahoma"/>
            <family val="2"/>
            <charset val="186"/>
          </rPr>
          <t>LSA, VVG, ŽVVG</t>
        </r>
      </text>
    </comment>
    <comment ref="K90" authorId="0" shapeId="0">
      <text>
        <r>
          <rPr>
            <b/>
            <sz val="9"/>
            <color indexed="81"/>
            <rFont val="Tahoma"/>
            <family val="2"/>
            <charset val="186"/>
          </rPr>
          <t>STR3-13</t>
        </r>
        <r>
          <rPr>
            <sz val="9"/>
            <color indexed="81"/>
            <rFont val="Tahoma"/>
            <family val="2"/>
            <charset val="186"/>
          </rPr>
          <t xml:space="preserve">
savivaldybės patalpoms tenkančioms pastato Taikos pr. 107 modernizacijos darbams apmokėti</t>
        </r>
      </text>
    </comment>
    <comment ref="L99" authorId="0" shapeId="0">
      <text>
        <r>
          <rPr>
            <sz val="9"/>
            <color indexed="81"/>
            <rFont val="Tahoma"/>
            <family val="2"/>
            <charset val="186"/>
          </rPr>
          <t>ESCO (anlg. Energy Service Company), tai verslo modelis, kai privati kompanija investuoja ir įdiegia moderniausias energetinio efektyvumo priemones be kliento pradinių investicijų, o klientas atsiskaito iš sutaupytų lėšų per sutarties galiojimo laikotarpį</t>
        </r>
      </text>
    </comment>
    <comment ref="E131" authorId="0" shapeId="0">
      <text>
        <r>
          <rPr>
            <sz val="9"/>
            <color indexed="81"/>
            <rFont val="Tahoma"/>
            <family val="2"/>
            <charset val="186"/>
          </rPr>
          <t xml:space="preserve">Kokybės vadybos metodų diegimas vidaus procesams optimizuoti, siekiant didinti gyventojų pasitenkinimą Savivaldybės teikiamomis paslaugomis.  LEAN metodo „lieknoji vadyba“ (angl. lean – lieknas) sistemos tikslas – naudojant mažesnius išteklius sukurti didesnę vertę klientui. </t>
        </r>
        <r>
          <rPr>
            <b/>
            <sz val="9"/>
            <color indexed="81"/>
            <rFont val="Tahoma"/>
            <family val="2"/>
            <charset val="186"/>
          </rPr>
          <t>Projekte dalyvauja Klaipėdos ir Kretingos rajonų savivaldybės. Paraiškos pateikimo data 2017 m. spalis, trukmė 36 mėnesiai.</t>
        </r>
        <r>
          <rPr>
            <sz val="9"/>
            <color indexed="81"/>
            <rFont val="Tahoma"/>
            <family val="2"/>
            <charset val="186"/>
          </rPr>
          <t xml:space="preserve"> Projekto metu numatoma apmokyti 401 administracijos darbuotoją, iš jų  keturi taps sertifikuotais projekto lyderiais, planuojama įdiegti  7 metodus, parengti piliečių chartiją.</t>
        </r>
      </text>
    </comment>
    <comment ref="F131" authorId="0" shapeId="0">
      <text>
        <r>
          <rPr>
            <b/>
            <sz val="9"/>
            <color indexed="81"/>
            <rFont val="Tahoma"/>
            <family val="2"/>
            <charset val="186"/>
          </rPr>
          <t>P3.4.3.5</t>
        </r>
        <r>
          <rPr>
            <sz val="9"/>
            <color indexed="81"/>
            <rFont val="Tahoma"/>
            <family val="2"/>
            <charset val="186"/>
          </rPr>
          <t xml:space="preserve"> Diegti visuotinės kokybės vadybos principus Savivaldybės administracijoje</t>
        </r>
        <r>
          <rPr>
            <b/>
            <sz val="9"/>
            <color indexed="81"/>
            <rFont val="Tahoma"/>
            <family val="2"/>
            <charset val="186"/>
          </rPr>
          <t xml:space="preserve">
</t>
        </r>
        <r>
          <rPr>
            <sz val="9"/>
            <color indexed="81"/>
            <rFont val="Tahoma"/>
            <family val="2"/>
            <charset val="186"/>
          </rPr>
          <t xml:space="preserve">
</t>
        </r>
      </text>
    </comment>
    <comment ref="L133" authorId="0" shapeId="0">
      <text>
        <r>
          <rPr>
            <sz val="9"/>
            <color indexed="81"/>
            <rFont val="Tahoma"/>
            <family val="2"/>
            <charset val="186"/>
          </rPr>
          <t xml:space="preserve">Įdiegti ir taikomi ne mažiau kaip 7 LEAN „lieknoji vadyba“ (angl. lean – lieknas) </t>
        </r>
        <r>
          <rPr>
            <sz val="7"/>
            <color indexed="81"/>
            <rFont val="Tahoma"/>
            <family val="2"/>
            <charset val="186"/>
          </rPr>
          <t>(Asaichi, Kaizen, PDCA, SD, VACA, VSM, 5S)</t>
        </r>
        <r>
          <rPr>
            <sz val="9"/>
            <color indexed="81"/>
            <rFont val="Tahoma"/>
            <family val="2"/>
            <charset val="186"/>
          </rPr>
          <t xml:space="preserve"> vadybos metodai, vnt. </t>
        </r>
      </text>
    </comment>
    <comment ref="L142" authorId="0" shapeId="0">
      <text>
        <r>
          <rPr>
            <sz val="9"/>
            <color indexed="81"/>
            <rFont val="Tahoma"/>
            <family val="2"/>
            <charset val="186"/>
          </rPr>
          <t>Atlikta pastato (Šimkaus g. 11) stogo (1350 m²), fasado (125 m²) ir  patalpų  (200 m²) remonto darbų. Užbaigtumas, proc.</t>
        </r>
      </text>
    </comment>
    <comment ref="K162" authorId="0" shapeId="0">
      <text>
        <r>
          <rPr>
            <b/>
            <sz val="9"/>
            <color indexed="81"/>
            <rFont val="Tahoma"/>
            <family val="2"/>
            <charset val="186"/>
          </rPr>
          <t>9627,2</t>
        </r>
        <r>
          <rPr>
            <sz val="9"/>
            <color indexed="81"/>
            <rFont val="Tahoma"/>
            <family val="2"/>
            <charset val="186"/>
          </rPr>
          <t xml:space="preserve">
</t>
        </r>
      </text>
    </comment>
  </commentList>
</comments>
</file>

<file path=xl/comments2.xml><?xml version="1.0" encoding="utf-8"?>
<comments xmlns="http://schemas.openxmlformats.org/spreadsheetml/2006/main">
  <authors>
    <author>Audra Cepiene</author>
    <author>Rita Mikluseviciute</author>
    <author>Inga Gelzinyte</author>
    <author>Indre Buteniene</author>
  </authors>
  <commentList>
    <comment ref="U14" authorId="0" shapeId="0">
      <text>
        <r>
          <rPr>
            <b/>
            <sz val="9"/>
            <color indexed="81"/>
            <rFont val="Tahoma"/>
            <family val="2"/>
            <charset val="186"/>
          </rPr>
          <t xml:space="preserve">456,5 etatai </t>
        </r>
        <r>
          <rPr>
            <sz val="9"/>
            <color indexed="81"/>
            <rFont val="Tahoma"/>
            <family val="2"/>
            <charset val="186"/>
          </rPr>
          <t xml:space="preserve">(patvirtinti papildomi 7 etatai išlaikomi iš VB - 1 tarpinstitucinio bendradarbiavimo ir 6 Vaiko teisių). </t>
        </r>
        <r>
          <rPr>
            <sz val="9"/>
            <color indexed="81"/>
            <rFont val="Tahoma"/>
            <family val="2"/>
            <charset val="186"/>
          </rPr>
          <t xml:space="preserve">
</t>
        </r>
      </text>
    </comment>
    <comment ref="J15" authorId="0" shapeId="0">
      <text>
        <r>
          <rPr>
            <b/>
            <sz val="9"/>
            <color indexed="81"/>
            <rFont val="Tahoma"/>
            <family val="2"/>
            <charset val="186"/>
          </rPr>
          <t>kompensacijos grąžinimas</t>
        </r>
        <r>
          <rPr>
            <sz val="9"/>
            <color indexed="81"/>
            <rFont val="Tahoma"/>
            <family val="2"/>
            <charset val="186"/>
          </rPr>
          <t xml:space="preserve">
</t>
        </r>
      </text>
    </comment>
    <comment ref="M19" authorId="0" shapeId="0">
      <text>
        <r>
          <rPr>
            <b/>
            <sz val="9"/>
            <color indexed="81"/>
            <rFont val="Tahoma"/>
            <family val="2"/>
            <charset val="186"/>
          </rPr>
          <t>768,5</t>
        </r>
        <r>
          <rPr>
            <sz val="9"/>
            <color indexed="81"/>
            <rFont val="Tahoma"/>
            <family val="2"/>
            <charset val="186"/>
          </rPr>
          <t xml:space="preserve">
</t>
        </r>
      </text>
    </comment>
    <comment ref="S30" authorId="1" shapeId="0">
      <text>
        <r>
          <rPr>
            <b/>
            <sz val="9"/>
            <color indexed="81"/>
            <rFont val="Tahoma"/>
            <family val="2"/>
            <charset val="186"/>
          </rPr>
          <t>Rita Mikluseviciute:</t>
        </r>
        <r>
          <rPr>
            <sz val="9"/>
            <color indexed="81"/>
            <rFont val="Tahoma"/>
            <family val="2"/>
            <charset val="186"/>
          </rPr>
          <t xml:space="preserve">
Gal reikės mažinti DU ir etatų sk. (budėtojų)</t>
        </r>
      </text>
    </comment>
    <comment ref="T52" authorId="0" shapeId="0">
      <text>
        <r>
          <rPr>
            <sz val="9"/>
            <color indexed="81"/>
            <rFont val="Tahoma"/>
            <family val="2"/>
            <charset val="186"/>
          </rPr>
          <t xml:space="preserve">Renginiai - savivaldos diena, Kalėdos vaikams, Kalėdos suaugusiems. Pagrindimas 2015 m. faktas - Kalėdinis renginys - 3,6 tūkst.Eur, Savivaldos diena - 2,0 tūkst. </t>
        </r>
      </text>
    </comment>
    <comment ref="S55" authorId="0" shapeId="0">
      <text>
        <r>
          <rPr>
            <sz val="9"/>
            <color indexed="81"/>
            <rFont val="Tahoma"/>
            <family val="2"/>
            <charset val="186"/>
          </rPr>
          <t>Neteisminiam ir teisminiam žalos atlyginimui (pvz. dėl duobių). Konkrečių bylų išskirti šiuo metu nepavyktų, tačiau tokia suma tikėtina</t>
        </r>
      </text>
    </comment>
    <comment ref="T57" authorId="0" shapeId="0">
      <text>
        <r>
          <rPr>
            <sz val="9"/>
            <color indexed="81"/>
            <rFont val="Tahoma"/>
            <family val="2"/>
            <charset val="186"/>
          </rPr>
          <t>783 tūkst. Eur - Vėtrūna, 31 tūkst. Eur - žalos atlyginimas (P. Mažeika - 6000 Eur, UAB "VSA Vilnius" - 17000 Eur, kitos bylos dėl žalos atlyginimo - 8000 Eur)</t>
        </r>
      </text>
    </comment>
    <comment ref="N62" authorId="0" shapeId="0">
      <text>
        <r>
          <rPr>
            <sz val="9"/>
            <color indexed="81"/>
            <rFont val="Tahoma"/>
            <family val="2"/>
            <charset val="186"/>
          </rPr>
          <t>2017 m.  lapkričio mėn. T1-301 sprendimo projektas dėl seniūnaičių išmokų padidinimo</t>
        </r>
      </text>
    </comment>
    <comment ref="S65" authorId="0" shapeId="0">
      <text>
        <r>
          <rPr>
            <sz val="9"/>
            <color indexed="81"/>
            <rFont val="Tahoma"/>
            <family val="2"/>
            <charset val="186"/>
          </rPr>
          <t>Atsižvelgdami į vis didėjančią didelę riziką dėl Savivaldybės administracijos civilinės atsakomybės kylimo, ANK nuostatų pokyčius bei ilgus ir sudėtingus ginčus sprendžiant administracinės ir civilinės atsakomybės klausimus, siūlome kasmet planuoti lėšas Savivaldybės administracijos civilinės atsakomybės draudimui. Preliminari draudimo įmoka metams yra apie 12 tūkst. eurų</t>
        </r>
      </text>
    </comment>
    <comment ref="J72" authorId="0" shapeId="0">
      <text>
        <r>
          <rPr>
            <b/>
            <sz val="9"/>
            <color indexed="81"/>
            <rFont val="Tahoma"/>
            <family val="2"/>
            <charset val="186"/>
          </rPr>
          <t>kompensacijos grąžinimas</t>
        </r>
        <r>
          <rPr>
            <sz val="9"/>
            <color indexed="81"/>
            <rFont val="Tahoma"/>
            <family val="2"/>
            <charset val="186"/>
          </rPr>
          <t xml:space="preserve">
</t>
        </r>
      </text>
    </comment>
    <comment ref="S86" authorId="0" shapeId="0">
      <text>
        <r>
          <rPr>
            <sz val="9"/>
            <color indexed="81"/>
            <rFont val="Tahoma"/>
            <family val="2"/>
            <charset val="186"/>
          </rPr>
          <t>LSA, VVG, ŽVVG</t>
        </r>
      </text>
    </comment>
    <comment ref="S119" authorId="0" shapeId="0">
      <text>
        <r>
          <rPr>
            <sz val="9"/>
            <color indexed="81"/>
            <rFont val="Tahoma"/>
            <family val="2"/>
            <charset val="186"/>
          </rPr>
          <t>ESCO (anlg. Energy Service Company), tai verslo modelis, kai privati kompanija investuoja ir įdiegia moderniausias energetinio efektyvumo priemones be kliento pradinių investicijų, o klientas atsiskaito iš sutaupytų lėšų per sutarties galiojimo laikotarpį</t>
        </r>
      </text>
    </comment>
    <comment ref="I140" authorId="0" shapeId="0">
      <text>
        <r>
          <rPr>
            <b/>
            <sz val="9"/>
            <color indexed="81"/>
            <rFont val="Tahoma"/>
            <family val="2"/>
            <charset val="186"/>
          </rPr>
          <t>pakeista LR užimtumi įstatymą</t>
        </r>
      </text>
    </comment>
    <comment ref="E159" authorId="0" shapeId="0">
      <text>
        <r>
          <rPr>
            <sz val="9"/>
            <color indexed="81"/>
            <rFont val="Tahoma"/>
            <family val="2"/>
            <charset val="186"/>
          </rPr>
          <t xml:space="preserve">Kokybės vadybos metodų diegimas vidaus procesams optimizuoti, siekiant didinti gyventojų pasitenkinimą Savivaldybės teikiamomis paslaugomis.  LEAN metodo „lieknoji vadyba“ (angl. lean – lieknas) sistemos tikslas – naudojant mažesnius išteklius sukurti didesnę vertę klientui. </t>
        </r>
        <r>
          <rPr>
            <b/>
            <sz val="9"/>
            <color indexed="81"/>
            <rFont val="Tahoma"/>
            <family val="2"/>
            <charset val="186"/>
          </rPr>
          <t>Projekte dalyvauja Klaipėdos ir Kretingos rajonų savivaldybės. Paraiškos pateikimo data 2017 m. spalis, trukmė 36 mėnesiai.</t>
        </r>
        <r>
          <rPr>
            <sz val="9"/>
            <color indexed="81"/>
            <rFont val="Tahoma"/>
            <family val="2"/>
            <charset val="186"/>
          </rPr>
          <t xml:space="preserve"> Projekto metu numatoma apmokyti 401 administracijos darbuotoją, iš jų  keturi taps sertifikuotais projekto lyderiais, planuojama įdiegti  7 metodus, parengti piliečių chartiją.</t>
        </r>
      </text>
    </comment>
    <comment ref="F159" authorId="0" shapeId="0">
      <text>
        <r>
          <rPr>
            <b/>
            <sz val="9"/>
            <color indexed="81"/>
            <rFont val="Tahoma"/>
            <family val="2"/>
            <charset val="186"/>
          </rPr>
          <t>P3.4.3.5</t>
        </r>
        <r>
          <rPr>
            <sz val="9"/>
            <color indexed="81"/>
            <rFont val="Tahoma"/>
            <family val="2"/>
            <charset val="186"/>
          </rPr>
          <t xml:space="preserve"> Diegti visuotinės kokybės vadybos principus Savivaldybės administracijoje</t>
        </r>
        <r>
          <rPr>
            <b/>
            <sz val="9"/>
            <color indexed="81"/>
            <rFont val="Tahoma"/>
            <family val="2"/>
            <charset val="186"/>
          </rPr>
          <t xml:space="preserve">
</t>
        </r>
        <r>
          <rPr>
            <sz val="9"/>
            <color indexed="81"/>
            <rFont val="Tahoma"/>
            <family val="2"/>
            <charset val="186"/>
          </rPr>
          <t xml:space="preserve">
</t>
        </r>
      </text>
    </comment>
    <comment ref="T159" authorId="2" shapeId="0">
      <text>
        <r>
          <rPr>
            <b/>
            <sz val="9"/>
            <color indexed="81"/>
            <rFont val="Tahoma"/>
            <family val="2"/>
            <charset val="186"/>
          </rPr>
          <t>Inga Gelzinyte:</t>
        </r>
        <r>
          <rPr>
            <sz val="9"/>
            <color indexed="81"/>
            <rFont val="Tahoma"/>
            <family val="2"/>
            <charset val="186"/>
          </rPr>
          <t xml:space="preserve">
Šiemet atliktas vienas tyrimas. Buvo atlikta iš V. Palaitienės skyriaus lėšų. </t>
        </r>
      </text>
    </comment>
    <comment ref="S160" authorId="0" shapeId="0">
      <text>
        <r>
          <rPr>
            <sz val="9"/>
            <color indexed="81"/>
            <rFont val="Tahoma"/>
            <family val="2"/>
            <charset val="186"/>
          </rPr>
          <t xml:space="preserve">Įdiegti ir taikomi ne mažiau kaip 7 LEAN „lieknoji vadyba“ (angl. lean – lieknas) </t>
        </r>
        <r>
          <rPr>
            <sz val="7"/>
            <color indexed="81"/>
            <rFont val="Tahoma"/>
            <family val="2"/>
            <charset val="186"/>
          </rPr>
          <t>(Asaichi, Kaizen, PDCA, SD, VACA, VSM, 5S)</t>
        </r>
        <r>
          <rPr>
            <sz val="9"/>
            <color indexed="81"/>
            <rFont val="Tahoma"/>
            <family val="2"/>
            <charset val="186"/>
          </rPr>
          <t xml:space="preserve"> vadybos metodai, vnt. </t>
        </r>
      </text>
    </comment>
    <comment ref="F161" authorId="0" shapeId="0">
      <text>
        <r>
          <rPr>
            <b/>
            <sz val="9"/>
            <color indexed="81"/>
            <rFont val="Tahoma"/>
            <family val="2"/>
            <charset val="186"/>
          </rPr>
          <t>P3.4.2.3</t>
        </r>
        <r>
          <rPr>
            <sz val="9"/>
            <color indexed="81"/>
            <rFont val="Tahoma"/>
            <family val="2"/>
            <charset val="186"/>
          </rPr>
          <t xml:space="preserve">
Organizuoti visuotines gyventojų apklausas svarbiais miestui klausimais</t>
        </r>
      </text>
    </comment>
    <comment ref="S184" authorId="0" shapeId="0">
      <text>
        <r>
          <rPr>
            <sz val="9"/>
            <color indexed="81"/>
            <rFont val="Tahoma"/>
            <family val="2"/>
            <charset val="186"/>
          </rPr>
          <t xml:space="preserve">207 kabineto remontas Kontrolės ir audito tarnybos veiklai </t>
        </r>
      </text>
    </comment>
    <comment ref="E187" authorId="3" shapeId="0">
      <text>
        <r>
          <rPr>
            <b/>
            <sz val="9"/>
            <color indexed="81"/>
            <rFont val="Tahoma"/>
            <family val="2"/>
            <charset val="186"/>
          </rPr>
          <t>Indre Buteniene:</t>
        </r>
        <r>
          <rPr>
            <sz val="9"/>
            <color indexed="81"/>
            <rFont val="Tahoma"/>
            <family val="2"/>
            <charset val="186"/>
          </rPr>
          <t xml:space="preserve">
Bus planuojama, jei bus apsipręsta kraustytis </t>
        </r>
      </text>
    </comment>
    <comment ref="K200" authorId="0" shapeId="0">
      <text>
        <r>
          <rPr>
            <b/>
            <sz val="9"/>
            <color indexed="81"/>
            <rFont val="Tahoma"/>
            <family val="2"/>
            <charset val="186"/>
          </rPr>
          <t xml:space="preserve">12837
</t>
        </r>
        <r>
          <rPr>
            <sz val="9"/>
            <color indexed="81"/>
            <rFont val="Tahoma"/>
            <family val="2"/>
            <charset val="186"/>
          </rPr>
          <t xml:space="preserve">
</t>
        </r>
      </text>
    </comment>
    <comment ref="L200" authorId="0" shapeId="0">
      <text>
        <r>
          <rPr>
            <b/>
            <sz val="9"/>
            <color indexed="81"/>
            <rFont val="Tahoma"/>
            <family val="2"/>
            <charset val="186"/>
          </rPr>
          <t xml:space="preserve">10114,4
</t>
        </r>
        <r>
          <rPr>
            <sz val="9"/>
            <color indexed="81"/>
            <rFont val="Tahoma"/>
            <family val="2"/>
            <charset val="186"/>
          </rPr>
          <t xml:space="preserve">
</t>
        </r>
      </text>
    </comment>
  </commentList>
</comments>
</file>

<file path=xl/comments3.xml><?xml version="1.0" encoding="utf-8"?>
<comments xmlns="http://schemas.openxmlformats.org/spreadsheetml/2006/main">
  <authors>
    <author>Audra Cepiene</author>
  </authors>
  <commentList>
    <comment ref="J15" authorId="0" shapeId="0">
      <text>
        <r>
          <rPr>
            <b/>
            <sz val="9"/>
            <color indexed="81"/>
            <rFont val="Tahoma"/>
            <family val="2"/>
            <charset val="186"/>
          </rPr>
          <t>įtrauktos kompensacijų grąžinimo lėšos 123,3</t>
        </r>
        <r>
          <rPr>
            <sz val="9"/>
            <color indexed="81"/>
            <rFont val="Tahoma"/>
            <family val="2"/>
            <charset val="186"/>
          </rPr>
          <t xml:space="preserve">
</t>
        </r>
      </text>
    </comment>
    <comment ref="O15" authorId="0" shapeId="0">
      <text>
        <r>
          <rPr>
            <b/>
            <sz val="9"/>
            <color indexed="81"/>
            <rFont val="Tahoma"/>
            <family val="2"/>
            <charset val="186"/>
          </rPr>
          <t xml:space="preserve">456,5 etatai </t>
        </r>
        <r>
          <rPr>
            <sz val="9"/>
            <color indexed="81"/>
            <rFont val="Tahoma"/>
            <family val="2"/>
            <charset val="186"/>
          </rPr>
          <t xml:space="preserve">(patvirtinti papildomi 7 etatai išlaikomi iš VB - 1 tarpinstitucinio bendradarbiavimo ir 6 Vaiko teisių). </t>
        </r>
        <r>
          <rPr>
            <sz val="9"/>
            <color indexed="81"/>
            <rFont val="Tahoma"/>
            <family val="2"/>
            <charset val="186"/>
          </rPr>
          <t xml:space="preserve">
</t>
        </r>
      </text>
    </comment>
    <comment ref="N37" authorId="0" shapeId="0">
      <text>
        <r>
          <rPr>
            <sz val="9"/>
            <color indexed="81"/>
            <rFont val="Tahoma"/>
            <family val="2"/>
            <charset val="186"/>
          </rPr>
          <t>Neteisminiam ir teisminiam žalos atlyginimui (pvz. dėl duobių). Konkrečių bylų išskirti šiuo metu nepavyktų, tačiau tokia suma tikėtina</t>
        </r>
      </text>
    </comment>
    <comment ref="N46" authorId="0" shapeId="0">
      <text>
        <r>
          <rPr>
            <sz val="9"/>
            <color indexed="81"/>
            <rFont val="Tahoma"/>
            <family val="2"/>
            <charset val="186"/>
          </rPr>
          <t>Atsižvelgdami į vis didėjančią didelę riziką dėl Savivaldybės administracijos civilinės atsakomybės kylimo, ANK nuostatų pokyčius bei ilgus ir sudėtingus ginčus sprendžiant administracinės ir civilinės atsakomybės klausimus, siūlome kasmet planuoti lėšas Savivaldybės administracijos civilinės atsakomybės draudimui. Preliminari draudimo įmoka metams yra apie 12 tūkst. eurų</t>
        </r>
      </text>
    </comment>
    <comment ref="N64" authorId="0" shapeId="0">
      <text>
        <r>
          <rPr>
            <sz val="9"/>
            <color indexed="81"/>
            <rFont val="Tahoma"/>
            <family val="2"/>
            <charset val="186"/>
          </rPr>
          <t>LSA, VVG, ŽVVG</t>
        </r>
      </text>
    </comment>
    <comment ref="O86" authorId="0" shapeId="0">
      <text>
        <r>
          <rPr>
            <sz val="9"/>
            <color indexed="81"/>
            <rFont val="Tahoma"/>
            <family val="2"/>
            <charset val="186"/>
          </rPr>
          <t>Pritarti 52 tūkst. Eur finansavimo perskirstymui 2018–2020 m. SVP Valdymo programos (Nr. 3) papriemonėse – sumažinant minėtą lėšų dalį papriemonei „Pašto patalpų Aukštoji g. 13, Klaipėdoje išpirkimas“ ir padidinant lėšas savivaldybės patalpoms tenkančioms pastato Taikos pr. 107 modernizacijos darbams apmokėti.</t>
        </r>
      </text>
    </comment>
    <comment ref="L87" authorId="0" shapeId="0">
      <text>
        <r>
          <rPr>
            <b/>
            <sz val="9"/>
            <color indexed="81"/>
            <rFont val="Tahoma"/>
            <family val="2"/>
            <charset val="186"/>
          </rPr>
          <t>STR3-13</t>
        </r>
        <r>
          <rPr>
            <sz val="9"/>
            <color indexed="81"/>
            <rFont val="Tahoma"/>
            <family val="2"/>
            <charset val="186"/>
          </rPr>
          <t xml:space="preserve">
savivaldybės patalpoms tenkančioms pastato Taikos pr. 107 modernizacijos darbams apmokėti</t>
        </r>
      </text>
    </comment>
    <comment ref="N96" authorId="0" shapeId="0">
      <text>
        <r>
          <rPr>
            <sz val="9"/>
            <color indexed="81"/>
            <rFont val="Tahoma"/>
            <family val="2"/>
            <charset val="186"/>
          </rPr>
          <t>ESCO (anlg. Energy Service Company), tai verslo modelis, kai privati kompanija investuoja ir įdiegia moderniausias energetinio efektyvumo priemones be kliento pradinių investicijų, o klientas atsiskaito iš sutaupytų lėšų per sutarties galiojimo laikotarpį</t>
        </r>
      </text>
    </comment>
    <comment ref="E127" authorId="0" shapeId="0">
      <text>
        <r>
          <rPr>
            <sz val="9"/>
            <color indexed="81"/>
            <rFont val="Tahoma"/>
            <family val="2"/>
            <charset val="186"/>
          </rPr>
          <t xml:space="preserve">Kokybės vadybos metodų diegimas vidaus procesams optimizuoti, siekiant didinti gyventojų pasitenkinimą Savivaldybės teikiamomis paslaugomis.  LEAN metodo „lieknoji vadyba“ (angl. lean – lieknas) sistemos tikslas – naudojant mažesnius išteklius sukurti didesnę vertę klientui. </t>
        </r>
        <r>
          <rPr>
            <b/>
            <sz val="9"/>
            <color indexed="81"/>
            <rFont val="Tahoma"/>
            <family val="2"/>
            <charset val="186"/>
          </rPr>
          <t>Projekte dalyvauja Klaipėdos ir Kretingos rajonų savivaldybės. Paraiškos pateikimo data 2017 m. spalis, trukmė 36 mėnesiai.</t>
        </r>
        <r>
          <rPr>
            <sz val="9"/>
            <color indexed="81"/>
            <rFont val="Tahoma"/>
            <family val="2"/>
            <charset val="186"/>
          </rPr>
          <t xml:space="preserve"> Projekto metu numatoma apmokyti 401 administracijos darbuotoją, iš jų  keturi taps sertifikuotais projekto lyderiais, planuojama įdiegti  7 metodus, parengti piliečių chartiją.</t>
        </r>
      </text>
    </comment>
    <comment ref="F127" authorId="0" shapeId="0">
      <text>
        <r>
          <rPr>
            <b/>
            <sz val="9"/>
            <color indexed="81"/>
            <rFont val="Tahoma"/>
            <family val="2"/>
            <charset val="186"/>
          </rPr>
          <t>P3.4.3.5</t>
        </r>
        <r>
          <rPr>
            <sz val="9"/>
            <color indexed="81"/>
            <rFont val="Tahoma"/>
            <family val="2"/>
            <charset val="186"/>
          </rPr>
          <t xml:space="preserve"> Diegti visuotinės kokybės vadybos principus Savivaldybės administracijoje</t>
        </r>
        <r>
          <rPr>
            <b/>
            <sz val="9"/>
            <color indexed="81"/>
            <rFont val="Tahoma"/>
            <family val="2"/>
            <charset val="186"/>
          </rPr>
          <t xml:space="preserve">
</t>
        </r>
        <r>
          <rPr>
            <sz val="9"/>
            <color indexed="81"/>
            <rFont val="Tahoma"/>
            <family val="2"/>
            <charset val="186"/>
          </rPr>
          <t xml:space="preserve">
</t>
        </r>
      </text>
    </comment>
    <comment ref="N129" authorId="0" shapeId="0">
      <text>
        <r>
          <rPr>
            <sz val="9"/>
            <color indexed="81"/>
            <rFont val="Tahoma"/>
            <family val="2"/>
            <charset val="186"/>
          </rPr>
          <t xml:space="preserve">Įdiegti ir taikomi ne mažiau kaip 7 LEAN „lieknoji vadyba“ (angl. lean – lieknas) </t>
        </r>
        <r>
          <rPr>
            <sz val="7"/>
            <color indexed="81"/>
            <rFont val="Tahoma"/>
            <family val="2"/>
            <charset val="186"/>
          </rPr>
          <t>(Asaichi, Kaizen, PDCA, SD, VACA, VSM, 5S)</t>
        </r>
        <r>
          <rPr>
            <sz val="9"/>
            <color indexed="81"/>
            <rFont val="Tahoma"/>
            <family val="2"/>
            <charset val="186"/>
          </rPr>
          <t xml:space="preserve"> vadybos metodai, vnt. </t>
        </r>
      </text>
    </comment>
    <comment ref="L136" authorId="0" shapeId="0">
      <text>
        <r>
          <rPr>
            <sz val="9"/>
            <color indexed="81"/>
            <rFont val="Tahoma"/>
            <family val="2"/>
            <charset val="186"/>
          </rPr>
          <t>pagal 2018-07-25 raštą Nr. VS-4448, reikalinga atlikti fasado polichrominius tyrimus</t>
        </r>
      </text>
    </comment>
    <comment ref="N138" authorId="0" shapeId="0">
      <text>
        <r>
          <rPr>
            <sz val="9"/>
            <color indexed="81"/>
            <rFont val="Tahoma"/>
            <family val="2"/>
            <charset val="186"/>
          </rPr>
          <t>Atlikta pastato (Šimkaus g. 11) stogo (1350 m²), fasado (125 m²) ir  patalpų  (200 m²) remonto darbų. Užbaigtumas, proc.</t>
        </r>
      </text>
    </comment>
    <comment ref="L158" authorId="0" shapeId="0">
      <text>
        <r>
          <rPr>
            <b/>
            <sz val="9"/>
            <color indexed="81"/>
            <rFont val="Tahoma"/>
            <family val="2"/>
            <charset val="186"/>
          </rPr>
          <t xml:space="preserve">9627,2
</t>
        </r>
        <r>
          <rPr>
            <sz val="9"/>
            <color indexed="81"/>
            <rFont val="Tahoma"/>
            <family val="2"/>
            <charset val="186"/>
          </rPr>
          <t xml:space="preserve">
</t>
        </r>
      </text>
    </comment>
  </commentList>
</comments>
</file>

<file path=xl/sharedStrings.xml><?xml version="1.0" encoding="utf-8"?>
<sst xmlns="http://schemas.openxmlformats.org/spreadsheetml/2006/main" count="1517" uniqueCount="377">
  <si>
    <t>Veiklos plano tikslo kodas</t>
  </si>
  <si>
    <t>Uždavinio kodas</t>
  </si>
  <si>
    <t>Priemonės kodas</t>
  </si>
  <si>
    <t>Papriemonės kodas</t>
  </si>
  <si>
    <t>Pavadinimas</t>
  </si>
  <si>
    <t>Priemonės požymis</t>
  </si>
  <si>
    <t>Asignavimų valdytojo kodas</t>
  </si>
  <si>
    <t>Vykdytojas (skyrius / asmuo)</t>
  </si>
  <si>
    <t>Finansavimo šaltinis</t>
  </si>
  <si>
    <t>Produkto kriterijaus</t>
  </si>
  <si>
    <t>Planas</t>
  </si>
  <si>
    <t>Strateginis tikslas 01. Didinti miesto konkurencingumą, kryptingai vystant infrastruktūrą ir sudarant palankias sąlygas verslui</t>
  </si>
  <si>
    <t>03 Savivaldybės valdymo programa</t>
  </si>
  <si>
    <t>01</t>
  </si>
  <si>
    <t>Kurti savivaldybės valdymo sistemą, patogią verslui ir gyventojams</t>
  </si>
  <si>
    <t>Organizuoti savivaldybės veiklos bendrųjų funkcijų vykdymą</t>
  </si>
  <si>
    <t>Savivaldybės administracijos veiklos užtikrinimas:</t>
  </si>
  <si>
    <t>Savivaldybės administracijos veiklos užtikrinimas (darbo užmokestis)</t>
  </si>
  <si>
    <t>1</t>
  </si>
  <si>
    <t>FTD Apskaitos skyrius</t>
  </si>
  <si>
    <t>SB</t>
  </si>
  <si>
    <t>SB(VB)</t>
  </si>
  <si>
    <t>02</t>
  </si>
  <si>
    <t>Ūkio skyrius</t>
  </si>
  <si>
    <t>SB(SP)</t>
  </si>
  <si>
    <t>SB(SPL)</t>
  </si>
  <si>
    <t>03</t>
  </si>
  <si>
    <t>Dalyvavimas organizuojant rinkimus</t>
  </si>
  <si>
    <t>04</t>
  </si>
  <si>
    <t>Personalo skyrius</t>
  </si>
  <si>
    <t>05</t>
  </si>
  <si>
    <t>Informavimo ir e.paslaugų skyrius</t>
  </si>
  <si>
    <t>Atlikta apklausų, tyrimų, vnt.</t>
  </si>
  <si>
    <t>06</t>
  </si>
  <si>
    <t>Teisės skyrius</t>
  </si>
  <si>
    <t>Per ataskaitinį laikotarpį užbaigtų bylų skaičius</t>
  </si>
  <si>
    <t>07</t>
  </si>
  <si>
    <t>08</t>
  </si>
  <si>
    <t>Daugiabučių gyvenamųjų namų žemės nuomos mokesčio paskirstymo ir administravimo paslaugos pirkimas</t>
  </si>
  <si>
    <t>FTD Mokesčių skyrius</t>
  </si>
  <si>
    <t>Namų administratorių, teikiančių paslaugas, skaičius</t>
  </si>
  <si>
    <t>09</t>
  </si>
  <si>
    <t>IED Licencijų, leidimų ir vartotojų teisių apsaugos sk.</t>
  </si>
  <si>
    <t>SB(VR)</t>
  </si>
  <si>
    <t>SB(VRL)</t>
  </si>
  <si>
    <t>10</t>
  </si>
  <si>
    <t>Viešosios tvarkos skyrius</t>
  </si>
  <si>
    <t>11</t>
  </si>
  <si>
    <t>Kontrolės ir audito tarnybos finansinio, ūkinio bei materialinio aptarnavimo užtikrinimas</t>
  </si>
  <si>
    <t>Kontrolės ir audito tarnybos darbuotojų skaičius</t>
  </si>
  <si>
    <t>Iš viso:</t>
  </si>
  <si>
    <t>Savivaldybės tarybos finansinio, ūkinio bei materialinio aptarnavimo užtikrinimas</t>
  </si>
  <si>
    <t>Savivaldybės tarybos narių skaičius</t>
  </si>
  <si>
    <t>Mero reprezentacinių priemonių vykdymas (Mero fondo naudojimas)</t>
  </si>
  <si>
    <t>Dalyvavimas vietinių ir tarptautinių organizacijų veikloje:</t>
  </si>
  <si>
    <t>5</t>
  </si>
  <si>
    <t>IED Tarptautinių ryšių, verslo plėtros ir turizmo skyrius</t>
  </si>
  <si>
    <t>Tarptautinių organizacijų, kurių narė yra Klaipėdos miesto savivaldybė, skaičius</t>
  </si>
  <si>
    <t>Paskolų grąžinimas ir palūkanų mokėjimas</t>
  </si>
  <si>
    <t>Savivaldybės administracijos direktoriaus rezervas</t>
  </si>
  <si>
    <t>Savivaldybei nuosavybės teise priklausančio ir patikėjimo teise valdomo turto valdymas, naudojimas ir disponavimas:</t>
  </si>
  <si>
    <t>FTD Turto skyrius</t>
  </si>
  <si>
    <t>Nekilnojamojo turto matavimai ir teisinė registracija</t>
  </si>
  <si>
    <t>Savivaldybei priklausančių patalpų eksploatacinių ir kitų išlaidų padengimas</t>
  </si>
  <si>
    <t>Pastatų, kuriuose yra savivaldybei priklausančios negyvenamosios patalpos, bendro naudojimo objektų remonto išlaidų padengimas</t>
  </si>
  <si>
    <t xml:space="preserve">MŪD </t>
  </si>
  <si>
    <t>Savivaldybės kontroliuojamų įmonių įstatinio kapitalo didinimas, perduodant inžinerinius tinklus funkcijoms vykdyti</t>
  </si>
  <si>
    <t>Objektų rengimas privatizavimui, privatizavimo programų rengimas, objektų privatizavimo organizavimas</t>
  </si>
  <si>
    <t>Privatizuota objektų, vnt.</t>
  </si>
  <si>
    <t>Gyvenamųjų patalpų ir jų priklausinių, taip pat pagalbinės paskirties pastatų, jų dalių privatizavimo dokumentų rengimas</t>
  </si>
  <si>
    <t>Privatizuota gyvenamųjų patalpų ir jų priklausinių, vnt.</t>
  </si>
  <si>
    <t>Turto valdymo dokumentų rengimas (galimybių studijos, ekspertizės ir kt.)</t>
  </si>
  <si>
    <t xml:space="preserve">Savivaldybės nekilnojamojo turto  (negyvenamoji paskirtis) remontas </t>
  </si>
  <si>
    <t xml:space="preserve">Savivaldybei priklausančių statinių esamos techninės būklės įvertinimo paslaugų įsigijimas </t>
  </si>
  <si>
    <t>Įvertinta pastatų, skaičius</t>
  </si>
  <si>
    <t>Darbo rinkos politikos priemonių vykdymas</t>
  </si>
  <si>
    <t>Iš viso uždaviniui:</t>
  </si>
  <si>
    <t>Diegti Savivaldybės administracijoje modernias informacines sistemas ir plėsti elektroninių paslaugų spektrą</t>
  </si>
  <si>
    <t>P3.4.1.1,P3.4.2.1, P3.4.1.4</t>
  </si>
  <si>
    <t>Informavimo ir e. paslaugų skyrius</t>
  </si>
  <si>
    <t>Gerinti gyventojų aptarnavimo ir darbuotojų darbo sąlygas Savivaldybės administracijoje</t>
  </si>
  <si>
    <t>Savivaldybės administracijos reikmėms naudojamų pastatų ir patalpų einamasis remontas:</t>
  </si>
  <si>
    <t>Ūkio tarnyba</t>
  </si>
  <si>
    <t>2/4</t>
  </si>
  <si>
    <t>Iš viso tikslui:</t>
  </si>
  <si>
    <t>Iš viso programai:</t>
  </si>
  <si>
    <t>Finansavimo šaltinių suvestinė</t>
  </si>
  <si>
    <t>Finansavimo šaltiniai</t>
  </si>
  <si>
    <t>SAVIVALDYBĖS  LĖŠOS, IŠ VISO:</t>
  </si>
  <si>
    <t xml:space="preserve">Savivaldybės biudžetas, iš jo: </t>
  </si>
  <si>
    <r>
      <t xml:space="preserve">Savivaldybės biudžeto lėšos </t>
    </r>
    <r>
      <rPr>
        <b/>
        <sz val="10"/>
        <rFont val="Times New Roman"/>
        <family val="1"/>
        <charset val="186"/>
      </rPr>
      <t>SB</t>
    </r>
  </si>
  <si>
    <r>
      <t xml:space="preserve">Savivaldybės biudžeto rinkliavos lėšos </t>
    </r>
    <r>
      <rPr>
        <b/>
        <sz val="10"/>
        <rFont val="Times New Roman"/>
        <family val="1"/>
        <charset val="186"/>
      </rPr>
      <t>SB(VR)</t>
    </r>
  </si>
  <si>
    <r>
      <t xml:space="preserve">Valstybės biudžeto specialiosios tikslinės dotacijos lėšos </t>
    </r>
    <r>
      <rPr>
        <b/>
        <sz val="10"/>
        <rFont val="Times New Roman"/>
        <family val="1"/>
        <charset val="186"/>
      </rPr>
      <t>SB(VB)</t>
    </r>
  </si>
  <si>
    <r>
      <t xml:space="preserve">Paskolos lėšos </t>
    </r>
    <r>
      <rPr>
        <b/>
        <sz val="10"/>
        <rFont val="Times New Roman"/>
        <family val="1"/>
        <charset val="186"/>
      </rPr>
      <t>SB(P)</t>
    </r>
  </si>
  <si>
    <r>
      <t xml:space="preserve">Pajamų įmokos už patalpų nuomą </t>
    </r>
    <r>
      <rPr>
        <b/>
        <sz val="10"/>
        <rFont val="Times New Roman"/>
        <family val="1"/>
        <charset val="186"/>
      </rPr>
      <t>SB(SP)</t>
    </r>
  </si>
  <si>
    <r>
      <t xml:space="preserve">Programų lėšų likučių laikinai laisvos lėšos </t>
    </r>
    <r>
      <rPr>
        <b/>
        <sz val="10"/>
        <rFont val="Times New Roman"/>
        <family val="1"/>
        <charset val="186"/>
      </rPr>
      <t>SB(L)</t>
    </r>
  </si>
  <si>
    <r>
      <t>Pajamų įmokų už patalpų nuomą likutis</t>
    </r>
    <r>
      <rPr>
        <b/>
        <sz val="10"/>
        <rFont val="Times New Roman"/>
        <family val="1"/>
        <charset val="186"/>
      </rPr>
      <t xml:space="preserve"> SB(SPL)</t>
    </r>
  </si>
  <si>
    <r>
      <t>Vietinių rinkliavų lėšų likutis</t>
    </r>
    <r>
      <rPr>
        <b/>
        <sz val="10"/>
        <rFont val="Times New Roman"/>
        <family val="1"/>
        <charset val="186"/>
      </rPr>
      <t xml:space="preserve"> SB(VRL)</t>
    </r>
  </si>
  <si>
    <t>KITI ŠALTINIAI, IŠ VISO:</t>
  </si>
  <si>
    <r>
      <t xml:space="preserve">Valstybės biudžeto lėšos </t>
    </r>
    <r>
      <rPr>
        <b/>
        <sz val="10"/>
        <rFont val="Times New Roman"/>
        <family val="1"/>
        <charset val="186"/>
      </rPr>
      <t>LRVB</t>
    </r>
  </si>
  <si>
    <t>IŠ VISO:</t>
  </si>
  <si>
    <t>Parengta dokumentų dėl baseino operatoriaus parinkimo, vnt.</t>
  </si>
  <si>
    <t xml:space="preserve">Parengta pastatų rekonstrukcijos projektų, vnt. </t>
  </si>
  <si>
    <t xml:space="preserve">Nugriauta statinių, vnt. </t>
  </si>
  <si>
    <t xml:space="preserve">Dalyvavimas miestų partnerių organizuojamuose tarptautiniuose renginiuose </t>
  </si>
  <si>
    <t>P.3.4.3.1</t>
  </si>
  <si>
    <t>15/5</t>
  </si>
  <si>
    <r>
      <t xml:space="preserve">Žemės pardavimų likučio lėšos </t>
    </r>
    <r>
      <rPr>
        <b/>
        <sz val="10"/>
        <rFont val="Times New Roman"/>
        <family val="1"/>
        <charset val="186"/>
      </rPr>
      <t>SB(ŽPL)</t>
    </r>
  </si>
  <si>
    <t>100</t>
  </si>
  <si>
    <t>Dalyvauta Baltijos miestų sąjungos komisijų sesijose, kartai</t>
  </si>
  <si>
    <t>Lietuvoje veikiančių asociacijų, kurių narė yra savivaldybė, skaičius</t>
  </si>
  <si>
    <t>Dalyvauta PSO Sveikų miestų tinklo konferencijose, kartai</t>
  </si>
  <si>
    <t>Vykdoma sutarčių su Klaipėdos rajono savivaldybe, vnt.</t>
  </si>
  <si>
    <t>Įsigyta organizacinės technikos, vnt.</t>
  </si>
  <si>
    <t xml:space="preserve">Eksploatuojama kompiuterių, vnt. </t>
  </si>
  <si>
    <t>Įsigyta kompiuterinės technikos, vnt.</t>
  </si>
  <si>
    <t>Apmokėta teismo priteistų išlaidų (pagal esamus rizikingus ieškinius), atvejų skaičius</t>
  </si>
  <si>
    <t>UPD  Statybos leidimų ir statinių priežiūros sk.</t>
  </si>
  <si>
    <t>Išsiųsta laiškų, tūkst. vnt.</t>
  </si>
  <si>
    <t>FTD Apskaitos sk.</t>
  </si>
  <si>
    <t>Atnaujinta interneto svetainė, įvaizdžio strategija, vnt.</t>
  </si>
  <si>
    <t>Savivaldybės tarybos ir mero sekretoriato finansinio, ūkinio bei materialinio aptarnavimo užtikrinimas</t>
  </si>
  <si>
    <t>Savivaldybės tarybos ir mero sekretoriato darbuotojų skaičius</t>
  </si>
  <si>
    <t>Inžinerinių tinklų, kurių atlikti matavimai, ilgis, km</t>
  </si>
  <si>
    <t>Kompiuterinės, programinės įrangos, organizacinės technikos bei licencijų įsigijimas, eksploatavimas</t>
  </si>
  <si>
    <t>Restauruota, pakeista durų, vnt.</t>
  </si>
  <si>
    <t>Išmokų seniūnaičiams mokėjimas</t>
  </si>
  <si>
    <t>Seniūnaičių, gaunančių išmokas, skaičius</t>
  </si>
  <si>
    <t xml:space="preserve">Dalyvio mokestis už narystę Lietuvoje veikiančiose asociacijose </t>
  </si>
  <si>
    <t xml:space="preserve"> TIKSLŲ, UŽDAVINIŲ, PRIEMONIŲ, PRIEMONIŲ IŠLAIDŲ IR PRODUKTO KRITERIJŲ SUVESTINĖ</t>
  </si>
  <si>
    <t>tūkst. Eur</t>
  </si>
  <si>
    <t>Apskaitos kodas</t>
  </si>
  <si>
    <t>VALDYMO PROGRAMOS (NR. 03)</t>
  </si>
  <si>
    <t>03.01010101</t>
  </si>
  <si>
    <t>03.010401</t>
  </si>
  <si>
    <t>03.01010123</t>
  </si>
  <si>
    <t>03.01010131</t>
  </si>
  <si>
    <t>03.01010105</t>
  </si>
  <si>
    <t>03.01010104</t>
  </si>
  <si>
    <t>03.01010130</t>
  </si>
  <si>
    <t>03.01010133</t>
  </si>
  <si>
    <t>03.01010136</t>
  </si>
  <si>
    <t>03.00</t>
  </si>
  <si>
    <t>03.010102</t>
  </si>
  <si>
    <t>03.010103</t>
  </si>
  <si>
    <t xml:space="preserve">03.03010201 </t>
  </si>
  <si>
    <t>03.030105</t>
  </si>
  <si>
    <t>03.05</t>
  </si>
  <si>
    <t>03.04010101,03.04010102</t>
  </si>
  <si>
    <t xml:space="preserve"> 03.020101</t>
  </si>
  <si>
    <t>03.010109</t>
  </si>
  <si>
    <t>03.010110</t>
  </si>
  <si>
    <t>P3.4.1.1, P3.4.2.1, P3.4.1.4</t>
  </si>
  <si>
    <t>Savivaldybės administracijos darbuotojų etatų skaičius</t>
  </si>
  <si>
    <t>Organizuotų mokymų, dalyvių skaičius, vnt.</t>
  </si>
  <si>
    <t>03.010201</t>
  </si>
  <si>
    <t>03.030101</t>
  </si>
  <si>
    <t>03.030104</t>
  </si>
  <si>
    <t>SB(L)</t>
  </si>
  <si>
    <t>2019-ųjų metų lėšų projektas</t>
  </si>
  <si>
    <t>Iš viso</t>
  </si>
  <si>
    <t>Išlaidoms</t>
  </si>
  <si>
    <t>Turtui įsigyti ir finansiniams įsipareigojimams vykdyti</t>
  </si>
  <si>
    <t>Iš jų darbo užmokesčiui</t>
  </si>
  <si>
    <t>2017-ieji metai</t>
  </si>
  <si>
    <t>2018-ieji metai</t>
  </si>
  <si>
    <t>2019-ieji metai</t>
  </si>
  <si>
    <t>Aiškinamojo rašto priedas Nr.3</t>
  </si>
  <si>
    <t>5/ 1200</t>
  </si>
  <si>
    <t>IED</t>
  </si>
  <si>
    <t xml:space="preserve">Suorganizuota renginių, skaičius </t>
  </si>
  <si>
    <t>1/31</t>
  </si>
  <si>
    <t>1/34</t>
  </si>
  <si>
    <t>2000</t>
  </si>
  <si>
    <t xml:space="preserve">Pastato Šimkaus g. 11 stogo, fasado ir vidaus patalpų remontas </t>
  </si>
  <si>
    <t>Pastato Danės g. 17 patalpų remontas</t>
  </si>
  <si>
    <t>Organizuotas Lietuvos konsulų susitikimas Lietuvoje renginys, vnt.</t>
  </si>
  <si>
    <t>Dalyvauta EUROCITIES metinėje konferencijoje ir Kultūros forume, kartai</t>
  </si>
  <si>
    <t xml:space="preserve">Organizuota bendrų projektų su miestais partneriais, vnt. </t>
  </si>
  <si>
    <t xml:space="preserve"> Klaipėdos miesto savivaldybės administracijos perkėlimas į naujas patalpas</t>
  </si>
  <si>
    <t>Mokamas narystės asociacijoje „Klaipėdos regionas“ mokestis, skaičius</t>
  </si>
  <si>
    <t>Organizuota Baltijos miestų sąjungos sesijų Klaipėdoje, kartai</t>
  </si>
  <si>
    <t>Savivaldybei nuosavybės teise priklausančio ir patikėjimo teise valdomo turto valdymas, naudojimas ir disponavimas</t>
  </si>
  <si>
    <r>
      <t>Suremontuotų patalpų plotas, m</t>
    </r>
    <r>
      <rPr>
        <i/>
        <vertAlign val="superscript"/>
        <sz val="10"/>
        <rFont val="Times New Roman"/>
        <family val="1"/>
        <charset val="186"/>
      </rPr>
      <t>2</t>
    </r>
  </si>
  <si>
    <t>Socialinės paramos skyriaus patalpų remontas (Laukininkų g. 19A)</t>
  </si>
  <si>
    <t xml:space="preserve">Eksploatuojama programų, internetinių sistemų vartotojų skaičius </t>
  </si>
  <si>
    <t xml:space="preserve">Išsiųsta registruotų laiškų su įteikimu, paprastų laiškų Viešosios tvarkos skyriaus vykdomai veikla, tūkst. vnt. </t>
  </si>
  <si>
    <t xml:space="preserve">Savivaldybės nenaudojamų (neeksploatuojamų) statinių nugriovimas ir jų inžinerinių tinklų techninės būklės palaikymas </t>
  </si>
  <si>
    <t xml:space="preserve">Prižiūrėta objektų, vnt. </t>
  </si>
  <si>
    <t xml:space="preserve">Remontuota objektų, vnt. </t>
  </si>
  <si>
    <t>Perduota inžinerinių tinklų, km</t>
  </si>
  <si>
    <t>Įsigyta programinės įrangos, vnt.</t>
  </si>
  <si>
    <t>Prižiūrėta programinės įrangos, vnt.</t>
  </si>
  <si>
    <t>Eksploatuojama šviestuvų, vnt.</t>
  </si>
  <si>
    <t>Viešųjų ryšių plėtojimas (gyventojų apklausos, nuomonių tyrimai,  informacijos sklaida žiniasklaidos priemonėse, savivaldybės skelbimų publikavimas, rinkodaros ir reprezentacinių  priemonių vykdymas ir kt.)</t>
  </si>
  <si>
    <t>Automobilių statymo aikštelės prie „Švyturio“ arenos apšvietimo išlaidų dengimas ir energinių išteklių išlaidų kompensavimas UAB „Klaipėdos arena“</t>
  </si>
  <si>
    <t>Įsigyta suvenyrų  rūšių, vnt.</t>
  </si>
  <si>
    <t>Suremontuota fasado ploto (3170 m²),  m²</t>
  </si>
  <si>
    <t>Suremontuota kabinetų ploto, m²</t>
  </si>
  <si>
    <t>Rekonstruota automobilių stovėjimo aikštelė (118 m²) Liepų g. 11. Užbaigtumas, proc.</t>
  </si>
  <si>
    <t>Suremontuota patalpų ploto, m²</t>
  </si>
  <si>
    <t>Kapinių priežiūros skyriaus pastato remontas (Toleikių k., Klaipėdos r. sav.)</t>
  </si>
  <si>
    <r>
      <t xml:space="preserve">Europos Sąjungos paramos lėšos, kurios įtrauktos į Savivaldybės biudžetą </t>
    </r>
    <r>
      <rPr>
        <b/>
        <sz val="10"/>
        <rFont val="Times New Roman"/>
        <family val="1"/>
        <charset val="186"/>
      </rPr>
      <t>SB(ES)</t>
    </r>
  </si>
  <si>
    <t>Įsigytas turtas, vnt.</t>
  </si>
  <si>
    <r>
      <t xml:space="preserve">2017–2020 M. KLAIPĖDOS MIESTO SAVIVALDYBĖS </t>
    </r>
    <r>
      <rPr>
        <b/>
        <sz val="11"/>
        <rFont val="Times New Roman"/>
        <family val="1"/>
        <charset val="186"/>
      </rPr>
      <t xml:space="preserve">            </t>
    </r>
  </si>
  <si>
    <t>2017 m. patvirtintas asignavimų planas*</t>
  </si>
  <si>
    <t>Paskutinis 2017 m. asignavimų plano pakeitimas**</t>
  </si>
  <si>
    <t>Lėšų poreikis biudžetiniams 
2018-iesiems metams</t>
  </si>
  <si>
    <t>2020-ųjų metų lėšų projektas</t>
  </si>
  <si>
    <t>2020-ieji metai</t>
  </si>
  <si>
    <t xml:space="preserve">VšĮ „Klaipėdos šventės“ vietinės rinkliavos administravimo apmokėjimas </t>
  </si>
  <si>
    <t>Pasirašytų paskolų sutarčių, skaičius</t>
  </si>
  <si>
    <t>FTD Finansų skyrius</t>
  </si>
  <si>
    <t>SRD</t>
  </si>
  <si>
    <t>Priemonių, mažinančių administracinę naštą juridiniams ir fiziniams asmenims, taikymas (Licencijų ir leidimų išdavimo, proceso valdymo ir kontrolės sistemos sukūrimas)</t>
  </si>
  <si>
    <t xml:space="preserve">* pagal Klaipėdos miesto savivaldybės tarybos 2016 m. gruodžio 22 d. sprendimą Nr. T2-290 ir administracijos direktoriaus 2017-03-14 įsakymą AD1-642
</t>
  </si>
  <si>
    <t>Patalpų pritaikymas archyvo veiklai (dokumentų saugyklai)</t>
  </si>
  <si>
    <t>Klaipėdos miesto savivaldybės korupcijos prevencijos 2017–2019 metų programos vykdymas</t>
  </si>
  <si>
    <t xml:space="preserve">Savivaldybės institucijų ir įstaigų vadovų, apmokytų korupcijos prevencijos tema, skaičius </t>
  </si>
  <si>
    <t>12</t>
  </si>
  <si>
    <t>Nupirkta spaudos ploto dienraščiuose, tūkst. kv. cm</t>
  </si>
  <si>
    <t xml:space="preserve">Gerinti gyventojų aptarnavimo kokybę, diegiant pažangius vadybos principus </t>
  </si>
  <si>
    <t xml:space="preserve">Projekto „Paslaugų teikimo kokybės gerinimas Klaipėdos regiono gyventojams“ įgyvendinimas </t>
  </si>
  <si>
    <t>03.020102</t>
  </si>
  <si>
    <t>03.010206</t>
  </si>
  <si>
    <t>03.010510</t>
  </si>
  <si>
    <t xml:space="preserve">03.010509 </t>
  </si>
  <si>
    <t xml:space="preserve">03.010507 </t>
  </si>
  <si>
    <t>03.01010142</t>
  </si>
  <si>
    <t>Savivaldybės administracijos veiklos užtikrinimas (pastatų eksploatacija, prekių ir paslaugų įsigijimas, korespondencijos siuntimas paštu, spaudinių prenumerata, naudojimasis Registrų centro duomenų bazėmis ir kt.)</t>
  </si>
  <si>
    <t>ES</t>
  </si>
  <si>
    <t>Įsteigta piliečių chartija, vnt.</t>
  </si>
  <si>
    <t>Tobulinti savivaldybės administracijos veiklos valdymą</t>
  </si>
  <si>
    <t>40/ 200</t>
  </si>
  <si>
    <t>40/ 80</t>
  </si>
  <si>
    <t xml:space="preserve">Įdiegtas ir taikomas vadybos metodas, vnt. </t>
  </si>
  <si>
    <t>Apmokyta darbuotojų, skaičius</t>
  </si>
  <si>
    <t>Sertifikuota atskirų metodų vidinių lyderių, skaičius</t>
  </si>
  <si>
    <t>nauja</t>
  </si>
  <si>
    <t>Mokymų (valstybės tarnautojų įvadiniai mokymai, specifiniai mokymai atestatams ir licencijoms įgyti, naujų darbuotojų adaptavimas) organizavimas</t>
  </si>
  <si>
    <t xml:space="preserve">Pateikta VĮ Registrų centras suvestinių duomenų apie žemės sklypų mokestines vertes, kartai </t>
  </si>
  <si>
    <t xml:space="preserve">Eksploatuojama administracinių teisės pažeidimų protokolų valdymo programa, vartotojų skaičius </t>
  </si>
  <si>
    <t>Viešosios tvarkos skyriaus veiklos užtikrinimas (pastatų eksploatacija, prekių ir paslaugų įsigijimas, korespondencijos siuntimas paštu, naudojimasis Registrų centro informacinėmis duomenų bazėmisir kt.)</t>
  </si>
  <si>
    <t xml:space="preserve">Išsinuomota ir užpildyta stelažų dokumentų saugojimui (Archyvo veiklai), tiesiniai metrai </t>
  </si>
  <si>
    <t>Naudojamos programinės įrangos licencijos, vnt.</t>
  </si>
  <si>
    <t>Atlikta Klaipėdos m. savivaldybės teikiamų viešųjų paslaugų vartotojų pasitenkinimo tyrimų, vnt.</t>
  </si>
  <si>
    <t>P3.4.2.3</t>
  </si>
  <si>
    <t>P3.4.3.5</t>
  </si>
  <si>
    <t>Strateginio planavimo skyrius</t>
  </si>
  <si>
    <t>Atlikta pastato Debreceno g. 41 vidaus patalpų remonto darbų. Užbaigtumas, proc.</t>
  </si>
  <si>
    <t xml:space="preserve">Pastato Liepų g. 13 fasado remontas ir šildymo sistemos pertvarkymas </t>
  </si>
  <si>
    <t>Atlikta Klaipėdos m. savivaldybės teikiamų viešųjų paslaugų tyrimų (gyventojų nuomonės tyrimas) vnt.</t>
  </si>
  <si>
    <t>Parengtas planas, vnt.</t>
  </si>
  <si>
    <t>Klaipėdos miesto strateginio plėtros plano (KSP) 2021–2028 m. parengimas</t>
  </si>
  <si>
    <t>Įsigyta inventoriaus (2018 m. - 30 vnt. kabinų, 30 vnt. balsadėžių, 10 vnt. nedegių spintų, vnt.), vnt.</t>
  </si>
  <si>
    <t>Valstybės deleguotų funkcijų vykdymas: Žemės ūkio priemonių vykdymas</t>
  </si>
  <si>
    <r>
      <t xml:space="preserve">Europos Sąjungos paramos lėšos </t>
    </r>
    <r>
      <rPr>
        <b/>
        <sz val="10"/>
        <rFont val="Times New Roman"/>
        <family val="1"/>
        <charset val="186"/>
      </rPr>
      <t>ES</t>
    </r>
  </si>
  <si>
    <t>Pašto patalpų Aukštoji g. 13, Klaipėdoje išpirkimas</t>
  </si>
  <si>
    <t>Įsigytas civilinės atsakomybės draudimas (Administracinių nusižengimų kodekso ginčų nagrinėjimui), vnt.</t>
  </si>
  <si>
    <t>Patalpos</t>
  </si>
  <si>
    <t xml:space="preserve">Patalpų valymas </t>
  </si>
  <si>
    <t>Langų remontas, reguliavimas</t>
  </si>
  <si>
    <t>Pastato eksploatacija (šildymas, elektra, vanduo, šiukšlės)</t>
  </si>
  <si>
    <t>Saugos sistemos</t>
  </si>
  <si>
    <t>Pastato apsauga (ekskomisarų biuras, Argus)</t>
  </si>
  <si>
    <t>Alkotesterio paslauga</t>
  </si>
  <si>
    <t>Adresinės gaisro sistemos įrengimas</t>
  </si>
  <si>
    <t>Vaizdo sistemos įrengimas</t>
  </si>
  <si>
    <t>Apsaugos sistemos įrengimas</t>
  </si>
  <si>
    <t>Suvenyrai</t>
  </si>
  <si>
    <t>Įsigyta suvenyrų (meras), vnt.</t>
  </si>
  <si>
    <t>Transporto išlaikymas</t>
  </si>
  <si>
    <t>Išnuomota elektromobilių, vnt.</t>
  </si>
  <si>
    <t>Įsigyta arba nuomojama autobusiukų, vnt.</t>
  </si>
  <si>
    <t>Ryšio paslaugos, baldai, kanceliarinės</t>
  </si>
  <si>
    <t>Ryšio paslaugos</t>
  </si>
  <si>
    <t>Palaugos "IP -telefonija" įsigijimas</t>
  </si>
  <si>
    <t>Kanceliarinės prekės</t>
  </si>
  <si>
    <t>Įsigyta baldų</t>
  </si>
  <si>
    <t>Archyvas</t>
  </si>
  <si>
    <t>Archyvo skyrius</t>
  </si>
  <si>
    <t xml:space="preserve">surašytas poreikis pagal 2017 m. </t>
  </si>
  <si>
    <t>Komandiruotės</t>
  </si>
  <si>
    <t>Komandiruotės (užsienio)</t>
  </si>
  <si>
    <t>Patvirtinta nauja Savivaldybės administracijos organizacinė struktūra, vnt.</t>
  </si>
  <si>
    <t>Savivaldybės administracijos organizacinės struktūros tobulinimas</t>
  </si>
  <si>
    <t>Organizuotas tradicinis Baltijos ir Juodosios jūrų ekonominis forumas Klaipėdoje, vnt.</t>
  </si>
  <si>
    <t>Mokamas tikslinis narystės asociacijoje „Klaipėdos regionas“ mokestis, susijęs su regoninės specializacijos parengimu, skaičius</t>
  </si>
  <si>
    <t xml:space="preserve">Transportas </t>
  </si>
  <si>
    <t>Atstovavimo teismuose ir teismų sprendimų vykdymo organizavimas bei teismo išlaidų apmokėjimas</t>
  </si>
  <si>
    <t>Civilinės atsakomybės draudimo įsigijimas</t>
  </si>
  <si>
    <t>Įsigyta suvenyrų (tarptautiniai ryšiai), vnt.</t>
  </si>
  <si>
    <t>nauja po svarstymo</t>
  </si>
  <si>
    <t xml:space="preserve">Parengta studija dėl miesto parkų valdymo modelio, vnt.                                                            </t>
  </si>
  <si>
    <t>Suplanuota susitikimų, vnt.</t>
  </si>
  <si>
    <t>II-os vandenvietės teritorijoje Ryšininkų g. 11, Klaipėdoje, esančio nekilnojamojo turto įsigijimas iš AB „Klaipėdos vanduo“</t>
  </si>
  <si>
    <t>Turgaus g. 21 remonto atlikimas. Patalpų Tiltų g. 8 rekonstrukcijos projekto parengimas su statybinais darbais. Patalpų Šilutės pl. 38 stogo remonto darbai (užbaigti 2016 m.). Pastato-garažo Klevų g. 2B,remonto darbai</t>
  </si>
  <si>
    <t>13</t>
  </si>
  <si>
    <t>Klaipėdos m. savivaldybės administracijos įvaizdžio gerinimas, sukuriant  gyventojus aptarnaujančių darbuotojų aprangos dizainą ir įsigyjant aprangą</t>
  </si>
  <si>
    <t>Primonė iškelta į 5 programą</t>
  </si>
  <si>
    <t>iškelti kriterijai po svarstymo į 1, 2 5 ir kt. programas</t>
  </si>
  <si>
    <t>priemonė naikinama, nes perkeliama prie Viešosios  tvarkos inf. sistemų</t>
  </si>
  <si>
    <r>
      <t xml:space="preserve">Siūloma nauja paslauga. </t>
    </r>
    <r>
      <rPr>
        <b/>
        <sz val="10"/>
        <rFont val="Times New Roman"/>
        <family val="1"/>
        <charset val="186"/>
      </rPr>
      <t xml:space="preserve">IP telefonija </t>
    </r>
    <r>
      <rPr>
        <sz val="10"/>
        <rFont val="Times New Roman"/>
        <family val="1"/>
        <charset val="186"/>
      </rPr>
      <t>– tai aukšta ryšio kokybė ir mažos išlaidos be jokių kabelių ir gremėzdiškos įrangos</t>
    </r>
  </si>
  <si>
    <t>Suremontuotos pastato  (Pievų Tako g. 38) patalpos. Užbaigtumas, proc.</t>
  </si>
  <si>
    <t xml:space="preserve">Suremontuoti pastato (Kalvos g. 4) stogas ir fasadas. Užbaigtumas, proc. </t>
  </si>
  <si>
    <t>Suremontuotas pastato (Tiltų g. 8) fasadas. Užbaigtumas, proc.</t>
  </si>
  <si>
    <r>
      <t>2018 M. KLAIPĖDOS MIESTO SAVIVALDYBĖS ADMINISTRACIJOS</t>
    </r>
    <r>
      <rPr>
        <b/>
        <sz val="11"/>
        <rFont val="Times New Roman"/>
        <family val="1"/>
        <charset val="186"/>
      </rPr>
      <t xml:space="preserve">          </t>
    </r>
  </si>
  <si>
    <t>2018-ųjų metų asignavimų planas*</t>
  </si>
  <si>
    <t>Socialinės paramos skyriaus patalpų remontas (Vytauto g. 13)</t>
  </si>
  <si>
    <t xml:space="preserve">per SPG klausta, bet nenuspręsta </t>
  </si>
  <si>
    <t>Parengta galimybių studija, vnt.</t>
  </si>
  <si>
    <t>SPG3-18</t>
  </si>
  <si>
    <t>Seniūnijų steigimo poreikio Klaipėdos mieste studijos parengimas</t>
  </si>
  <si>
    <t xml:space="preserve">SRD vyr. specialistė R. Razgienė </t>
  </si>
  <si>
    <t>** pagal Klaipėdos miesto savivaldybės tarybos 2017 m. lapkričio 23 d. sprendimą Nr. T2-267</t>
  </si>
  <si>
    <t>Parengta studija dėl savivaldybės viešųjų objektų valdymo pagal Energijos sprendimų centro (ESCO) modelį, vnt.</t>
  </si>
  <si>
    <t>Savivaldybės administracijos veiklos užtikrinimas</t>
  </si>
  <si>
    <t xml:space="preserve">Dalyvio mokestis už narystę ir dalyvavimas  tarptautinių organizacijų veikloje (Cruise Baltic – CB, EUROCITIES, Union of the Baltic Cities – UBC, Baltic Sail,  European Cities Against Drugs – ECAD, Healthy Cities network – WHO, Kommunnes Internasjonale Miljoorganisasjon – KIMO, Istoriniųi miestų lyga - IMLA, Žydų kultūros paveldo Europoje asociacija, Hansos miestų sąjunga)  </t>
  </si>
  <si>
    <t>Informacinių technologijų palaikymas ir plėtojimas Savivaldybės administracijoje</t>
  </si>
  <si>
    <t>Dalyvavimas vietinių ir tarptautinių organizacijų veikloje</t>
  </si>
  <si>
    <t xml:space="preserve">Ligos išmokos mokėjimas už pirmąsias 2 laikinojo nedarbingumo dienas </t>
  </si>
  <si>
    <t>Ligos išmokos mokėjimas už pirmąsias 2 dienas</t>
  </si>
  <si>
    <t>Savivaldybės administracijos reikmėms naudojamų pastatų ir patalpų einamasis remontas</t>
  </si>
  <si>
    <t>VšĮ Klaipėdos ekonominės plėtros agentūros veiklos analizės – audito atlikimas</t>
  </si>
  <si>
    <t>Atliktas auditas, vnt.</t>
  </si>
  <si>
    <t>Išnuomota elektromobilių ir autobusiukas, vnt.</t>
  </si>
  <si>
    <t>Įsigyta palauga "IP -telefonija", vnt.</t>
  </si>
  <si>
    <t>pagal raštą 2017-11-29 VS-84</t>
  </si>
  <si>
    <r>
      <t xml:space="preserve">Atlikta pastato Debreceno g. 41 dalies fasado sienų, langų, durų ir </t>
    </r>
    <r>
      <rPr>
        <sz val="10"/>
        <color rgb="FFFF0000"/>
        <rFont val="Times New Roman"/>
        <family val="1"/>
        <charset val="186"/>
      </rPr>
      <t xml:space="preserve">stogo </t>
    </r>
    <r>
      <rPr>
        <sz val="10"/>
        <rFont val="Times New Roman"/>
        <family val="1"/>
        <charset val="186"/>
      </rPr>
      <t>tvarkymo darbų. Užbaigtumas, proc.</t>
    </r>
  </si>
  <si>
    <t>SPG STR3-19</t>
  </si>
  <si>
    <t>Pasirašytų paskolų sutarčių, vnt.</t>
  </si>
  <si>
    <t xml:space="preserve">Atlikta pastato (Kalvos g. 4) stogo ir fasado remonto darbų. Užbaigtumas, proc. </t>
  </si>
  <si>
    <t>Atlikta pastato (Pievų Tako g. 38) patalpų remonto darbų. Užbaigtumas, proc.</t>
  </si>
  <si>
    <t>Tobulinti savivaldybės administracijos veiklos valdymą:</t>
  </si>
  <si>
    <t>Atlikta Klaipėdos m. savivaldybės teikiamų viešųjų paslaugų tyrimų, vnt.</t>
  </si>
  <si>
    <t>Pastato Liepų g. 11 patalpų remontas</t>
  </si>
  <si>
    <t>Pastato Liepų g. 11 ir aplinkos atnaujinimas ir remontas</t>
  </si>
  <si>
    <t>Atlikta pastato stogo, fasado ir  patalpų  remonto darbų. Užbaigtumas, proc.</t>
  </si>
  <si>
    <t>Atlikta pastato stogo, fasado, vidaus vamzdynų ir patalpų  remonto darbų. Užbaigtumas, proc.</t>
  </si>
  <si>
    <t>Atlikta pastato fasado remonto darbų. Užbaigtumas, proc.</t>
  </si>
  <si>
    <t>Sumontuota šildymo radiatorių, vnt.</t>
  </si>
  <si>
    <t>Atlikta pastato patalpų (228 kv. m) remonto darbų. Užbaigtumas, proc.</t>
  </si>
  <si>
    <t>Suremontuotų patalpų (Vytauto g. 13) plotas, m²</t>
  </si>
  <si>
    <t>Atlikta pastato patalpų (228 m²) remonto darbų. Užbaigtumas, proc.</t>
  </si>
  <si>
    <t xml:space="preserve"> </t>
  </si>
  <si>
    <t xml:space="preserve">Atlikta pastato (Kalvos g. 2B) stogo remonto darbų. Užbaigtumas, proc. </t>
  </si>
  <si>
    <t>Įsigyta vaizdo konferencinė įranga, vnt.</t>
  </si>
  <si>
    <t>Pastato Liepų g. 11 fasado ir patalpų remontas</t>
  </si>
  <si>
    <t>1170</t>
  </si>
  <si>
    <t>Klaipėdos savivaldybės strateginio plėtros plano (KSP) 2021–2028 m. parengimas</t>
  </si>
  <si>
    <t>Prisijungimų  prie Registro centro skaičius, tūkst. kartų</t>
  </si>
  <si>
    <t>Lyginamasis variantas</t>
  </si>
  <si>
    <t>Skirtumas</t>
  </si>
  <si>
    <t>Siūlomas keisti 2018-ųjų metų asignavimų planas**</t>
  </si>
  <si>
    <t>2018-ųjų metų asignavimų planas</t>
  </si>
  <si>
    <t>Organizuota mokymų, vnt.</t>
  </si>
  <si>
    <t>Organizuota mokymų, dalyvių skaičius, vnt.</t>
  </si>
  <si>
    <t>Patvirtinta nauja Savivaldybės administracijos organizacinė struktūra su parengta seniūnijų steigimo poreikio galimybių studija, vnt.</t>
  </si>
  <si>
    <t>Atlikta pastato Debreceno g. 41 patalpų, dalies fasado sienų, langų, durų ir stogo tvarkymo darbų. Užbaigtumas, proc.</t>
  </si>
  <si>
    <t>Atlikta pastato Debreceno g. 41 patalpų,  dalies fasado sienų, langų, durų ir stogo tvarkymo darbų. Užbaigtumas, proc.</t>
  </si>
  <si>
    <t>SRD vyr. specialistė R. Razgienė</t>
  </si>
  <si>
    <t xml:space="preserve">Pastato S. Šimkaus g. 11 stogo, fasado ir vidaus patalpų remontas </t>
  </si>
  <si>
    <t>Atlikta techninio projekto ekspertizė, vnt.</t>
  </si>
  <si>
    <t>Parengtas pastato (Tiltų g. 8) fasado darbų techninis projektas, vnt.</t>
  </si>
  <si>
    <r>
      <t>PATVIRTINTA
Klaipėdos miesto savivaldybės administracijos direktoriaus                                                                                          2018 m. vasario 28 d. įsakymu Nr. AD1-518</t>
    </r>
    <r>
      <rPr>
        <sz val="12"/>
        <color theme="0"/>
        <rFont val="Times New Roman"/>
        <family val="1"/>
        <charset val="186"/>
      </rPr>
      <t>XX</t>
    </r>
  </si>
  <si>
    <t>________________________________________</t>
  </si>
  <si>
    <t>SPG STR3-13</t>
  </si>
  <si>
    <t>SRT3-13</t>
  </si>
  <si>
    <t xml:space="preserve">SRDM Įsakymai </t>
  </si>
  <si>
    <r>
      <t xml:space="preserve">Projekto „Paslaugų teikimo </t>
    </r>
    <r>
      <rPr>
        <sz val="10"/>
        <color rgb="FFFF0000"/>
        <rFont val="Times New Roman"/>
        <family val="1"/>
        <charset val="186"/>
      </rPr>
      <t>gyventojams</t>
    </r>
    <r>
      <rPr>
        <sz val="10"/>
        <rFont val="Times New Roman"/>
        <family val="1"/>
        <charset val="186"/>
      </rPr>
      <t xml:space="preserve"> kokybės gerinimas Klaipėdos regiono </t>
    </r>
    <r>
      <rPr>
        <sz val="10"/>
        <color rgb="FFFF0000"/>
        <rFont val="Times New Roman"/>
        <family val="1"/>
        <charset val="186"/>
      </rPr>
      <t xml:space="preserve">savivaldybėse </t>
    </r>
    <r>
      <rPr>
        <strike/>
        <sz val="10"/>
        <rFont val="Times New Roman"/>
        <family val="1"/>
        <charset val="186"/>
      </rPr>
      <t>gyventojam</t>
    </r>
    <r>
      <rPr>
        <sz val="10"/>
        <rFont val="Times New Roman"/>
        <family val="1"/>
        <charset val="186"/>
      </rPr>
      <t xml:space="preserve">s“ įgyvendinimas </t>
    </r>
  </si>
  <si>
    <t xml:space="preserve">Projekto „Paslaugų teikimo gyventojams kokybės gerinimas Klaipėdos regiono savivaldybėse“ įgyvendinimas </t>
  </si>
  <si>
    <t>Rita žodžiu 2018-10-03</t>
  </si>
  <si>
    <t>žodžiu dėl sporto vėliavų</t>
  </si>
  <si>
    <t xml:space="preserve">** pagal Klaipėdos miesto savivaldybės tarybos 2017-10-25 sprendimą Nr. T2-221
</t>
  </si>
  <si>
    <t xml:space="preserve">*  pagal Klaipėdos miesto savivaldybės tarybos 2017-10-25 sprendimą Nr. T2-221
</t>
  </si>
  <si>
    <t xml:space="preserve">*pagal Klaipėdos miesto savivaldybės tarybos 2017-07-26 sprendimą Nr. T2-162
</t>
  </si>
  <si>
    <t xml:space="preserve">(Klaipėdos miesto savivaldybės administracijos direktoriaus             2018 m. lakričio 5 d. įsakymo Nr. AD1-2608 redakcija)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</si>
</sst>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L_t_-;\-* #,##0.00\ _L_t_-;_-* &quot;-&quot;??\ _L_t_-;_-@_-"/>
    <numFmt numFmtId="165" formatCode="0.0"/>
    <numFmt numFmtId="166" formatCode="#,##0.0"/>
  </numFmts>
  <fonts count="47">
    <font>
      <sz val="11"/>
      <color theme="1"/>
      <name val="Calibri"/>
      <family val="2"/>
      <charset val="186"/>
      <scheme val="minor"/>
    </font>
    <font>
      <sz val="11"/>
      <color theme="1"/>
      <name val="Calibri"/>
      <family val="2"/>
      <charset val="186"/>
      <scheme val="minor"/>
    </font>
    <font>
      <sz val="11"/>
      <name val="Times New Roman"/>
      <family val="1"/>
      <charset val="186"/>
    </font>
    <font>
      <b/>
      <sz val="11"/>
      <name val="Times New Roman"/>
      <family val="1"/>
      <charset val="186"/>
    </font>
    <font>
      <sz val="10"/>
      <name val="Times New Roman"/>
      <family val="1"/>
      <charset val="186"/>
    </font>
    <font>
      <sz val="9"/>
      <name val="Times New Roman"/>
      <family val="1"/>
      <charset val="186"/>
    </font>
    <font>
      <b/>
      <sz val="10"/>
      <name val="Times New Roman"/>
      <family val="1"/>
      <charset val="186"/>
    </font>
    <font>
      <b/>
      <sz val="9"/>
      <name val="Times New Roman"/>
      <family val="1"/>
      <charset val="186"/>
    </font>
    <font>
      <b/>
      <u/>
      <sz val="10"/>
      <name val="Times New Roman"/>
      <family val="1"/>
      <charset val="186"/>
    </font>
    <font>
      <sz val="8"/>
      <name val="Times New Roman"/>
      <family val="1"/>
      <charset val="186"/>
    </font>
    <font>
      <sz val="10"/>
      <name val="Times New Roman"/>
      <family val="1"/>
    </font>
    <font>
      <sz val="10"/>
      <name val="Arial"/>
      <family val="2"/>
      <charset val="186"/>
    </font>
    <font>
      <sz val="8"/>
      <name val="Times New Roman"/>
      <family val="1"/>
    </font>
    <font>
      <sz val="9"/>
      <name val="Times New Roman"/>
      <family val="1"/>
    </font>
    <font>
      <b/>
      <sz val="9"/>
      <color indexed="81"/>
      <name val="Tahoma"/>
      <family val="2"/>
      <charset val="186"/>
    </font>
    <font>
      <sz val="10"/>
      <name val="TimesLT"/>
      <charset val="186"/>
    </font>
    <font>
      <sz val="11"/>
      <name val="Calibri"/>
      <family val="2"/>
      <charset val="186"/>
      <scheme val="minor"/>
    </font>
    <font>
      <sz val="10"/>
      <name val="Calibri"/>
      <family val="2"/>
      <charset val="186"/>
      <scheme val="minor"/>
    </font>
    <font>
      <sz val="9"/>
      <color indexed="81"/>
      <name val="Tahoma"/>
      <family val="2"/>
      <charset val="186"/>
    </font>
    <font>
      <sz val="8"/>
      <name val="Arial"/>
      <family val="2"/>
      <charset val="186"/>
    </font>
    <font>
      <sz val="10"/>
      <color rgb="FFFF0000"/>
      <name val="Times New Roman"/>
      <family val="1"/>
      <charset val="186"/>
    </font>
    <font>
      <sz val="10"/>
      <color theme="1"/>
      <name val="Times New Roman"/>
      <family val="1"/>
      <charset val="186"/>
    </font>
    <font>
      <b/>
      <sz val="11"/>
      <name val="Calibri"/>
      <family val="2"/>
      <charset val="186"/>
      <scheme val="minor"/>
    </font>
    <font>
      <i/>
      <sz val="10"/>
      <name val="Times New Roman"/>
      <family val="1"/>
      <charset val="186"/>
    </font>
    <font>
      <i/>
      <vertAlign val="superscript"/>
      <sz val="10"/>
      <name val="Times New Roman"/>
      <family val="1"/>
      <charset val="186"/>
    </font>
    <font>
      <i/>
      <sz val="9"/>
      <name val="Times New Roman"/>
      <family val="1"/>
      <charset val="186"/>
    </font>
    <font>
      <sz val="9"/>
      <color rgb="FFFF0000"/>
      <name val="Times New Roman"/>
      <family val="1"/>
      <charset val="186"/>
    </font>
    <font>
      <sz val="7"/>
      <color indexed="81"/>
      <name val="Tahoma"/>
      <family val="2"/>
      <charset val="186"/>
    </font>
    <font>
      <i/>
      <sz val="11"/>
      <name val="Calibri"/>
      <family val="2"/>
      <charset val="186"/>
      <scheme val="minor"/>
    </font>
    <font>
      <i/>
      <sz val="11"/>
      <color theme="1"/>
      <name val="Calibri"/>
      <family val="2"/>
      <charset val="186"/>
      <scheme val="minor"/>
    </font>
    <font>
      <i/>
      <sz val="10"/>
      <color theme="1"/>
      <name val="Times New Roman"/>
      <family val="1"/>
      <charset val="186"/>
    </font>
    <font>
      <i/>
      <sz val="8"/>
      <name val="Times New Roman"/>
      <family val="1"/>
      <charset val="186"/>
    </font>
    <font>
      <b/>
      <i/>
      <sz val="10"/>
      <name val="Times New Roman"/>
      <family val="1"/>
      <charset val="186"/>
    </font>
    <font>
      <i/>
      <sz val="10"/>
      <name val="Times New Roman"/>
      <family val="1"/>
    </font>
    <font>
      <i/>
      <sz val="9"/>
      <name val="Times New Roman"/>
      <family val="1"/>
    </font>
    <font>
      <sz val="8"/>
      <color rgb="FFFF0000"/>
      <name val="Times New Roman"/>
      <family val="1"/>
      <charset val="186"/>
    </font>
    <font>
      <b/>
      <i/>
      <sz val="10"/>
      <name val="Times New Roman"/>
      <family val="1"/>
    </font>
    <font>
      <sz val="11"/>
      <color rgb="FFFF0000"/>
      <name val="Calibri"/>
      <family val="2"/>
      <charset val="186"/>
      <scheme val="minor"/>
    </font>
    <font>
      <sz val="11"/>
      <color rgb="FFFF0000"/>
      <name val="Times New Roman"/>
      <family val="1"/>
      <charset val="186"/>
    </font>
    <font>
      <sz val="10"/>
      <color theme="1"/>
      <name val="Arial"/>
      <family val="2"/>
      <charset val="186"/>
    </font>
    <font>
      <b/>
      <sz val="10"/>
      <color theme="1"/>
      <name val="Times New Roman"/>
      <family val="1"/>
      <charset val="186"/>
    </font>
    <font>
      <sz val="10"/>
      <color theme="3"/>
      <name val="Times New Roman"/>
      <family val="1"/>
      <charset val="186"/>
    </font>
    <font>
      <b/>
      <i/>
      <sz val="10"/>
      <name val="Arial"/>
      <family val="2"/>
      <charset val="186"/>
    </font>
    <font>
      <b/>
      <sz val="10"/>
      <color rgb="FFFF0000"/>
      <name val="Times New Roman"/>
      <family val="1"/>
      <charset val="186"/>
    </font>
    <font>
      <sz val="12"/>
      <name val="Times New Roman"/>
      <family val="1"/>
      <charset val="186"/>
    </font>
    <font>
      <sz val="12"/>
      <color theme="0"/>
      <name val="Times New Roman"/>
      <family val="1"/>
      <charset val="186"/>
    </font>
    <font>
      <strike/>
      <sz val="10"/>
      <name val="Times New Roman"/>
      <family val="1"/>
      <charset val="186"/>
    </font>
  </fonts>
  <fills count="12">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s>
  <borders count="121">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bottom style="hair">
        <color auto="1"/>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medium">
        <color indexed="64"/>
      </top>
      <bottom style="thin">
        <color indexed="64"/>
      </bottom>
      <diagonal/>
    </border>
    <border>
      <left/>
      <right/>
      <top style="hair">
        <color indexed="64"/>
      </top>
      <bottom/>
      <diagonal/>
    </border>
    <border>
      <left/>
      <right style="medium">
        <color indexed="64"/>
      </right>
      <top/>
      <bottom/>
      <diagonal/>
    </border>
    <border>
      <left/>
      <right style="medium">
        <color indexed="64"/>
      </right>
      <top/>
      <bottom style="hair">
        <color auto="1"/>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auto="1"/>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auto="1"/>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style="hair">
        <color indexed="64"/>
      </bottom>
      <diagonal/>
    </border>
    <border>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diagonal/>
    </border>
    <border>
      <left/>
      <right/>
      <top style="hair">
        <color indexed="64"/>
      </top>
      <bottom style="thin">
        <color indexed="64"/>
      </bottom>
      <diagonal/>
    </border>
  </borders>
  <cellStyleXfs count="4">
    <xf numFmtId="0" fontId="0" fillId="0" borderId="0"/>
    <xf numFmtId="164" fontId="1" fillId="0" borderId="0" applyFont="0" applyFill="0" applyBorder="0" applyAlignment="0" applyProtection="0"/>
    <xf numFmtId="0" fontId="11" fillId="0" borderId="0"/>
    <xf numFmtId="0" fontId="15" fillId="0" borderId="0"/>
  </cellStyleXfs>
  <cellXfs count="1818">
    <xf numFmtId="0" fontId="0" fillId="0" borderId="0" xfId="0"/>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center" vertical="top"/>
    </xf>
    <xf numFmtId="0" fontId="4" fillId="0" borderId="0" xfId="0" applyFont="1" applyBorder="1" applyAlignment="1">
      <alignment vertical="top"/>
    </xf>
    <xf numFmtId="49" fontId="6" fillId="4" borderId="31" xfId="0" applyNumberFormat="1" applyFont="1" applyFill="1" applyBorder="1" applyAlignment="1">
      <alignment horizontal="left" vertical="top" wrapText="1"/>
    </xf>
    <xf numFmtId="49" fontId="6" fillId="4" borderId="32" xfId="0" applyNumberFormat="1" applyFont="1" applyFill="1" applyBorder="1" applyAlignment="1">
      <alignment horizontal="left" vertical="top"/>
    </xf>
    <xf numFmtId="49" fontId="6" fillId="5" borderId="16" xfId="0" applyNumberFormat="1" applyFont="1" applyFill="1" applyBorder="1" applyAlignment="1">
      <alignment horizontal="left" vertical="top"/>
    </xf>
    <xf numFmtId="49" fontId="6" fillId="4" borderId="10" xfId="0" applyNumberFormat="1" applyFont="1" applyFill="1" applyBorder="1" applyAlignment="1">
      <alignment vertical="top"/>
    </xf>
    <xf numFmtId="49" fontId="6" fillId="5" borderId="11" xfId="0" applyNumberFormat="1" applyFont="1" applyFill="1" applyBorder="1" applyAlignment="1">
      <alignment vertical="top"/>
    </xf>
    <xf numFmtId="0" fontId="6" fillId="6" borderId="0" xfId="0" applyFont="1" applyFill="1" applyBorder="1" applyAlignment="1">
      <alignment horizontal="left" vertical="top" wrapText="1"/>
    </xf>
    <xf numFmtId="3" fontId="4" fillId="4" borderId="13" xfId="0" applyNumberFormat="1" applyFont="1" applyFill="1" applyBorder="1" applyAlignment="1">
      <alignment vertical="top"/>
    </xf>
    <xf numFmtId="3" fontId="4" fillId="7" borderId="11" xfId="0" applyNumberFormat="1" applyFont="1" applyFill="1" applyBorder="1" applyAlignment="1">
      <alignment vertical="top"/>
    </xf>
    <xf numFmtId="3" fontId="4" fillId="0" borderId="42" xfId="0" applyNumberFormat="1" applyFont="1" applyBorder="1" applyAlignment="1">
      <alignment horizontal="center" vertical="top"/>
    </xf>
    <xf numFmtId="3" fontId="6" fillId="4" borderId="10" xfId="0" applyNumberFormat="1" applyFont="1" applyFill="1" applyBorder="1" applyAlignment="1">
      <alignment vertical="top"/>
    </xf>
    <xf numFmtId="3" fontId="6" fillId="5" borderId="11" xfId="0" applyNumberFormat="1" applyFont="1" applyFill="1" applyBorder="1" applyAlignment="1">
      <alignment vertical="top"/>
    </xf>
    <xf numFmtId="3" fontId="6" fillId="5" borderId="12" xfId="0" applyNumberFormat="1" applyFont="1" applyFill="1" applyBorder="1" applyAlignment="1">
      <alignment vertical="top"/>
    </xf>
    <xf numFmtId="3" fontId="4" fillId="0" borderId="13" xfId="0" applyNumberFormat="1" applyFont="1" applyBorder="1" applyAlignment="1">
      <alignment horizontal="center" vertical="top"/>
    </xf>
    <xf numFmtId="3" fontId="4" fillId="0" borderId="49" xfId="0" applyNumberFormat="1" applyFont="1" applyBorder="1" applyAlignment="1">
      <alignment horizontal="center" vertical="top"/>
    </xf>
    <xf numFmtId="3" fontId="4" fillId="0" borderId="31" xfId="0" applyNumberFormat="1" applyFont="1" applyBorder="1" applyAlignment="1">
      <alignment horizontal="center" vertical="top"/>
    </xf>
    <xf numFmtId="3" fontId="4" fillId="6" borderId="13" xfId="0" applyNumberFormat="1" applyFont="1" applyFill="1" applyBorder="1" applyAlignment="1">
      <alignment horizontal="center" vertical="top"/>
    </xf>
    <xf numFmtId="3" fontId="5" fillId="6" borderId="12" xfId="0" applyNumberFormat="1" applyFont="1" applyFill="1" applyBorder="1" applyAlignment="1">
      <alignment horizontal="center" vertical="top" wrapText="1"/>
    </xf>
    <xf numFmtId="3" fontId="5" fillId="6" borderId="59" xfId="0" applyNumberFormat="1" applyFont="1" applyFill="1" applyBorder="1" applyAlignment="1">
      <alignment horizontal="center" vertical="top" wrapText="1"/>
    </xf>
    <xf numFmtId="3" fontId="4" fillId="6" borderId="34" xfId="0" applyNumberFormat="1" applyFont="1" applyFill="1" applyBorder="1" applyAlignment="1">
      <alignment horizontal="center" vertical="top"/>
    </xf>
    <xf numFmtId="3" fontId="6" fillId="4" borderId="13" xfId="0" applyNumberFormat="1" applyFont="1" applyFill="1" applyBorder="1" applyAlignment="1">
      <alignment horizontal="center" vertical="top"/>
    </xf>
    <xf numFmtId="3" fontId="4" fillId="0" borderId="0" xfId="0" applyNumberFormat="1" applyFont="1" applyBorder="1" applyAlignment="1">
      <alignment horizontal="center" vertical="top"/>
    </xf>
    <xf numFmtId="3" fontId="4" fillId="6" borderId="60" xfId="0" applyNumberFormat="1" applyFont="1" applyFill="1" applyBorder="1" applyAlignment="1">
      <alignment horizontal="center" vertical="top"/>
    </xf>
    <xf numFmtId="3" fontId="4" fillId="6" borderId="49" xfId="0" applyNumberFormat="1" applyFont="1" applyFill="1" applyBorder="1" applyAlignment="1">
      <alignment horizontal="center" vertical="top"/>
    </xf>
    <xf numFmtId="0" fontId="4" fillId="6" borderId="35" xfId="0" applyFont="1" applyFill="1" applyBorder="1" applyAlignment="1">
      <alignment horizontal="left" vertical="top" wrapText="1"/>
    </xf>
    <xf numFmtId="3" fontId="6" fillId="4" borderId="24" xfId="0" applyNumberFormat="1" applyFont="1" applyFill="1" applyBorder="1" applyAlignment="1">
      <alignment horizontal="center" vertical="top"/>
    </xf>
    <xf numFmtId="3" fontId="6" fillId="5" borderId="68" xfId="0" applyNumberFormat="1" applyFont="1" applyFill="1" applyBorder="1" applyAlignment="1">
      <alignment horizontal="center" vertical="top"/>
    </xf>
    <xf numFmtId="3" fontId="7" fillId="0" borderId="39" xfId="0" applyNumberFormat="1" applyFont="1" applyFill="1" applyBorder="1" applyAlignment="1">
      <alignment horizontal="center" vertical="center" textRotation="90"/>
    </xf>
    <xf numFmtId="3" fontId="10" fillId="6" borderId="11" xfId="0" applyNumberFormat="1" applyFont="1" applyFill="1" applyBorder="1" applyAlignment="1">
      <alignment horizontal="left" vertical="top" wrapText="1"/>
    </xf>
    <xf numFmtId="0" fontId="4" fillId="0" borderId="0" xfId="0" applyFont="1" applyFill="1" applyBorder="1" applyAlignment="1">
      <alignment vertical="top"/>
    </xf>
    <xf numFmtId="3" fontId="4" fillId="6" borderId="2" xfId="0" applyNumberFormat="1" applyFont="1" applyFill="1" applyBorder="1" applyAlignment="1">
      <alignment vertical="top"/>
    </xf>
    <xf numFmtId="3" fontId="6" fillId="4" borderId="2" xfId="0" applyNumberFormat="1" applyFont="1" applyFill="1" applyBorder="1" applyAlignment="1">
      <alignment vertical="top"/>
    </xf>
    <xf numFmtId="3" fontId="6" fillId="5" borderId="3" xfId="0" applyNumberFormat="1" applyFont="1" applyFill="1" applyBorder="1" applyAlignment="1">
      <alignment vertical="top"/>
    </xf>
    <xf numFmtId="3" fontId="4" fillId="0" borderId="8" xfId="0" applyNumberFormat="1" applyFont="1" applyBorder="1" applyAlignment="1">
      <alignment horizontal="center" vertical="top"/>
    </xf>
    <xf numFmtId="3" fontId="5" fillId="6" borderId="11" xfId="0" applyNumberFormat="1" applyFont="1" applyFill="1" applyBorder="1" applyAlignment="1">
      <alignment vertical="top" wrapText="1"/>
    </xf>
    <xf numFmtId="3" fontId="4" fillId="0" borderId="34" xfId="0" applyNumberFormat="1" applyFont="1" applyBorder="1" applyAlignment="1">
      <alignment horizontal="center" vertical="top"/>
    </xf>
    <xf numFmtId="3" fontId="4" fillId="0" borderId="0" xfId="0" applyNumberFormat="1" applyFont="1" applyFill="1" applyBorder="1" applyAlignment="1">
      <alignment horizontal="right" vertical="top"/>
    </xf>
    <xf numFmtId="3" fontId="6" fillId="5" borderId="68" xfId="0" applyNumberFormat="1" applyFont="1" applyFill="1" applyBorder="1" applyAlignment="1">
      <alignment vertical="top"/>
    </xf>
    <xf numFmtId="3" fontId="6" fillId="6" borderId="12" xfId="1" applyNumberFormat="1" applyFont="1" applyFill="1" applyBorder="1" applyAlignment="1">
      <alignment horizontal="center" vertical="top"/>
    </xf>
    <xf numFmtId="3" fontId="4" fillId="0" borderId="7" xfId="0" applyNumberFormat="1" applyFont="1" applyBorder="1" applyAlignment="1">
      <alignment horizontal="center" vertical="top"/>
    </xf>
    <xf numFmtId="3" fontId="4" fillId="0" borderId="0" xfId="0" applyNumberFormat="1" applyFont="1" applyFill="1" applyBorder="1" applyAlignment="1">
      <alignment vertical="top"/>
    </xf>
    <xf numFmtId="3" fontId="6" fillId="9" borderId="66" xfId="0" applyNumberFormat="1" applyFont="1" applyFill="1" applyBorder="1" applyAlignment="1">
      <alignment horizontal="center" vertical="top"/>
    </xf>
    <xf numFmtId="0" fontId="9" fillId="0" borderId="0" xfId="0" applyFont="1" applyBorder="1" applyAlignment="1">
      <alignment vertical="top"/>
    </xf>
    <xf numFmtId="3" fontId="4" fillId="6" borderId="53" xfId="0" applyNumberFormat="1" applyFont="1" applyFill="1" applyBorder="1" applyAlignment="1">
      <alignment horizontal="center" vertical="top"/>
    </xf>
    <xf numFmtId="3" fontId="4" fillId="7" borderId="1" xfId="0" applyNumberFormat="1" applyFont="1" applyFill="1" applyBorder="1" applyAlignment="1">
      <alignment vertical="top"/>
    </xf>
    <xf numFmtId="3" fontId="4" fillId="7" borderId="25" xfId="0" applyNumberFormat="1" applyFont="1" applyFill="1" applyBorder="1" applyAlignment="1">
      <alignment horizontal="center" vertical="top"/>
    </xf>
    <xf numFmtId="3" fontId="6" fillId="4" borderId="74" xfId="0" applyNumberFormat="1" applyFont="1" applyFill="1" applyBorder="1" applyAlignment="1">
      <alignment horizontal="center" vertical="top"/>
    </xf>
    <xf numFmtId="3" fontId="6" fillId="5" borderId="75" xfId="0" applyNumberFormat="1" applyFont="1" applyFill="1" applyBorder="1" applyAlignment="1">
      <alignment horizontal="center" vertical="top"/>
    </xf>
    <xf numFmtId="3" fontId="4" fillId="6" borderId="71" xfId="0" applyNumberFormat="1" applyFont="1" applyFill="1" applyBorder="1" applyAlignment="1">
      <alignment vertical="top"/>
    </xf>
    <xf numFmtId="3" fontId="4" fillId="6" borderId="38" xfId="0" applyNumberFormat="1" applyFont="1" applyFill="1" applyBorder="1" applyAlignment="1">
      <alignment horizontal="center" vertical="top"/>
    </xf>
    <xf numFmtId="3" fontId="6" fillId="5" borderId="78" xfId="0" applyNumberFormat="1" applyFont="1" applyFill="1" applyBorder="1" applyAlignment="1">
      <alignment horizontal="center" vertical="top"/>
    </xf>
    <xf numFmtId="3" fontId="4" fillId="0" borderId="0" xfId="0" applyNumberFormat="1" applyFont="1" applyBorder="1" applyAlignment="1">
      <alignment vertical="top"/>
    </xf>
    <xf numFmtId="0" fontId="4" fillId="6" borderId="14" xfId="0" applyFont="1" applyFill="1" applyBorder="1" applyAlignment="1">
      <alignment horizontal="center" vertical="top"/>
    </xf>
    <xf numFmtId="0" fontId="6" fillId="9" borderId="66" xfId="0" applyFont="1" applyFill="1" applyBorder="1" applyAlignment="1">
      <alignment horizontal="center" vertical="top"/>
    </xf>
    <xf numFmtId="3" fontId="6" fillId="6" borderId="65" xfId="0" applyNumberFormat="1" applyFont="1" applyFill="1" applyBorder="1" applyAlignment="1">
      <alignment vertical="top" wrapText="1"/>
    </xf>
    <xf numFmtId="3" fontId="4" fillId="6" borderId="64" xfId="0" applyNumberFormat="1" applyFont="1" applyFill="1" applyBorder="1" applyAlignment="1">
      <alignment horizontal="left" vertical="top" wrapText="1"/>
    </xf>
    <xf numFmtId="3" fontId="6" fillId="3" borderId="74" xfId="0" applyNumberFormat="1" applyFont="1" applyFill="1" applyBorder="1" applyAlignment="1">
      <alignment horizontal="center" vertical="top"/>
    </xf>
    <xf numFmtId="3" fontId="6" fillId="0" borderId="0" xfId="0" applyNumberFormat="1" applyFont="1" applyFill="1" applyBorder="1" applyAlignment="1">
      <alignment horizontal="right" vertical="top"/>
    </xf>
    <xf numFmtId="3" fontId="5" fillId="0" borderId="0" xfId="0" applyNumberFormat="1" applyFont="1" applyFill="1" applyBorder="1" applyAlignment="1">
      <alignment horizontal="right" vertical="top"/>
    </xf>
    <xf numFmtId="3" fontId="4" fillId="0" borderId="0" xfId="0" applyNumberFormat="1" applyFont="1" applyFill="1" applyBorder="1" applyAlignment="1">
      <alignment horizontal="center" vertical="top"/>
    </xf>
    <xf numFmtId="3" fontId="4" fillId="0" borderId="0" xfId="0" applyNumberFormat="1" applyFont="1" applyAlignment="1">
      <alignment vertical="top"/>
    </xf>
    <xf numFmtId="3" fontId="4" fillId="0" borderId="0" xfId="0" applyNumberFormat="1" applyFont="1" applyAlignment="1">
      <alignment horizontal="center" vertical="top"/>
    </xf>
    <xf numFmtId="3" fontId="9" fillId="0" borderId="0" xfId="0" applyNumberFormat="1" applyFont="1" applyAlignment="1">
      <alignment vertical="top"/>
    </xf>
    <xf numFmtId="0" fontId="9" fillId="0" borderId="0" xfId="0" applyFont="1" applyAlignment="1">
      <alignment vertical="top"/>
    </xf>
    <xf numFmtId="3" fontId="5" fillId="0" borderId="0" xfId="0" applyNumberFormat="1" applyFont="1" applyAlignment="1">
      <alignment vertical="top"/>
    </xf>
    <xf numFmtId="3" fontId="9" fillId="0" borderId="0" xfId="0" applyNumberFormat="1" applyFont="1" applyAlignment="1">
      <alignment horizontal="center" vertical="top"/>
    </xf>
    <xf numFmtId="3" fontId="12" fillId="6" borderId="11" xfId="0" applyNumberFormat="1" applyFont="1" applyFill="1" applyBorder="1" applyAlignment="1">
      <alignment horizontal="center" vertical="top" wrapText="1"/>
    </xf>
    <xf numFmtId="3" fontId="12" fillId="6" borderId="58" xfId="0" applyNumberFormat="1" applyFont="1" applyFill="1" applyBorder="1" applyAlignment="1">
      <alignment horizontal="center" vertical="top" wrapText="1"/>
    </xf>
    <xf numFmtId="3" fontId="5" fillId="6" borderId="0" xfId="0" applyNumberFormat="1" applyFont="1" applyFill="1" applyBorder="1" applyAlignment="1">
      <alignment horizontal="center" vertical="top" wrapText="1"/>
    </xf>
    <xf numFmtId="3" fontId="4" fillId="6" borderId="14" xfId="0" applyNumberFormat="1" applyFont="1" applyFill="1" applyBorder="1" applyAlignment="1">
      <alignment horizontal="center" vertical="top"/>
    </xf>
    <xf numFmtId="3" fontId="9" fillId="0" borderId="0" xfId="0" applyNumberFormat="1" applyFont="1" applyFill="1" applyBorder="1" applyAlignment="1">
      <alignment vertical="top"/>
    </xf>
    <xf numFmtId="3" fontId="5" fillId="6" borderId="58" xfId="0" applyNumberFormat="1" applyFont="1" applyFill="1" applyBorder="1" applyAlignment="1">
      <alignment vertical="top" wrapText="1"/>
    </xf>
    <xf numFmtId="3" fontId="5" fillId="6" borderId="39" xfId="0" applyNumberFormat="1" applyFont="1" applyFill="1" applyBorder="1" applyAlignment="1">
      <alignment horizontal="center" vertical="top" wrapText="1"/>
    </xf>
    <xf numFmtId="0" fontId="6" fillId="6" borderId="12" xfId="0" applyFont="1" applyFill="1" applyBorder="1" applyAlignment="1">
      <alignment horizontal="left" vertical="top" wrapText="1"/>
    </xf>
    <xf numFmtId="3" fontId="4" fillId="6" borderId="50" xfId="0" applyNumberFormat="1" applyFont="1" applyFill="1" applyBorder="1" applyAlignment="1">
      <alignment horizontal="center" vertical="top"/>
    </xf>
    <xf numFmtId="3" fontId="6" fillId="6" borderId="1" xfId="0" applyNumberFormat="1" applyFont="1" applyFill="1" applyBorder="1" applyAlignment="1">
      <alignment horizontal="center" vertical="top"/>
    </xf>
    <xf numFmtId="3" fontId="7" fillId="6" borderId="39" xfId="0" applyNumberFormat="1" applyFont="1" applyFill="1" applyBorder="1" applyAlignment="1">
      <alignment horizontal="center" vertical="center" textRotation="90"/>
    </xf>
    <xf numFmtId="3" fontId="7" fillId="6" borderId="11" xfId="0" applyNumberFormat="1" applyFont="1" applyFill="1" applyBorder="1" applyAlignment="1">
      <alignment horizontal="center" vertical="top" wrapText="1"/>
    </xf>
    <xf numFmtId="166" fontId="4" fillId="9" borderId="53" xfId="0" applyNumberFormat="1" applyFont="1" applyFill="1" applyBorder="1" applyAlignment="1">
      <alignment horizontal="center" vertical="top" wrapText="1"/>
    </xf>
    <xf numFmtId="166" fontId="4" fillId="0" borderId="53" xfId="0" applyNumberFormat="1" applyFont="1" applyFill="1" applyBorder="1" applyAlignment="1">
      <alignment horizontal="center" vertical="top" wrapText="1"/>
    </xf>
    <xf numFmtId="166" fontId="6" fillId="3" borderId="53" xfId="0" applyNumberFormat="1" applyFont="1" applyFill="1" applyBorder="1" applyAlignment="1">
      <alignment horizontal="center" vertical="top" wrapText="1"/>
    </xf>
    <xf numFmtId="0" fontId="6" fillId="6" borderId="40" xfId="0" applyFont="1" applyFill="1" applyBorder="1" applyAlignment="1">
      <alignment horizontal="left" vertical="top" wrapText="1"/>
    </xf>
    <xf numFmtId="3" fontId="6" fillId="6" borderId="0" xfId="0" applyNumberFormat="1" applyFont="1" applyFill="1" applyBorder="1" applyAlignment="1">
      <alignment horizontal="center" vertical="top"/>
    </xf>
    <xf numFmtId="0" fontId="6" fillId="6" borderId="11" xfId="0" applyFont="1" applyFill="1" applyBorder="1" applyAlignment="1">
      <alignment horizontal="left" vertical="top" wrapText="1"/>
    </xf>
    <xf numFmtId="3" fontId="4" fillId="6" borderId="0" xfId="0" applyNumberFormat="1" applyFont="1" applyFill="1" applyAlignment="1">
      <alignment vertical="top"/>
    </xf>
    <xf numFmtId="0" fontId="16" fillId="0" borderId="0" xfId="0" applyFont="1"/>
    <xf numFmtId="3" fontId="16" fillId="0" borderId="0" xfId="0" applyNumberFormat="1" applyFont="1"/>
    <xf numFmtId="3" fontId="4" fillId="0" borderId="64" xfId="0" applyNumberFormat="1" applyFont="1" applyFill="1" applyBorder="1" applyAlignment="1">
      <alignment vertical="top" wrapText="1"/>
    </xf>
    <xf numFmtId="3" fontId="4" fillId="6" borderId="38" xfId="0" applyNumberFormat="1" applyFont="1" applyFill="1" applyBorder="1" applyAlignment="1">
      <alignment horizontal="center"/>
    </xf>
    <xf numFmtId="3" fontId="5" fillId="0" borderId="16" xfId="0" applyNumberFormat="1" applyFont="1" applyFill="1" applyBorder="1" applyAlignment="1">
      <alignment horizontal="center" vertical="center" textRotation="90" wrapText="1"/>
    </xf>
    <xf numFmtId="3" fontId="9" fillId="0" borderId="0" xfId="0" applyNumberFormat="1" applyFont="1" applyFill="1" applyAlignment="1">
      <alignment vertical="top"/>
    </xf>
    <xf numFmtId="3" fontId="16" fillId="6" borderId="58" xfId="0" applyNumberFormat="1" applyFont="1" applyFill="1" applyBorder="1" applyAlignment="1">
      <alignment horizontal="left" vertical="top" wrapText="1"/>
    </xf>
    <xf numFmtId="166" fontId="4" fillId="6" borderId="13" xfId="0" applyNumberFormat="1" applyFont="1" applyFill="1" applyBorder="1" applyAlignment="1">
      <alignment horizontal="center" vertical="top"/>
    </xf>
    <xf numFmtId="166" fontId="5" fillId="6" borderId="8" xfId="0" applyNumberFormat="1" applyFont="1" applyFill="1" applyBorder="1" applyAlignment="1">
      <alignment horizontal="right" vertical="top"/>
    </xf>
    <xf numFmtId="166" fontId="5" fillId="0" borderId="49" xfId="0" applyNumberFormat="1" applyFont="1" applyFill="1" applyBorder="1" applyAlignment="1">
      <alignment horizontal="center" vertical="top"/>
    </xf>
    <xf numFmtId="166" fontId="4" fillId="6" borderId="35" xfId="0" applyNumberFormat="1" applyFont="1" applyFill="1" applyBorder="1" applyAlignment="1">
      <alignment horizontal="center" vertical="top"/>
    </xf>
    <xf numFmtId="166" fontId="6" fillId="9" borderId="70" xfId="0" applyNumberFormat="1" applyFont="1" applyFill="1" applyBorder="1" applyAlignment="1">
      <alignment horizontal="center" vertical="top"/>
    </xf>
    <xf numFmtId="166" fontId="6" fillId="4" borderId="79" xfId="0" applyNumberFormat="1" applyFont="1" applyFill="1" applyBorder="1" applyAlignment="1">
      <alignment horizontal="center" vertical="top"/>
    </xf>
    <xf numFmtId="166" fontId="6" fillId="3" borderId="79" xfId="0" applyNumberFormat="1" applyFont="1" applyFill="1" applyBorder="1" applyAlignment="1">
      <alignment horizontal="center" vertical="top"/>
    </xf>
    <xf numFmtId="3" fontId="6" fillId="9" borderId="70" xfId="0" applyNumberFormat="1" applyFont="1" applyFill="1" applyBorder="1" applyAlignment="1">
      <alignment horizontal="center" vertical="top" wrapText="1"/>
    </xf>
    <xf numFmtId="3" fontId="4" fillId="6" borderId="42" xfId="0" applyNumberFormat="1" applyFont="1" applyFill="1" applyBorder="1" applyAlignment="1">
      <alignment horizontal="center" vertical="top"/>
    </xf>
    <xf numFmtId="3" fontId="13" fillId="6" borderId="13" xfId="0" applyNumberFormat="1" applyFont="1" applyFill="1" applyBorder="1" applyAlignment="1">
      <alignment horizontal="center" vertical="top" wrapText="1"/>
    </xf>
    <xf numFmtId="3" fontId="13" fillId="6" borderId="34" xfId="0" applyNumberFormat="1" applyFont="1" applyFill="1" applyBorder="1" applyAlignment="1">
      <alignment horizontal="center" vertical="top" wrapText="1"/>
    </xf>
    <xf numFmtId="3" fontId="6" fillId="9" borderId="41" xfId="0" applyNumberFormat="1" applyFont="1" applyFill="1" applyBorder="1" applyAlignment="1">
      <alignment horizontal="center" vertical="top" wrapText="1"/>
    </xf>
    <xf numFmtId="3" fontId="4" fillId="0" borderId="5" xfId="0" applyNumberFormat="1" applyFont="1" applyFill="1" applyBorder="1" applyAlignment="1">
      <alignment horizontal="center" vertical="top"/>
    </xf>
    <xf numFmtId="3" fontId="16" fillId="0" borderId="36" xfId="0" applyNumberFormat="1" applyFont="1" applyBorder="1" applyAlignment="1">
      <alignment horizontal="left" vertical="top" wrapText="1"/>
    </xf>
    <xf numFmtId="3" fontId="4" fillId="6" borderId="36" xfId="0" applyNumberFormat="1" applyFont="1" applyFill="1" applyBorder="1" applyAlignment="1">
      <alignment vertical="top" wrapText="1"/>
    </xf>
    <xf numFmtId="3" fontId="4" fillId="0" borderId="82" xfId="0" applyNumberFormat="1" applyFont="1" applyFill="1" applyBorder="1" applyAlignment="1">
      <alignment horizontal="left" vertical="top" wrapText="1"/>
    </xf>
    <xf numFmtId="3" fontId="4" fillId="6" borderId="55" xfId="0" applyNumberFormat="1" applyFont="1" applyFill="1" applyBorder="1" applyAlignment="1">
      <alignment vertical="top" wrapText="1"/>
    </xf>
    <xf numFmtId="3" fontId="4" fillId="6" borderId="83" xfId="0" applyNumberFormat="1" applyFont="1" applyFill="1" applyBorder="1" applyAlignment="1">
      <alignment horizontal="left" vertical="top" wrapText="1"/>
    </xf>
    <xf numFmtId="3" fontId="4" fillId="0" borderId="81" xfId="0" applyNumberFormat="1" applyFont="1" applyFill="1" applyBorder="1" applyAlignment="1">
      <alignment vertical="top" wrapText="1"/>
    </xf>
    <xf numFmtId="0" fontId="16" fillId="0" borderId="61" xfId="0" applyFont="1" applyBorder="1" applyAlignment="1">
      <alignment vertical="top" wrapText="1"/>
    </xf>
    <xf numFmtId="3" fontId="4" fillId="0" borderId="61" xfId="0" applyNumberFormat="1" applyFont="1" applyBorder="1" applyAlignment="1">
      <alignment vertical="top" wrapText="1"/>
    </xf>
    <xf numFmtId="166" fontId="4" fillId="6" borderId="62" xfId="0" applyNumberFormat="1" applyFont="1" applyFill="1" applyBorder="1" applyAlignment="1">
      <alignment horizontal="center" vertical="top"/>
    </xf>
    <xf numFmtId="166" fontId="4" fillId="6" borderId="50" xfId="0" applyNumberFormat="1" applyFont="1" applyFill="1" applyBorder="1" applyAlignment="1">
      <alignment horizontal="center" vertical="top"/>
    </xf>
    <xf numFmtId="166" fontId="4" fillId="6" borderId="14" xfId="0" applyNumberFormat="1" applyFont="1" applyFill="1" applyBorder="1" applyAlignment="1">
      <alignment horizontal="center" vertical="top"/>
    </xf>
    <xf numFmtId="166" fontId="4" fillId="6" borderId="44" xfId="0" applyNumberFormat="1" applyFont="1" applyFill="1" applyBorder="1" applyAlignment="1">
      <alignment horizontal="center" vertical="top"/>
    </xf>
    <xf numFmtId="166" fontId="13" fillId="6" borderId="14" xfId="0" applyNumberFormat="1" applyFont="1" applyFill="1" applyBorder="1" applyAlignment="1">
      <alignment horizontal="center" vertical="top"/>
    </xf>
    <xf numFmtId="166" fontId="4" fillId="6" borderId="14" xfId="0" applyNumberFormat="1" applyFont="1" applyFill="1" applyBorder="1" applyAlignment="1">
      <alignment horizontal="center" vertical="top" wrapText="1"/>
    </xf>
    <xf numFmtId="166" fontId="4" fillId="6" borderId="38" xfId="0" applyNumberFormat="1" applyFont="1" applyFill="1" applyBorder="1" applyAlignment="1">
      <alignment horizontal="center" vertical="top" wrapText="1"/>
    </xf>
    <xf numFmtId="0" fontId="4" fillId="6" borderId="34" xfId="0" applyFont="1" applyFill="1" applyBorder="1" applyAlignment="1">
      <alignment horizontal="center" vertical="top"/>
    </xf>
    <xf numFmtId="3" fontId="4" fillId="6" borderId="38" xfId="0" applyNumberFormat="1" applyFont="1" applyFill="1" applyBorder="1" applyAlignment="1">
      <alignment vertical="top"/>
    </xf>
    <xf numFmtId="166" fontId="4" fillId="6" borderId="48" xfId="0" applyNumberFormat="1" applyFont="1" applyFill="1" applyBorder="1" applyAlignment="1">
      <alignment horizontal="center" vertical="top"/>
    </xf>
    <xf numFmtId="166" fontId="4" fillId="8" borderId="50" xfId="0" applyNumberFormat="1" applyFont="1" applyFill="1" applyBorder="1" applyAlignment="1">
      <alignment horizontal="center" vertical="top"/>
    </xf>
    <xf numFmtId="166" fontId="4" fillId="6" borderId="38" xfId="0" applyNumberFormat="1" applyFont="1" applyFill="1" applyBorder="1" applyAlignment="1">
      <alignment horizontal="center" vertical="top"/>
    </xf>
    <xf numFmtId="166" fontId="4" fillId="6" borderId="53" xfId="0" applyNumberFormat="1" applyFont="1" applyFill="1" applyBorder="1" applyAlignment="1">
      <alignment horizontal="center" vertical="top"/>
    </xf>
    <xf numFmtId="166" fontId="4" fillId="0" borderId="48" xfId="0" applyNumberFormat="1" applyFont="1" applyBorder="1" applyAlignment="1">
      <alignment horizontal="center" vertical="top"/>
    </xf>
    <xf numFmtId="166" fontId="6" fillId="9" borderId="26" xfId="0" applyNumberFormat="1" applyFont="1" applyFill="1" applyBorder="1" applyAlignment="1">
      <alignment horizontal="center" vertical="top"/>
    </xf>
    <xf numFmtId="166" fontId="4" fillId="8" borderId="62" xfId="0" applyNumberFormat="1" applyFont="1" applyFill="1" applyBorder="1" applyAlignment="1">
      <alignment horizontal="center" vertical="top"/>
    </xf>
    <xf numFmtId="166" fontId="6" fillId="9" borderId="66" xfId="0" applyNumberFormat="1" applyFont="1" applyFill="1" applyBorder="1" applyAlignment="1">
      <alignment horizontal="center" vertical="top"/>
    </xf>
    <xf numFmtId="166" fontId="4" fillId="0" borderId="8" xfId="0" applyNumberFormat="1" applyFont="1" applyFill="1" applyBorder="1" applyAlignment="1">
      <alignment horizontal="center" vertical="top"/>
    </xf>
    <xf numFmtId="166" fontId="4" fillId="6" borderId="49" xfId="0" applyNumberFormat="1" applyFont="1" applyFill="1" applyBorder="1" applyAlignment="1">
      <alignment horizontal="center" vertical="top"/>
    </xf>
    <xf numFmtId="166" fontId="4" fillId="0" borderId="34" xfId="0" applyNumberFormat="1" applyFont="1" applyBorder="1" applyAlignment="1">
      <alignment horizontal="center" vertical="top"/>
    </xf>
    <xf numFmtId="166" fontId="4" fillId="6" borderId="34" xfId="0" applyNumberFormat="1" applyFont="1" applyFill="1" applyBorder="1" applyAlignment="1">
      <alignment horizontal="center" vertical="top"/>
    </xf>
    <xf numFmtId="166" fontId="4" fillId="6" borderId="32" xfId="0" applyNumberFormat="1" applyFont="1" applyFill="1" applyBorder="1" applyAlignment="1">
      <alignment horizontal="center" vertical="top"/>
    </xf>
    <xf numFmtId="166" fontId="5" fillId="0" borderId="35" xfId="0" applyNumberFormat="1" applyFont="1" applyFill="1" applyBorder="1" applyAlignment="1">
      <alignment horizontal="center" vertical="top"/>
    </xf>
    <xf numFmtId="166" fontId="6" fillId="5" borderId="21" xfId="0" applyNumberFormat="1" applyFont="1" applyFill="1" applyBorder="1" applyAlignment="1">
      <alignment horizontal="center" vertical="top"/>
    </xf>
    <xf numFmtId="166" fontId="4" fillId="0" borderId="14" xfId="0" applyNumberFormat="1" applyFont="1" applyFill="1" applyBorder="1" applyAlignment="1">
      <alignment horizontal="center" vertical="top"/>
    </xf>
    <xf numFmtId="3" fontId="4" fillId="6" borderId="61" xfId="0" applyNumberFormat="1" applyFont="1" applyFill="1" applyBorder="1" applyAlignment="1">
      <alignment vertical="top"/>
    </xf>
    <xf numFmtId="3" fontId="4" fillId="6" borderId="13" xfId="0" applyNumberFormat="1" applyFont="1" applyFill="1" applyBorder="1" applyAlignment="1">
      <alignment horizontal="center" vertical="top" wrapText="1"/>
    </xf>
    <xf numFmtId="3" fontId="4" fillId="6" borderId="34" xfId="0" applyNumberFormat="1" applyFont="1" applyFill="1" applyBorder="1" applyAlignment="1">
      <alignment horizontal="center" vertical="top" wrapText="1"/>
    </xf>
    <xf numFmtId="166" fontId="4" fillId="0" borderId="7" xfId="0" applyNumberFormat="1" applyFont="1" applyFill="1" applyBorder="1" applyAlignment="1">
      <alignment horizontal="center" vertical="top"/>
    </xf>
    <xf numFmtId="166" fontId="6" fillId="5" borderId="80" xfId="0" applyNumberFormat="1" applyFont="1" applyFill="1" applyBorder="1" applyAlignment="1">
      <alignment horizontal="center" vertical="top"/>
    </xf>
    <xf numFmtId="166" fontId="4" fillId="6" borderId="3" xfId="0" applyNumberFormat="1" applyFont="1" applyFill="1" applyBorder="1" applyAlignment="1">
      <alignment horizontal="center" vertical="top"/>
    </xf>
    <xf numFmtId="166" fontId="4" fillId="6" borderId="11" xfId="0" applyNumberFormat="1" applyFont="1" applyFill="1" applyBorder="1" applyAlignment="1">
      <alignment horizontal="center" vertical="top"/>
    </xf>
    <xf numFmtId="166" fontId="6" fillId="9" borderId="67" xfId="0" applyNumberFormat="1" applyFont="1" applyFill="1" applyBorder="1" applyAlignment="1">
      <alignment horizontal="center" vertical="top"/>
    </xf>
    <xf numFmtId="166" fontId="6" fillId="5" borderId="79" xfId="0" applyNumberFormat="1" applyFont="1" applyFill="1" applyBorder="1" applyAlignment="1">
      <alignment horizontal="center" vertical="top"/>
    </xf>
    <xf numFmtId="166" fontId="6" fillId="3" borderId="62" xfId="0" applyNumberFormat="1" applyFont="1" applyFill="1" applyBorder="1" applyAlignment="1">
      <alignment horizontal="center" vertical="top" wrapText="1"/>
    </xf>
    <xf numFmtId="166" fontId="6" fillId="9" borderId="53" xfId="0" applyNumberFormat="1" applyFont="1" applyFill="1" applyBorder="1" applyAlignment="1">
      <alignment horizontal="center" vertical="top" wrapText="1"/>
    </xf>
    <xf numFmtId="166" fontId="4" fillId="0" borderId="53" xfId="0" applyNumberFormat="1" applyFont="1" applyBorder="1" applyAlignment="1">
      <alignment horizontal="center" vertical="top" wrapText="1"/>
    </xf>
    <xf numFmtId="166" fontId="6" fillId="9" borderId="66" xfId="0" applyNumberFormat="1" applyFont="1" applyFill="1" applyBorder="1" applyAlignment="1">
      <alignment horizontal="center" vertical="top" wrapText="1"/>
    </xf>
    <xf numFmtId="49" fontId="9" fillId="0" borderId="52" xfId="0" applyNumberFormat="1" applyFont="1" applyBorder="1" applyAlignment="1">
      <alignment horizontal="center" vertical="top" textRotation="90"/>
    </xf>
    <xf numFmtId="3" fontId="5" fillId="6" borderId="12" xfId="0" applyNumberFormat="1" applyFont="1" applyFill="1" applyBorder="1" applyAlignment="1">
      <alignment horizontal="center" vertical="center" textRotation="90" wrapText="1"/>
    </xf>
    <xf numFmtId="3" fontId="5" fillId="6" borderId="65" xfId="0" applyNumberFormat="1" applyFont="1" applyFill="1" applyBorder="1" applyAlignment="1">
      <alignment horizontal="center" vertical="center" textRotation="90" wrapText="1"/>
    </xf>
    <xf numFmtId="3" fontId="6" fillId="6" borderId="59" xfId="1" applyNumberFormat="1" applyFont="1" applyFill="1" applyBorder="1" applyAlignment="1">
      <alignment horizontal="center" vertical="top"/>
    </xf>
    <xf numFmtId="166" fontId="4" fillId="6" borderId="62" xfId="0" applyNumberFormat="1" applyFont="1" applyFill="1" applyBorder="1" applyAlignment="1">
      <alignment vertical="top"/>
    </xf>
    <xf numFmtId="3" fontId="4" fillId="6" borderId="73" xfId="0" applyNumberFormat="1" applyFont="1" applyFill="1" applyBorder="1" applyAlignment="1">
      <alignment vertical="top"/>
    </xf>
    <xf numFmtId="0" fontId="6" fillId="6" borderId="50" xfId="0" applyFont="1" applyFill="1" applyBorder="1" applyAlignment="1">
      <alignment horizontal="left" vertical="top" wrapText="1"/>
    </xf>
    <xf numFmtId="3" fontId="6" fillId="6" borderId="14" xfId="0" applyNumberFormat="1" applyFont="1" applyFill="1" applyBorder="1" applyAlignment="1">
      <alignment horizontal="center" vertical="top"/>
    </xf>
    <xf numFmtId="3" fontId="4" fillId="0" borderId="53" xfId="0" applyNumberFormat="1" applyFont="1" applyBorder="1" applyAlignment="1">
      <alignment horizontal="center" vertical="top" wrapText="1"/>
    </xf>
    <xf numFmtId="3" fontId="6" fillId="6" borderId="38" xfId="0" applyNumberFormat="1" applyFont="1" applyFill="1" applyBorder="1" applyAlignment="1">
      <alignment horizontal="center" vertical="top"/>
    </xf>
    <xf numFmtId="3" fontId="6" fillId="0" borderId="39" xfId="0" applyNumberFormat="1" applyFont="1" applyFill="1" applyBorder="1" applyAlignment="1">
      <alignment horizontal="center" vertical="top"/>
    </xf>
    <xf numFmtId="3" fontId="16" fillId="0" borderId="26" xfId="0" applyNumberFormat="1" applyFont="1" applyBorder="1" applyAlignment="1">
      <alignment horizontal="center" vertical="top" wrapText="1"/>
    </xf>
    <xf numFmtId="3" fontId="13" fillId="6" borderId="14" xfId="0" applyNumberFormat="1" applyFont="1" applyFill="1" applyBorder="1" applyAlignment="1">
      <alignment horizontal="left" vertical="top" wrapText="1"/>
    </xf>
    <xf numFmtId="3" fontId="6" fillId="6" borderId="39" xfId="1" applyNumberFormat="1" applyFont="1" applyFill="1" applyBorder="1" applyAlignment="1">
      <alignment horizontal="center" vertical="top"/>
    </xf>
    <xf numFmtId="3" fontId="4" fillId="6" borderId="14" xfId="1" applyNumberFormat="1" applyFont="1" applyFill="1" applyBorder="1" applyAlignment="1">
      <alignment horizontal="center" vertical="top" wrapText="1"/>
    </xf>
    <xf numFmtId="3" fontId="6" fillId="6" borderId="14" xfId="1" applyNumberFormat="1" applyFont="1" applyFill="1" applyBorder="1" applyAlignment="1">
      <alignment horizontal="center" vertical="top"/>
    </xf>
    <xf numFmtId="3" fontId="6" fillId="6" borderId="38" xfId="1" applyNumberFormat="1" applyFont="1" applyFill="1" applyBorder="1" applyAlignment="1">
      <alignment horizontal="center" vertical="top"/>
    </xf>
    <xf numFmtId="3" fontId="4" fillId="6" borderId="14" xfId="0" applyNumberFormat="1" applyFont="1" applyFill="1" applyBorder="1" applyAlignment="1">
      <alignment horizontal="center" vertical="center" wrapText="1"/>
    </xf>
    <xf numFmtId="3" fontId="6" fillId="6" borderId="4" xfId="0" applyNumberFormat="1" applyFont="1" applyFill="1" applyBorder="1" applyAlignment="1">
      <alignment horizontal="center" vertical="top" wrapText="1"/>
    </xf>
    <xf numFmtId="3" fontId="6" fillId="0" borderId="0" xfId="0" applyNumberFormat="1" applyFont="1" applyFill="1" applyBorder="1" applyAlignment="1">
      <alignment horizontal="center" vertical="top"/>
    </xf>
    <xf numFmtId="3" fontId="4" fillId="0" borderId="17" xfId="0" applyNumberFormat="1" applyFont="1" applyBorder="1" applyAlignment="1">
      <alignment vertical="top" wrapText="1"/>
    </xf>
    <xf numFmtId="166" fontId="4" fillId="6" borderId="7" xfId="0" applyNumberFormat="1" applyFont="1" applyFill="1" applyBorder="1" applyAlignment="1">
      <alignment horizontal="center" vertical="top"/>
    </xf>
    <xf numFmtId="3" fontId="4" fillId="0" borderId="43" xfId="0" applyNumberFormat="1" applyFont="1" applyBorder="1" applyAlignment="1">
      <alignment horizontal="left" vertical="top" wrapText="1"/>
    </xf>
    <xf numFmtId="0" fontId="4" fillId="6" borderId="56" xfId="0" applyFont="1" applyFill="1" applyBorder="1" applyAlignment="1">
      <alignment horizontal="left" vertical="top" wrapText="1"/>
    </xf>
    <xf numFmtId="0" fontId="4" fillId="6" borderId="86" xfId="0" applyFont="1" applyFill="1" applyBorder="1" applyAlignment="1">
      <alignment horizontal="left" vertical="top" wrapText="1"/>
    </xf>
    <xf numFmtId="3" fontId="4" fillId="6" borderId="46" xfId="0" applyNumberFormat="1" applyFont="1" applyFill="1" applyBorder="1" applyAlignment="1">
      <alignment horizontal="center" vertical="top"/>
    </xf>
    <xf numFmtId="3" fontId="6" fillId="0" borderId="16" xfId="0" applyNumberFormat="1" applyFont="1" applyBorder="1" applyAlignment="1">
      <alignment horizontal="center" vertical="top"/>
    </xf>
    <xf numFmtId="3" fontId="5" fillId="6" borderId="52" xfId="0" applyNumberFormat="1" applyFont="1" applyFill="1" applyBorder="1" applyAlignment="1">
      <alignment vertical="top" wrapText="1"/>
    </xf>
    <xf numFmtId="3" fontId="6" fillId="6" borderId="16" xfId="1" applyNumberFormat="1" applyFont="1" applyFill="1" applyBorder="1" applyAlignment="1">
      <alignment horizontal="center" vertical="top"/>
    </xf>
    <xf numFmtId="3" fontId="4" fillId="6" borderId="53" xfId="1" applyNumberFormat="1" applyFont="1" applyFill="1" applyBorder="1" applyAlignment="1">
      <alignment horizontal="center" vertical="top" wrapText="1"/>
    </xf>
    <xf numFmtId="166" fontId="16" fillId="0" borderId="0" xfId="0" applyNumberFormat="1" applyFont="1"/>
    <xf numFmtId="166" fontId="4" fillId="6" borderId="0" xfId="0" applyNumberFormat="1" applyFont="1" applyFill="1" applyBorder="1" applyAlignment="1">
      <alignment horizontal="center" vertical="top"/>
    </xf>
    <xf numFmtId="166" fontId="4" fillId="6" borderId="41" xfId="0" applyNumberFormat="1" applyFont="1" applyFill="1" applyBorder="1" applyAlignment="1">
      <alignment horizontal="center" vertical="top"/>
    </xf>
    <xf numFmtId="166" fontId="4" fillId="6" borderId="60" xfId="0" applyNumberFormat="1" applyFont="1" applyFill="1" applyBorder="1" applyAlignment="1">
      <alignment horizontal="center" vertical="top"/>
    </xf>
    <xf numFmtId="166" fontId="4" fillId="6" borderId="5" xfId="0" applyNumberFormat="1" applyFont="1" applyFill="1" applyBorder="1" applyAlignment="1">
      <alignment horizontal="center" vertical="top"/>
    </xf>
    <xf numFmtId="166" fontId="13" fillId="6" borderId="13" xfId="0" applyNumberFormat="1" applyFont="1" applyFill="1" applyBorder="1" applyAlignment="1">
      <alignment horizontal="center" vertical="top"/>
    </xf>
    <xf numFmtId="166" fontId="4" fillId="6" borderId="13" xfId="0" applyNumberFormat="1" applyFont="1" applyFill="1" applyBorder="1" applyAlignment="1">
      <alignment horizontal="center" vertical="top" wrapText="1"/>
    </xf>
    <xf numFmtId="166" fontId="4" fillId="6" borderId="34" xfId="0" applyNumberFormat="1" applyFont="1" applyFill="1" applyBorder="1" applyAlignment="1">
      <alignment horizontal="center" vertical="top" wrapText="1"/>
    </xf>
    <xf numFmtId="166" fontId="4" fillId="0" borderId="13" xfId="0" applyNumberFormat="1" applyFont="1" applyFill="1" applyBorder="1" applyAlignment="1">
      <alignment horizontal="center" vertical="top"/>
    </xf>
    <xf numFmtId="166" fontId="4" fillId="6" borderId="68" xfId="0" applyNumberFormat="1" applyFont="1" applyFill="1" applyBorder="1" applyAlignment="1">
      <alignment horizontal="center" vertical="top"/>
    </xf>
    <xf numFmtId="166" fontId="5" fillId="6" borderId="13" xfId="0" applyNumberFormat="1" applyFont="1" applyFill="1" applyBorder="1" applyAlignment="1">
      <alignment horizontal="center" vertical="top"/>
    </xf>
    <xf numFmtId="166" fontId="5" fillId="0" borderId="34" xfId="0" applyNumberFormat="1" applyFont="1" applyFill="1" applyBorder="1" applyAlignment="1">
      <alignment horizontal="center" vertical="top"/>
    </xf>
    <xf numFmtId="0" fontId="4" fillId="0" borderId="27" xfId="0" applyFont="1" applyBorder="1" applyAlignment="1">
      <alignment horizontal="center" vertical="center" textRotation="90" wrapText="1"/>
    </xf>
    <xf numFmtId="0" fontId="4" fillId="0" borderId="27" xfId="0" applyFont="1" applyFill="1" applyBorder="1" applyAlignment="1">
      <alignment horizontal="center" vertical="center" textRotation="90" wrapText="1"/>
    </xf>
    <xf numFmtId="0" fontId="4" fillId="0" borderId="27" xfId="0" applyFont="1" applyBorder="1" applyAlignment="1">
      <alignment horizontal="center" vertical="center" textRotation="90"/>
    </xf>
    <xf numFmtId="0" fontId="4" fillId="0" borderId="85" xfId="0" applyFont="1" applyBorder="1" applyAlignment="1">
      <alignment horizontal="center" vertical="center" textRotation="90"/>
    </xf>
    <xf numFmtId="0" fontId="4" fillId="0" borderId="29" xfId="0" applyFont="1" applyBorder="1" applyAlignment="1">
      <alignment horizontal="center" vertical="center" textRotation="90"/>
    </xf>
    <xf numFmtId="166" fontId="4" fillId="6" borderId="46" xfId="0" applyNumberFormat="1" applyFont="1" applyFill="1" applyBorder="1" applyAlignment="1">
      <alignment horizontal="center" vertical="top"/>
    </xf>
    <xf numFmtId="166" fontId="4" fillId="6" borderId="31" xfId="0" applyNumberFormat="1" applyFont="1" applyFill="1" applyBorder="1" applyAlignment="1">
      <alignment horizontal="center" vertical="top"/>
    </xf>
    <xf numFmtId="166" fontId="4" fillId="0" borderId="46" xfId="0" applyNumberFormat="1" applyFont="1" applyBorder="1" applyAlignment="1">
      <alignment horizontal="center" vertical="top"/>
    </xf>
    <xf numFmtId="166" fontId="4" fillId="6" borderId="8" xfId="0" applyNumberFormat="1" applyFont="1" applyFill="1" applyBorder="1" applyAlignment="1">
      <alignment horizontal="center" vertical="top"/>
    </xf>
    <xf numFmtId="166" fontId="4" fillId="8" borderId="8" xfId="0" applyNumberFormat="1" applyFont="1" applyFill="1" applyBorder="1" applyAlignment="1">
      <alignment horizontal="center" vertical="top"/>
    </xf>
    <xf numFmtId="166" fontId="4" fillId="0" borderId="5" xfId="0" applyNumberFormat="1" applyFont="1" applyFill="1" applyBorder="1" applyAlignment="1">
      <alignment horizontal="center" vertical="top"/>
    </xf>
    <xf numFmtId="166" fontId="4" fillId="6" borderId="69" xfId="0" applyNumberFormat="1" applyFont="1" applyFill="1" applyBorder="1" applyAlignment="1">
      <alignment horizontal="center" vertical="top"/>
    </xf>
    <xf numFmtId="166" fontId="4" fillId="6" borderId="90" xfId="0" applyNumberFormat="1" applyFont="1" applyFill="1" applyBorder="1" applyAlignment="1">
      <alignment horizontal="center" vertical="top"/>
    </xf>
    <xf numFmtId="166" fontId="4" fillId="6" borderId="91" xfId="0" applyNumberFormat="1" applyFont="1" applyFill="1" applyBorder="1" applyAlignment="1">
      <alignment horizontal="center" vertical="top"/>
    </xf>
    <xf numFmtId="166" fontId="4" fillId="6" borderId="37" xfId="0" applyNumberFormat="1" applyFont="1" applyFill="1" applyBorder="1" applyAlignment="1">
      <alignment horizontal="center" vertical="top"/>
    </xf>
    <xf numFmtId="166" fontId="4" fillId="6" borderId="20" xfId="0" applyNumberFormat="1" applyFont="1" applyFill="1" applyBorder="1" applyAlignment="1">
      <alignment horizontal="center" vertical="top"/>
    </xf>
    <xf numFmtId="166" fontId="4" fillId="0" borderId="91" xfId="0" applyNumberFormat="1" applyFont="1" applyBorder="1" applyAlignment="1">
      <alignment horizontal="center" vertical="top"/>
    </xf>
    <xf numFmtId="166" fontId="4" fillId="6" borderId="9" xfId="0" applyNumberFormat="1" applyFont="1" applyFill="1" applyBorder="1" applyAlignment="1">
      <alignment horizontal="center" vertical="top"/>
    </xf>
    <xf numFmtId="166" fontId="4" fillId="8" borderId="9" xfId="0" applyNumberFormat="1" applyFont="1" applyFill="1" applyBorder="1" applyAlignment="1">
      <alignment horizontal="center" vertical="top"/>
    </xf>
    <xf numFmtId="166" fontId="13" fillId="6" borderId="90" xfId="0" applyNumberFormat="1" applyFont="1" applyFill="1" applyBorder="1" applyAlignment="1">
      <alignment horizontal="center" vertical="top"/>
    </xf>
    <xf numFmtId="166" fontId="4" fillId="6" borderId="90" xfId="0" applyNumberFormat="1" applyFont="1" applyFill="1" applyBorder="1" applyAlignment="1">
      <alignment horizontal="center" vertical="top" wrapText="1"/>
    </xf>
    <xf numFmtId="166" fontId="4" fillId="6" borderId="37" xfId="0" applyNumberFormat="1" applyFont="1" applyFill="1" applyBorder="1" applyAlignment="1">
      <alignment horizontal="center" vertical="top" wrapText="1"/>
    </xf>
    <xf numFmtId="166" fontId="4" fillId="6" borderId="6" xfId="0" applyNumberFormat="1" applyFont="1" applyFill="1" applyBorder="1" applyAlignment="1">
      <alignment horizontal="center" vertical="top"/>
    </xf>
    <xf numFmtId="166" fontId="4" fillId="0" borderId="90" xfId="0" applyNumberFormat="1" applyFont="1" applyFill="1" applyBorder="1" applyAlignment="1">
      <alignment horizontal="center" vertical="top"/>
    </xf>
    <xf numFmtId="166" fontId="4" fillId="0" borderId="88" xfId="0" applyNumberFormat="1" applyFont="1" applyFill="1" applyBorder="1" applyAlignment="1">
      <alignment horizontal="center" vertical="top"/>
    </xf>
    <xf numFmtId="166" fontId="4" fillId="0" borderId="60" xfId="0" applyNumberFormat="1" applyFont="1" applyBorder="1" applyAlignment="1">
      <alignment horizontal="center" vertical="top"/>
    </xf>
    <xf numFmtId="166" fontId="4" fillId="6" borderId="36" xfId="0" applyNumberFormat="1" applyFont="1" applyFill="1" applyBorder="1" applyAlignment="1">
      <alignment horizontal="center" vertical="top"/>
    </xf>
    <xf numFmtId="166" fontId="4" fillId="6" borderId="17" xfId="0" applyNumberFormat="1" applyFont="1" applyFill="1" applyBorder="1" applyAlignment="1">
      <alignment horizontal="center" vertical="top"/>
    </xf>
    <xf numFmtId="166" fontId="5" fillId="0" borderId="36" xfId="0" applyNumberFormat="1" applyFont="1" applyFill="1" applyBorder="1" applyAlignment="1">
      <alignment horizontal="center" vertical="top"/>
    </xf>
    <xf numFmtId="166" fontId="4" fillId="0" borderId="6" xfId="0" applyNumberFormat="1" applyFont="1" applyFill="1" applyBorder="1" applyAlignment="1">
      <alignment horizontal="center" vertical="top"/>
    </xf>
    <xf numFmtId="166" fontId="4" fillId="6" borderId="40" xfId="0" applyNumberFormat="1" applyFont="1" applyFill="1" applyBorder="1" applyAlignment="1">
      <alignment horizontal="center" vertical="top"/>
    </xf>
    <xf numFmtId="166" fontId="4" fillId="6" borderId="45" xfId="0" applyNumberFormat="1" applyFont="1" applyFill="1" applyBorder="1" applyAlignment="1">
      <alignment horizontal="center" vertical="top"/>
    </xf>
    <xf numFmtId="166" fontId="4" fillId="6" borderId="58" xfId="0" applyNumberFormat="1" applyFont="1" applyFill="1" applyBorder="1" applyAlignment="1">
      <alignment horizontal="center" vertical="top"/>
    </xf>
    <xf numFmtId="166" fontId="4" fillId="6" borderId="52" xfId="0" applyNumberFormat="1" applyFont="1" applyFill="1" applyBorder="1" applyAlignment="1">
      <alignment horizontal="center" vertical="top"/>
    </xf>
    <xf numFmtId="166" fontId="4" fillId="0" borderId="45" xfId="0" applyNumberFormat="1" applyFont="1" applyBorder="1" applyAlignment="1">
      <alignment horizontal="center" vertical="top"/>
    </xf>
    <xf numFmtId="166" fontId="4" fillId="6" borderId="65" xfId="0" applyNumberFormat="1" applyFont="1" applyFill="1" applyBorder="1" applyAlignment="1">
      <alignment horizontal="center" vertical="top"/>
    </xf>
    <xf numFmtId="166" fontId="4" fillId="8" borderId="65" xfId="0" applyNumberFormat="1" applyFont="1" applyFill="1" applyBorder="1" applyAlignment="1">
      <alignment horizontal="center" vertical="top"/>
    </xf>
    <xf numFmtId="166" fontId="13" fillId="6" borderId="11" xfId="0" applyNumberFormat="1" applyFont="1" applyFill="1" applyBorder="1" applyAlignment="1">
      <alignment horizontal="center" vertical="top"/>
    </xf>
    <xf numFmtId="166" fontId="4" fillId="6" borderId="11" xfId="0" applyNumberFormat="1" applyFont="1" applyFill="1" applyBorder="1" applyAlignment="1">
      <alignment horizontal="center" vertical="top" wrapText="1"/>
    </xf>
    <xf numFmtId="166" fontId="4" fillId="6" borderId="58" xfId="0" applyNumberFormat="1" applyFont="1" applyFill="1" applyBorder="1" applyAlignment="1">
      <alignment horizontal="center" vertical="top" wrapText="1"/>
    </xf>
    <xf numFmtId="166" fontId="4" fillId="0" borderId="11" xfId="0" applyNumberFormat="1" applyFont="1" applyFill="1" applyBorder="1" applyAlignment="1">
      <alignment horizontal="center" vertical="top"/>
    </xf>
    <xf numFmtId="166" fontId="4" fillId="0" borderId="65" xfId="0" applyNumberFormat="1" applyFont="1" applyFill="1" applyBorder="1" applyAlignment="1">
      <alignment horizontal="center" vertical="top"/>
    </xf>
    <xf numFmtId="166" fontId="4" fillId="0" borderId="58" xfId="0" applyNumberFormat="1" applyFont="1" applyBorder="1" applyAlignment="1">
      <alignment horizontal="center" vertical="top"/>
    </xf>
    <xf numFmtId="166" fontId="5" fillId="0" borderId="58" xfId="0" applyNumberFormat="1" applyFont="1" applyFill="1" applyBorder="1" applyAlignment="1">
      <alignment horizontal="center" vertical="top"/>
    </xf>
    <xf numFmtId="166" fontId="4" fillId="0" borderId="3" xfId="0" applyNumberFormat="1" applyFont="1" applyFill="1" applyBorder="1" applyAlignment="1">
      <alignment horizontal="center" vertical="top"/>
    </xf>
    <xf numFmtId="165" fontId="4" fillId="6" borderId="12" xfId="0" applyNumberFormat="1" applyFont="1" applyFill="1" applyBorder="1" applyAlignment="1">
      <alignment horizontal="center" vertical="center" textRotation="90"/>
    </xf>
    <xf numFmtId="165" fontId="4" fillId="6" borderId="39" xfId="0" applyNumberFormat="1" applyFont="1" applyFill="1" applyBorder="1" applyAlignment="1">
      <alignment horizontal="center" vertical="top" wrapText="1"/>
    </xf>
    <xf numFmtId="165" fontId="4" fillId="6" borderId="12" xfId="0" applyNumberFormat="1" applyFont="1" applyFill="1" applyBorder="1" applyAlignment="1">
      <alignment horizontal="center" vertical="top" wrapText="1"/>
    </xf>
    <xf numFmtId="3" fontId="16" fillId="0" borderId="59" xfId="0" applyNumberFormat="1" applyFont="1" applyBorder="1" applyAlignment="1">
      <alignment horizontal="center" wrapText="1"/>
    </xf>
    <xf numFmtId="3" fontId="4" fillId="6" borderId="12" xfId="0" applyNumberFormat="1" applyFont="1" applyFill="1" applyBorder="1" applyAlignment="1">
      <alignment horizontal="center" vertical="top"/>
    </xf>
    <xf numFmtId="3" fontId="4" fillId="6" borderId="97" xfId="0" applyNumberFormat="1" applyFont="1" applyFill="1" applyBorder="1" applyAlignment="1">
      <alignment horizontal="center" vertical="top"/>
    </xf>
    <xf numFmtId="3" fontId="4" fillId="6" borderId="59" xfId="0" applyNumberFormat="1" applyFont="1" applyFill="1" applyBorder="1" applyAlignment="1">
      <alignment horizontal="center" vertical="top"/>
    </xf>
    <xf numFmtId="3" fontId="4" fillId="6" borderId="99" xfId="0" applyNumberFormat="1" applyFont="1" applyFill="1" applyBorder="1" applyAlignment="1">
      <alignment horizontal="center" vertical="top"/>
    </xf>
    <xf numFmtId="3" fontId="4" fillId="0" borderId="39" xfId="0" applyNumberFormat="1" applyFont="1" applyBorder="1" applyAlignment="1">
      <alignment horizontal="center" vertical="top"/>
    </xf>
    <xf numFmtId="3" fontId="4" fillId="0" borderId="99" xfId="0" applyNumberFormat="1" applyFont="1" applyFill="1" applyBorder="1" applyAlignment="1">
      <alignment horizontal="center" vertical="top"/>
    </xf>
    <xf numFmtId="3" fontId="4" fillId="6" borderId="98" xfId="0" applyNumberFormat="1" applyFont="1" applyFill="1" applyBorder="1" applyAlignment="1">
      <alignment horizontal="center" vertical="top"/>
    </xf>
    <xf numFmtId="3" fontId="4" fillId="0" borderId="97" xfId="0" applyNumberFormat="1" applyFont="1" applyFill="1" applyBorder="1" applyAlignment="1">
      <alignment horizontal="center" vertical="top" wrapText="1"/>
    </xf>
    <xf numFmtId="3" fontId="10" fillId="8" borderId="39" xfId="0" applyNumberFormat="1" applyFont="1" applyFill="1" applyBorder="1" applyAlignment="1">
      <alignment horizontal="center" vertical="top"/>
    </xf>
    <xf numFmtId="3" fontId="10" fillId="8" borderId="97" xfId="0" applyNumberFormat="1" applyFont="1" applyFill="1" applyBorder="1" applyAlignment="1">
      <alignment horizontal="center" vertical="top"/>
    </xf>
    <xf numFmtId="3" fontId="4" fillId="6" borderId="59" xfId="0" applyNumberFormat="1" applyFont="1" applyFill="1" applyBorder="1" applyAlignment="1">
      <alignment vertical="center" textRotation="90"/>
    </xf>
    <xf numFmtId="3" fontId="4" fillId="0" borderId="59" xfId="0" applyNumberFormat="1" applyFont="1" applyBorder="1" applyAlignment="1">
      <alignment horizontal="center" vertical="top"/>
    </xf>
    <xf numFmtId="3" fontId="4" fillId="6" borderId="39" xfId="0" applyNumberFormat="1" applyFont="1" applyFill="1" applyBorder="1" applyAlignment="1">
      <alignment horizontal="center" vertical="top"/>
    </xf>
    <xf numFmtId="3" fontId="4" fillId="0" borderId="12" xfId="0" applyNumberFormat="1" applyFont="1" applyBorder="1" applyAlignment="1">
      <alignment horizontal="center" vertical="top"/>
    </xf>
    <xf numFmtId="3" fontId="5" fillId="6" borderId="39" xfId="0" applyNumberFormat="1" applyFont="1" applyFill="1" applyBorder="1" applyAlignment="1">
      <alignment horizontal="center" vertical="top"/>
    </xf>
    <xf numFmtId="3" fontId="5" fillId="6" borderId="59" xfId="0" applyNumberFormat="1" applyFont="1" applyFill="1" applyBorder="1" applyAlignment="1">
      <alignment horizontal="center" vertical="top"/>
    </xf>
    <xf numFmtId="3" fontId="4" fillId="0" borderId="16" xfId="0" applyNumberFormat="1" applyFont="1" applyBorder="1" applyAlignment="1">
      <alignment horizontal="center" vertical="top"/>
    </xf>
    <xf numFmtId="3" fontId="4" fillId="7" borderId="1" xfId="0" applyNumberFormat="1" applyFont="1" applyFill="1" applyBorder="1" applyAlignment="1">
      <alignment horizontal="center" vertical="top"/>
    </xf>
    <xf numFmtId="165" fontId="4" fillId="6" borderId="40" xfId="0" applyNumberFormat="1" applyFont="1" applyFill="1" applyBorder="1" applyAlignment="1">
      <alignment horizontal="center" vertical="center" textRotation="90"/>
    </xf>
    <xf numFmtId="165" fontId="4" fillId="6" borderId="40" xfId="0" applyNumberFormat="1" applyFont="1" applyFill="1" applyBorder="1" applyAlignment="1">
      <alignment horizontal="center" vertical="top" wrapText="1"/>
    </xf>
    <xf numFmtId="165" fontId="4" fillId="6" borderId="11" xfId="0" applyNumberFormat="1" applyFont="1" applyFill="1" applyBorder="1" applyAlignment="1">
      <alignment horizontal="center" vertical="top" wrapText="1"/>
    </xf>
    <xf numFmtId="3" fontId="16" fillId="0" borderId="58" xfId="0" applyNumberFormat="1" applyFont="1" applyBorder="1" applyAlignment="1">
      <alignment horizontal="center" wrapText="1"/>
    </xf>
    <xf numFmtId="3" fontId="4" fillId="6" borderId="95" xfId="0" applyNumberFormat="1" applyFont="1" applyFill="1" applyBorder="1" applyAlignment="1">
      <alignment horizontal="center" vertical="top"/>
    </xf>
    <xf numFmtId="3" fontId="4" fillId="6" borderId="45" xfId="0" applyNumberFormat="1" applyFont="1" applyFill="1" applyBorder="1" applyAlignment="1">
      <alignment horizontal="center" vertical="top"/>
    </xf>
    <xf numFmtId="3" fontId="4" fillId="6" borderId="58" xfId="0" applyNumberFormat="1" applyFont="1" applyFill="1" applyBorder="1" applyAlignment="1">
      <alignment horizontal="center" vertical="top"/>
    </xf>
    <xf numFmtId="3" fontId="4" fillId="6" borderId="94" xfId="0" applyNumberFormat="1" applyFont="1" applyFill="1" applyBorder="1" applyAlignment="1">
      <alignment horizontal="center" vertical="top"/>
    </xf>
    <xf numFmtId="3" fontId="4" fillId="0" borderId="94" xfId="0" applyNumberFormat="1" applyFont="1" applyFill="1" applyBorder="1" applyAlignment="1">
      <alignment horizontal="center" vertical="top"/>
    </xf>
    <xf numFmtId="3" fontId="4" fillId="6" borderId="103" xfId="0" applyNumberFormat="1" applyFont="1" applyFill="1" applyBorder="1" applyAlignment="1">
      <alignment horizontal="center" vertical="top"/>
    </xf>
    <xf numFmtId="3" fontId="4" fillId="0" borderId="45" xfId="0" applyNumberFormat="1" applyFont="1" applyFill="1" applyBorder="1" applyAlignment="1">
      <alignment horizontal="center" vertical="top" wrapText="1"/>
    </xf>
    <xf numFmtId="3" fontId="10" fillId="8" borderId="40" xfId="0" applyNumberFormat="1" applyFont="1" applyFill="1" applyBorder="1" applyAlignment="1">
      <alignment horizontal="center" vertical="top"/>
    </xf>
    <xf numFmtId="3" fontId="10" fillId="8" borderId="45" xfId="0" applyNumberFormat="1" applyFont="1" applyFill="1" applyBorder="1" applyAlignment="1">
      <alignment horizontal="center" vertical="top"/>
    </xf>
    <xf numFmtId="3" fontId="10" fillId="8" borderId="11" xfId="0" applyNumberFormat="1" applyFont="1" applyFill="1" applyBorder="1" applyAlignment="1">
      <alignment horizontal="center" vertical="top"/>
    </xf>
    <xf numFmtId="3" fontId="4" fillId="6" borderId="58" xfId="0" applyNumberFormat="1" applyFont="1" applyFill="1" applyBorder="1" applyAlignment="1">
      <alignment vertical="center" textRotation="90"/>
    </xf>
    <xf numFmtId="3" fontId="4" fillId="6" borderId="40" xfId="0" applyNumberFormat="1" applyFont="1" applyFill="1" applyBorder="1" applyAlignment="1">
      <alignment horizontal="center" vertical="top"/>
    </xf>
    <xf numFmtId="3" fontId="4" fillId="0" borderId="94" xfId="0" applyNumberFormat="1" applyFont="1" applyBorder="1" applyAlignment="1">
      <alignment horizontal="center" vertical="top"/>
    </xf>
    <xf numFmtId="3" fontId="4" fillId="0" borderId="65" xfId="0" applyNumberFormat="1" applyFont="1" applyFill="1" applyBorder="1" applyAlignment="1">
      <alignment horizontal="center" vertical="top"/>
    </xf>
    <xf numFmtId="3" fontId="5" fillId="6" borderId="40" xfId="0" applyNumberFormat="1" applyFont="1" applyFill="1" applyBorder="1" applyAlignment="1">
      <alignment horizontal="center" vertical="top"/>
    </xf>
    <xf numFmtId="3" fontId="5" fillId="6" borderId="58" xfId="0" applyNumberFormat="1" applyFont="1" applyFill="1" applyBorder="1" applyAlignment="1">
      <alignment horizontal="center" vertical="top"/>
    </xf>
    <xf numFmtId="166" fontId="4" fillId="6" borderId="8" xfId="0" applyNumberFormat="1" applyFont="1" applyFill="1" applyBorder="1" applyAlignment="1">
      <alignment vertical="top"/>
    </xf>
    <xf numFmtId="166" fontId="4" fillId="6" borderId="4" xfId="0" applyNumberFormat="1" applyFont="1" applyFill="1" applyBorder="1" applyAlignment="1">
      <alignment horizontal="center" vertical="top"/>
    </xf>
    <xf numFmtId="166" fontId="4" fillId="6" borderId="12" xfId="0" applyNumberFormat="1" applyFont="1" applyFill="1" applyBorder="1" applyAlignment="1">
      <alignment horizontal="center" vertical="top"/>
    </xf>
    <xf numFmtId="166" fontId="4" fillId="6" borderId="9" xfId="0" applyNumberFormat="1" applyFont="1" applyFill="1" applyBorder="1" applyAlignment="1">
      <alignment vertical="top"/>
    </xf>
    <xf numFmtId="166" fontId="4" fillId="6" borderId="71" xfId="0" applyNumberFormat="1" applyFont="1" applyFill="1" applyBorder="1" applyAlignment="1">
      <alignment horizontal="center" vertical="top"/>
    </xf>
    <xf numFmtId="166" fontId="4" fillId="6" borderId="65" xfId="0" applyNumberFormat="1" applyFont="1" applyFill="1" applyBorder="1" applyAlignment="1">
      <alignment vertical="top"/>
    </xf>
    <xf numFmtId="3" fontId="4" fillId="6" borderId="84" xfId="0" applyNumberFormat="1" applyFont="1" applyFill="1" applyBorder="1" applyAlignment="1">
      <alignment horizontal="center" vertical="top"/>
    </xf>
    <xf numFmtId="0" fontId="4" fillId="0" borderId="4" xfId="0" applyNumberFormat="1" applyFont="1" applyBorder="1" applyAlignment="1">
      <alignment horizontal="center" vertical="top"/>
    </xf>
    <xf numFmtId="0" fontId="4" fillId="6" borderId="12" xfId="0" applyNumberFormat="1" applyFont="1" applyFill="1" applyBorder="1" applyAlignment="1">
      <alignment horizontal="center" vertical="top"/>
    </xf>
    <xf numFmtId="3" fontId="4" fillId="6" borderId="9" xfId="0" applyNumberFormat="1" applyFont="1" applyFill="1" applyBorder="1" applyAlignment="1">
      <alignment horizontal="center" vertical="top"/>
    </xf>
    <xf numFmtId="3" fontId="4" fillId="7" borderId="93" xfId="0" applyNumberFormat="1" applyFont="1" applyFill="1" applyBorder="1" applyAlignment="1">
      <alignment horizontal="center" vertical="top"/>
    </xf>
    <xf numFmtId="0" fontId="4" fillId="0" borderId="6" xfId="0" applyNumberFormat="1" applyFont="1" applyBorder="1" applyAlignment="1">
      <alignment horizontal="center" vertical="top"/>
    </xf>
    <xf numFmtId="0" fontId="4" fillId="6" borderId="90" xfId="0" applyNumberFormat="1" applyFont="1" applyFill="1" applyBorder="1" applyAlignment="1">
      <alignment horizontal="center" vertical="top"/>
    </xf>
    <xf numFmtId="3" fontId="4" fillId="6" borderId="65" xfId="0" applyNumberFormat="1" applyFont="1" applyFill="1" applyBorder="1" applyAlignment="1">
      <alignment horizontal="center" vertical="top"/>
    </xf>
    <xf numFmtId="0" fontId="4" fillId="0" borderId="3" xfId="0" applyNumberFormat="1" applyFont="1" applyBorder="1" applyAlignment="1">
      <alignment horizontal="center" vertical="top"/>
    </xf>
    <xf numFmtId="0" fontId="4" fillId="6" borderId="11" xfId="0" applyNumberFormat="1" applyFont="1" applyFill="1" applyBorder="1" applyAlignment="1">
      <alignment horizontal="center" vertical="top"/>
    </xf>
    <xf numFmtId="166" fontId="5" fillId="6" borderId="34" xfId="0" applyNumberFormat="1" applyFont="1" applyFill="1" applyBorder="1" applyAlignment="1">
      <alignment horizontal="center" vertical="top"/>
    </xf>
    <xf numFmtId="166" fontId="5" fillId="6" borderId="19" xfId="0" applyNumberFormat="1" applyFont="1" applyFill="1" applyBorder="1" applyAlignment="1">
      <alignment horizontal="center" vertical="top"/>
    </xf>
    <xf numFmtId="166" fontId="5" fillId="6" borderId="88" xfId="0" applyNumberFormat="1" applyFont="1" applyFill="1" applyBorder="1" applyAlignment="1">
      <alignment horizontal="right" vertical="top"/>
    </xf>
    <xf numFmtId="166" fontId="6" fillId="3" borderId="76" xfId="0" applyNumberFormat="1" applyFont="1" applyFill="1" applyBorder="1" applyAlignment="1">
      <alignment horizontal="center" vertical="top"/>
    </xf>
    <xf numFmtId="166" fontId="5" fillId="6" borderId="65" xfId="0" applyNumberFormat="1" applyFont="1" applyFill="1" applyBorder="1" applyAlignment="1">
      <alignment horizontal="right" vertical="top"/>
    </xf>
    <xf numFmtId="166" fontId="5" fillId="6" borderId="52" xfId="0" applyNumberFormat="1" applyFont="1" applyFill="1" applyBorder="1" applyAlignment="1">
      <alignment horizontal="center" vertical="top"/>
    </xf>
    <xf numFmtId="166" fontId="6" fillId="3" borderId="78" xfId="0" applyNumberFormat="1" applyFont="1" applyFill="1" applyBorder="1" applyAlignment="1">
      <alignment horizontal="center" vertical="top"/>
    </xf>
    <xf numFmtId="165" fontId="4" fillId="6" borderId="18" xfId="0" applyNumberFormat="1" applyFont="1" applyFill="1" applyBorder="1" applyAlignment="1">
      <alignment horizontal="center" vertical="top" wrapText="1"/>
    </xf>
    <xf numFmtId="3" fontId="4" fillId="0" borderId="106" xfId="0" applyNumberFormat="1" applyFont="1" applyBorder="1" applyAlignment="1">
      <alignment horizontal="center" vertical="top"/>
    </xf>
    <xf numFmtId="3" fontId="5" fillId="6" borderId="18" xfId="0" applyNumberFormat="1" applyFont="1" applyFill="1" applyBorder="1" applyAlignment="1">
      <alignment horizontal="center" vertical="top"/>
    </xf>
    <xf numFmtId="3" fontId="4" fillId="0" borderId="18" xfId="0" applyNumberFormat="1" applyFont="1" applyBorder="1" applyAlignment="1">
      <alignment horizontal="center" vertical="top"/>
    </xf>
    <xf numFmtId="3" fontId="4" fillId="0" borderId="107" xfId="0" applyNumberFormat="1" applyFont="1" applyBorder="1" applyAlignment="1">
      <alignment horizontal="center" vertical="top"/>
    </xf>
    <xf numFmtId="3" fontId="4" fillId="0" borderId="108" xfId="0" applyNumberFormat="1" applyFont="1" applyBorder="1" applyAlignment="1">
      <alignment horizontal="center" vertical="top"/>
    </xf>
    <xf numFmtId="3" fontId="5" fillId="6" borderId="106" xfId="0" applyNumberFormat="1" applyFont="1" applyFill="1" applyBorder="1" applyAlignment="1">
      <alignment horizontal="center" vertical="top"/>
    </xf>
    <xf numFmtId="3" fontId="4" fillId="6" borderId="18" xfId="0" applyNumberFormat="1" applyFont="1" applyFill="1" applyBorder="1" applyAlignment="1">
      <alignment horizontal="center" vertical="top"/>
    </xf>
    <xf numFmtId="3" fontId="4" fillId="6" borderId="106" xfId="0" applyNumberFormat="1" applyFont="1" applyFill="1" applyBorder="1" applyAlignment="1">
      <alignment horizontal="center" vertical="top"/>
    </xf>
    <xf numFmtId="3" fontId="5" fillId="0" borderId="94" xfId="0" applyNumberFormat="1" applyFont="1" applyFill="1" applyBorder="1" applyAlignment="1">
      <alignment horizontal="center" vertical="top"/>
    </xf>
    <xf numFmtId="3" fontId="5" fillId="0" borderId="108" xfId="0" applyNumberFormat="1" applyFont="1" applyFill="1" applyBorder="1" applyAlignment="1">
      <alignment horizontal="center" vertical="top"/>
    </xf>
    <xf numFmtId="3" fontId="5" fillId="0" borderId="99" xfId="0" applyNumberFormat="1" applyFont="1" applyFill="1" applyBorder="1" applyAlignment="1">
      <alignment horizontal="center" vertical="top"/>
    </xf>
    <xf numFmtId="0" fontId="4" fillId="6" borderId="106" xfId="0" applyNumberFormat="1" applyFont="1" applyFill="1" applyBorder="1" applyAlignment="1">
      <alignment horizontal="center" vertical="top"/>
    </xf>
    <xf numFmtId="3" fontId="4" fillId="0" borderId="109" xfId="0" applyNumberFormat="1" applyFont="1" applyBorder="1" applyAlignment="1">
      <alignment horizontal="center" vertical="top"/>
    </xf>
    <xf numFmtId="0" fontId="4" fillId="6" borderId="105" xfId="0" applyFont="1" applyFill="1" applyBorder="1" applyAlignment="1">
      <alignment horizontal="center" vertical="top"/>
    </xf>
    <xf numFmtId="0" fontId="4" fillId="0" borderId="103" xfId="0" applyFont="1" applyBorder="1" applyAlignment="1">
      <alignment horizontal="center" vertical="top"/>
    </xf>
    <xf numFmtId="0" fontId="4" fillId="0" borderId="98" xfId="0" applyFont="1" applyBorder="1" applyAlignment="1">
      <alignment horizontal="center" vertical="top"/>
    </xf>
    <xf numFmtId="166" fontId="5" fillId="6" borderId="62" xfId="0" applyNumberFormat="1" applyFont="1" applyFill="1" applyBorder="1" applyAlignment="1">
      <alignment horizontal="right" vertical="top"/>
    </xf>
    <xf numFmtId="166" fontId="5" fillId="6" borderId="53" xfId="0" applyNumberFormat="1" applyFont="1" applyFill="1" applyBorder="1" applyAlignment="1">
      <alignment horizontal="center" vertical="top"/>
    </xf>
    <xf numFmtId="3" fontId="4" fillId="6" borderId="5" xfId="0" applyNumberFormat="1" applyFont="1" applyFill="1" applyBorder="1" applyAlignment="1">
      <alignment vertical="top" wrapText="1"/>
    </xf>
    <xf numFmtId="166" fontId="6" fillId="0" borderId="0" xfId="0" applyNumberFormat="1" applyFont="1" applyFill="1" applyBorder="1" applyAlignment="1">
      <alignment horizontal="center" vertical="top"/>
    </xf>
    <xf numFmtId="166" fontId="6" fillId="9" borderId="93" xfId="0" applyNumberFormat="1" applyFont="1" applyFill="1" applyBorder="1" applyAlignment="1">
      <alignment horizontal="center" vertical="top"/>
    </xf>
    <xf numFmtId="166" fontId="6" fillId="9" borderId="27" xfId="0" applyNumberFormat="1" applyFont="1" applyFill="1" applyBorder="1" applyAlignment="1">
      <alignment horizontal="center" vertical="top"/>
    </xf>
    <xf numFmtId="166" fontId="4" fillId="6" borderId="30" xfId="0" applyNumberFormat="1" applyFont="1" applyFill="1" applyBorder="1" applyAlignment="1">
      <alignment horizontal="center" vertical="top"/>
    </xf>
    <xf numFmtId="166" fontId="6" fillId="9" borderId="72" xfId="0" applyNumberFormat="1" applyFont="1" applyFill="1" applyBorder="1" applyAlignment="1">
      <alignment horizontal="center" vertical="top"/>
    </xf>
    <xf numFmtId="166" fontId="6" fillId="5" borderId="76" xfId="0" applyNumberFormat="1" applyFont="1" applyFill="1" applyBorder="1" applyAlignment="1">
      <alignment horizontal="center" vertical="top"/>
    </xf>
    <xf numFmtId="166" fontId="6" fillId="3" borderId="80" xfId="0" applyNumberFormat="1" applyFont="1" applyFill="1" applyBorder="1" applyAlignment="1">
      <alignment horizontal="center" vertical="top"/>
    </xf>
    <xf numFmtId="0" fontId="4" fillId="6" borderId="34" xfId="0" applyFont="1" applyFill="1" applyBorder="1" applyAlignment="1">
      <alignment vertical="top" wrapText="1"/>
    </xf>
    <xf numFmtId="0" fontId="4" fillId="6" borderId="59" xfId="0" applyFont="1" applyFill="1" applyBorder="1" applyAlignment="1">
      <alignment horizontal="center" vertical="top"/>
    </xf>
    <xf numFmtId="0" fontId="4" fillId="6" borderId="58" xfId="0" applyFont="1" applyFill="1" applyBorder="1" applyAlignment="1">
      <alignment horizontal="center" vertical="top"/>
    </xf>
    <xf numFmtId="0" fontId="4" fillId="6" borderId="49" xfId="0" applyFont="1" applyFill="1" applyBorder="1" applyAlignment="1">
      <alignment vertical="top" wrapText="1"/>
    </xf>
    <xf numFmtId="165" fontId="4" fillId="6" borderId="18" xfId="0" applyNumberFormat="1" applyFont="1" applyFill="1" applyBorder="1" applyAlignment="1">
      <alignment horizontal="center" vertical="center" textRotation="90"/>
    </xf>
    <xf numFmtId="165" fontId="4" fillId="6" borderId="33" xfId="0" applyNumberFormat="1" applyFont="1" applyFill="1" applyBorder="1" applyAlignment="1">
      <alignment horizontal="center" vertical="top" wrapText="1"/>
    </xf>
    <xf numFmtId="3" fontId="16" fillId="0" borderId="106" xfId="0" applyNumberFormat="1" applyFont="1" applyBorder="1" applyAlignment="1">
      <alignment horizontal="center" wrapText="1"/>
    </xf>
    <xf numFmtId="3" fontId="4" fillId="6" borderId="111" xfId="0" applyNumberFormat="1" applyFont="1" applyFill="1" applyBorder="1" applyAlignment="1">
      <alignment horizontal="center" vertical="top"/>
    </xf>
    <xf numFmtId="49" fontId="10" fillId="6" borderId="33" xfId="0" applyNumberFormat="1" applyFont="1" applyFill="1" applyBorder="1" applyAlignment="1">
      <alignment horizontal="center" vertical="top" wrapText="1"/>
    </xf>
    <xf numFmtId="0" fontId="4" fillId="6" borderId="108" xfId="0" applyFont="1" applyFill="1" applyBorder="1" applyAlignment="1">
      <alignment horizontal="center" vertical="top"/>
    </xf>
    <xf numFmtId="0" fontId="4" fillId="0" borderId="95" xfId="0" applyFont="1" applyBorder="1" applyAlignment="1">
      <alignment horizontal="center" vertical="top"/>
    </xf>
    <xf numFmtId="0" fontId="4" fillId="0" borderId="96" xfId="0" applyFont="1" applyBorder="1" applyAlignment="1">
      <alignment horizontal="center" vertical="top"/>
    </xf>
    <xf numFmtId="0" fontId="4" fillId="6" borderId="111" xfId="0" applyFont="1" applyFill="1" applyBorder="1" applyAlignment="1">
      <alignment horizontal="center" vertical="top"/>
    </xf>
    <xf numFmtId="0" fontId="4" fillId="0" borderId="86" xfId="0" applyFont="1" applyFill="1" applyBorder="1" applyAlignment="1">
      <alignment horizontal="left" vertical="top" wrapText="1"/>
    </xf>
    <xf numFmtId="0" fontId="4" fillId="6" borderId="47" xfId="0" applyFont="1" applyFill="1" applyBorder="1" applyAlignment="1">
      <alignment horizontal="left" vertical="top" wrapText="1"/>
    </xf>
    <xf numFmtId="0" fontId="4" fillId="0" borderId="45" xfId="0" applyFont="1" applyBorder="1" applyAlignment="1">
      <alignment horizontal="center" vertical="top"/>
    </xf>
    <xf numFmtId="0" fontId="4" fillId="0" borderId="97" xfId="0" applyFont="1" applyBorder="1" applyAlignment="1">
      <alignment horizontal="center" vertical="top"/>
    </xf>
    <xf numFmtId="0" fontId="4" fillId="6" borderId="43" xfId="0" applyFont="1" applyFill="1" applyBorder="1" applyAlignment="1">
      <alignment horizontal="left" vertical="top" wrapText="1"/>
    </xf>
    <xf numFmtId="0" fontId="4" fillId="6" borderId="94" xfId="0" applyFont="1" applyFill="1" applyBorder="1" applyAlignment="1">
      <alignment horizontal="center" vertical="top"/>
    </xf>
    <xf numFmtId="166" fontId="5" fillId="6" borderId="50" xfId="0" applyNumberFormat="1" applyFont="1" applyFill="1" applyBorder="1" applyAlignment="1">
      <alignment horizontal="center" vertical="top"/>
    </xf>
    <xf numFmtId="166" fontId="5" fillId="6" borderId="41" xfId="0" applyNumberFormat="1" applyFont="1" applyFill="1" applyBorder="1" applyAlignment="1">
      <alignment horizontal="center" vertical="top"/>
    </xf>
    <xf numFmtId="166" fontId="5" fillId="6" borderId="40" xfId="0" applyNumberFormat="1" applyFont="1" applyFill="1" applyBorder="1" applyAlignment="1">
      <alignment horizontal="center" vertical="top"/>
    </xf>
    <xf numFmtId="166" fontId="5" fillId="6" borderId="14" xfId="0" applyNumberFormat="1" applyFont="1" applyFill="1" applyBorder="1" applyAlignment="1">
      <alignment horizontal="center" vertical="top"/>
    </xf>
    <xf numFmtId="166" fontId="5" fillId="6" borderId="0" xfId="0" applyNumberFormat="1" applyFont="1" applyFill="1" applyBorder="1" applyAlignment="1">
      <alignment horizontal="center" vertical="top"/>
    </xf>
    <xf numFmtId="166" fontId="5" fillId="6" borderId="11" xfId="0" applyNumberFormat="1" applyFont="1" applyFill="1" applyBorder="1" applyAlignment="1">
      <alignment horizontal="center" vertical="top"/>
    </xf>
    <xf numFmtId="166" fontId="5" fillId="6" borderId="68" xfId="0" applyNumberFormat="1" applyFont="1" applyFill="1" applyBorder="1" applyAlignment="1">
      <alignment horizontal="center" vertical="top"/>
    </xf>
    <xf numFmtId="166" fontId="5" fillId="6" borderId="38" xfId="0" applyNumberFormat="1" applyFont="1" applyFill="1" applyBorder="1" applyAlignment="1">
      <alignment horizontal="center" vertical="top"/>
    </xf>
    <xf numFmtId="166" fontId="5" fillId="6" borderId="60" xfId="0" applyNumberFormat="1" applyFont="1" applyFill="1" applyBorder="1" applyAlignment="1">
      <alignment horizontal="center" vertical="top"/>
    </xf>
    <xf numFmtId="166" fontId="5" fillId="6" borderId="58" xfId="0" applyNumberFormat="1" applyFont="1" applyFill="1" applyBorder="1" applyAlignment="1">
      <alignment horizontal="center" vertical="top"/>
    </xf>
    <xf numFmtId="166" fontId="5" fillId="6" borderId="36" xfId="0" applyNumberFormat="1" applyFont="1" applyFill="1" applyBorder="1" applyAlignment="1">
      <alignment horizontal="center" vertical="top"/>
    </xf>
    <xf numFmtId="166" fontId="5" fillId="6" borderId="49" xfId="0" applyNumberFormat="1" applyFont="1" applyFill="1" applyBorder="1" applyAlignment="1">
      <alignment horizontal="center" vertical="top"/>
    </xf>
    <xf numFmtId="166" fontId="5" fillId="6" borderId="54" xfId="0" applyNumberFormat="1" applyFont="1" applyFill="1" applyBorder="1" applyAlignment="1">
      <alignment horizontal="center" vertical="top"/>
    </xf>
    <xf numFmtId="166" fontId="5" fillId="6" borderId="42" xfId="0" applyNumberFormat="1" applyFont="1" applyFill="1" applyBorder="1" applyAlignment="1">
      <alignment horizontal="center" vertical="top"/>
    </xf>
    <xf numFmtId="166" fontId="5" fillId="6" borderId="44" xfId="0" applyNumberFormat="1" applyFont="1" applyFill="1" applyBorder="1" applyAlignment="1">
      <alignment horizontal="center" vertical="top"/>
    </xf>
    <xf numFmtId="0" fontId="4" fillId="0" borderId="99" xfId="0" applyFont="1" applyFill="1" applyBorder="1" applyAlignment="1">
      <alignment horizontal="center" vertical="top"/>
    </xf>
    <xf numFmtId="166" fontId="4" fillId="6" borderId="15" xfId="0" applyNumberFormat="1" applyFont="1" applyFill="1" applyBorder="1" applyAlignment="1">
      <alignment horizontal="center" vertical="top"/>
    </xf>
    <xf numFmtId="166" fontId="4" fillId="6" borderId="54" xfId="0" applyNumberFormat="1" applyFont="1" applyFill="1" applyBorder="1" applyAlignment="1">
      <alignment horizontal="center" vertical="top"/>
    </xf>
    <xf numFmtId="3" fontId="4" fillId="6" borderId="41" xfId="0" applyNumberFormat="1" applyFont="1" applyFill="1" applyBorder="1" applyAlignment="1">
      <alignment horizontal="center" vertical="top"/>
    </xf>
    <xf numFmtId="0" fontId="4" fillId="6" borderId="18" xfId="0" applyNumberFormat="1" applyFont="1" applyFill="1" applyBorder="1" applyAlignment="1">
      <alignment horizontal="center" vertical="top"/>
    </xf>
    <xf numFmtId="3" fontId="6" fillId="6" borderId="30" xfId="0" applyNumberFormat="1" applyFont="1" applyFill="1" applyBorder="1" applyAlignment="1">
      <alignment horizontal="center" vertical="top"/>
    </xf>
    <xf numFmtId="49" fontId="4" fillId="6" borderId="11" xfId="0" applyNumberFormat="1" applyFont="1" applyFill="1" applyBorder="1" applyAlignment="1">
      <alignment horizontal="center" vertical="top"/>
    </xf>
    <xf numFmtId="166" fontId="4" fillId="6" borderId="42" xfId="0" applyNumberFormat="1" applyFont="1" applyFill="1" applyBorder="1" applyAlignment="1">
      <alignment horizontal="center" vertical="top"/>
    </xf>
    <xf numFmtId="0" fontId="4" fillId="0" borderId="31" xfId="0" applyFont="1" applyFill="1" applyBorder="1" applyAlignment="1">
      <alignment horizontal="center" vertical="top" wrapText="1"/>
    </xf>
    <xf numFmtId="0" fontId="4" fillId="0" borderId="31" xfId="0" applyFont="1" applyBorder="1" applyAlignment="1">
      <alignment vertical="top" wrapText="1"/>
    </xf>
    <xf numFmtId="3" fontId="7" fillId="6" borderId="12" xfId="0" applyNumberFormat="1" applyFont="1" applyFill="1" applyBorder="1" applyAlignment="1">
      <alignment horizontal="center" vertical="center" textRotation="90"/>
    </xf>
    <xf numFmtId="3" fontId="6" fillId="6" borderId="18" xfId="0" applyNumberFormat="1" applyFont="1" applyFill="1" applyBorder="1" applyAlignment="1">
      <alignment horizontal="center" vertical="top"/>
    </xf>
    <xf numFmtId="3" fontId="6" fillId="6" borderId="106" xfId="0" applyNumberFormat="1" applyFont="1" applyFill="1" applyBorder="1" applyAlignment="1">
      <alignment horizontal="center" vertical="top"/>
    </xf>
    <xf numFmtId="0" fontId="9" fillId="6" borderId="1" xfId="0" applyFont="1" applyFill="1" applyBorder="1" applyAlignment="1">
      <alignment vertical="top"/>
    </xf>
    <xf numFmtId="49" fontId="5" fillId="0" borderId="65" xfId="0" applyNumberFormat="1" applyFont="1" applyFill="1" applyBorder="1" applyAlignment="1">
      <alignment horizontal="center" vertical="top" textRotation="90" wrapText="1"/>
    </xf>
    <xf numFmtId="3" fontId="4" fillId="6" borderId="49" xfId="0" applyNumberFormat="1" applyFont="1" applyFill="1" applyBorder="1" applyAlignment="1">
      <alignment vertical="top"/>
    </xf>
    <xf numFmtId="3" fontId="4" fillId="6" borderId="40" xfId="0" applyNumberFormat="1" applyFont="1" applyFill="1" applyBorder="1" applyAlignment="1">
      <alignment vertical="top"/>
    </xf>
    <xf numFmtId="3" fontId="4" fillId="6" borderId="69" xfId="0" applyNumberFormat="1" applyFont="1" applyFill="1" applyBorder="1" applyAlignment="1">
      <alignment vertical="top"/>
    </xf>
    <xf numFmtId="3" fontId="4" fillId="6" borderId="50" xfId="0" applyNumberFormat="1" applyFont="1" applyFill="1" applyBorder="1" applyAlignment="1">
      <alignment vertical="top"/>
    </xf>
    <xf numFmtId="3" fontId="4" fillId="6" borderId="32" xfId="0" applyNumberFormat="1" applyFont="1" applyFill="1" applyBorder="1" applyAlignment="1">
      <alignment vertical="top" wrapText="1"/>
    </xf>
    <xf numFmtId="166" fontId="4" fillId="8" borderId="38" xfId="0" applyNumberFormat="1" applyFont="1" applyFill="1" applyBorder="1" applyAlignment="1">
      <alignment horizontal="center" vertical="top"/>
    </xf>
    <xf numFmtId="166" fontId="4" fillId="8" borderId="34" xfId="0" applyNumberFormat="1" applyFont="1" applyFill="1" applyBorder="1" applyAlignment="1">
      <alignment horizontal="center" vertical="top"/>
    </xf>
    <xf numFmtId="166" fontId="4" fillId="8" borderId="58" xfId="0" applyNumberFormat="1" applyFont="1" applyFill="1" applyBorder="1" applyAlignment="1">
      <alignment horizontal="center" vertical="top"/>
    </xf>
    <xf numFmtId="166" fontId="4" fillId="8" borderId="37" xfId="0" applyNumberFormat="1" applyFont="1" applyFill="1" applyBorder="1" applyAlignment="1">
      <alignment horizontal="center" vertical="top"/>
    </xf>
    <xf numFmtId="3" fontId="5" fillId="6" borderId="60" xfId="0" applyNumberFormat="1" applyFont="1" applyFill="1" applyBorder="1" applyAlignment="1">
      <alignment horizontal="center" vertical="top" wrapText="1"/>
    </xf>
    <xf numFmtId="0" fontId="4" fillId="6" borderId="13" xfId="0" applyFont="1" applyFill="1" applyBorder="1" applyAlignment="1">
      <alignment horizontal="center" vertical="top"/>
    </xf>
    <xf numFmtId="166" fontId="4" fillId="6" borderId="51" xfId="0" applyNumberFormat="1" applyFont="1" applyFill="1" applyBorder="1" applyAlignment="1">
      <alignment horizontal="center" vertical="top"/>
    </xf>
    <xf numFmtId="166" fontId="4" fillId="6" borderId="115" xfId="0" applyNumberFormat="1" applyFont="1" applyFill="1" applyBorder="1" applyAlignment="1">
      <alignment horizontal="center" vertical="top"/>
    </xf>
    <xf numFmtId="166" fontId="4" fillId="6" borderId="102" xfId="0" applyNumberFormat="1" applyFont="1" applyFill="1" applyBorder="1" applyAlignment="1">
      <alignment horizontal="center" vertical="top"/>
    </xf>
    <xf numFmtId="166" fontId="4" fillId="0" borderId="0" xfId="0" applyNumberFormat="1" applyFont="1" applyAlignment="1">
      <alignment vertical="top"/>
    </xf>
    <xf numFmtId="166" fontId="4" fillId="6" borderId="10" xfId="0" applyNumberFormat="1" applyFont="1" applyFill="1" applyBorder="1" applyAlignment="1">
      <alignment horizontal="center" vertical="top"/>
    </xf>
    <xf numFmtId="49" fontId="6" fillId="5" borderId="75" xfId="0" applyNumberFormat="1" applyFont="1" applyFill="1" applyBorder="1" applyAlignment="1">
      <alignment horizontal="center" vertical="top"/>
    </xf>
    <xf numFmtId="3" fontId="4" fillId="0" borderId="64" xfId="0" applyNumberFormat="1" applyFont="1" applyBorder="1" applyAlignment="1">
      <alignment vertical="top" wrapText="1"/>
    </xf>
    <xf numFmtId="3" fontId="6" fillId="0" borderId="0" xfId="0" applyNumberFormat="1" applyFont="1" applyFill="1" applyBorder="1" applyAlignment="1">
      <alignment horizontal="center" vertical="top" wrapText="1"/>
    </xf>
    <xf numFmtId="166" fontId="4" fillId="10" borderId="49" xfId="0" applyNumberFormat="1" applyFont="1" applyFill="1" applyBorder="1" applyAlignment="1">
      <alignment horizontal="center" vertical="top"/>
    </xf>
    <xf numFmtId="166" fontId="4" fillId="10" borderId="40" xfId="0" applyNumberFormat="1" applyFont="1" applyFill="1" applyBorder="1" applyAlignment="1">
      <alignment horizontal="center" vertical="top"/>
    </xf>
    <xf numFmtId="166" fontId="4" fillId="10" borderId="69" xfId="0" applyNumberFormat="1" applyFont="1" applyFill="1" applyBorder="1" applyAlignment="1">
      <alignment horizontal="center" vertical="top"/>
    </xf>
    <xf numFmtId="166" fontId="4" fillId="10" borderId="90" xfId="0" applyNumberFormat="1" applyFont="1" applyFill="1" applyBorder="1" applyAlignment="1">
      <alignment horizontal="center" vertical="top"/>
    </xf>
    <xf numFmtId="0" fontId="4" fillId="6" borderId="40" xfId="0" applyFont="1" applyFill="1" applyBorder="1" applyAlignment="1">
      <alignment horizontal="center" vertical="top"/>
    </xf>
    <xf numFmtId="0" fontId="23" fillId="0" borderId="16" xfId="0" applyFont="1" applyFill="1" applyBorder="1" applyAlignment="1">
      <alignment horizontal="center" vertical="top"/>
    </xf>
    <xf numFmtId="0" fontId="4" fillId="0" borderId="52" xfId="0" applyFont="1" applyFill="1" applyBorder="1" applyAlignment="1">
      <alignment horizontal="center" vertical="top"/>
    </xf>
    <xf numFmtId="3" fontId="6" fillId="6" borderId="84" xfId="0" applyNumberFormat="1" applyFont="1" applyFill="1" applyBorder="1" applyAlignment="1">
      <alignment horizontal="center" vertical="top"/>
    </xf>
    <xf numFmtId="3" fontId="4" fillId="6" borderId="62" xfId="0" applyNumberFormat="1" applyFont="1" applyFill="1" applyBorder="1" applyAlignment="1">
      <alignment horizontal="center" vertical="top" wrapText="1"/>
    </xf>
    <xf numFmtId="3" fontId="5" fillId="6" borderId="11" xfId="0" applyNumberFormat="1" applyFont="1" applyFill="1" applyBorder="1" applyAlignment="1">
      <alignment horizontal="center" vertical="top" textRotation="90" wrapText="1"/>
    </xf>
    <xf numFmtId="0" fontId="4" fillId="8" borderId="0" xfId="0" applyFont="1" applyFill="1" applyAlignment="1">
      <alignment vertical="top"/>
    </xf>
    <xf numFmtId="3" fontId="6" fillId="6" borderId="23" xfId="0" applyNumberFormat="1" applyFont="1" applyFill="1" applyBorder="1" applyAlignment="1">
      <alignment horizontal="center" vertical="top"/>
    </xf>
    <xf numFmtId="0" fontId="4" fillId="6" borderId="0" xfId="0" applyFont="1" applyFill="1" applyBorder="1" applyAlignment="1">
      <alignment horizontal="center" vertical="top"/>
    </xf>
    <xf numFmtId="0" fontId="4" fillId="6" borderId="60" xfId="0" applyFont="1" applyFill="1" applyBorder="1" applyAlignment="1">
      <alignment horizontal="center" vertical="top"/>
    </xf>
    <xf numFmtId="0" fontId="4" fillId="6" borderId="35" xfId="0" applyFont="1" applyFill="1" applyBorder="1" applyAlignment="1">
      <alignment vertical="top" wrapText="1"/>
    </xf>
    <xf numFmtId="3" fontId="4" fillId="6" borderId="47" xfId="0" applyNumberFormat="1" applyFont="1" applyFill="1" applyBorder="1" applyAlignment="1">
      <alignment vertical="top" wrapText="1"/>
    </xf>
    <xf numFmtId="3" fontId="4" fillId="0" borderId="52" xfId="0" applyNumberFormat="1" applyFont="1" applyBorder="1" applyAlignment="1">
      <alignment horizontal="center" vertical="top" wrapText="1"/>
    </xf>
    <xf numFmtId="3" fontId="4" fillId="7" borderId="76" xfId="0" applyNumberFormat="1" applyFont="1" applyFill="1" applyBorder="1" applyAlignment="1">
      <alignment horizontal="center" vertical="top"/>
    </xf>
    <xf numFmtId="166" fontId="20" fillId="6" borderId="13" xfId="0" applyNumberFormat="1" applyFont="1" applyFill="1" applyBorder="1" applyAlignment="1">
      <alignment horizontal="center" vertical="top"/>
    </xf>
    <xf numFmtId="166" fontId="20" fillId="6" borderId="11" xfId="0" applyNumberFormat="1" applyFont="1" applyFill="1" applyBorder="1" applyAlignment="1">
      <alignment horizontal="center" vertical="top"/>
    </xf>
    <xf numFmtId="166" fontId="20" fillId="6" borderId="90" xfId="0" applyNumberFormat="1" applyFont="1" applyFill="1" applyBorder="1" applyAlignment="1">
      <alignment horizontal="center" vertical="top"/>
    </xf>
    <xf numFmtId="166" fontId="20" fillId="6" borderId="14" xfId="0" applyNumberFormat="1" applyFont="1" applyFill="1" applyBorder="1" applyAlignment="1">
      <alignment horizontal="center" vertical="top"/>
    </xf>
    <xf numFmtId="3" fontId="4" fillId="0" borderId="0" xfId="0" applyNumberFormat="1" applyFont="1" applyFill="1" applyAlignment="1">
      <alignment vertical="top"/>
    </xf>
    <xf numFmtId="3" fontId="4" fillId="6" borderId="5" xfId="0" applyNumberFormat="1" applyFont="1" applyFill="1" applyBorder="1" applyAlignment="1">
      <alignment horizontal="center" vertical="top"/>
    </xf>
    <xf numFmtId="49" fontId="4" fillId="0" borderId="98" xfId="0" applyNumberFormat="1" applyFont="1" applyFill="1" applyBorder="1" applyAlignment="1">
      <alignment horizontal="center" vertical="top"/>
    </xf>
    <xf numFmtId="49" fontId="4" fillId="0" borderId="103" xfId="0" applyNumberFormat="1" applyFont="1" applyFill="1" applyBorder="1" applyAlignment="1">
      <alignment horizontal="center" vertical="top"/>
    </xf>
    <xf numFmtId="49" fontId="4" fillId="0" borderId="105" xfId="0" applyNumberFormat="1" applyFont="1" applyFill="1" applyBorder="1" applyAlignment="1">
      <alignment horizontal="center" vertical="top"/>
    </xf>
    <xf numFmtId="3" fontId="4" fillId="6" borderId="35" xfId="0" applyNumberFormat="1" applyFont="1" applyFill="1" applyBorder="1" applyAlignment="1">
      <alignment vertical="top" wrapText="1"/>
    </xf>
    <xf numFmtId="0" fontId="4" fillId="6" borderId="11" xfId="0" applyFont="1" applyFill="1" applyBorder="1" applyAlignment="1">
      <alignment horizontal="center" vertical="top"/>
    </xf>
    <xf numFmtId="0" fontId="4" fillId="6" borderId="33" xfId="0" applyFont="1" applyFill="1" applyBorder="1" applyAlignment="1">
      <alignment horizontal="center" vertical="top"/>
    </xf>
    <xf numFmtId="166" fontId="6" fillId="9" borderId="1" xfId="0" applyNumberFormat="1" applyFont="1" applyFill="1" applyBorder="1" applyAlignment="1">
      <alignment horizontal="center" vertical="top"/>
    </xf>
    <xf numFmtId="3" fontId="4" fillId="6" borderId="10" xfId="0" applyNumberFormat="1" applyFont="1" applyFill="1" applyBorder="1" applyAlignment="1">
      <alignment vertical="top" wrapText="1"/>
    </xf>
    <xf numFmtId="3" fontId="4" fillId="6" borderId="47" xfId="0" applyNumberFormat="1" applyFont="1" applyFill="1" applyBorder="1" applyAlignment="1">
      <alignment horizontal="left" vertical="top" wrapText="1"/>
    </xf>
    <xf numFmtId="0" fontId="4" fillId="10" borderId="58" xfId="0" applyFont="1" applyFill="1" applyBorder="1" applyAlignment="1">
      <alignment horizontal="center" vertical="top"/>
    </xf>
    <xf numFmtId="166" fontId="5" fillId="6" borderId="35" xfId="0" applyNumberFormat="1" applyFont="1" applyFill="1" applyBorder="1" applyAlignment="1">
      <alignment horizontal="center" vertical="top"/>
    </xf>
    <xf numFmtId="3" fontId="4" fillId="0" borderId="5" xfId="0" applyNumberFormat="1" applyFont="1" applyFill="1" applyBorder="1" applyAlignment="1">
      <alignment horizontal="center" vertical="top" wrapText="1"/>
    </xf>
    <xf numFmtId="166" fontId="6" fillId="9" borderId="14" xfId="0" applyNumberFormat="1" applyFont="1" applyFill="1" applyBorder="1" applyAlignment="1">
      <alignment horizontal="center" vertical="top"/>
    </xf>
    <xf numFmtId="0" fontId="4" fillId="10" borderId="34" xfId="0" applyFont="1" applyFill="1" applyBorder="1" applyAlignment="1">
      <alignment horizontal="center" vertical="top"/>
    </xf>
    <xf numFmtId="0" fontId="4" fillId="0" borderId="0" xfId="0" applyFont="1" applyFill="1" applyAlignment="1">
      <alignment vertical="top"/>
    </xf>
    <xf numFmtId="3" fontId="6" fillId="0" borderId="59" xfId="0" applyNumberFormat="1" applyFont="1" applyBorder="1" applyAlignment="1">
      <alignment horizontal="center" vertical="top"/>
    </xf>
    <xf numFmtId="3" fontId="4" fillId="6" borderId="52" xfId="0" applyNumberFormat="1" applyFont="1" applyFill="1" applyBorder="1" applyAlignment="1">
      <alignment horizontal="left" vertical="top" wrapText="1"/>
    </xf>
    <xf numFmtId="0" fontId="4" fillId="6" borderId="113" xfId="0" applyFont="1" applyFill="1" applyBorder="1" applyAlignment="1">
      <alignment horizontal="center" vertical="top"/>
    </xf>
    <xf numFmtId="0" fontId="4" fillId="6" borderId="41" xfId="0" applyFont="1" applyFill="1" applyBorder="1" applyAlignment="1">
      <alignment horizontal="center" vertical="top"/>
    </xf>
    <xf numFmtId="49" fontId="4" fillId="0" borderId="18" xfId="0" applyNumberFormat="1" applyFont="1" applyFill="1" applyBorder="1" applyAlignment="1">
      <alignment horizontal="center" vertical="top"/>
    </xf>
    <xf numFmtId="0" fontId="4" fillId="6" borderId="106" xfId="0" applyFont="1" applyFill="1" applyBorder="1" applyAlignment="1">
      <alignment horizontal="center" vertical="top"/>
    </xf>
    <xf numFmtId="0" fontId="4" fillId="0" borderId="108" xfId="0" applyFont="1" applyFill="1" applyBorder="1" applyAlignment="1">
      <alignment horizontal="center" vertical="top"/>
    </xf>
    <xf numFmtId="0" fontId="4" fillId="6" borderId="18" xfId="0" applyFont="1" applyFill="1" applyBorder="1" applyAlignment="1">
      <alignment horizontal="center" vertical="top"/>
    </xf>
    <xf numFmtId="3" fontId="4" fillId="0" borderId="108" xfId="0" applyNumberFormat="1" applyFont="1" applyFill="1" applyBorder="1" applyAlignment="1">
      <alignment horizontal="center" vertical="top"/>
    </xf>
    <xf numFmtId="3" fontId="4" fillId="6" borderId="105" xfId="0" applyNumberFormat="1" applyFont="1" applyFill="1" applyBorder="1" applyAlignment="1">
      <alignment horizontal="center" vertical="top"/>
    </xf>
    <xf numFmtId="3" fontId="4" fillId="0" borderId="112" xfId="0" applyNumberFormat="1" applyFont="1" applyFill="1" applyBorder="1" applyAlignment="1">
      <alignment horizontal="center" vertical="top" wrapText="1"/>
    </xf>
    <xf numFmtId="3" fontId="10" fillId="8" borderId="18" xfId="0" applyNumberFormat="1" applyFont="1" applyFill="1" applyBorder="1" applyAlignment="1">
      <alignment horizontal="center" vertical="top"/>
    </xf>
    <xf numFmtId="3" fontId="10" fillId="8" borderId="112" xfId="0" applyNumberFormat="1" applyFont="1" applyFill="1" applyBorder="1" applyAlignment="1">
      <alignment horizontal="center" vertical="top"/>
    </xf>
    <xf numFmtId="3" fontId="10" fillId="8" borderId="33" xfId="0" applyNumberFormat="1" applyFont="1" applyFill="1" applyBorder="1" applyAlignment="1">
      <alignment horizontal="center" vertical="top"/>
    </xf>
    <xf numFmtId="3" fontId="4" fillId="6" borderId="108" xfId="0" applyNumberFormat="1" applyFont="1" applyFill="1" applyBorder="1" applyAlignment="1">
      <alignment horizontal="center" vertical="top"/>
    </xf>
    <xf numFmtId="3" fontId="4" fillId="6" borderId="112" xfId="0" applyNumberFormat="1" applyFont="1" applyFill="1" applyBorder="1" applyAlignment="1">
      <alignment horizontal="center" vertical="top"/>
    </xf>
    <xf numFmtId="165" fontId="4" fillId="6" borderId="39" xfId="0" applyNumberFormat="1" applyFont="1" applyFill="1" applyBorder="1" applyAlignment="1">
      <alignment horizontal="center" vertical="center" textRotation="90"/>
    </xf>
    <xf numFmtId="3" fontId="4" fillId="6" borderId="114" xfId="0" applyNumberFormat="1" applyFont="1" applyFill="1" applyBorder="1" applyAlignment="1">
      <alignment horizontal="center" vertical="top"/>
    </xf>
    <xf numFmtId="3" fontId="4" fillId="6" borderId="89" xfId="0" applyNumberFormat="1" applyFont="1" applyFill="1" applyBorder="1" applyAlignment="1">
      <alignment horizontal="center" vertical="top"/>
    </xf>
    <xf numFmtId="0" fontId="4" fillId="10" borderId="13" xfId="0" applyFont="1" applyFill="1" applyBorder="1" applyAlignment="1">
      <alignment horizontal="center" vertical="top"/>
    </xf>
    <xf numFmtId="166" fontId="4" fillId="10" borderId="0" xfId="0" applyNumberFormat="1" applyFont="1" applyFill="1" applyBorder="1" applyAlignment="1">
      <alignment horizontal="center" vertical="top"/>
    </xf>
    <xf numFmtId="166" fontId="4" fillId="10" borderId="11" xfId="0" applyNumberFormat="1" applyFont="1" applyFill="1" applyBorder="1" applyAlignment="1">
      <alignment horizontal="center" vertical="top"/>
    </xf>
    <xf numFmtId="166" fontId="4" fillId="10" borderId="37" xfId="0" applyNumberFormat="1" applyFont="1" applyFill="1" applyBorder="1" applyAlignment="1">
      <alignment horizontal="center" vertical="top"/>
    </xf>
    <xf numFmtId="3" fontId="4" fillId="0" borderId="113" xfId="0" applyNumberFormat="1" applyFont="1" applyFill="1" applyBorder="1" applyAlignment="1">
      <alignment horizontal="center" vertical="top"/>
    </xf>
    <xf numFmtId="3" fontId="4" fillId="6" borderId="83" xfId="0" applyNumberFormat="1" applyFont="1" applyFill="1" applyBorder="1" applyAlignment="1">
      <alignment horizontal="center" vertical="top"/>
    </xf>
    <xf numFmtId="3" fontId="4" fillId="0" borderId="114" xfId="0" applyNumberFormat="1" applyFont="1" applyFill="1" applyBorder="1" applyAlignment="1">
      <alignment horizontal="center" vertical="top" wrapText="1"/>
    </xf>
    <xf numFmtId="3" fontId="10" fillId="8" borderId="41" xfId="0" applyNumberFormat="1" applyFont="1" applyFill="1" applyBorder="1" applyAlignment="1">
      <alignment horizontal="center" vertical="top"/>
    </xf>
    <xf numFmtId="3" fontId="10" fillId="8" borderId="114" xfId="0" applyNumberFormat="1" applyFont="1" applyFill="1" applyBorder="1" applyAlignment="1">
      <alignment horizontal="center" vertical="top"/>
    </xf>
    <xf numFmtId="3" fontId="10" fillId="8" borderId="0" xfId="0" applyNumberFormat="1" applyFont="1" applyFill="1" applyBorder="1" applyAlignment="1">
      <alignment horizontal="center" vertical="top"/>
    </xf>
    <xf numFmtId="3" fontId="4" fillId="6" borderId="113" xfId="0" applyNumberFormat="1" applyFont="1" applyFill="1" applyBorder="1" applyAlignment="1">
      <alignment horizontal="center" vertical="top"/>
    </xf>
    <xf numFmtId="49" fontId="23" fillId="6" borderId="36" xfId="0" applyNumberFormat="1" applyFont="1" applyFill="1" applyBorder="1" applyAlignment="1">
      <alignment vertical="top" wrapText="1"/>
    </xf>
    <xf numFmtId="3" fontId="23" fillId="0" borderId="68" xfId="0" applyNumberFormat="1" applyFont="1" applyBorder="1" applyAlignment="1">
      <alignment vertical="top" wrapText="1"/>
    </xf>
    <xf numFmtId="3" fontId="23" fillId="8" borderId="12" xfId="0" applyNumberFormat="1" applyFont="1" applyFill="1" applyBorder="1" applyAlignment="1">
      <alignment horizontal="center" vertical="top"/>
    </xf>
    <xf numFmtId="3" fontId="4" fillId="6" borderId="60" xfId="0" applyNumberFormat="1" applyFont="1" applyFill="1" applyBorder="1" applyAlignment="1">
      <alignment vertical="center" textRotation="90"/>
    </xf>
    <xf numFmtId="3" fontId="4" fillId="6" borderId="106" xfId="0" applyNumberFormat="1" applyFont="1" applyFill="1" applyBorder="1" applyAlignment="1">
      <alignment vertical="center" textRotation="90"/>
    </xf>
    <xf numFmtId="3" fontId="4" fillId="0" borderId="5" xfId="0" applyNumberFormat="1" applyFont="1" applyBorder="1" applyAlignment="1">
      <alignment horizontal="center" vertical="top"/>
    </xf>
    <xf numFmtId="166" fontId="4" fillId="10" borderId="6" xfId="0" applyNumberFormat="1" applyFont="1" applyFill="1" applyBorder="1" applyAlignment="1">
      <alignment horizontal="center" vertical="top"/>
    </xf>
    <xf numFmtId="3" fontId="4" fillId="0" borderId="88" xfId="0" applyNumberFormat="1" applyFont="1" applyBorder="1" applyAlignment="1">
      <alignment horizontal="center" vertical="top"/>
    </xf>
    <xf numFmtId="3" fontId="4" fillId="0" borderId="113" xfId="0" applyNumberFormat="1" applyFont="1" applyBorder="1" applyAlignment="1">
      <alignment horizontal="center" vertical="top"/>
    </xf>
    <xf numFmtId="0" fontId="12" fillId="0" borderId="107" xfId="0" applyFont="1" applyFill="1" applyBorder="1" applyAlignment="1">
      <alignment horizontal="center" vertical="top"/>
    </xf>
    <xf numFmtId="3" fontId="4" fillId="6" borderId="71" xfId="0" applyNumberFormat="1" applyFont="1" applyFill="1" applyBorder="1" applyAlignment="1">
      <alignment vertical="top" wrapText="1"/>
    </xf>
    <xf numFmtId="166" fontId="4" fillId="10" borderId="63" xfId="0" applyNumberFormat="1" applyFont="1" applyFill="1" applyBorder="1" applyAlignment="1">
      <alignment horizontal="center" vertical="top"/>
    </xf>
    <xf numFmtId="3" fontId="4" fillId="0" borderId="31" xfId="0" applyNumberFormat="1" applyFont="1" applyFill="1" applyBorder="1" applyAlignment="1">
      <alignment horizontal="center" vertical="top" wrapText="1"/>
    </xf>
    <xf numFmtId="0" fontId="4" fillId="10" borderId="31" xfId="0" applyFont="1" applyFill="1" applyBorder="1" applyAlignment="1">
      <alignment horizontal="center" vertical="top"/>
    </xf>
    <xf numFmtId="0" fontId="4" fillId="10" borderId="52" xfId="0" applyFont="1" applyFill="1" applyBorder="1" applyAlignment="1">
      <alignment horizontal="center" vertical="top"/>
    </xf>
    <xf numFmtId="166" fontId="4" fillId="10" borderId="20" xfId="0" applyNumberFormat="1" applyFont="1" applyFill="1" applyBorder="1" applyAlignment="1">
      <alignment horizontal="center" vertical="top"/>
    </xf>
    <xf numFmtId="3" fontId="4" fillId="0" borderId="13" xfId="0" applyNumberFormat="1" applyFont="1" applyFill="1" applyBorder="1" applyAlignment="1">
      <alignment horizontal="center" vertical="top"/>
    </xf>
    <xf numFmtId="3" fontId="6" fillId="5" borderId="71" xfId="0" applyNumberFormat="1" applyFont="1" applyFill="1" applyBorder="1" applyAlignment="1">
      <alignment horizontal="center" vertical="top"/>
    </xf>
    <xf numFmtId="3" fontId="6" fillId="6" borderId="3" xfId="0" applyNumberFormat="1" applyFont="1" applyFill="1" applyBorder="1" applyAlignment="1">
      <alignment horizontal="left" vertical="top" wrapText="1"/>
    </xf>
    <xf numFmtId="3" fontId="7" fillId="0" borderId="30" xfId="0" applyNumberFormat="1" applyFont="1" applyFill="1" applyBorder="1" applyAlignment="1">
      <alignment horizontal="center" vertical="center" textRotation="90"/>
    </xf>
    <xf numFmtId="3" fontId="7" fillId="0" borderId="65" xfId="0" applyNumberFormat="1" applyFont="1" applyFill="1" applyBorder="1" applyAlignment="1">
      <alignment horizontal="center" vertical="center" textRotation="90"/>
    </xf>
    <xf numFmtId="3" fontId="4" fillId="0" borderId="62" xfId="0" applyNumberFormat="1" applyFont="1" applyFill="1" applyBorder="1" applyAlignment="1">
      <alignment horizontal="center" vertical="top" wrapText="1"/>
    </xf>
    <xf numFmtId="3" fontId="6" fillId="5" borderId="61" xfId="0" applyNumberFormat="1" applyFont="1" applyFill="1" applyBorder="1" applyAlignment="1">
      <alignment horizontal="center" vertical="top"/>
    </xf>
    <xf numFmtId="3" fontId="4" fillId="6" borderId="36" xfId="0" applyNumberFormat="1" applyFont="1" applyFill="1" applyBorder="1" applyAlignment="1">
      <alignment horizontal="center" vertical="top"/>
    </xf>
    <xf numFmtId="166" fontId="4" fillId="6" borderId="60" xfId="0" applyNumberFormat="1" applyFont="1" applyFill="1" applyBorder="1" applyAlignment="1">
      <alignment horizontal="center" vertical="top" wrapText="1"/>
    </xf>
    <xf numFmtId="166" fontId="4" fillId="6" borderId="56" xfId="0" applyNumberFormat="1" applyFont="1" applyFill="1" applyBorder="1" applyAlignment="1">
      <alignment horizontal="center" vertical="top" wrapText="1"/>
    </xf>
    <xf numFmtId="166" fontId="4" fillId="6" borderId="57" xfId="0" applyNumberFormat="1" applyFont="1" applyFill="1" applyBorder="1" applyAlignment="1">
      <alignment horizontal="center" vertical="top" wrapText="1"/>
    </xf>
    <xf numFmtId="0" fontId="23" fillId="6" borderId="56" xfId="0" applyFont="1" applyFill="1" applyBorder="1" applyAlignment="1">
      <alignment horizontal="left" vertical="top" wrapText="1"/>
    </xf>
    <xf numFmtId="3" fontId="23" fillId="6" borderId="95" xfId="0" applyNumberFormat="1" applyFont="1" applyFill="1" applyBorder="1" applyAlignment="1">
      <alignment horizontal="center" vertical="top"/>
    </xf>
    <xf numFmtId="3" fontId="23" fillId="6" borderId="103" xfId="0" applyNumberFormat="1" applyFont="1" applyFill="1" applyBorder="1" applyAlignment="1">
      <alignment horizontal="center" vertical="top"/>
    </xf>
    <xf numFmtId="3" fontId="13" fillId="6" borderId="49" xfId="0" applyNumberFormat="1" applyFont="1" applyFill="1" applyBorder="1" applyAlignment="1">
      <alignment horizontal="center" vertical="top" wrapText="1"/>
    </xf>
    <xf numFmtId="166" fontId="13" fillId="6" borderId="50" xfId="0" applyNumberFormat="1" applyFont="1" applyFill="1" applyBorder="1" applyAlignment="1">
      <alignment horizontal="center" vertical="top"/>
    </xf>
    <xf numFmtId="166" fontId="13" fillId="6" borderId="0" xfId="0" applyNumberFormat="1" applyFont="1" applyFill="1" applyBorder="1" applyAlignment="1">
      <alignment horizontal="center" vertical="top"/>
    </xf>
    <xf numFmtId="166" fontId="13" fillId="6" borderId="49" xfId="0" applyNumberFormat="1" applyFont="1" applyFill="1" applyBorder="1" applyAlignment="1">
      <alignment horizontal="center" vertical="top"/>
    </xf>
    <xf numFmtId="166" fontId="4" fillId="6" borderId="59" xfId="0" applyNumberFormat="1" applyFont="1" applyFill="1" applyBorder="1" applyAlignment="1">
      <alignment horizontal="center" vertical="top" wrapText="1"/>
    </xf>
    <xf numFmtId="166" fontId="6" fillId="9" borderId="85" xfId="0" applyNumberFormat="1" applyFont="1" applyFill="1" applyBorder="1" applyAlignment="1">
      <alignment horizontal="center" vertical="top"/>
    </xf>
    <xf numFmtId="166" fontId="4" fillId="0" borderId="12" xfId="0" applyNumberFormat="1" applyFont="1" applyFill="1" applyBorder="1" applyAlignment="1">
      <alignment horizontal="center" vertical="top"/>
    </xf>
    <xf numFmtId="166" fontId="4" fillId="0" borderId="84" xfId="0" applyNumberFormat="1" applyFont="1" applyFill="1" applyBorder="1" applyAlignment="1">
      <alignment horizontal="center" vertical="top"/>
    </xf>
    <xf numFmtId="3" fontId="4" fillId="0" borderId="88" xfId="0" applyNumberFormat="1" applyFont="1" applyFill="1" applyBorder="1" applyAlignment="1">
      <alignment horizontal="center" vertical="top"/>
    </xf>
    <xf numFmtId="0" fontId="4" fillId="6" borderId="39" xfId="0" applyNumberFormat="1" applyFont="1" applyFill="1" applyBorder="1" applyAlignment="1">
      <alignment horizontal="center" vertical="top"/>
    </xf>
    <xf numFmtId="0" fontId="4" fillId="6" borderId="59" xfId="0" applyNumberFormat="1" applyFont="1" applyFill="1" applyBorder="1" applyAlignment="1">
      <alignment horizontal="center" vertical="top"/>
    </xf>
    <xf numFmtId="3" fontId="4" fillId="0" borderId="109" xfId="0" applyNumberFormat="1" applyFont="1" applyFill="1" applyBorder="1" applyAlignment="1">
      <alignment horizontal="center" vertical="top"/>
    </xf>
    <xf numFmtId="0" fontId="4" fillId="0" borderId="14" xfId="0" applyFont="1" applyBorder="1" applyAlignment="1">
      <alignment horizontal="center" vertical="top"/>
    </xf>
    <xf numFmtId="3" fontId="4" fillId="0" borderId="53" xfId="0" applyNumberFormat="1" applyFont="1" applyBorder="1" applyAlignment="1">
      <alignment horizontal="center" vertical="top"/>
    </xf>
    <xf numFmtId="166" fontId="4" fillId="0" borderId="31" xfId="0" applyNumberFormat="1" applyFont="1" applyFill="1" applyBorder="1" applyAlignment="1">
      <alignment horizontal="center" vertical="top"/>
    </xf>
    <xf numFmtId="166" fontId="4" fillId="0" borderId="52" xfId="0" applyNumberFormat="1" applyFont="1" applyFill="1" applyBorder="1" applyAlignment="1">
      <alignment horizontal="center" vertical="top"/>
    </xf>
    <xf numFmtId="166" fontId="4" fillId="0" borderId="19" xfId="0" applyNumberFormat="1" applyFont="1" applyFill="1" applyBorder="1" applyAlignment="1">
      <alignment horizontal="center" vertical="top"/>
    </xf>
    <xf numFmtId="3" fontId="23" fillId="6" borderId="59" xfId="0" applyNumberFormat="1" applyFont="1" applyFill="1" applyBorder="1" applyAlignment="1">
      <alignment horizontal="center" vertical="top"/>
    </xf>
    <xf numFmtId="3" fontId="5" fillId="6" borderId="11" xfId="0" applyNumberFormat="1" applyFont="1" applyFill="1" applyBorder="1" applyAlignment="1">
      <alignment horizontal="center" vertical="top"/>
    </xf>
    <xf numFmtId="3" fontId="5" fillId="6" borderId="12" xfId="0" applyNumberFormat="1" applyFont="1" applyFill="1" applyBorder="1" applyAlignment="1">
      <alignment horizontal="center" vertical="top"/>
    </xf>
    <xf numFmtId="3" fontId="5" fillId="6" borderId="33" xfId="0" applyNumberFormat="1" applyFont="1" applyFill="1" applyBorder="1" applyAlignment="1">
      <alignment horizontal="center" vertical="top"/>
    </xf>
    <xf numFmtId="166" fontId="5" fillId="6" borderId="15" xfId="0" applyNumberFormat="1" applyFont="1" applyFill="1" applyBorder="1" applyAlignment="1">
      <alignment horizontal="center" vertical="top"/>
    </xf>
    <xf numFmtId="3" fontId="5" fillId="0" borderId="39" xfId="0" applyNumberFormat="1" applyFont="1" applyFill="1" applyBorder="1" applyAlignment="1">
      <alignment horizontal="center" vertical="top"/>
    </xf>
    <xf numFmtId="3" fontId="5" fillId="0" borderId="18" xfId="0" applyNumberFormat="1" applyFont="1" applyFill="1" applyBorder="1" applyAlignment="1">
      <alignment horizontal="center" vertical="top"/>
    </xf>
    <xf numFmtId="3" fontId="23" fillId="6" borderId="15" xfId="0" applyNumberFormat="1" applyFont="1" applyFill="1" applyBorder="1" applyAlignment="1">
      <alignment vertical="top" wrapText="1"/>
    </xf>
    <xf numFmtId="3" fontId="25" fillId="0" borderId="40" xfId="0" applyNumberFormat="1" applyFont="1" applyFill="1" applyBorder="1" applyAlignment="1">
      <alignment horizontal="center" vertical="top"/>
    </xf>
    <xf numFmtId="3" fontId="4" fillId="0" borderId="49" xfId="0" applyNumberFormat="1" applyFont="1" applyFill="1" applyBorder="1" applyAlignment="1">
      <alignment horizontal="center" vertical="top" wrapText="1"/>
    </xf>
    <xf numFmtId="166" fontId="4" fillId="10" borderId="41" xfId="0" applyNumberFormat="1" applyFont="1" applyFill="1" applyBorder="1" applyAlignment="1">
      <alignment horizontal="center" vertical="top"/>
    </xf>
    <xf numFmtId="0" fontId="4" fillId="0" borderId="94" xfId="0" applyFont="1" applyBorder="1" applyAlignment="1">
      <alignment horizontal="center" vertical="top"/>
    </xf>
    <xf numFmtId="3" fontId="4" fillId="6" borderId="38" xfId="0" applyNumberFormat="1" applyFont="1" applyFill="1" applyBorder="1" applyAlignment="1">
      <alignment horizontal="center" vertical="center" wrapText="1"/>
    </xf>
    <xf numFmtId="0" fontId="4" fillId="6" borderId="116" xfId="0" applyFont="1" applyFill="1" applyBorder="1" applyAlignment="1">
      <alignment horizontal="left" vertical="top" wrapText="1"/>
    </xf>
    <xf numFmtId="0" fontId="4" fillId="0" borderId="104" xfId="0" applyFont="1" applyBorder="1" applyAlignment="1">
      <alignment horizontal="center" vertical="top"/>
    </xf>
    <xf numFmtId="0" fontId="4" fillId="0" borderId="100" xfId="0" applyFont="1" applyBorder="1" applyAlignment="1">
      <alignment horizontal="center" vertical="top"/>
    </xf>
    <xf numFmtId="0" fontId="4" fillId="0" borderId="59" xfId="0" applyFont="1" applyBorder="1" applyAlignment="1">
      <alignment horizontal="center" vertical="top"/>
    </xf>
    <xf numFmtId="3" fontId="4" fillId="7" borderId="110" xfId="0" applyNumberFormat="1" applyFont="1" applyFill="1" applyBorder="1" applyAlignment="1">
      <alignment vertical="top"/>
    </xf>
    <xf numFmtId="3" fontId="4" fillId="7" borderId="110" xfId="0" applyNumberFormat="1" applyFont="1" applyFill="1" applyBorder="1" applyAlignment="1">
      <alignment horizontal="center" vertical="top"/>
    </xf>
    <xf numFmtId="166" fontId="26" fillId="6" borderId="41" xfId="0" applyNumberFormat="1" applyFont="1" applyFill="1" applyBorder="1" applyAlignment="1">
      <alignment horizontal="center" vertical="top"/>
    </xf>
    <xf numFmtId="166" fontId="26" fillId="6" borderId="0" xfId="0" applyNumberFormat="1" applyFont="1" applyFill="1" applyBorder="1" applyAlignment="1">
      <alignment horizontal="center" vertical="top"/>
    </xf>
    <xf numFmtId="0" fontId="23" fillId="6" borderId="94" xfId="0" applyFont="1" applyFill="1" applyBorder="1" applyAlignment="1">
      <alignment horizontal="center" vertical="top"/>
    </xf>
    <xf numFmtId="3" fontId="4" fillId="6" borderId="31" xfId="0" applyNumberFormat="1" applyFont="1" applyFill="1" applyBorder="1" applyAlignment="1">
      <alignment horizontal="center" vertical="top"/>
    </xf>
    <xf numFmtId="166" fontId="5" fillId="6" borderId="31" xfId="0" applyNumberFormat="1" applyFont="1" applyFill="1" applyBorder="1" applyAlignment="1">
      <alignment horizontal="center" vertical="top"/>
    </xf>
    <xf numFmtId="0" fontId="4" fillId="0" borderId="17" xfId="0" applyFont="1" applyFill="1" applyBorder="1" applyAlignment="1">
      <alignment horizontal="center" vertical="top"/>
    </xf>
    <xf numFmtId="0" fontId="23" fillId="6" borderId="40" xfId="0" applyFont="1" applyFill="1" applyBorder="1" applyAlignment="1">
      <alignment vertical="top" wrapText="1"/>
    </xf>
    <xf numFmtId="0" fontId="23" fillId="6" borderId="94" xfId="0" applyFont="1" applyFill="1" applyBorder="1" applyAlignment="1">
      <alignment vertical="top" wrapText="1"/>
    </xf>
    <xf numFmtId="3" fontId="4" fillId="8" borderId="0" xfId="0" applyNumberFormat="1" applyFont="1" applyFill="1" applyBorder="1" applyAlignment="1">
      <alignment horizontal="left" vertical="top" wrapText="1"/>
    </xf>
    <xf numFmtId="166" fontId="4" fillId="10" borderId="14" xfId="0" applyNumberFormat="1" applyFont="1" applyFill="1" applyBorder="1" applyAlignment="1">
      <alignment horizontal="center" vertical="top"/>
    </xf>
    <xf numFmtId="0" fontId="23" fillId="6" borderId="31" xfId="0" applyFont="1" applyFill="1" applyBorder="1" applyAlignment="1">
      <alignment horizontal="left" vertical="top" wrapText="1"/>
    </xf>
    <xf numFmtId="0" fontId="4" fillId="0" borderId="19" xfId="0" applyFont="1" applyFill="1" applyBorder="1" applyAlignment="1">
      <alignment horizontal="center" vertical="top"/>
    </xf>
    <xf numFmtId="0" fontId="4" fillId="0" borderId="18" xfId="0" applyFont="1" applyFill="1" applyBorder="1" applyAlignment="1">
      <alignment horizontal="center" vertical="top"/>
    </xf>
    <xf numFmtId="3" fontId="5" fillId="0" borderId="16" xfId="0" applyNumberFormat="1" applyFont="1" applyFill="1" applyBorder="1" applyAlignment="1">
      <alignment horizontal="center" vertical="top" wrapText="1"/>
    </xf>
    <xf numFmtId="49" fontId="9" fillId="0" borderId="52" xfId="0" applyNumberFormat="1" applyFont="1" applyBorder="1" applyAlignment="1">
      <alignment horizontal="center" vertical="center" textRotation="90" wrapText="1"/>
    </xf>
    <xf numFmtId="3" fontId="4" fillId="6" borderId="53" xfId="0" applyNumberFormat="1" applyFont="1" applyFill="1" applyBorder="1" applyAlignment="1">
      <alignment horizontal="center" vertical="top" wrapText="1"/>
    </xf>
    <xf numFmtId="3" fontId="4" fillId="6" borderId="19" xfId="0" applyNumberFormat="1" applyFont="1" applyFill="1" applyBorder="1" applyAlignment="1">
      <alignment vertical="center" textRotation="90"/>
    </xf>
    <xf numFmtId="3" fontId="4" fillId="6" borderId="107" xfId="0" applyNumberFormat="1" applyFont="1" applyFill="1" applyBorder="1" applyAlignment="1">
      <alignment vertical="center" textRotation="90"/>
    </xf>
    <xf numFmtId="166" fontId="11" fillId="9" borderId="110" xfId="0" applyNumberFormat="1" applyFont="1" applyFill="1" applyBorder="1" applyAlignment="1">
      <alignment vertical="top" wrapText="1"/>
    </xf>
    <xf numFmtId="166" fontId="7" fillId="9" borderId="110" xfId="0" applyNumberFormat="1" applyFont="1" applyFill="1" applyBorder="1" applyAlignment="1">
      <alignment horizontal="center" vertical="center" textRotation="90" wrapText="1"/>
    </xf>
    <xf numFmtId="166" fontId="9" fillId="9" borderId="110" xfId="0" applyNumberFormat="1" applyFont="1" applyFill="1" applyBorder="1" applyAlignment="1">
      <alignment horizontal="center" vertical="center" textRotation="90" wrapText="1"/>
    </xf>
    <xf numFmtId="166" fontId="6" fillId="9" borderId="110" xfId="0" applyNumberFormat="1" applyFont="1" applyFill="1" applyBorder="1" applyAlignment="1">
      <alignment horizontal="center" vertical="top"/>
    </xf>
    <xf numFmtId="166" fontId="23" fillId="9" borderId="70" xfId="0" applyNumberFormat="1" applyFont="1" applyFill="1" applyBorder="1" applyAlignment="1">
      <alignment horizontal="left" vertical="top" wrapText="1"/>
    </xf>
    <xf numFmtId="3" fontId="23" fillId="9" borderId="110" xfId="0" applyNumberFormat="1" applyFont="1" applyFill="1" applyBorder="1" applyAlignment="1">
      <alignment horizontal="center" vertical="top"/>
    </xf>
    <xf numFmtId="3" fontId="4" fillId="9" borderId="110" xfId="0" applyNumberFormat="1" applyFont="1" applyFill="1" applyBorder="1" applyAlignment="1">
      <alignment horizontal="center" vertical="top"/>
    </xf>
    <xf numFmtId="3" fontId="5" fillId="9" borderId="110" xfId="0" applyNumberFormat="1" applyFont="1" applyFill="1" applyBorder="1" applyAlignment="1">
      <alignment horizontal="center" vertical="top" wrapText="1"/>
    </xf>
    <xf numFmtId="3" fontId="5" fillId="9" borderId="93" xfId="0" applyNumberFormat="1" applyFont="1" applyFill="1" applyBorder="1" applyAlignment="1">
      <alignment horizontal="center" vertical="top" wrapText="1"/>
    </xf>
    <xf numFmtId="3" fontId="6" fillId="9" borderId="0" xfId="0" applyNumberFormat="1" applyFont="1" applyFill="1" applyBorder="1" applyAlignment="1">
      <alignment horizontal="center" vertical="top"/>
    </xf>
    <xf numFmtId="166" fontId="5" fillId="0" borderId="15" xfId="0" applyNumberFormat="1" applyFont="1" applyFill="1" applyBorder="1" applyAlignment="1">
      <alignment horizontal="center" vertical="top"/>
    </xf>
    <xf numFmtId="166" fontId="5" fillId="0" borderId="40" xfId="0" applyNumberFormat="1" applyFont="1" applyFill="1" applyBorder="1" applyAlignment="1">
      <alignment horizontal="center" vertical="top"/>
    </xf>
    <xf numFmtId="166" fontId="5" fillId="0" borderId="54" xfId="0" applyNumberFormat="1" applyFont="1" applyFill="1" applyBorder="1" applyAlignment="1">
      <alignment horizontal="center" vertical="top"/>
    </xf>
    <xf numFmtId="166" fontId="5" fillId="0" borderId="50" xfId="0" applyNumberFormat="1" applyFont="1" applyFill="1" applyBorder="1" applyAlignment="1">
      <alignment horizontal="center" vertical="top"/>
    </xf>
    <xf numFmtId="49" fontId="6" fillId="6" borderId="59" xfId="0" applyNumberFormat="1" applyFont="1" applyFill="1" applyBorder="1" applyAlignment="1">
      <alignment horizontal="center" vertical="top"/>
    </xf>
    <xf numFmtId="49" fontId="6" fillId="6" borderId="52" xfId="0" applyNumberFormat="1" applyFont="1" applyFill="1" applyBorder="1" applyAlignment="1">
      <alignment horizontal="center" vertical="top"/>
    </xf>
    <xf numFmtId="49" fontId="6" fillId="6" borderId="39" xfId="0" applyNumberFormat="1" applyFont="1" applyFill="1" applyBorder="1" applyAlignment="1">
      <alignment horizontal="center" vertical="top"/>
    </xf>
    <xf numFmtId="49" fontId="6" fillId="9" borderId="11" xfId="0" applyNumberFormat="1" applyFont="1" applyFill="1" applyBorder="1" applyAlignment="1">
      <alignment vertical="top"/>
    </xf>
    <xf numFmtId="3" fontId="4" fillId="9" borderId="0" xfId="0" applyNumberFormat="1" applyFont="1" applyFill="1" applyBorder="1" applyAlignment="1">
      <alignment vertical="top"/>
    </xf>
    <xf numFmtId="3" fontId="6" fillId="9" borderId="11" xfId="0" applyNumberFormat="1" applyFont="1" applyFill="1" applyBorder="1" applyAlignment="1">
      <alignment vertical="top"/>
    </xf>
    <xf numFmtId="3" fontId="6" fillId="9" borderId="12" xfId="0" applyNumberFormat="1" applyFont="1" applyFill="1" applyBorder="1" applyAlignment="1">
      <alignment vertical="top"/>
    </xf>
    <xf numFmtId="3" fontId="6" fillId="9" borderId="23" xfId="0" applyNumberFormat="1" applyFont="1" applyFill="1" applyBorder="1" applyAlignment="1">
      <alignment vertical="top"/>
    </xf>
    <xf numFmtId="3" fontId="6" fillId="9" borderId="71" xfId="0" applyNumberFormat="1" applyFont="1" applyFill="1" applyBorder="1" applyAlignment="1">
      <alignment horizontal="center" vertical="top"/>
    </xf>
    <xf numFmtId="3" fontId="6" fillId="9" borderId="68" xfId="0" applyNumberFormat="1" applyFont="1" applyFill="1" applyBorder="1" applyAlignment="1">
      <alignment horizontal="center" vertical="top"/>
    </xf>
    <xf numFmtId="3" fontId="6" fillId="9" borderId="1" xfId="0" applyNumberFormat="1" applyFont="1" applyFill="1" applyBorder="1" applyAlignment="1">
      <alignment horizontal="center" vertical="top"/>
    </xf>
    <xf numFmtId="3" fontId="6" fillId="6" borderId="30" xfId="0" applyNumberFormat="1" applyFont="1" applyFill="1" applyBorder="1" applyAlignment="1">
      <alignment vertical="top"/>
    </xf>
    <xf numFmtId="49" fontId="6" fillId="6" borderId="16" xfId="0" applyNumberFormat="1" applyFont="1" applyFill="1" applyBorder="1" applyAlignment="1">
      <alignment horizontal="center" vertical="top"/>
    </xf>
    <xf numFmtId="49" fontId="6" fillId="6" borderId="36" xfId="0" applyNumberFormat="1" applyFont="1" applyFill="1" applyBorder="1" applyAlignment="1">
      <alignment horizontal="center" vertical="top"/>
    </xf>
    <xf numFmtId="49" fontId="6" fillId="6" borderId="60" xfId="0" applyNumberFormat="1" applyFont="1" applyFill="1" applyBorder="1" applyAlignment="1">
      <alignment horizontal="center" vertical="top"/>
    </xf>
    <xf numFmtId="49" fontId="6" fillId="6" borderId="11" xfId="0" applyNumberFormat="1" applyFont="1" applyFill="1" applyBorder="1" applyAlignment="1">
      <alignment horizontal="center" vertical="top" wrapText="1"/>
    </xf>
    <xf numFmtId="3" fontId="6" fillId="9" borderId="3" xfId="0" applyNumberFormat="1" applyFont="1" applyFill="1" applyBorder="1" applyAlignment="1">
      <alignment vertical="top"/>
    </xf>
    <xf numFmtId="3" fontId="6" fillId="9" borderId="68" xfId="0" applyNumberFormat="1" applyFont="1" applyFill="1" applyBorder="1" applyAlignment="1">
      <alignment vertical="top"/>
    </xf>
    <xf numFmtId="3" fontId="6" fillId="9" borderId="0" xfId="0" applyNumberFormat="1" applyFont="1" applyFill="1" applyBorder="1" applyAlignment="1">
      <alignment vertical="top"/>
    </xf>
    <xf numFmtId="3" fontId="4" fillId="9" borderId="23" xfId="0" applyNumberFormat="1" applyFont="1" applyFill="1" applyBorder="1" applyAlignment="1">
      <alignment horizontal="center" vertical="top"/>
    </xf>
    <xf numFmtId="3" fontId="6" fillId="9" borderId="3" xfId="0" applyNumberFormat="1" applyFont="1" applyFill="1" applyBorder="1" applyAlignment="1">
      <alignment horizontal="center" vertical="top"/>
    </xf>
    <xf numFmtId="0" fontId="4" fillId="0" borderId="0" xfId="0" applyFont="1" applyBorder="1" applyAlignment="1">
      <alignment horizontal="left" vertical="top" wrapText="1"/>
    </xf>
    <xf numFmtId="3" fontId="7" fillId="6" borderId="65" xfId="0" applyNumberFormat="1" applyFont="1" applyFill="1" applyBorder="1" applyAlignment="1">
      <alignment horizontal="center" vertical="top" wrapText="1"/>
    </xf>
    <xf numFmtId="3" fontId="4" fillId="6" borderId="38" xfId="0" applyNumberFormat="1" applyFont="1" applyFill="1" applyBorder="1" applyAlignment="1">
      <alignment horizontal="center" vertical="top" wrapText="1"/>
    </xf>
    <xf numFmtId="0" fontId="4" fillId="6" borderId="97" xfId="0" applyNumberFormat="1" applyFont="1" applyFill="1" applyBorder="1" applyAlignment="1">
      <alignment horizontal="center" vertical="top"/>
    </xf>
    <xf numFmtId="166" fontId="6" fillId="6" borderId="0" xfId="0" applyNumberFormat="1" applyFont="1" applyFill="1" applyBorder="1" applyAlignment="1">
      <alignment horizontal="center" vertical="top"/>
    </xf>
    <xf numFmtId="166" fontId="6" fillId="6" borderId="11" xfId="0" applyNumberFormat="1" applyFont="1" applyFill="1" applyBorder="1" applyAlignment="1">
      <alignment horizontal="center" vertical="top"/>
    </xf>
    <xf numFmtId="166" fontId="6" fillId="6" borderId="68" xfId="0" applyNumberFormat="1" applyFont="1" applyFill="1" applyBorder="1" applyAlignment="1">
      <alignment horizontal="center" vertical="top"/>
    </xf>
    <xf numFmtId="166" fontId="6" fillId="6" borderId="12" xfId="0" applyNumberFormat="1" applyFont="1" applyFill="1" applyBorder="1" applyAlignment="1">
      <alignment horizontal="center" vertical="top"/>
    </xf>
    <xf numFmtId="166" fontId="6" fillId="6" borderId="13" xfId="0" applyNumberFormat="1" applyFont="1" applyFill="1" applyBorder="1" applyAlignment="1">
      <alignment horizontal="center" vertical="top"/>
    </xf>
    <xf numFmtId="166" fontId="6" fillId="5" borderId="26" xfId="0" applyNumberFormat="1" applyFont="1" applyFill="1" applyBorder="1" applyAlignment="1">
      <alignment horizontal="center" vertical="top"/>
    </xf>
    <xf numFmtId="0" fontId="4" fillId="9" borderId="110" xfId="0" applyFont="1" applyFill="1" applyBorder="1" applyAlignment="1">
      <alignment horizontal="left" vertical="top" wrapText="1"/>
    </xf>
    <xf numFmtId="0" fontId="5" fillId="9" borderId="110" xfId="0" applyFont="1" applyFill="1" applyBorder="1" applyAlignment="1">
      <alignment horizontal="center" vertical="center" textRotation="90" wrapText="1"/>
    </xf>
    <xf numFmtId="49" fontId="6" fillId="9" borderId="110" xfId="0" applyNumberFormat="1" applyFont="1" applyFill="1" applyBorder="1" applyAlignment="1">
      <alignment horizontal="center" vertical="top"/>
    </xf>
    <xf numFmtId="49" fontId="4" fillId="9" borderId="25" xfId="0" applyNumberFormat="1" applyFont="1" applyFill="1" applyBorder="1" applyAlignment="1">
      <alignment horizontal="center" vertical="top" wrapText="1"/>
    </xf>
    <xf numFmtId="3" fontId="5" fillId="6" borderId="84" xfId="0" applyNumberFormat="1" applyFont="1" applyFill="1" applyBorder="1" applyAlignment="1">
      <alignment horizontal="center" vertical="center" textRotation="90" wrapText="1"/>
    </xf>
    <xf numFmtId="49" fontId="5" fillId="0" borderId="11" xfId="0" applyNumberFormat="1" applyFont="1" applyFill="1" applyBorder="1" applyAlignment="1">
      <alignment horizontal="center" vertical="center" textRotation="90" wrapText="1"/>
    </xf>
    <xf numFmtId="49" fontId="6" fillId="0" borderId="12" xfId="0" applyNumberFormat="1" applyFont="1" applyBorder="1" applyAlignment="1">
      <alignment horizontal="center" vertical="top"/>
    </xf>
    <xf numFmtId="49" fontId="4" fillId="6" borderId="14" xfId="0" applyNumberFormat="1" applyFont="1" applyFill="1" applyBorder="1" applyAlignment="1">
      <alignment horizontal="center" vertical="top" wrapText="1"/>
    </xf>
    <xf numFmtId="49" fontId="4" fillId="6" borderId="38" xfId="0" applyNumberFormat="1" applyFont="1" applyFill="1" applyBorder="1" applyAlignment="1">
      <alignment horizontal="center" vertical="top" wrapText="1"/>
    </xf>
    <xf numFmtId="166" fontId="20" fillId="6" borderId="33" xfId="0" applyNumberFormat="1" applyFont="1" applyFill="1" applyBorder="1" applyAlignment="1">
      <alignment horizontal="center" vertical="top"/>
    </xf>
    <xf numFmtId="166" fontId="20" fillId="6" borderId="34" xfId="0" applyNumberFormat="1" applyFont="1" applyFill="1" applyBorder="1" applyAlignment="1">
      <alignment horizontal="center" vertical="top"/>
    </xf>
    <xf numFmtId="166" fontId="20" fillId="6" borderId="58" xfId="0" applyNumberFormat="1" applyFont="1" applyFill="1" applyBorder="1" applyAlignment="1">
      <alignment horizontal="center" vertical="top"/>
    </xf>
    <xf numFmtId="166" fontId="20" fillId="6" borderId="59" xfId="0" applyNumberFormat="1" applyFont="1" applyFill="1" applyBorder="1" applyAlignment="1">
      <alignment horizontal="center" vertical="top"/>
    </xf>
    <xf numFmtId="166" fontId="20" fillId="6" borderId="38" xfId="0" applyNumberFormat="1" applyFont="1" applyFill="1" applyBorder="1" applyAlignment="1">
      <alignment horizontal="center" vertical="top"/>
    </xf>
    <xf numFmtId="3" fontId="20" fillId="6" borderId="39" xfId="0" applyNumberFormat="1" applyFont="1" applyFill="1" applyBorder="1" applyAlignment="1">
      <alignment horizontal="center" vertical="top"/>
    </xf>
    <xf numFmtId="49" fontId="5" fillId="0" borderId="16" xfId="0" applyNumberFormat="1" applyFont="1" applyBorder="1" applyAlignment="1">
      <alignment horizontal="center" vertical="top" wrapText="1"/>
    </xf>
    <xf numFmtId="49" fontId="5" fillId="0" borderId="52" xfId="0" applyNumberFormat="1" applyFont="1" applyBorder="1" applyAlignment="1">
      <alignment horizontal="center" vertical="top" wrapText="1"/>
    </xf>
    <xf numFmtId="0" fontId="4" fillId="0" borderId="56" xfId="0" applyFont="1" applyBorder="1" applyAlignment="1">
      <alignment vertical="top" wrapText="1"/>
    </xf>
    <xf numFmtId="0" fontId="4" fillId="0" borderId="95" xfId="0" applyNumberFormat="1" applyFont="1" applyBorder="1" applyAlignment="1">
      <alignment horizontal="center" vertical="top"/>
    </xf>
    <xf numFmtId="3" fontId="4" fillId="6" borderId="64" xfId="0" applyNumberFormat="1" applyFont="1" applyFill="1" applyBorder="1" applyAlignment="1">
      <alignment vertical="top"/>
    </xf>
    <xf numFmtId="0" fontId="4" fillId="10" borderId="35" xfId="0" applyFont="1" applyFill="1" applyBorder="1" applyAlignment="1">
      <alignment vertical="center" wrapText="1"/>
    </xf>
    <xf numFmtId="0" fontId="4" fillId="10" borderId="58" xfId="0" applyFont="1" applyFill="1" applyBorder="1" applyAlignment="1">
      <alignment horizontal="center" vertical="center"/>
    </xf>
    <xf numFmtId="0" fontId="4" fillId="10" borderId="106" xfId="0" applyFont="1" applyFill="1" applyBorder="1" applyAlignment="1">
      <alignment horizontal="center" vertical="center"/>
    </xf>
    <xf numFmtId="0" fontId="4" fillId="0" borderId="86" xfId="0" applyFont="1" applyBorder="1" applyAlignment="1">
      <alignment vertical="center" wrapText="1"/>
    </xf>
    <xf numFmtId="0" fontId="4" fillId="0" borderId="103" xfId="0" applyFont="1" applyBorder="1" applyAlignment="1">
      <alignment horizontal="center" vertical="center"/>
    </xf>
    <xf numFmtId="0" fontId="4" fillId="10" borderId="103" xfId="0" applyFont="1" applyFill="1" applyBorder="1" applyAlignment="1">
      <alignment horizontal="center" vertical="center"/>
    </xf>
    <xf numFmtId="0" fontId="4" fillId="10" borderId="105" xfId="0" applyFont="1" applyFill="1" applyBorder="1" applyAlignment="1">
      <alignment horizontal="center" vertical="center"/>
    </xf>
    <xf numFmtId="3" fontId="4" fillId="0" borderId="58" xfId="0" applyNumberFormat="1" applyFont="1" applyBorder="1" applyAlignment="1">
      <alignment horizontal="center" vertical="top"/>
    </xf>
    <xf numFmtId="3" fontId="4" fillId="0" borderId="52" xfId="0" applyNumberFormat="1" applyFont="1" applyBorder="1" applyAlignment="1">
      <alignment horizontal="center" vertical="top"/>
    </xf>
    <xf numFmtId="0" fontId="16" fillId="0" borderId="0" xfId="0" applyFont="1" applyAlignment="1">
      <alignment vertical="top" wrapText="1"/>
    </xf>
    <xf numFmtId="3" fontId="4" fillId="6" borderId="62" xfId="1" applyNumberFormat="1" applyFont="1" applyFill="1" applyBorder="1" applyAlignment="1">
      <alignment horizontal="center" vertical="top" wrapText="1"/>
    </xf>
    <xf numFmtId="3" fontId="5" fillId="6" borderId="65" xfId="0" applyNumberFormat="1" applyFont="1" applyFill="1" applyBorder="1" applyAlignment="1">
      <alignment vertical="top" wrapText="1"/>
    </xf>
    <xf numFmtId="3" fontId="6" fillId="6" borderId="84" xfId="1" applyNumberFormat="1" applyFont="1" applyFill="1" applyBorder="1" applyAlignment="1">
      <alignment horizontal="center" vertical="top"/>
    </xf>
    <xf numFmtId="166" fontId="23" fillId="6" borderId="38" xfId="0" applyNumberFormat="1" applyFont="1" applyFill="1" applyBorder="1" applyAlignment="1">
      <alignment horizontal="center" vertical="top"/>
    </xf>
    <xf numFmtId="0" fontId="4" fillId="6" borderId="112" xfId="0" applyNumberFormat="1" applyFont="1" applyFill="1" applyBorder="1" applyAlignment="1">
      <alignment horizontal="center" vertical="top"/>
    </xf>
    <xf numFmtId="0" fontId="4" fillId="6" borderId="38" xfId="0" applyFont="1" applyFill="1" applyBorder="1" applyAlignment="1">
      <alignment horizontal="center" vertical="top"/>
    </xf>
    <xf numFmtId="0" fontId="30" fillId="0" borderId="35" xfId="0" applyFont="1" applyBorder="1" applyAlignment="1">
      <alignment horizontal="left" vertical="top" wrapText="1"/>
    </xf>
    <xf numFmtId="3" fontId="25" fillId="6" borderId="12" xfId="0" applyNumberFormat="1" applyFont="1" applyFill="1" applyBorder="1" applyAlignment="1">
      <alignment vertical="top" wrapText="1"/>
    </xf>
    <xf numFmtId="3" fontId="32" fillId="6" borderId="12" xfId="1" applyNumberFormat="1" applyFont="1" applyFill="1" applyBorder="1" applyAlignment="1">
      <alignment horizontal="center" vertical="top"/>
    </xf>
    <xf numFmtId="3" fontId="23" fillId="6" borderId="50" xfId="0" applyNumberFormat="1" applyFont="1" applyFill="1" applyBorder="1" applyAlignment="1">
      <alignment horizontal="center" vertical="top"/>
    </xf>
    <xf numFmtId="166" fontId="25" fillId="6" borderId="15" xfId="0" applyNumberFormat="1" applyFont="1" applyFill="1" applyBorder="1" applyAlignment="1">
      <alignment horizontal="center" vertical="top"/>
    </xf>
    <xf numFmtId="3" fontId="23" fillId="6" borderId="38" xfId="0" applyNumberFormat="1" applyFont="1" applyFill="1" applyBorder="1" applyAlignment="1">
      <alignment horizontal="center" vertical="top"/>
    </xf>
    <xf numFmtId="166" fontId="25" fillId="6" borderId="35" xfId="0" applyNumberFormat="1" applyFont="1" applyFill="1" applyBorder="1" applyAlignment="1">
      <alignment horizontal="center" vertical="top"/>
    </xf>
    <xf numFmtId="3" fontId="25" fillId="0" borderId="16" xfId="0" applyNumberFormat="1" applyFont="1" applyFill="1" applyBorder="1" applyAlignment="1">
      <alignment horizontal="center" vertical="top" wrapText="1"/>
    </xf>
    <xf numFmtId="49" fontId="31" fillId="0" borderId="52" xfId="0" applyNumberFormat="1" applyFont="1" applyBorder="1" applyAlignment="1">
      <alignment horizontal="center" vertical="center" textRotation="90" wrapText="1"/>
    </xf>
    <xf numFmtId="3" fontId="32" fillId="0" borderId="16" xfId="0" applyNumberFormat="1" applyFont="1" applyBorder="1" applyAlignment="1">
      <alignment horizontal="center" vertical="top"/>
    </xf>
    <xf numFmtId="3" fontId="23" fillId="6" borderId="53" xfId="0" applyNumberFormat="1" applyFont="1" applyFill="1" applyBorder="1" applyAlignment="1">
      <alignment horizontal="center" vertical="top" wrapText="1"/>
    </xf>
    <xf numFmtId="3" fontId="23" fillId="6" borderId="31" xfId="0" applyNumberFormat="1" applyFont="1" applyFill="1" applyBorder="1" applyAlignment="1">
      <alignment horizontal="center" vertical="top" wrapText="1"/>
    </xf>
    <xf numFmtId="166" fontId="23" fillId="6" borderId="53" xfId="0" applyNumberFormat="1" applyFont="1" applyFill="1" applyBorder="1" applyAlignment="1">
      <alignment horizontal="center" vertical="top"/>
    </xf>
    <xf numFmtId="166" fontId="23" fillId="6" borderId="31" xfId="0" applyNumberFormat="1" applyFont="1" applyFill="1" applyBorder="1" applyAlignment="1">
      <alignment horizontal="center" vertical="top"/>
    </xf>
    <xf numFmtId="166" fontId="23" fillId="6" borderId="52" xfId="0" applyNumberFormat="1" applyFont="1" applyFill="1" applyBorder="1" applyAlignment="1">
      <alignment horizontal="center" vertical="top"/>
    </xf>
    <xf numFmtId="166" fontId="23" fillId="6" borderId="20" xfId="0" applyNumberFormat="1" applyFont="1" applyFill="1" applyBorder="1" applyAlignment="1">
      <alignment horizontal="center" vertical="top"/>
    </xf>
    <xf numFmtId="3" fontId="23" fillId="6" borderId="32" xfId="0" applyNumberFormat="1" applyFont="1" applyFill="1" applyBorder="1" applyAlignment="1">
      <alignment vertical="top" wrapText="1"/>
    </xf>
    <xf numFmtId="3" fontId="23" fillId="6" borderId="52" xfId="0" applyNumberFormat="1" applyFont="1" applyFill="1" applyBorder="1" applyAlignment="1">
      <alignment horizontal="center" vertical="top"/>
    </xf>
    <xf numFmtId="3" fontId="23" fillId="6" borderId="52" xfId="0" applyNumberFormat="1" applyFont="1" applyFill="1" applyBorder="1" applyAlignment="1">
      <alignment vertical="center" textRotation="90"/>
    </xf>
    <xf numFmtId="165" fontId="4" fillId="10" borderId="3" xfId="0" applyNumberFormat="1" applyFont="1" applyFill="1" applyBorder="1" applyAlignment="1">
      <alignment horizontal="center" vertical="top"/>
    </xf>
    <xf numFmtId="3" fontId="4" fillId="6" borderId="11" xfId="0" applyNumberFormat="1" applyFont="1" applyFill="1" applyBorder="1" applyAlignment="1">
      <alignment vertical="center" textRotation="90"/>
    </xf>
    <xf numFmtId="3" fontId="4" fillId="6" borderId="0" xfId="0" applyNumberFormat="1" applyFont="1" applyFill="1" applyBorder="1" applyAlignment="1">
      <alignment vertical="center" textRotation="90"/>
    </xf>
    <xf numFmtId="3" fontId="4" fillId="6" borderId="33" xfId="0" applyNumberFormat="1" applyFont="1" applyFill="1" applyBorder="1" applyAlignment="1">
      <alignment vertical="center" textRotation="90"/>
    </xf>
    <xf numFmtId="3" fontId="4" fillId="6" borderId="43" xfId="0" applyNumberFormat="1" applyFont="1" applyFill="1" applyBorder="1" applyAlignment="1">
      <alignment horizontal="left" vertical="top" wrapText="1"/>
    </xf>
    <xf numFmtId="3" fontId="9" fillId="0" borderId="12" xfId="0" applyNumberFormat="1" applyFont="1" applyFill="1" applyBorder="1" applyAlignment="1">
      <alignment horizontal="center" vertical="top" textRotation="90" wrapText="1"/>
    </xf>
    <xf numFmtId="49" fontId="9" fillId="0" borderId="11" xfId="0" applyNumberFormat="1" applyFont="1" applyBorder="1" applyAlignment="1">
      <alignment horizontal="center" vertical="top" textRotation="90" wrapText="1"/>
    </xf>
    <xf numFmtId="0" fontId="4" fillId="6" borderId="41" xfId="0" applyFont="1" applyFill="1" applyBorder="1" applyAlignment="1">
      <alignment vertical="center" wrapText="1"/>
    </xf>
    <xf numFmtId="0" fontId="4" fillId="10" borderId="49" xfId="0" applyFont="1" applyFill="1" applyBorder="1" applyAlignment="1">
      <alignment horizontal="center" vertical="top"/>
    </xf>
    <xf numFmtId="0" fontId="4" fillId="10" borderId="50" xfId="0" applyFont="1" applyFill="1" applyBorder="1" applyAlignment="1">
      <alignment horizontal="center" vertical="top"/>
    </xf>
    <xf numFmtId="0" fontId="4" fillId="10" borderId="69" xfId="0" applyFont="1" applyFill="1" applyBorder="1" applyAlignment="1">
      <alignment horizontal="center" vertical="top"/>
    </xf>
    <xf numFmtId="0" fontId="4" fillId="6" borderId="0" xfId="0" applyFont="1" applyFill="1" applyBorder="1" applyAlignment="1">
      <alignment vertical="center" wrapText="1"/>
    </xf>
    <xf numFmtId="166" fontId="4" fillId="10" borderId="50" xfId="0" applyNumberFormat="1" applyFont="1" applyFill="1" applyBorder="1" applyAlignment="1">
      <alignment horizontal="center" vertical="top"/>
    </xf>
    <xf numFmtId="3" fontId="32" fillId="6" borderId="39" xfId="0" applyNumberFormat="1" applyFont="1" applyFill="1" applyBorder="1" applyAlignment="1">
      <alignment horizontal="center" vertical="top"/>
    </xf>
    <xf numFmtId="3" fontId="23" fillId="6" borderId="50" xfId="0" applyNumberFormat="1" applyFont="1" applyFill="1" applyBorder="1" applyAlignment="1">
      <alignment horizontal="center" vertical="top" wrapText="1"/>
    </xf>
    <xf numFmtId="3" fontId="23" fillId="0" borderId="38" xfId="0" applyNumberFormat="1" applyFont="1" applyFill="1" applyBorder="1" applyAlignment="1">
      <alignment horizontal="center" vertical="top"/>
    </xf>
    <xf numFmtId="166" fontId="23" fillId="6" borderId="34" xfId="0" applyNumberFormat="1" applyFont="1" applyFill="1" applyBorder="1" applyAlignment="1">
      <alignment horizontal="center" vertical="top"/>
    </xf>
    <xf numFmtId="166" fontId="23" fillId="6" borderId="58" xfId="0" applyNumberFormat="1" applyFont="1" applyFill="1" applyBorder="1" applyAlignment="1">
      <alignment horizontal="center" vertical="top"/>
    </xf>
    <xf numFmtId="166" fontId="23" fillId="6" borderId="37" xfId="0" applyNumberFormat="1" applyFont="1" applyFill="1" applyBorder="1" applyAlignment="1">
      <alignment horizontal="center" vertical="top"/>
    </xf>
    <xf numFmtId="166" fontId="6" fillId="6" borderId="60" xfId="0" applyNumberFormat="1" applyFont="1" applyFill="1" applyBorder="1" applyAlignment="1">
      <alignment horizontal="center" vertical="top"/>
    </xf>
    <xf numFmtId="166" fontId="6" fillId="6" borderId="36" xfId="0" applyNumberFormat="1" applyFont="1" applyFill="1" applyBorder="1" applyAlignment="1">
      <alignment horizontal="center" vertical="top"/>
    </xf>
    <xf numFmtId="3" fontId="23" fillId="0" borderId="10" xfId="0" applyNumberFormat="1" applyFont="1" applyFill="1" applyBorder="1" applyAlignment="1">
      <alignment horizontal="left" vertical="top" wrapText="1"/>
    </xf>
    <xf numFmtId="49" fontId="23" fillId="0" borderId="12" xfId="0" applyNumberFormat="1" applyFont="1" applyFill="1" applyBorder="1" applyAlignment="1">
      <alignment horizontal="center" vertical="top"/>
    </xf>
    <xf numFmtId="49" fontId="23" fillId="0" borderId="11" xfId="0" applyNumberFormat="1" applyFont="1" applyFill="1" applyBorder="1" applyAlignment="1">
      <alignment horizontal="center" vertical="top"/>
    </xf>
    <xf numFmtId="0" fontId="4" fillId="6" borderId="12" xfId="0" applyFont="1" applyFill="1" applyBorder="1" applyAlignment="1">
      <alignment horizontal="center" vertical="top"/>
    </xf>
    <xf numFmtId="0" fontId="23" fillId="6" borderId="17" xfId="0" applyFont="1" applyFill="1" applyBorder="1" applyAlignment="1">
      <alignment horizontal="left" vertical="top" wrapText="1"/>
    </xf>
    <xf numFmtId="166" fontId="5" fillId="6" borderId="20" xfId="0" applyNumberFormat="1" applyFont="1" applyFill="1" applyBorder="1" applyAlignment="1">
      <alignment horizontal="center" vertical="top"/>
    </xf>
    <xf numFmtId="166" fontId="5" fillId="6" borderId="37" xfId="0" applyNumberFormat="1" applyFont="1" applyFill="1" applyBorder="1" applyAlignment="1">
      <alignment horizontal="center" vertical="top"/>
    </xf>
    <xf numFmtId="166" fontId="5" fillId="6" borderId="92" xfId="0" applyNumberFormat="1" applyFont="1" applyFill="1" applyBorder="1" applyAlignment="1">
      <alignment horizontal="center" vertical="top"/>
    </xf>
    <xf numFmtId="166" fontId="4" fillId="6" borderId="59" xfId="0" applyNumberFormat="1" applyFont="1" applyFill="1" applyBorder="1" applyAlignment="1">
      <alignment horizontal="center" vertical="top"/>
    </xf>
    <xf numFmtId="166" fontId="34" fillId="6" borderId="14" xfId="0" applyNumberFormat="1" applyFont="1" applyFill="1" applyBorder="1" applyAlignment="1">
      <alignment horizontal="center" vertical="top"/>
    </xf>
    <xf numFmtId="166" fontId="34" fillId="6" borderId="11" xfId="0" applyNumberFormat="1" applyFont="1" applyFill="1" applyBorder="1" applyAlignment="1">
      <alignment horizontal="center" vertical="top"/>
    </xf>
    <xf numFmtId="166" fontId="34" fillId="6" borderId="90" xfId="0" applyNumberFormat="1" applyFont="1" applyFill="1" applyBorder="1" applyAlignment="1">
      <alignment horizontal="center" vertical="top"/>
    </xf>
    <xf numFmtId="3" fontId="33" fillId="6" borderId="10" xfId="0" applyNumberFormat="1" applyFont="1" applyFill="1" applyBorder="1" applyAlignment="1">
      <alignment horizontal="left" vertical="top" wrapText="1"/>
    </xf>
    <xf numFmtId="49" fontId="33" fillId="6" borderId="12" xfId="0" applyNumberFormat="1" applyFont="1" applyFill="1" applyBorder="1" applyAlignment="1">
      <alignment horizontal="center" vertical="top" wrapText="1"/>
    </xf>
    <xf numFmtId="49" fontId="33" fillId="6" borderId="11" xfId="0" applyNumberFormat="1" applyFont="1" applyFill="1" applyBorder="1" applyAlignment="1">
      <alignment horizontal="center" vertical="top" wrapText="1"/>
    </xf>
    <xf numFmtId="166" fontId="5" fillId="6" borderId="69" xfId="0" applyNumberFormat="1" applyFont="1" applyFill="1" applyBorder="1" applyAlignment="1">
      <alignment horizontal="center" vertical="top"/>
    </xf>
    <xf numFmtId="0" fontId="4" fillId="6" borderId="13" xfId="0" applyFont="1" applyFill="1" applyBorder="1" applyAlignment="1">
      <alignment vertical="top" wrapText="1"/>
    </xf>
    <xf numFmtId="0" fontId="23" fillId="6" borderId="35" xfId="0" applyFont="1" applyFill="1" applyBorder="1" applyAlignment="1">
      <alignment vertical="top" wrapText="1"/>
    </xf>
    <xf numFmtId="0" fontId="23" fillId="6" borderId="58" xfId="0" applyFont="1" applyFill="1" applyBorder="1" applyAlignment="1">
      <alignment horizontal="center" vertical="top"/>
    </xf>
    <xf numFmtId="0" fontId="23" fillId="6" borderId="11" xfId="0" applyFont="1" applyFill="1" applyBorder="1" applyAlignment="1">
      <alignment horizontal="center" vertical="top"/>
    </xf>
    <xf numFmtId="0" fontId="4" fillId="0" borderId="42" xfId="0" applyFont="1" applyBorder="1" applyAlignment="1">
      <alignment vertical="top" wrapText="1"/>
    </xf>
    <xf numFmtId="0" fontId="4" fillId="6" borderId="94" xfId="0" applyNumberFormat="1" applyFont="1" applyFill="1" applyBorder="1" applyAlignment="1">
      <alignment horizontal="center" vertical="top"/>
    </xf>
    <xf numFmtId="0" fontId="4" fillId="10" borderId="12" xfId="0" applyFont="1" applyFill="1" applyBorder="1" applyAlignment="1">
      <alignment horizontal="center" vertical="center"/>
    </xf>
    <xf numFmtId="0" fontId="4" fillId="10" borderId="11" xfId="0" applyFont="1" applyFill="1" applyBorder="1" applyAlignment="1">
      <alignment horizontal="center" vertical="center"/>
    </xf>
    <xf numFmtId="166" fontId="21" fillId="10" borderId="69" xfId="0" applyNumberFormat="1" applyFont="1" applyFill="1" applyBorder="1" applyAlignment="1">
      <alignment horizontal="center" vertical="top"/>
    </xf>
    <xf numFmtId="3" fontId="4" fillId="6" borderId="117" xfId="0" applyNumberFormat="1" applyFont="1" applyFill="1" applyBorder="1" applyAlignment="1">
      <alignment vertical="top" wrapText="1"/>
    </xf>
    <xf numFmtId="49" fontId="4" fillId="6" borderId="104" xfId="0" applyNumberFormat="1" applyFont="1" applyFill="1" applyBorder="1" applyAlignment="1">
      <alignment horizontal="center" vertical="top"/>
    </xf>
    <xf numFmtId="49" fontId="4" fillId="6" borderId="100" xfId="0" applyNumberFormat="1" applyFont="1" applyFill="1" applyBorder="1" applyAlignment="1">
      <alignment horizontal="center" vertical="top"/>
    </xf>
    <xf numFmtId="49" fontId="4" fillId="6" borderId="118" xfId="0" applyNumberFormat="1" applyFont="1" applyFill="1" applyBorder="1" applyAlignment="1">
      <alignment horizontal="center" vertical="top"/>
    </xf>
    <xf numFmtId="3" fontId="23" fillId="0" borderId="12" xfId="0" applyNumberFormat="1" applyFont="1" applyBorder="1" applyAlignment="1">
      <alignment horizontal="center" vertical="top"/>
    </xf>
    <xf numFmtId="3" fontId="23" fillId="0" borderId="33" xfId="0" applyNumberFormat="1" applyFont="1" applyBorder="1" applyAlignment="1">
      <alignment horizontal="center" vertical="top"/>
    </xf>
    <xf numFmtId="3" fontId="23" fillId="6" borderId="11" xfId="0" applyNumberFormat="1" applyFont="1" applyFill="1" applyBorder="1" applyAlignment="1">
      <alignment horizontal="center" vertical="top"/>
    </xf>
    <xf numFmtId="3" fontId="23" fillId="6" borderId="12" xfId="0" applyNumberFormat="1" applyFont="1" applyFill="1" applyBorder="1" applyAlignment="1">
      <alignment horizontal="center" vertical="top"/>
    </xf>
    <xf numFmtId="3" fontId="23" fillId="0" borderId="40" xfId="0" applyNumberFormat="1" applyFont="1" applyFill="1" applyBorder="1" applyAlignment="1">
      <alignment vertical="top" wrapText="1"/>
    </xf>
    <xf numFmtId="3" fontId="5" fillId="0" borderId="40" xfId="0" applyNumberFormat="1" applyFont="1" applyFill="1" applyBorder="1" applyAlignment="1">
      <alignment horizontal="center" vertical="top" wrapText="1"/>
    </xf>
    <xf numFmtId="49" fontId="6" fillId="0" borderId="33" xfId="0" applyNumberFormat="1" applyFont="1" applyBorder="1" applyAlignment="1">
      <alignment horizontal="center" vertical="top"/>
    </xf>
    <xf numFmtId="3" fontId="4" fillId="6" borderId="40" xfId="0" applyNumberFormat="1" applyFont="1" applyFill="1" applyBorder="1" applyAlignment="1">
      <alignment horizontal="center" vertical="top" wrapText="1"/>
    </xf>
    <xf numFmtId="3" fontId="4" fillId="6" borderId="58" xfId="0" applyNumberFormat="1" applyFont="1" applyFill="1" applyBorder="1" applyAlignment="1">
      <alignment horizontal="center" vertical="top" wrapText="1"/>
    </xf>
    <xf numFmtId="3" fontId="4" fillId="6" borderId="58" xfId="0" applyNumberFormat="1" applyFont="1" applyFill="1" applyBorder="1" applyAlignment="1">
      <alignment horizontal="left" vertical="top" wrapText="1"/>
    </xf>
    <xf numFmtId="49" fontId="9" fillId="6" borderId="58" xfId="0" applyNumberFormat="1" applyFont="1" applyFill="1" applyBorder="1" applyAlignment="1">
      <alignment horizontal="center" vertical="center" textRotation="90" wrapText="1"/>
    </xf>
    <xf numFmtId="3" fontId="20" fillId="6" borderId="45" xfId="0" applyNumberFormat="1" applyFont="1" applyFill="1" applyBorder="1" applyAlignment="1">
      <alignment horizontal="center" vertical="top"/>
    </xf>
    <xf numFmtId="3" fontId="20" fillId="6" borderId="114" xfId="0" applyNumberFormat="1" applyFont="1" applyFill="1" applyBorder="1" applyAlignment="1">
      <alignment horizontal="center" vertical="top"/>
    </xf>
    <xf numFmtId="3" fontId="20" fillId="6" borderId="112" xfId="0" applyNumberFormat="1" applyFont="1" applyFill="1" applyBorder="1" applyAlignment="1">
      <alignment horizontal="center" vertical="top"/>
    </xf>
    <xf numFmtId="166" fontId="4" fillId="6" borderId="103" xfId="0" applyNumberFormat="1" applyFont="1" applyFill="1" applyBorder="1" applyAlignment="1">
      <alignment horizontal="center" vertical="top"/>
    </xf>
    <xf numFmtId="3" fontId="4" fillId="6" borderId="55" xfId="0" applyNumberFormat="1" applyFont="1" applyFill="1" applyBorder="1" applyAlignment="1">
      <alignment horizontal="left" vertical="top" wrapText="1"/>
    </xf>
    <xf numFmtId="3" fontId="20" fillId="6" borderId="11" xfId="0" applyNumberFormat="1" applyFont="1" applyFill="1" applyBorder="1" applyAlignment="1">
      <alignment horizontal="center" vertical="top"/>
    </xf>
    <xf numFmtId="3" fontId="20" fillId="6" borderId="0" xfId="0" applyNumberFormat="1" applyFont="1" applyFill="1" applyBorder="1" applyAlignment="1">
      <alignment horizontal="center" vertical="top"/>
    </xf>
    <xf numFmtId="3" fontId="20" fillId="6" borderId="33" xfId="0" applyNumberFormat="1" applyFont="1" applyFill="1" applyBorder="1" applyAlignment="1">
      <alignment horizontal="center" vertical="top"/>
    </xf>
    <xf numFmtId="0" fontId="21" fillId="0" borderId="40" xfId="0" applyFont="1" applyBorder="1" applyAlignment="1">
      <alignment horizontal="left" vertical="top" wrapText="1"/>
    </xf>
    <xf numFmtId="166" fontId="4" fillId="6" borderId="94" xfId="0" applyNumberFormat="1" applyFont="1" applyFill="1" applyBorder="1" applyAlignment="1">
      <alignment horizontal="center" vertical="top"/>
    </xf>
    <xf numFmtId="166" fontId="4" fillId="6" borderId="92" xfId="0" applyNumberFormat="1" applyFont="1" applyFill="1" applyBorder="1" applyAlignment="1">
      <alignment horizontal="center" vertical="top"/>
    </xf>
    <xf numFmtId="3" fontId="20" fillId="6" borderId="94" xfId="0" applyNumberFormat="1" applyFont="1" applyFill="1" applyBorder="1" applyAlignment="1">
      <alignment horizontal="center" vertical="top"/>
    </xf>
    <xf numFmtId="3" fontId="20" fillId="6" borderId="113" xfId="0" applyNumberFormat="1" applyFont="1" applyFill="1" applyBorder="1" applyAlignment="1">
      <alignment horizontal="center" vertical="top"/>
    </xf>
    <xf numFmtId="3" fontId="20" fillId="6" borderId="108" xfId="0" applyNumberFormat="1" applyFont="1" applyFill="1" applyBorder="1" applyAlignment="1">
      <alignment horizontal="center" vertical="top"/>
    </xf>
    <xf numFmtId="3" fontId="4" fillId="6" borderId="81" xfId="0" applyNumberFormat="1" applyFont="1" applyFill="1" applyBorder="1" applyAlignment="1">
      <alignment horizontal="left" vertical="top" wrapText="1"/>
    </xf>
    <xf numFmtId="166" fontId="4" fillId="6" borderId="86" xfId="0" applyNumberFormat="1" applyFont="1" applyFill="1" applyBorder="1" applyAlignment="1">
      <alignment horizontal="center" vertical="top"/>
    </xf>
    <xf numFmtId="166" fontId="4" fillId="6" borderId="116" xfId="0" applyNumberFormat="1" applyFont="1" applyFill="1" applyBorder="1" applyAlignment="1">
      <alignment horizontal="center" vertical="top"/>
    </xf>
    <xf numFmtId="0" fontId="21" fillId="6" borderId="58" xfId="0" applyFont="1" applyFill="1" applyBorder="1" applyAlignment="1">
      <alignment horizontal="left" vertical="top" wrapText="1"/>
    </xf>
    <xf numFmtId="0" fontId="4" fillId="6" borderId="37" xfId="0" applyFont="1" applyFill="1" applyBorder="1" applyAlignment="1">
      <alignment vertical="top"/>
    </xf>
    <xf numFmtId="0" fontId="19" fillId="6" borderId="40" xfId="0" applyFont="1" applyFill="1" applyBorder="1" applyAlignment="1">
      <alignment horizontal="center" vertical="center" textRotation="90"/>
    </xf>
    <xf numFmtId="3" fontId="4" fillId="6" borderId="82" xfId="0" applyNumberFormat="1" applyFont="1" applyFill="1" applyBorder="1" applyAlignment="1">
      <alignment horizontal="left" vertical="top" wrapText="1"/>
    </xf>
    <xf numFmtId="166" fontId="4" fillId="6" borderId="56" xfId="0" applyNumberFormat="1" applyFont="1" applyFill="1" applyBorder="1" applyAlignment="1">
      <alignment horizontal="center" vertical="top"/>
    </xf>
    <xf numFmtId="166" fontId="4" fillId="6" borderId="95" xfId="0" applyNumberFormat="1" applyFont="1" applyFill="1" applyBorder="1" applyAlignment="1">
      <alignment horizontal="center" vertical="top"/>
    </xf>
    <xf numFmtId="166" fontId="4" fillId="6" borderId="101" xfId="0" applyNumberFormat="1" applyFont="1" applyFill="1" applyBorder="1" applyAlignment="1">
      <alignment horizontal="center" vertical="top"/>
    </xf>
    <xf numFmtId="166" fontId="4" fillId="6" borderId="57" xfId="0" applyNumberFormat="1" applyFont="1" applyFill="1" applyBorder="1" applyAlignment="1">
      <alignment horizontal="center" vertical="top"/>
    </xf>
    <xf numFmtId="3" fontId="4" fillId="6" borderId="119" xfId="0" applyNumberFormat="1" applyFont="1" applyFill="1" applyBorder="1" applyAlignment="1">
      <alignment horizontal="left" vertical="top" wrapText="1"/>
    </xf>
    <xf numFmtId="3" fontId="4" fillId="6" borderId="96" xfId="0" applyNumberFormat="1" applyFont="1" applyFill="1" applyBorder="1" applyAlignment="1">
      <alignment horizontal="center" vertical="top"/>
    </xf>
    <xf numFmtId="3" fontId="4" fillId="6" borderId="52" xfId="0" applyNumberFormat="1" applyFont="1" applyFill="1" applyBorder="1" applyAlignment="1">
      <alignment horizontal="center" vertical="top" wrapText="1"/>
    </xf>
    <xf numFmtId="49" fontId="9" fillId="6" borderId="52" xfId="0" applyNumberFormat="1" applyFont="1" applyFill="1" applyBorder="1" applyAlignment="1">
      <alignment horizontal="center" vertical="center" textRotation="90" wrapText="1"/>
    </xf>
    <xf numFmtId="3" fontId="6" fillId="6" borderId="16" xfId="0" applyNumberFormat="1" applyFont="1" applyFill="1" applyBorder="1" applyAlignment="1">
      <alignment horizontal="center" vertical="top"/>
    </xf>
    <xf numFmtId="3" fontId="4" fillId="6" borderId="32" xfId="0" applyNumberFormat="1" applyFont="1" applyFill="1" applyBorder="1" applyAlignment="1">
      <alignment horizontal="left" vertical="top" wrapText="1"/>
    </xf>
    <xf numFmtId="3" fontId="20" fillId="6" borderId="16" xfId="0" applyNumberFormat="1" applyFont="1" applyFill="1" applyBorder="1" applyAlignment="1">
      <alignment horizontal="center" vertical="top"/>
    </xf>
    <xf numFmtId="3" fontId="20" fillId="6" borderId="52" xfId="0" applyNumberFormat="1" applyFont="1" applyFill="1" applyBorder="1" applyAlignment="1">
      <alignment horizontal="center" vertical="top"/>
    </xf>
    <xf numFmtId="3" fontId="20" fillId="6" borderId="19" xfId="0" applyNumberFormat="1" applyFont="1" applyFill="1" applyBorder="1" applyAlignment="1">
      <alignment horizontal="center" vertical="top"/>
    </xf>
    <xf numFmtId="3" fontId="20" fillId="6" borderId="107" xfId="0" applyNumberFormat="1" applyFont="1" applyFill="1" applyBorder="1" applyAlignment="1">
      <alignment horizontal="center" vertical="top"/>
    </xf>
    <xf numFmtId="3" fontId="4" fillId="6" borderId="12" xfId="0" applyNumberFormat="1" applyFont="1" applyFill="1" applyBorder="1" applyAlignment="1">
      <alignment horizontal="center" vertical="top" wrapText="1"/>
    </xf>
    <xf numFmtId="3" fontId="4" fillId="6" borderId="45" xfId="0" applyNumberFormat="1" applyFont="1" applyFill="1" applyBorder="1" applyAlignment="1">
      <alignment vertical="top"/>
    </xf>
    <xf numFmtId="3" fontId="4" fillId="6" borderId="114" xfId="0" applyNumberFormat="1" applyFont="1" applyFill="1" applyBorder="1" applyAlignment="1">
      <alignment vertical="top"/>
    </xf>
    <xf numFmtId="3" fontId="4" fillId="6" borderId="112" xfId="0" applyNumberFormat="1" applyFont="1" applyFill="1" applyBorder="1" applyAlignment="1">
      <alignment vertical="top"/>
    </xf>
    <xf numFmtId="166" fontId="13" fillId="6" borderId="15" xfId="0" applyNumberFormat="1" applyFont="1" applyFill="1" applyBorder="1" applyAlignment="1">
      <alignment horizontal="center" vertical="top"/>
    </xf>
    <xf numFmtId="166" fontId="13" fillId="6" borderId="40" xfId="0" applyNumberFormat="1" applyFont="1" applyFill="1" applyBorder="1" applyAlignment="1">
      <alignment horizontal="center" vertical="top"/>
    </xf>
    <xf numFmtId="166" fontId="13" fillId="6" borderId="39" xfId="0" applyNumberFormat="1" applyFont="1" applyFill="1" applyBorder="1" applyAlignment="1">
      <alignment horizontal="center" vertical="top"/>
    </xf>
    <xf numFmtId="166" fontId="13" fillId="6" borderId="69" xfId="0" applyNumberFormat="1" applyFont="1" applyFill="1" applyBorder="1" applyAlignment="1">
      <alignment horizontal="center" vertical="top"/>
    </xf>
    <xf numFmtId="166" fontId="10" fillId="6" borderId="56" xfId="0" applyNumberFormat="1" applyFont="1" applyFill="1" applyBorder="1" applyAlignment="1">
      <alignment horizontal="center" vertical="top" wrapText="1"/>
    </xf>
    <xf numFmtId="166" fontId="10" fillId="6" borderId="96" xfId="0" applyNumberFormat="1" applyFont="1" applyFill="1" applyBorder="1" applyAlignment="1">
      <alignment horizontal="center" vertical="top" wrapText="1"/>
    </xf>
    <xf numFmtId="166" fontId="10" fillId="6" borderId="95" xfId="0" applyNumberFormat="1" applyFont="1" applyFill="1" applyBorder="1" applyAlignment="1">
      <alignment horizontal="center" vertical="top" wrapText="1"/>
    </xf>
    <xf numFmtId="166" fontId="10" fillId="6" borderId="89" xfId="0" applyNumberFormat="1" applyFont="1" applyFill="1" applyBorder="1" applyAlignment="1">
      <alignment horizontal="center" vertical="top" wrapText="1"/>
    </xf>
    <xf numFmtId="166" fontId="10" fillId="6" borderId="57" xfId="0" applyNumberFormat="1" applyFont="1" applyFill="1" applyBorder="1" applyAlignment="1">
      <alignment horizontal="center" vertical="top" wrapText="1"/>
    </xf>
    <xf numFmtId="0" fontId="4" fillId="0" borderId="49" xfId="0" applyFont="1" applyFill="1" applyBorder="1" applyAlignment="1">
      <alignment horizontal="center" vertical="top" wrapText="1"/>
    </xf>
    <xf numFmtId="0" fontId="4" fillId="0" borderId="49" xfId="0" applyFont="1" applyBorder="1" applyAlignment="1">
      <alignment vertical="top" wrapText="1"/>
    </xf>
    <xf numFmtId="166" fontId="4" fillId="6" borderId="39" xfId="0" applyNumberFormat="1" applyFont="1" applyFill="1" applyBorder="1" applyAlignment="1">
      <alignment horizontal="center" vertical="top"/>
    </xf>
    <xf numFmtId="0" fontId="35" fillId="0" borderId="18" xfId="0" applyFont="1" applyFill="1" applyBorder="1" applyAlignment="1">
      <alignment horizontal="center" vertical="top"/>
    </xf>
    <xf numFmtId="3" fontId="7" fillId="6" borderId="59" xfId="0" applyNumberFormat="1" applyFont="1" applyFill="1" applyBorder="1" applyAlignment="1">
      <alignment horizontal="center" vertical="center" textRotation="90"/>
    </xf>
    <xf numFmtId="166" fontId="4" fillId="6" borderId="107" xfId="0" applyNumberFormat="1" applyFont="1" applyFill="1" applyBorder="1" applyAlignment="1">
      <alignment horizontal="center" vertical="top"/>
    </xf>
    <xf numFmtId="166" fontId="4" fillId="6" borderId="16" xfId="0" applyNumberFormat="1" applyFont="1" applyFill="1" applyBorder="1" applyAlignment="1">
      <alignment horizontal="center" vertical="top"/>
    </xf>
    <xf numFmtId="0" fontId="9" fillId="0" borderId="52" xfId="0" applyFont="1" applyFill="1" applyBorder="1" applyAlignment="1">
      <alignment horizontal="center" vertical="top"/>
    </xf>
    <xf numFmtId="0" fontId="9" fillId="0" borderId="19" xfId="0" applyFont="1" applyFill="1" applyBorder="1" applyAlignment="1">
      <alignment horizontal="center" vertical="top"/>
    </xf>
    <xf numFmtId="0" fontId="9" fillId="0" borderId="40" xfId="0" applyFont="1" applyFill="1" applyBorder="1" applyAlignment="1">
      <alignment horizontal="center" vertical="top"/>
    </xf>
    <xf numFmtId="0" fontId="9" fillId="0" borderId="41" xfId="0" applyFont="1" applyFill="1" applyBorder="1" applyAlignment="1">
      <alignment horizontal="center" vertical="top"/>
    </xf>
    <xf numFmtId="3" fontId="20" fillId="6" borderId="40" xfId="0" applyNumberFormat="1" applyFont="1" applyFill="1" applyBorder="1" applyAlignment="1">
      <alignment horizontal="center" vertical="top"/>
    </xf>
    <xf numFmtId="3" fontId="20" fillId="6" borderId="41" xfId="0" applyNumberFormat="1" applyFont="1" applyFill="1" applyBorder="1" applyAlignment="1">
      <alignment horizontal="center" vertical="top"/>
    </xf>
    <xf numFmtId="3" fontId="20" fillId="6" borderId="18" xfId="0" applyNumberFormat="1" applyFont="1" applyFill="1" applyBorder="1" applyAlignment="1">
      <alignment horizontal="center" vertical="top"/>
    </xf>
    <xf numFmtId="3" fontId="20" fillId="6" borderId="12" xfId="0" applyNumberFormat="1" applyFont="1" applyFill="1" applyBorder="1" applyAlignment="1">
      <alignment horizontal="center" vertical="top"/>
    </xf>
    <xf numFmtId="3" fontId="20" fillId="6" borderId="59" xfId="0" applyNumberFormat="1" applyFont="1" applyFill="1" applyBorder="1" applyAlignment="1">
      <alignment horizontal="center" vertical="top"/>
    </xf>
    <xf numFmtId="3" fontId="23" fillId="6" borderId="10" xfId="0" applyNumberFormat="1" applyFont="1" applyFill="1" applyBorder="1" applyAlignment="1">
      <alignment horizontal="left" vertical="top" wrapText="1"/>
    </xf>
    <xf numFmtId="0" fontId="4" fillId="6" borderId="115" xfId="0" applyFont="1" applyFill="1" applyBorder="1" applyAlignment="1">
      <alignment horizontal="center" vertical="top"/>
    </xf>
    <xf numFmtId="3" fontId="32" fillId="6" borderId="12" xfId="0" applyNumberFormat="1" applyFont="1" applyFill="1" applyBorder="1" applyAlignment="1">
      <alignment horizontal="center" vertical="top"/>
    </xf>
    <xf numFmtId="3" fontId="34" fillId="6" borderId="13" xfId="0" applyNumberFormat="1" applyFont="1" applyFill="1" applyBorder="1" applyAlignment="1">
      <alignment horizontal="center" vertical="top" wrapText="1"/>
    </xf>
    <xf numFmtId="166" fontId="25" fillId="6" borderId="13" xfId="0" applyNumberFormat="1" applyFont="1" applyFill="1" applyBorder="1" applyAlignment="1">
      <alignment horizontal="center" vertical="top"/>
    </xf>
    <xf numFmtId="166" fontId="25" fillId="6" borderId="11" xfId="0" applyNumberFormat="1" applyFont="1" applyFill="1" applyBorder="1" applyAlignment="1">
      <alignment horizontal="center" vertical="top"/>
    </xf>
    <xf numFmtId="166" fontId="25" fillId="6" borderId="90" xfId="0" applyNumberFormat="1" applyFont="1" applyFill="1" applyBorder="1" applyAlignment="1">
      <alignment horizontal="center" vertical="top"/>
    </xf>
    <xf numFmtId="166" fontId="25" fillId="6" borderId="14" xfId="0" applyNumberFormat="1" applyFont="1" applyFill="1" applyBorder="1" applyAlignment="1">
      <alignment horizontal="center" vertical="top"/>
    </xf>
    <xf numFmtId="49" fontId="23" fillId="6" borderId="12" xfId="0" applyNumberFormat="1" applyFont="1" applyFill="1" applyBorder="1" applyAlignment="1">
      <alignment horizontal="center" vertical="top" wrapText="1"/>
    </xf>
    <xf numFmtId="3" fontId="36" fillId="6" borderId="12" xfId="0" applyNumberFormat="1" applyFont="1" applyFill="1" applyBorder="1" applyAlignment="1">
      <alignment horizontal="center" vertical="top"/>
    </xf>
    <xf numFmtId="166" fontId="34" fillId="6" borderId="13" xfId="0" applyNumberFormat="1" applyFont="1" applyFill="1" applyBorder="1" applyAlignment="1">
      <alignment horizontal="center" vertical="top"/>
    </xf>
    <xf numFmtId="0" fontId="4" fillId="6" borderId="51"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94" xfId="0" applyFont="1" applyFill="1" applyBorder="1" applyAlignment="1">
      <alignment horizontal="center" vertical="top"/>
    </xf>
    <xf numFmtId="166" fontId="26" fillId="6" borderId="60" xfId="0" applyNumberFormat="1" applyFont="1" applyFill="1" applyBorder="1" applyAlignment="1">
      <alignment horizontal="center" vertical="top"/>
    </xf>
    <xf numFmtId="3" fontId="23" fillId="0" borderId="34" xfId="0" applyNumberFormat="1" applyFont="1" applyFill="1" applyBorder="1" applyAlignment="1">
      <alignment horizontal="left" vertical="top" wrapText="1"/>
    </xf>
    <xf numFmtId="49" fontId="23" fillId="0" borderId="100" xfId="0" applyNumberFormat="1" applyFont="1" applyFill="1" applyBorder="1" applyAlignment="1">
      <alignment horizontal="center" vertical="top"/>
    </xf>
    <xf numFmtId="49" fontId="4" fillId="0" borderId="104" xfId="0" applyNumberFormat="1" applyFont="1" applyFill="1" applyBorder="1" applyAlignment="1">
      <alignment horizontal="center" vertical="top"/>
    </xf>
    <xf numFmtId="0" fontId="6" fillId="6" borderId="33" xfId="1" applyNumberFormat="1" applyFont="1" applyFill="1" applyBorder="1" applyAlignment="1">
      <alignment horizontal="center" vertical="top"/>
    </xf>
    <xf numFmtId="49" fontId="6" fillId="6" borderId="40" xfId="0" applyNumberFormat="1" applyFont="1" applyFill="1" applyBorder="1" applyAlignment="1">
      <alignment horizontal="center" vertical="top" wrapText="1"/>
    </xf>
    <xf numFmtId="3" fontId="4" fillId="0" borderId="43" xfId="0" applyNumberFormat="1" applyFont="1" applyBorder="1" applyAlignment="1">
      <alignment vertical="top" wrapText="1"/>
    </xf>
    <xf numFmtId="3" fontId="4" fillId="0" borderId="99" xfId="0" applyNumberFormat="1" applyFont="1" applyBorder="1" applyAlignment="1">
      <alignment horizontal="center" vertical="top"/>
    </xf>
    <xf numFmtId="0" fontId="16" fillId="6" borderId="12" xfId="0" applyFont="1" applyFill="1" applyBorder="1" applyAlignment="1"/>
    <xf numFmtId="3" fontId="23" fillId="0" borderId="35" xfId="0" applyNumberFormat="1" applyFont="1" applyBorder="1" applyAlignment="1">
      <alignment vertical="top" wrapText="1"/>
    </xf>
    <xf numFmtId="3" fontId="23" fillId="0" borderId="59" xfId="0" applyNumberFormat="1" applyFont="1" applyBorder="1" applyAlignment="1">
      <alignment horizontal="center" vertical="top"/>
    </xf>
    <xf numFmtId="0" fontId="4" fillId="6" borderId="50" xfId="0" applyFont="1" applyFill="1" applyBorder="1" applyAlignment="1">
      <alignment horizontal="center" vertical="top"/>
    </xf>
    <xf numFmtId="0" fontId="4" fillId="6" borderId="48" xfId="0" applyFont="1" applyFill="1" applyBorder="1" applyAlignment="1">
      <alignment horizontal="center" vertical="top"/>
    </xf>
    <xf numFmtId="166" fontId="4" fillId="6" borderId="81" xfId="0" applyNumberFormat="1" applyFont="1" applyFill="1" applyBorder="1" applyAlignment="1">
      <alignment horizontal="center" vertical="top"/>
    </xf>
    <xf numFmtId="166" fontId="4" fillId="6" borderId="47" xfId="0" applyNumberFormat="1" applyFont="1" applyFill="1" applyBorder="1" applyAlignment="1">
      <alignment horizontal="center" vertical="top"/>
    </xf>
    <xf numFmtId="3" fontId="23" fillId="6" borderId="97" xfId="0" applyNumberFormat="1" applyFont="1" applyFill="1" applyBorder="1" applyAlignment="1">
      <alignment horizontal="center" vertical="top"/>
    </xf>
    <xf numFmtId="3" fontId="23" fillId="6" borderId="39" xfId="0" applyNumberFormat="1" applyFont="1" applyFill="1" applyBorder="1" applyAlignment="1">
      <alignment horizontal="center" vertical="top"/>
    </xf>
    <xf numFmtId="0" fontId="4" fillId="6" borderId="33" xfId="0" applyNumberFormat="1" applyFont="1" applyFill="1" applyBorder="1" applyAlignment="1">
      <alignment horizontal="center" vertical="top"/>
    </xf>
    <xf numFmtId="3" fontId="4" fillId="6" borderId="49" xfId="0" applyNumberFormat="1" applyFont="1" applyFill="1" applyBorder="1" applyAlignment="1">
      <alignment horizontal="center" vertical="top" wrapText="1"/>
    </xf>
    <xf numFmtId="0" fontId="37" fillId="0" borderId="0" xfId="0" applyFont="1" applyAlignment="1">
      <alignment vertical="top" wrapText="1"/>
    </xf>
    <xf numFmtId="0" fontId="4" fillId="6" borderId="57" xfId="0" applyFont="1" applyFill="1" applyBorder="1" applyAlignment="1">
      <alignment horizontal="center" vertical="top"/>
    </xf>
    <xf numFmtId="0" fontId="20" fillId="0" borderId="105" xfId="0" applyNumberFormat="1" applyFont="1" applyFill="1" applyBorder="1" applyAlignment="1">
      <alignment horizontal="center" vertical="top"/>
    </xf>
    <xf numFmtId="0" fontId="20" fillId="0" borderId="106" xfId="0" applyNumberFormat="1" applyFont="1" applyFill="1" applyBorder="1" applyAlignment="1">
      <alignment horizontal="center" vertical="top"/>
    </xf>
    <xf numFmtId="166" fontId="4" fillId="0" borderId="51" xfId="0" applyNumberFormat="1" applyFont="1" applyFill="1" applyBorder="1" applyAlignment="1">
      <alignment horizontal="center" vertical="top"/>
    </xf>
    <xf numFmtId="166" fontId="4" fillId="0" borderId="103" xfId="0" applyNumberFormat="1" applyFont="1" applyFill="1" applyBorder="1" applyAlignment="1">
      <alignment horizontal="center" vertical="top"/>
    </xf>
    <xf numFmtId="166" fontId="4" fillId="0" borderId="55" xfId="0" applyNumberFormat="1" applyFont="1" applyFill="1" applyBorder="1" applyAlignment="1">
      <alignment horizontal="center" vertical="top"/>
    </xf>
    <xf numFmtId="166" fontId="4" fillId="0" borderId="86" xfId="0" applyNumberFormat="1" applyFont="1" applyFill="1" applyBorder="1" applyAlignment="1">
      <alignment horizontal="center" vertical="top"/>
    </xf>
    <xf numFmtId="3" fontId="23" fillId="0" borderId="98" xfId="0" applyNumberFormat="1" applyFont="1" applyFill="1" applyBorder="1" applyAlignment="1">
      <alignment horizontal="center" vertical="top"/>
    </xf>
    <xf numFmtId="3" fontId="4" fillId="0" borderId="103" xfId="0" applyNumberFormat="1" applyFont="1" applyFill="1" applyBorder="1" applyAlignment="1">
      <alignment horizontal="center" vertical="top"/>
    </xf>
    <xf numFmtId="0" fontId="4" fillId="0" borderId="98" xfId="0" applyNumberFormat="1" applyFont="1" applyFill="1" applyBorder="1" applyAlignment="1">
      <alignment horizontal="center" vertical="top"/>
    </xf>
    <xf numFmtId="166" fontId="4" fillId="6" borderId="119" xfId="0" applyNumberFormat="1" applyFont="1" applyFill="1" applyBorder="1" applyAlignment="1">
      <alignment horizontal="center" vertical="top"/>
    </xf>
    <xf numFmtId="166" fontId="4" fillId="6" borderId="87" xfId="0" applyNumberFormat="1" applyFont="1" applyFill="1" applyBorder="1" applyAlignment="1">
      <alignment horizontal="center" vertical="top"/>
    </xf>
    <xf numFmtId="166" fontId="4" fillId="0" borderId="47" xfId="0" applyNumberFormat="1" applyFont="1" applyFill="1" applyBorder="1" applyAlignment="1">
      <alignment horizontal="center" vertical="top"/>
    </xf>
    <xf numFmtId="166" fontId="4" fillId="0" borderId="34" xfId="0" applyNumberFormat="1" applyFont="1" applyFill="1" applyBorder="1" applyAlignment="1">
      <alignment horizontal="center" vertical="top"/>
    </xf>
    <xf numFmtId="166" fontId="4" fillId="0" borderId="58" xfId="0" applyNumberFormat="1" applyFont="1" applyFill="1" applyBorder="1" applyAlignment="1">
      <alignment horizontal="center" vertical="top"/>
    </xf>
    <xf numFmtId="166" fontId="4" fillId="0" borderId="36" xfId="0" applyNumberFormat="1" applyFont="1" applyFill="1" applyBorder="1" applyAlignment="1">
      <alignment horizontal="center" vertical="top"/>
    </xf>
    <xf numFmtId="166" fontId="4" fillId="0" borderId="35" xfId="0" applyNumberFormat="1" applyFont="1" applyFill="1" applyBorder="1" applyAlignment="1">
      <alignment horizontal="center" vertical="top"/>
    </xf>
    <xf numFmtId="0" fontId="4" fillId="0" borderId="35" xfId="0" applyFont="1" applyFill="1" applyBorder="1" applyAlignment="1">
      <alignment horizontal="left" vertical="top" wrapText="1"/>
    </xf>
    <xf numFmtId="3" fontId="23" fillId="0" borderId="59" xfId="0" applyNumberFormat="1" applyFont="1" applyFill="1" applyBorder="1" applyAlignment="1">
      <alignment horizontal="center" vertical="top"/>
    </xf>
    <xf numFmtId="3" fontId="4" fillId="0" borderId="58" xfId="0" applyNumberFormat="1" applyFont="1" applyFill="1" applyBorder="1" applyAlignment="1">
      <alignment horizontal="center" vertical="top"/>
    </xf>
    <xf numFmtId="0" fontId="4" fillId="0" borderId="59" xfId="0" applyNumberFormat="1" applyFont="1" applyFill="1" applyBorder="1" applyAlignment="1">
      <alignment horizontal="center" vertical="top"/>
    </xf>
    <xf numFmtId="3" fontId="23" fillId="6" borderId="96" xfId="0" applyNumberFormat="1" applyFont="1" applyFill="1" applyBorder="1" applyAlignment="1">
      <alignment horizontal="center" vertical="top"/>
    </xf>
    <xf numFmtId="0" fontId="4" fillId="6" borderId="96" xfId="0" applyNumberFormat="1" applyFont="1" applyFill="1" applyBorder="1" applyAlignment="1">
      <alignment horizontal="center" vertical="top"/>
    </xf>
    <xf numFmtId="0" fontId="20" fillId="6" borderId="111" xfId="0" applyNumberFormat="1" applyFont="1" applyFill="1" applyBorder="1" applyAlignment="1">
      <alignment horizontal="center" vertical="top"/>
    </xf>
    <xf numFmtId="0" fontId="20" fillId="6" borderId="112" xfId="0" applyNumberFormat="1" applyFont="1" applyFill="1" applyBorder="1" applyAlignment="1">
      <alignment horizontal="center" vertical="top"/>
    </xf>
    <xf numFmtId="0" fontId="4" fillId="0" borderId="13" xfId="0" applyFont="1" applyBorder="1" applyAlignment="1">
      <alignment vertical="top" wrapText="1"/>
    </xf>
    <xf numFmtId="3" fontId="4" fillId="0" borderId="11" xfId="0" applyNumberFormat="1" applyFont="1" applyBorder="1" applyAlignment="1">
      <alignment horizontal="center" vertical="top"/>
    </xf>
    <xf numFmtId="0" fontId="0" fillId="6" borderId="11" xfId="0" applyFill="1" applyBorder="1" applyAlignment="1">
      <alignment horizontal="left" vertical="top" wrapText="1"/>
    </xf>
    <xf numFmtId="0" fontId="0" fillId="0" borderId="47" xfId="0" applyBorder="1" applyAlignment="1">
      <alignment horizontal="left" vertical="top" wrapText="1"/>
    </xf>
    <xf numFmtId="3" fontId="5" fillId="0" borderId="65" xfId="0" applyNumberFormat="1" applyFont="1" applyFill="1" applyBorder="1" applyAlignment="1">
      <alignment horizontal="center" vertical="top" wrapText="1"/>
    </xf>
    <xf numFmtId="49" fontId="5" fillId="0" borderId="107" xfId="0" applyNumberFormat="1" applyFont="1" applyBorder="1" applyAlignment="1">
      <alignment horizontal="center" vertical="top" wrapText="1"/>
    </xf>
    <xf numFmtId="0" fontId="4" fillId="10" borderId="0" xfId="0" applyFont="1" applyFill="1" applyBorder="1" applyAlignment="1">
      <alignment horizontal="center" vertical="center"/>
    </xf>
    <xf numFmtId="3" fontId="20" fillId="6" borderId="58" xfId="0" applyNumberFormat="1" applyFont="1" applyFill="1" applyBorder="1" applyAlignment="1">
      <alignment horizontal="center" vertical="top"/>
    </xf>
    <xf numFmtId="0" fontId="20" fillId="0" borderId="0" xfId="0" applyFont="1" applyAlignment="1">
      <alignment vertical="top"/>
    </xf>
    <xf numFmtId="0" fontId="38" fillId="0" borderId="0" xfId="0" applyFont="1" applyAlignment="1">
      <alignment vertical="top" wrapText="1"/>
    </xf>
    <xf numFmtId="3" fontId="4" fillId="0" borderId="0" xfId="0" applyNumberFormat="1" applyFont="1" applyFill="1" applyBorder="1" applyAlignment="1">
      <alignment horizontal="left" vertical="top" wrapText="1"/>
    </xf>
    <xf numFmtId="3" fontId="4" fillId="0" borderId="90" xfId="0" applyNumberFormat="1" applyFont="1" applyFill="1" applyBorder="1" applyAlignment="1">
      <alignment horizontal="left" vertical="top" wrapText="1"/>
    </xf>
    <xf numFmtId="3" fontId="6" fillId="6" borderId="58" xfId="0" applyNumberFormat="1" applyFont="1" applyFill="1" applyBorder="1" applyAlignment="1">
      <alignment horizontal="center" vertical="top"/>
    </xf>
    <xf numFmtId="3" fontId="6" fillId="6" borderId="52" xfId="0" applyNumberFormat="1" applyFont="1" applyFill="1" applyBorder="1" applyAlignment="1">
      <alignment horizontal="center" vertical="top"/>
    </xf>
    <xf numFmtId="3" fontId="5" fillId="0" borderId="58" xfId="0" applyNumberFormat="1" applyFont="1" applyFill="1" applyBorder="1" applyAlignment="1">
      <alignment horizontal="center" vertical="top" wrapText="1"/>
    </xf>
    <xf numFmtId="0" fontId="4" fillId="0" borderId="107" xfId="0" applyFont="1" applyBorder="1" applyAlignment="1">
      <alignment horizontal="center" vertical="center" wrapText="1"/>
    </xf>
    <xf numFmtId="0" fontId="4" fillId="0" borderId="29" xfId="0" applyFont="1" applyBorder="1" applyAlignment="1">
      <alignment horizontal="center" vertical="center" textRotation="90" wrapText="1"/>
    </xf>
    <xf numFmtId="0" fontId="6" fillId="6" borderId="14" xfId="0" applyFont="1" applyFill="1" applyBorder="1" applyAlignment="1">
      <alignment horizontal="left" vertical="top" wrapText="1"/>
    </xf>
    <xf numFmtId="3" fontId="4" fillId="6" borderId="14" xfId="0" applyNumberFormat="1" applyFont="1" applyFill="1" applyBorder="1" applyAlignment="1">
      <alignment vertical="top"/>
    </xf>
    <xf numFmtId="0" fontId="4" fillId="10" borderId="38" xfId="0" applyFont="1" applyFill="1" applyBorder="1" applyAlignment="1">
      <alignment horizontal="center" vertical="top"/>
    </xf>
    <xf numFmtId="0" fontId="4" fillId="10" borderId="53" xfId="0" applyFont="1" applyFill="1" applyBorder="1" applyAlignment="1">
      <alignment horizontal="center" vertical="top"/>
    </xf>
    <xf numFmtId="3" fontId="6" fillId="9" borderId="70" xfId="0" applyNumberFormat="1" applyFont="1" applyFill="1" applyBorder="1" applyAlignment="1">
      <alignment horizontal="center" vertical="top"/>
    </xf>
    <xf numFmtId="3" fontId="4" fillId="6" borderId="73" xfId="0" applyNumberFormat="1" applyFont="1" applyFill="1" applyBorder="1" applyAlignment="1">
      <alignment horizontal="left" vertical="top" wrapText="1"/>
    </xf>
    <xf numFmtId="0" fontId="4" fillId="6" borderId="60" xfId="0" applyFont="1" applyFill="1" applyBorder="1" applyAlignment="1">
      <alignment vertical="top" wrapText="1"/>
    </xf>
    <xf numFmtId="166" fontId="23" fillId="9" borderId="110" xfId="0" applyNumberFormat="1" applyFont="1" applyFill="1" applyBorder="1" applyAlignment="1">
      <alignment horizontal="left" vertical="top" wrapText="1"/>
    </xf>
    <xf numFmtId="0" fontId="4" fillId="6" borderId="38" xfId="0" applyFont="1" applyFill="1" applyBorder="1" applyAlignment="1">
      <alignment horizontal="center" vertical="top" wrapText="1"/>
    </xf>
    <xf numFmtId="0" fontId="4" fillId="6" borderId="32" xfId="0" applyFont="1" applyFill="1" applyBorder="1" applyAlignment="1">
      <alignment vertical="top" wrapText="1"/>
    </xf>
    <xf numFmtId="3" fontId="10" fillId="6" borderId="16" xfId="0" applyNumberFormat="1" applyFont="1" applyFill="1" applyBorder="1" applyAlignment="1">
      <alignment horizontal="center" vertical="top"/>
    </xf>
    <xf numFmtId="3" fontId="10" fillId="6" borderId="52" xfId="0" applyNumberFormat="1" applyFont="1" applyFill="1" applyBorder="1" applyAlignment="1">
      <alignment horizontal="center" vertical="top"/>
    </xf>
    <xf numFmtId="3" fontId="10" fillId="6" borderId="19" xfId="0" applyNumberFormat="1" applyFont="1" applyFill="1" applyBorder="1" applyAlignment="1">
      <alignment horizontal="center" vertical="top"/>
    </xf>
    <xf numFmtId="3" fontId="10" fillId="6" borderId="107" xfId="0" applyNumberFormat="1" applyFont="1" applyFill="1" applyBorder="1" applyAlignment="1">
      <alignment horizontal="center" vertical="top"/>
    </xf>
    <xf numFmtId="166" fontId="20" fillId="11" borderId="49" xfId="0" applyNumberFormat="1" applyFont="1" applyFill="1" applyBorder="1" applyAlignment="1">
      <alignment horizontal="center" vertical="top"/>
    </xf>
    <xf numFmtId="166" fontId="20" fillId="11" borderId="40" xfId="0" applyNumberFormat="1" applyFont="1" applyFill="1" applyBorder="1" applyAlignment="1">
      <alignment horizontal="center" vertical="top"/>
    </xf>
    <xf numFmtId="3" fontId="4" fillId="6" borderId="59" xfId="0" applyNumberFormat="1" applyFont="1" applyFill="1" applyBorder="1" applyAlignment="1">
      <alignment vertical="top" wrapText="1"/>
    </xf>
    <xf numFmtId="3" fontId="7" fillId="6" borderId="3" xfId="0" applyNumberFormat="1" applyFont="1" applyFill="1" applyBorder="1" applyAlignment="1">
      <alignment horizontal="center" vertical="top" wrapText="1"/>
    </xf>
    <xf numFmtId="3" fontId="5" fillId="6" borderId="12" xfId="0" applyNumberFormat="1" applyFont="1" applyFill="1" applyBorder="1" applyAlignment="1">
      <alignment vertical="top" wrapText="1"/>
    </xf>
    <xf numFmtId="0" fontId="6" fillId="6" borderId="12" xfId="1" applyNumberFormat="1" applyFont="1" applyFill="1" applyBorder="1" applyAlignment="1">
      <alignment horizontal="center" vertical="top"/>
    </xf>
    <xf numFmtId="3" fontId="4" fillId="6" borderId="25" xfId="0" applyNumberFormat="1" applyFont="1" applyFill="1" applyBorder="1" applyAlignment="1">
      <alignment horizontal="center" vertical="top"/>
    </xf>
    <xf numFmtId="3" fontId="4" fillId="0" borderId="3" xfId="0" applyNumberFormat="1" applyFont="1" applyBorder="1" applyAlignment="1">
      <alignment horizontal="center" vertical="top"/>
    </xf>
    <xf numFmtId="3" fontId="4" fillId="0" borderId="22" xfId="0" applyNumberFormat="1" applyFont="1" applyBorder="1" applyAlignment="1">
      <alignment horizontal="center" vertical="top"/>
    </xf>
    <xf numFmtId="3" fontId="4" fillId="6" borderId="11" xfId="0" applyNumberFormat="1" applyFont="1" applyFill="1" applyBorder="1" applyAlignment="1">
      <alignment horizontal="center" vertical="top" wrapText="1"/>
    </xf>
    <xf numFmtId="0" fontId="4" fillId="6" borderId="11" xfId="0" applyFont="1" applyFill="1" applyBorder="1" applyAlignment="1">
      <alignment horizontal="left" vertical="top" wrapText="1"/>
    </xf>
    <xf numFmtId="3" fontId="4" fillId="0" borderId="105" xfId="0" applyNumberFormat="1" applyFont="1" applyFill="1" applyBorder="1" applyAlignment="1">
      <alignment horizontal="center" vertical="top"/>
    </xf>
    <xf numFmtId="0" fontId="40" fillId="0" borderId="62" xfId="0" applyFont="1" applyBorder="1" applyAlignment="1">
      <alignment horizontal="center" vertical="center" wrapText="1"/>
    </xf>
    <xf numFmtId="0" fontId="4" fillId="6" borderId="36" xfId="0" applyFont="1" applyFill="1" applyBorder="1" applyAlignment="1">
      <alignment vertical="top" wrapText="1"/>
    </xf>
    <xf numFmtId="3" fontId="4" fillId="6" borderId="17" xfId="0" applyNumberFormat="1" applyFont="1" applyFill="1" applyBorder="1" applyAlignment="1">
      <alignment vertical="top" wrapText="1"/>
    </xf>
    <xf numFmtId="3" fontId="4" fillId="0" borderId="82" xfId="0" applyNumberFormat="1" applyFont="1" applyBorder="1" applyAlignment="1">
      <alignment vertical="top" wrapText="1"/>
    </xf>
    <xf numFmtId="3" fontId="6" fillId="6" borderId="12" xfId="0" applyNumberFormat="1" applyFont="1" applyFill="1" applyBorder="1" applyAlignment="1">
      <alignment horizontal="center" vertical="top" wrapText="1"/>
    </xf>
    <xf numFmtId="3" fontId="4" fillId="6" borderId="3" xfId="0" applyNumberFormat="1" applyFont="1" applyFill="1" applyBorder="1" applyAlignment="1">
      <alignment horizontal="center" vertical="top"/>
    </xf>
    <xf numFmtId="3" fontId="4" fillId="6" borderId="11" xfId="0" applyNumberFormat="1" applyFont="1" applyFill="1" applyBorder="1" applyAlignment="1">
      <alignment horizontal="center" vertical="top"/>
    </xf>
    <xf numFmtId="3" fontId="4" fillId="6" borderId="22" xfId="0" applyNumberFormat="1" applyFont="1" applyFill="1" applyBorder="1" applyAlignment="1">
      <alignment horizontal="center" vertical="top"/>
    </xf>
    <xf numFmtId="3" fontId="4" fillId="6" borderId="90" xfId="0" applyNumberFormat="1" applyFont="1" applyFill="1" applyBorder="1" applyAlignment="1">
      <alignment horizontal="center" vertical="top"/>
    </xf>
    <xf numFmtId="3" fontId="4" fillId="0" borderId="0" xfId="0" applyNumberFormat="1" applyFont="1" applyFill="1" applyBorder="1" applyAlignment="1">
      <alignment horizontal="left" vertical="top" wrapText="1"/>
    </xf>
    <xf numFmtId="0" fontId="20" fillId="6" borderId="0" xfId="0" applyFont="1" applyFill="1" applyAlignment="1">
      <alignment vertical="top"/>
    </xf>
    <xf numFmtId="0" fontId="16" fillId="0" borderId="0" xfId="0" applyFont="1" applyFill="1"/>
    <xf numFmtId="0" fontId="9" fillId="0" borderId="0" xfId="0" applyFont="1" applyFill="1" applyBorder="1" applyAlignment="1">
      <alignment vertical="top"/>
    </xf>
    <xf numFmtId="0" fontId="9" fillId="0" borderId="0" xfId="0" applyFont="1" applyFill="1" applyAlignment="1">
      <alignment vertical="top"/>
    </xf>
    <xf numFmtId="166" fontId="20" fillId="11" borderId="34" xfId="0" applyNumberFormat="1" applyFont="1" applyFill="1" applyBorder="1" applyAlignment="1">
      <alignment horizontal="center" vertical="top"/>
    </xf>
    <xf numFmtId="166" fontId="20" fillId="11" borderId="58" xfId="0" applyNumberFormat="1" applyFont="1" applyFill="1" applyBorder="1" applyAlignment="1">
      <alignment horizontal="center" vertical="top"/>
    </xf>
    <xf numFmtId="0" fontId="23" fillId="0" borderId="86" xfId="0" applyFont="1" applyFill="1" applyBorder="1" applyAlignment="1">
      <alignment horizontal="left" vertical="top" wrapText="1"/>
    </xf>
    <xf numFmtId="166" fontId="4" fillId="10" borderId="13" xfId="0" applyNumberFormat="1" applyFont="1" applyFill="1" applyBorder="1" applyAlignment="1">
      <alignment horizontal="center" vertical="top"/>
    </xf>
    <xf numFmtId="166" fontId="20" fillId="11" borderId="11" xfId="0" applyNumberFormat="1" applyFont="1" applyFill="1" applyBorder="1" applyAlignment="1">
      <alignment horizontal="center" vertical="top"/>
    </xf>
    <xf numFmtId="166" fontId="20" fillId="11" borderId="13" xfId="0" applyNumberFormat="1" applyFont="1" applyFill="1" applyBorder="1" applyAlignment="1">
      <alignment horizontal="center" vertical="top"/>
    </xf>
    <xf numFmtId="3" fontId="4" fillId="6" borderId="52" xfId="0" applyNumberFormat="1" applyFont="1" applyFill="1" applyBorder="1" applyAlignment="1">
      <alignment horizontal="center" vertical="top"/>
    </xf>
    <xf numFmtId="3" fontId="4" fillId="6" borderId="19" xfId="0" applyNumberFormat="1" applyFont="1" applyFill="1" applyBorder="1" applyAlignment="1">
      <alignment horizontal="center" vertical="top"/>
    </xf>
    <xf numFmtId="3" fontId="4" fillId="6" borderId="107" xfId="0" applyNumberFormat="1" applyFont="1" applyFill="1" applyBorder="1" applyAlignment="1">
      <alignment horizontal="center" vertical="top"/>
    </xf>
    <xf numFmtId="166" fontId="20" fillId="11" borderId="2" xfId="0" applyNumberFormat="1" applyFont="1" applyFill="1" applyBorder="1" applyAlignment="1">
      <alignment horizontal="center" vertical="top"/>
    </xf>
    <xf numFmtId="166" fontId="20" fillId="11" borderId="3" xfId="0" applyNumberFormat="1" applyFont="1" applyFill="1" applyBorder="1" applyAlignment="1">
      <alignment horizontal="center" vertical="top"/>
    </xf>
    <xf numFmtId="166" fontId="4" fillId="10" borderId="34" xfId="0" applyNumberFormat="1" applyFont="1" applyFill="1" applyBorder="1" applyAlignment="1">
      <alignment horizontal="center" vertical="top"/>
    </xf>
    <xf numFmtId="166" fontId="4" fillId="10" borderId="58" xfId="0" applyNumberFormat="1" applyFont="1" applyFill="1" applyBorder="1" applyAlignment="1">
      <alignment horizontal="center" vertical="top"/>
    </xf>
    <xf numFmtId="166" fontId="20" fillId="11" borderId="5" xfId="0" applyNumberFormat="1" applyFont="1" applyFill="1" applyBorder="1" applyAlignment="1">
      <alignment horizontal="center" vertical="top"/>
    </xf>
    <xf numFmtId="166" fontId="5" fillId="11" borderId="60" xfId="0" applyNumberFormat="1" applyFont="1" applyFill="1" applyBorder="1" applyAlignment="1">
      <alignment horizontal="center" vertical="top"/>
    </xf>
    <xf numFmtId="166" fontId="5" fillId="11" borderId="58" xfId="0" applyNumberFormat="1" applyFont="1" applyFill="1" applyBorder="1" applyAlignment="1">
      <alignment horizontal="center" vertical="top"/>
    </xf>
    <xf numFmtId="166" fontId="4" fillId="6" borderId="97" xfId="0" applyNumberFormat="1" applyFont="1" applyFill="1" applyBorder="1" applyAlignment="1">
      <alignment horizontal="center" vertical="top"/>
    </xf>
    <xf numFmtId="166" fontId="4" fillId="6" borderId="112" xfId="0" applyNumberFormat="1" applyFont="1" applyFill="1" applyBorder="1" applyAlignment="1">
      <alignment horizontal="center" vertical="top"/>
    </xf>
    <xf numFmtId="166" fontId="4" fillId="6" borderId="18" xfId="0" applyNumberFormat="1" applyFont="1" applyFill="1" applyBorder="1" applyAlignment="1">
      <alignment horizontal="center" vertical="top"/>
    </xf>
    <xf numFmtId="166" fontId="4" fillId="6" borderId="33" xfId="0" applyNumberFormat="1" applyFont="1" applyFill="1" applyBorder="1" applyAlignment="1">
      <alignment horizontal="center" vertical="top"/>
    </xf>
    <xf numFmtId="0" fontId="21" fillId="0" borderId="52" xfId="0" applyFont="1" applyBorder="1" applyAlignment="1">
      <alignment horizontal="left" vertical="top" wrapText="1"/>
    </xf>
    <xf numFmtId="0" fontId="23" fillId="6" borderId="58" xfId="0" applyFont="1" applyFill="1" applyBorder="1" applyAlignment="1">
      <alignment horizontal="left" vertical="top" wrapText="1"/>
    </xf>
    <xf numFmtId="3" fontId="23" fillId="6" borderId="10" xfId="0" applyNumberFormat="1" applyFont="1" applyFill="1" applyBorder="1" applyAlignment="1">
      <alignment vertical="top" wrapText="1"/>
    </xf>
    <xf numFmtId="49" fontId="6" fillId="6" borderId="40" xfId="0" applyNumberFormat="1" applyFont="1" applyFill="1" applyBorder="1" applyAlignment="1">
      <alignment horizontal="center" vertical="top"/>
    </xf>
    <xf numFmtId="49" fontId="6" fillId="6" borderId="58" xfId="0" applyNumberFormat="1" applyFont="1" applyFill="1" applyBorder="1" applyAlignment="1">
      <alignment horizontal="center" vertical="top"/>
    </xf>
    <xf numFmtId="3" fontId="23" fillId="6" borderId="52" xfId="0" applyNumberFormat="1" applyFont="1" applyFill="1" applyBorder="1" applyAlignment="1">
      <alignment horizontal="left" vertical="top" wrapText="1"/>
    </xf>
    <xf numFmtId="3" fontId="4" fillId="6" borderId="10" xfId="0" applyNumberFormat="1" applyFont="1" applyFill="1" applyBorder="1" applyAlignment="1">
      <alignment horizontal="left" vertical="top" wrapText="1"/>
    </xf>
    <xf numFmtId="3" fontId="4" fillId="6" borderId="21" xfId="0" applyNumberFormat="1" applyFont="1" applyFill="1" applyBorder="1" applyAlignment="1">
      <alignment horizontal="left" vertical="top" wrapText="1"/>
    </xf>
    <xf numFmtId="3" fontId="4" fillId="0" borderId="7" xfId="0" applyNumberFormat="1" applyFont="1" applyBorder="1" applyAlignment="1">
      <alignment horizontal="center" vertical="top" wrapText="1"/>
    </xf>
    <xf numFmtId="3" fontId="4" fillId="6" borderId="3" xfId="0" applyNumberFormat="1" applyFont="1" applyFill="1" applyBorder="1" applyAlignment="1">
      <alignment horizontal="left" vertical="top" wrapText="1"/>
    </xf>
    <xf numFmtId="3" fontId="5" fillId="0" borderId="22" xfId="0" applyNumberFormat="1" applyFont="1" applyFill="1" applyBorder="1" applyAlignment="1">
      <alignment horizontal="center" vertical="top" wrapText="1"/>
    </xf>
    <xf numFmtId="49" fontId="4" fillId="0" borderId="14" xfId="0" applyNumberFormat="1" applyFont="1" applyBorder="1" applyAlignment="1">
      <alignment horizontal="center" vertical="top" wrapText="1"/>
    </xf>
    <xf numFmtId="3" fontId="4" fillId="6" borderId="54" xfId="0" applyNumberFormat="1" applyFont="1" applyFill="1" applyBorder="1" applyAlignment="1">
      <alignment vertical="top" wrapText="1"/>
    </xf>
    <xf numFmtId="3" fontId="4" fillId="6" borderId="14" xfId="0" applyNumberFormat="1" applyFont="1" applyFill="1" applyBorder="1" applyAlignment="1">
      <alignment horizontal="center" vertical="top" wrapText="1"/>
    </xf>
    <xf numFmtId="3" fontId="4" fillId="6" borderId="11" xfId="0" applyNumberFormat="1" applyFont="1" applyFill="1" applyBorder="1" applyAlignment="1">
      <alignment horizontal="left" vertical="top" wrapText="1"/>
    </xf>
    <xf numFmtId="3" fontId="4" fillId="6" borderId="40" xfId="0" applyNumberFormat="1" applyFont="1" applyFill="1" applyBorder="1" applyAlignment="1">
      <alignment horizontal="left" vertical="top" wrapText="1"/>
    </xf>
    <xf numFmtId="3" fontId="4" fillId="6" borderId="50" xfId="0" applyNumberFormat="1" applyFont="1" applyFill="1" applyBorder="1" applyAlignment="1">
      <alignment horizontal="center" vertical="top" wrapText="1"/>
    </xf>
    <xf numFmtId="3" fontId="4" fillId="6" borderId="22" xfId="0" applyNumberFormat="1" applyFont="1" applyFill="1" applyBorder="1" applyAlignment="1">
      <alignment horizontal="left" vertical="top" wrapText="1"/>
    </xf>
    <xf numFmtId="3" fontId="4" fillId="6" borderId="7" xfId="0" applyNumberFormat="1" applyFont="1" applyFill="1" applyBorder="1" applyAlignment="1">
      <alignment horizontal="center" vertical="top" wrapText="1"/>
    </xf>
    <xf numFmtId="3" fontId="4" fillId="6" borderId="26" xfId="0" applyNumberFormat="1" applyFont="1" applyFill="1" applyBorder="1" applyAlignment="1">
      <alignment horizontal="center" vertical="top" wrapText="1"/>
    </xf>
    <xf numFmtId="3" fontId="6" fillId="4" borderId="2"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3" fontId="6" fillId="6" borderId="11" xfId="0" applyNumberFormat="1" applyFont="1" applyFill="1" applyBorder="1" applyAlignment="1">
      <alignment horizontal="center" vertical="top"/>
    </xf>
    <xf numFmtId="3" fontId="6" fillId="0" borderId="12" xfId="0" applyNumberFormat="1" applyFont="1" applyBorder="1" applyAlignment="1">
      <alignment horizontal="center" vertical="top"/>
    </xf>
    <xf numFmtId="3" fontId="6" fillId="5" borderId="11"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3" fontId="6" fillId="0" borderId="4" xfId="0" applyNumberFormat="1" applyFont="1" applyFill="1" applyBorder="1" applyAlignment="1">
      <alignment horizontal="center" vertical="top"/>
    </xf>
    <xf numFmtId="3" fontId="4" fillId="0" borderId="30" xfId="0" applyNumberFormat="1" applyFont="1" applyBorder="1" applyAlignment="1">
      <alignment horizontal="center" vertical="top"/>
    </xf>
    <xf numFmtId="3" fontId="4" fillId="0" borderId="0" xfId="0" applyNumberFormat="1" applyFont="1" applyBorder="1" applyAlignment="1">
      <alignment horizontal="center" vertical="top"/>
    </xf>
    <xf numFmtId="3" fontId="4" fillId="0" borderId="1" xfId="0" applyNumberFormat="1" applyFont="1" applyBorder="1" applyAlignment="1">
      <alignment horizontal="center" vertical="top"/>
    </xf>
    <xf numFmtId="3" fontId="4" fillId="0" borderId="14" xfId="0" applyNumberFormat="1" applyFont="1" applyBorder="1" applyAlignment="1">
      <alignment horizontal="center" vertical="top" wrapText="1"/>
    </xf>
    <xf numFmtId="3" fontId="4" fillId="0" borderId="26" xfId="0" applyNumberFormat="1" applyFont="1" applyBorder="1" applyAlignment="1">
      <alignment horizontal="center" vertical="top" wrapText="1"/>
    </xf>
    <xf numFmtId="3" fontId="4" fillId="6" borderId="30" xfId="0" applyNumberFormat="1" applyFont="1" applyFill="1" applyBorder="1" applyAlignment="1">
      <alignment horizontal="center" vertical="top"/>
    </xf>
    <xf numFmtId="3" fontId="4" fillId="6" borderId="0" xfId="0" applyNumberFormat="1" applyFont="1" applyFill="1" applyBorder="1" applyAlignment="1">
      <alignment horizontal="center" vertical="top"/>
    </xf>
    <xf numFmtId="3" fontId="4" fillId="6" borderId="1" xfId="0" applyNumberFormat="1" applyFont="1" applyFill="1" applyBorder="1" applyAlignment="1">
      <alignment horizontal="center" vertical="top"/>
    </xf>
    <xf numFmtId="49" fontId="6" fillId="5" borderId="3" xfId="0" applyNumberFormat="1" applyFont="1" applyFill="1" applyBorder="1" applyAlignment="1">
      <alignment horizontal="center" vertical="top"/>
    </xf>
    <xf numFmtId="49" fontId="6" fillId="5" borderId="11" xfId="0" applyNumberFormat="1" applyFont="1" applyFill="1" applyBorder="1" applyAlignment="1">
      <alignment horizontal="center" vertical="top"/>
    </xf>
    <xf numFmtId="49" fontId="6" fillId="5" borderId="22" xfId="0" applyNumberFormat="1" applyFont="1" applyFill="1" applyBorder="1" applyAlignment="1">
      <alignment horizontal="center" vertical="top"/>
    </xf>
    <xf numFmtId="3" fontId="16" fillId="6" borderId="11" xfId="0" applyNumberFormat="1" applyFont="1" applyFill="1" applyBorder="1" applyAlignment="1">
      <alignment horizontal="left" vertical="top" wrapText="1"/>
    </xf>
    <xf numFmtId="3" fontId="4" fillId="6" borderId="0" xfId="0" applyNumberFormat="1" applyFont="1" applyFill="1" applyBorder="1" applyAlignment="1">
      <alignment horizontal="center" vertical="top" wrapText="1"/>
    </xf>
    <xf numFmtId="3" fontId="6" fillId="6" borderId="39"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49" fontId="9" fillId="6" borderId="40" xfId="0" applyNumberFormat="1" applyFont="1" applyFill="1" applyBorder="1" applyAlignment="1">
      <alignment horizontal="center" vertical="center" textRotation="90" wrapText="1"/>
    </xf>
    <xf numFmtId="49" fontId="9" fillId="6" borderId="11" xfId="0" applyNumberFormat="1" applyFont="1" applyFill="1" applyBorder="1" applyAlignment="1">
      <alignment horizontal="center" vertical="center" textRotation="90" wrapText="1"/>
    </xf>
    <xf numFmtId="0" fontId="19" fillId="6" borderId="11" xfId="0" applyFont="1" applyFill="1" applyBorder="1" applyAlignment="1">
      <alignment horizontal="center" vertical="center" textRotation="90"/>
    </xf>
    <xf numFmtId="49" fontId="5" fillId="6" borderId="11" xfId="0" applyNumberFormat="1" applyFont="1" applyFill="1" applyBorder="1" applyAlignment="1">
      <alignment horizontal="center" vertical="center" textRotation="90" wrapText="1"/>
    </xf>
    <xf numFmtId="49" fontId="6" fillId="6" borderId="33" xfId="0" applyNumberFormat="1" applyFont="1" applyFill="1" applyBorder="1" applyAlignment="1">
      <alignment horizontal="center" vertical="top"/>
    </xf>
    <xf numFmtId="49" fontId="6" fillId="6" borderId="11" xfId="0" applyNumberFormat="1" applyFont="1" applyFill="1" applyBorder="1" applyAlignment="1">
      <alignment horizontal="center" vertical="top"/>
    </xf>
    <xf numFmtId="3" fontId="6" fillId="6" borderId="59" xfId="0" applyNumberFormat="1" applyFont="1" applyFill="1" applyBorder="1" applyAlignment="1">
      <alignment horizontal="center" vertical="top"/>
    </xf>
    <xf numFmtId="49" fontId="6" fillId="4" borderId="10" xfId="0" applyNumberFormat="1" applyFont="1" applyFill="1" applyBorder="1" applyAlignment="1">
      <alignment horizontal="center" vertical="top"/>
    </xf>
    <xf numFmtId="3" fontId="6" fillId="6" borderId="65" xfId="0" applyNumberFormat="1" applyFont="1" applyFill="1" applyBorder="1" applyAlignment="1">
      <alignment horizontal="center" vertical="top"/>
    </xf>
    <xf numFmtId="3" fontId="6" fillId="6" borderId="40" xfId="0" applyNumberFormat="1" applyFont="1" applyFill="1" applyBorder="1" applyAlignment="1">
      <alignment horizontal="center" vertical="top"/>
    </xf>
    <xf numFmtId="3" fontId="4" fillId="0" borderId="65" xfId="0" applyNumberFormat="1" applyFont="1" applyBorder="1" applyAlignment="1">
      <alignment horizontal="center" vertical="top"/>
    </xf>
    <xf numFmtId="49" fontId="6" fillId="9" borderId="12" xfId="0" applyNumberFormat="1" applyFont="1" applyFill="1" applyBorder="1" applyAlignment="1">
      <alignment horizontal="center" vertical="top"/>
    </xf>
    <xf numFmtId="3" fontId="4" fillId="0" borderId="10" xfId="0" applyNumberFormat="1" applyFont="1" applyBorder="1" applyAlignment="1">
      <alignment vertical="top" wrapText="1"/>
    </xf>
    <xf numFmtId="3" fontId="4" fillId="6" borderId="40" xfId="0" applyNumberFormat="1" applyFont="1" applyFill="1" applyBorder="1" applyAlignment="1">
      <alignment vertical="top" wrapText="1"/>
    </xf>
    <xf numFmtId="3" fontId="4" fillId="6" borderId="11" xfId="0" applyNumberFormat="1" applyFont="1" applyFill="1" applyBorder="1" applyAlignment="1">
      <alignment vertical="top" wrapText="1"/>
    </xf>
    <xf numFmtId="0" fontId="4" fillId="6" borderId="58" xfId="0" applyFont="1" applyFill="1" applyBorder="1" applyAlignment="1">
      <alignment horizontal="left" vertical="top" wrapText="1"/>
    </xf>
    <xf numFmtId="3" fontId="4" fillId="6" borderId="15" xfId="0" applyNumberFormat="1" applyFont="1" applyFill="1" applyBorder="1" applyAlignment="1">
      <alignment horizontal="left" vertical="top" wrapText="1"/>
    </xf>
    <xf numFmtId="3" fontId="4" fillId="6" borderId="15" xfId="0" applyNumberFormat="1" applyFont="1" applyFill="1" applyBorder="1" applyAlignment="1">
      <alignment vertical="top" wrapText="1"/>
    </xf>
    <xf numFmtId="0" fontId="2" fillId="0" borderId="0" xfId="0" applyFont="1" applyAlignment="1">
      <alignment horizontal="center" vertical="top" wrapText="1"/>
    </xf>
    <xf numFmtId="0" fontId="6" fillId="0" borderId="8" xfId="0" applyFont="1" applyBorder="1" applyAlignment="1">
      <alignment horizontal="center" vertical="center" wrapText="1"/>
    </xf>
    <xf numFmtId="3" fontId="6" fillId="9" borderId="24" xfId="0" applyNumberFormat="1" applyFont="1" applyFill="1" applyBorder="1" applyAlignment="1">
      <alignment horizontal="right" vertical="top" wrapText="1"/>
    </xf>
    <xf numFmtId="3" fontId="4" fillId="0" borderId="31" xfId="0" applyNumberFormat="1" applyFont="1" applyBorder="1" applyAlignment="1">
      <alignment horizontal="left" vertical="top" wrapText="1"/>
    </xf>
    <xf numFmtId="0" fontId="4" fillId="6" borderId="11" xfId="0" applyFont="1" applyFill="1" applyBorder="1" applyAlignment="1">
      <alignment vertical="top" wrapText="1"/>
    </xf>
    <xf numFmtId="49" fontId="5" fillId="6" borderId="58" xfId="0" applyNumberFormat="1" applyFont="1" applyFill="1" applyBorder="1" applyAlignment="1">
      <alignment horizontal="center" vertical="center" textRotation="90" wrapText="1"/>
    </xf>
    <xf numFmtId="0" fontId="4" fillId="6" borderId="58" xfId="0" applyFont="1" applyFill="1" applyBorder="1" applyAlignment="1">
      <alignment vertical="top" wrapText="1"/>
    </xf>
    <xf numFmtId="3" fontId="4" fillId="0" borderId="0" xfId="0" applyNumberFormat="1" applyFont="1" applyFill="1" applyBorder="1" applyAlignment="1">
      <alignment horizontal="left" vertical="top" wrapText="1"/>
    </xf>
    <xf numFmtId="49" fontId="6" fillId="6" borderId="4" xfId="0" applyNumberFormat="1" applyFont="1" applyFill="1" applyBorder="1" applyAlignment="1">
      <alignment horizontal="center" vertical="top"/>
    </xf>
    <xf numFmtId="49" fontId="6" fillId="6" borderId="12" xfId="0" applyNumberFormat="1" applyFont="1" applyFill="1" applyBorder="1" applyAlignment="1">
      <alignment horizontal="center" vertical="top"/>
    </xf>
    <xf numFmtId="49" fontId="6" fillId="6" borderId="23" xfId="0" applyNumberFormat="1" applyFont="1" applyFill="1" applyBorder="1" applyAlignment="1">
      <alignment horizontal="center" vertical="top"/>
    </xf>
    <xf numFmtId="3" fontId="6" fillId="9" borderId="12" xfId="0" applyNumberFormat="1" applyFont="1" applyFill="1" applyBorder="1" applyAlignment="1">
      <alignment horizontal="center" vertical="top"/>
    </xf>
    <xf numFmtId="0" fontId="21" fillId="6" borderId="11" xfId="0" applyFont="1" applyFill="1" applyBorder="1" applyAlignment="1">
      <alignment horizontal="left" vertical="top" wrapText="1"/>
    </xf>
    <xf numFmtId="3" fontId="6" fillId="0" borderId="0" xfId="0" applyNumberFormat="1" applyFont="1" applyFill="1" applyBorder="1" applyAlignment="1">
      <alignment horizontal="center" vertical="top" wrapText="1"/>
    </xf>
    <xf numFmtId="3" fontId="4" fillId="6" borderId="52" xfId="0" applyNumberFormat="1" applyFont="1" applyFill="1" applyBorder="1" applyAlignment="1">
      <alignment vertical="top" wrapText="1"/>
    </xf>
    <xf numFmtId="3" fontId="4" fillId="6" borderId="4" xfId="0" applyNumberFormat="1" applyFont="1" applyFill="1" applyBorder="1" applyAlignment="1">
      <alignment horizontal="center" vertical="top"/>
    </xf>
    <xf numFmtId="3" fontId="4" fillId="6" borderId="23" xfId="0" applyNumberFormat="1" applyFont="1" applyFill="1" applyBorder="1" applyAlignment="1">
      <alignment horizontal="center" vertical="top"/>
    </xf>
    <xf numFmtId="49" fontId="5" fillId="6" borderId="11" xfId="0" applyNumberFormat="1" applyFont="1" applyFill="1" applyBorder="1" applyAlignment="1">
      <alignment horizontal="center" vertical="top" textRotation="90" wrapText="1"/>
    </xf>
    <xf numFmtId="3" fontId="6" fillId="9" borderId="11" xfId="0" applyNumberFormat="1" applyFont="1" applyFill="1" applyBorder="1" applyAlignment="1">
      <alignment horizontal="center" vertical="top"/>
    </xf>
    <xf numFmtId="3" fontId="4" fillId="6" borderId="35" xfId="0" applyNumberFormat="1" applyFont="1" applyFill="1" applyBorder="1" applyAlignment="1">
      <alignment horizontal="left" vertical="top" wrapText="1"/>
    </xf>
    <xf numFmtId="3" fontId="4" fillId="0" borderId="63" xfId="0" applyNumberFormat="1" applyFont="1" applyBorder="1" applyAlignment="1">
      <alignment horizontal="center" vertical="top"/>
    </xf>
    <xf numFmtId="3" fontId="4" fillId="0" borderId="33" xfId="0" applyNumberFormat="1" applyFont="1" applyBorder="1" applyAlignment="1">
      <alignment horizontal="center" vertical="top"/>
    </xf>
    <xf numFmtId="3" fontId="4" fillId="0" borderId="28" xfId="0" applyNumberFormat="1" applyFont="1" applyBorder="1" applyAlignment="1">
      <alignment horizontal="center" vertical="top"/>
    </xf>
    <xf numFmtId="3" fontId="4" fillId="6" borderId="63"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3" fontId="4" fillId="6" borderId="28" xfId="0" applyNumberFormat="1" applyFont="1" applyFill="1" applyBorder="1" applyAlignment="1">
      <alignment horizontal="center" vertical="top"/>
    </xf>
    <xf numFmtId="0" fontId="4" fillId="6" borderId="87" xfId="0" applyFont="1" applyFill="1" applyBorder="1" applyAlignment="1">
      <alignment horizontal="left" vertical="top" wrapText="1"/>
    </xf>
    <xf numFmtId="3" fontId="4" fillId="6" borderId="68" xfId="0" applyNumberFormat="1" applyFont="1" applyFill="1" applyBorder="1" applyAlignment="1">
      <alignment horizontal="left" vertical="top" wrapText="1"/>
    </xf>
    <xf numFmtId="3" fontId="4" fillId="6" borderId="36" xfId="0" applyNumberFormat="1" applyFont="1" applyFill="1" applyBorder="1" applyAlignment="1">
      <alignment horizontal="left" vertical="top" wrapText="1"/>
    </xf>
    <xf numFmtId="3" fontId="6" fillId="6" borderId="3" xfId="0" applyNumberFormat="1" applyFont="1" applyFill="1" applyBorder="1" applyAlignment="1">
      <alignment vertical="top" wrapText="1"/>
    </xf>
    <xf numFmtId="3" fontId="6" fillId="6" borderId="11" xfId="0" applyNumberFormat="1" applyFont="1" applyFill="1" applyBorder="1" applyAlignment="1">
      <alignment vertical="top" wrapText="1"/>
    </xf>
    <xf numFmtId="3" fontId="4" fillId="6" borderId="54" xfId="0" applyNumberFormat="1" applyFont="1" applyFill="1" applyBorder="1" applyAlignment="1">
      <alignment horizontal="left" vertical="top" wrapText="1"/>
    </xf>
    <xf numFmtId="3" fontId="4" fillId="6" borderId="68" xfId="0" applyNumberFormat="1" applyFont="1" applyFill="1" applyBorder="1" applyAlignment="1">
      <alignment vertical="top" wrapText="1"/>
    </xf>
    <xf numFmtId="3" fontId="4" fillId="6" borderId="3" xfId="0" applyNumberFormat="1" applyFont="1" applyFill="1" applyBorder="1" applyAlignment="1">
      <alignment vertical="top" wrapText="1"/>
    </xf>
    <xf numFmtId="0" fontId="4" fillId="6" borderId="68" xfId="0" applyFont="1" applyFill="1" applyBorder="1" applyAlignment="1">
      <alignment horizontal="left" vertical="top" wrapText="1"/>
    </xf>
    <xf numFmtId="0" fontId="4" fillId="6" borderId="49" xfId="0" applyFont="1" applyFill="1" applyBorder="1" applyAlignment="1">
      <alignment horizontal="center" vertical="top" wrapText="1"/>
    </xf>
    <xf numFmtId="0" fontId="4" fillId="6" borderId="13" xfId="0" applyFont="1" applyFill="1" applyBorder="1" applyAlignment="1">
      <alignment horizontal="center" vertical="top" wrapText="1"/>
    </xf>
    <xf numFmtId="3" fontId="10" fillId="6" borderId="40" xfId="0" applyNumberFormat="1" applyFont="1" applyFill="1" applyBorder="1" applyAlignment="1">
      <alignment horizontal="center" vertical="top"/>
    </xf>
    <xf numFmtId="3" fontId="10" fillId="6" borderId="41" xfId="0" applyNumberFormat="1" applyFont="1" applyFill="1" applyBorder="1" applyAlignment="1">
      <alignment horizontal="center" vertical="top"/>
    </xf>
    <xf numFmtId="3" fontId="10" fillId="6" borderId="18" xfId="0" applyNumberFormat="1" applyFont="1" applyFill="1" applyBorder="1" applyAlignment="1">
      <alignment horizontal="center" vertical="top"/>
    </xf>
    <xf numFmtId="3" fontId="10" fillId="6" borderId="11" xfId="0" applyNumberFormat="1" applyFont="1" applyFill="1" applyBorder="1" applyAlignment="1">
      <alignment horizontal="center" vertical="top"/>
    </xf>
    <xf numFmtId="3" fontId="10" fillId="6" borderId="0" xfId="0" applyNumberFormat="1" applyFont="1" applyFill="1" applyBorder="1" applyAlignment="1">
      <alignment horizontal="center" vertical="top"/>
    </xf>
    <xf numFmtId="3" fontId="10" fillId="6" borderId="33" xfId="0" applyNumberFormat="1" applyFont="1" applyFill="1" applyBorder="1" applyAlignment="1">
      <alignment horizontal="center" vertical="top"/>
    </xf>
    <xf numFmtId="166" fontId="5" fillId="6" borderId="113" xfId="0" applyNumberFormat="1" applyFont="1" applyFill="1" applyBorder="1" applyAlignment="1">
      <alignment horizontal="center" vertical="top"/>
    </xf>
    <xf numFmtId="166" fontId="5" fillId="6" borderId="94" xfId="0" applyNumberFormat="1" applyFont="1" applyFill="1" applyBorder="1" applyAlignment="1">
      <alignment horizontal="center" vertical="top"/>
    </xf>
    <xf numFmtId="0" fontId="20" fillId="11" borderId="0" xfId="0" applyFont="1" applyFill="1" applyBorder="1" applyAlignment="1">
      <alignment horizontal="center" vertical="center"/>
    </xf>
    <xf numFmtId="166" fontId="5" fillId="11" borderId="0" xfId="0" applyNumberFormat="1" applyFont="1" applyFill="1" applyBorder="1" applyAlignment="1">
      <alignment horizontal="center" vertical="top"/>
    </xf>
    <xf numFmtId="166" fontId="5" fillId="11" borderId="11" xfId="0" applyNumberFormat="1" applyFont="1" applyFill="1" applyBorder="1" applyAlignment="1">
      <alignment horizontal="center" vertical="top"/>
    </xf>
    <xf numFmtId="166" fontId="5" fillId="11" borderId="14" xfId="0" applyNumberFormat="1" applyFont="1" applyFill="1" applyBorder="1" applyAlignment="1">
      <alignment horizontal="center" vertical="top"/>
    </xf>
    <xf numFmtId="0" fontId="4" fillId="6" borderId="40" xfId="0" applyFont="1" applyFill="1" applyBorder="1" applyAlignment="1">
      <alignment vertical="top" wrapText="1"/>
    </xf>
    <xf numFmtId="49" fontId="5" fillId="6" borderId="11" xfId="0" applyNumberFormat="1" applyFont="1" applyFill="1" applyBorder="1" applyAlignment="1">
      <alignment horizontal="center" vertical="center" textRotation="90" wrapText="1"/>
    </xf>
    <xf numFmtId="3" fontId="4" fillId="6" borderId="14" xfId="0" applyNumberFormat="1" applyFont="1" applyFill="1" applyBorder="1" applyAlignment="1">
      <alignment horizontal="center" vertical="top" wrapText="1"/>
    </xf>
    <xf numFmtId="0" fontId="23" fillId="6" borderId="113" xfId="0" applyFont="1" applyFill="1" applyBorder="1" applyAlignment="1">
      <alignment vertical="top" wrapText="1"/>
    </xf>
    <xf numFmtId="3" fontId="23" fillId="6" borderId="11" xfId="0" applyNumberFormat="1" applyFont="1" applyFill="1" applyBorder="1" applyAlignment="1">
      <alignment horizontal="left" vertical="top" wrapText="1"/>
    </xf>
    <xf numFmtId="3" fontId="4" fillId="6" borderId="11" xfId="0" applyNumberFormat="1" applyFont="1" applyFill="1" applyBorder="1" applyAlignment="1">
      <alignment horizontal="left" vertical="top" wrapText="1"/>
    </xf>
    <xf numFmtId="166" fontId="5" fillId="11" borderId="49" xfId="0" applyNumberFormat="1" applyFont="1" applyFill="1" applyBorder="1" applyAlignment="1">
      <alignment horizontal="center" vertical="top"/>
    </xf>
    <xf numFmtId="166" fontId="5" fillId="11" borderId="41" xfId="0" applyNumberFormat="1" applyFont="1" applyFill="1" applyBorder="1" applyAlignment="1">
      <alignment horizontal="center" vertical="top"/>
    </xf>
    <xf numFmtId="3" fontId="13" fillId="6" borderId="57" xfId="0" applyNumberFormat="1" applyFont="1" applyFill="1" applyBorder="1" applyAlignment="1">
      <alignment horizontal="center" vertical="top" wrapText="1"/>
    </xf>
    <xf numFmtId="0" fontId="4" fillId="6" borderId="107" xfId="0" applyFont="1" applyFill="1" applyBorder="1" applyAlignment="1">
      <alignment horizontal="center" vertical="top"/>
    </xf>
    <xf numFmtId="0" fontId="4" fillId="6" borderId="10" xfId="0" applyFont="1" applyFill="1" applyBorder="1" applyAlignment="1">
      <alignment vertical="top" wrapText="1"/>
    </xf>
    <xf numFmtId="166" fontId="4" fillId="6" borderId="0" xfId="0" applyNumberFormat="1" applyFont="1" applyFill="1" applyBorder="1" applyAlignment="1">
      <alignment vertical="top" wrapText="1"/>
    </xf>
    <xf numFmtId="166" fontId="41" fillId="0" borderId="0" xfId="0" applyNumberFormat="1" applyFont="1" applyAlignment="1">
      <alignment vertical="top"/>
    </xf>
    <xf numFmtId="3" fontId="13" fillId="6" borderId="38" xfId="0" applyNumberFormat="1" applyFont="1" applyFill="1" applyBorder="1" applyAlignment="1">
      <alignment horizontal="left" vertical="top" wrapText="1"/>
    </xf>
    <xf numFmtId="3" fontId="6" fillId="9" borderId="24" xfId="0" applyNumberFormat="1" applyFont="1" applyFill="1" applyBorder="1" applyAlignment="1">
      <alignment horizontal="right" vertical="top" wrapText="1"/>
    </xf>
    <xf numFmtId="3" fontId="4" fillId="0" borderId="19" xfId="0" applyNumberFormat="1" applyFont="1" applyBorder="1" applyAlignment="1">
      <alignment horizontal="left" vertical="top" wrapText="1"/>
    </xf>
    <xf numFmtId="0" fontId="4" fillId="6" borderId="11" xfId="0" applyFont="1" applyFill="1" applyBorder="1" applyAlignment="1">
      <alignment vertical="top" wrapText="1"/>
    </xf>
    <xf numFmtId="49" fontId="6" fillId="4" borderId="10" xfId="0" applyNumberFormat="1" applyFont="1" applyFill="1" applyBorder="1" applyAlignment="1">
      <alignment horizontal="center" vertical="top"/>
    </xf>
    <xf numFmtId="49" fontId="6" fillId="5" borderId="3" xfId="0" applyNumberFormat="1" applyFont="1" applyFill="1" applyBorder="1" applyAlignment="1">
      <alignment horizontal="center" vertical="top"/>
    </xf>
    <xf numFmtId="49" fontId="6" fillId="5" borderId="11" xfId="0" applyNumberFormat="1" applyFont="1" applyFill="1" applyBorder="1" applyAlignment="1">
      <alignment horizontal="center" vertical="top"/>
    </xf>
    <xf numFmtId="49" fontId="6" fillId="6" borderId="12" xfId="0" applyNumberFormat="1" applyFont="1" applyFill="1" applyBorder="1" applyAlignment="1">
      <alignment horizontal="center" vertical="top"/>
    </xf>
    <xf numFmtId="0" fontId="4" fillId="6" borderId="58" xfId="0" applyFont="1" applyFill="1" applyBorder="1" applyAlignment="1">
      <alignment horizontal="left" vertical="top" wrapText="1"/>
    </xf>
    <xf numFmtId="49" fontId="5" fillId="6" borderId="11" xfId="0" applyNumberFormat="1" applyFont="1" applyFill="1" applyBorder="1" applyAlignment="1">
      <alignment horizontal="center" vertical="center" textRotation="90" wrapText="1"/>
    </xf>
    <xf numFmtId="49" fontId="5" fillId="6" borderId="58" xfId="0" applyNumberFormat="1" applyFont="1" applyFill="1" applyBorder="1" applyAlignment="1">
      <alignment horizontal="center" vertical="center" textRotation="90" wrapText="1"/>
    </xf>
    <xf numFmtId="0" fontId="4" fillId="6" borderId="58" xfId="0" applyFont="1" applyFill="1" applyBorder="1" applyAlignment="1">
      <alignment vertical="top" wrapText="1"/>
    </xf>
    <xf numFmtId="3" fontId="4" fillId="6" borderId="50" xfId="0" applyNumberFormat="1" applyFont="1" applyFill="1" applyBorder="1" applyAlignment="1">
      <alignment horizontal="center" vertical="top" wrapText="1"/>
    </xf>
    <xf numFmtId="3" fontId="4" fillId="6" borderId="14" xfId="0" applyNumberFormat="1" applyFont="1" applyFill="1" applyBorder="1" applyAlignment="1">
      <alignment horizontal="center" vertical="top" wrapText="1"/>
    </xf>
    <xf numFmtId="49" fontId="6" fillId="9" borderId="12"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49" fontId="6" fillId="6" borderId="33" xfId="0" applyNumberFormat="1" applyFont="1" applyFill="1" applyBorder="1" applyAlignment="1">
      <alignment horizontal="center" vertical="top"/>
    </xf>
    <xf numFmtId="3" fontId="4" fillId="0" borderId="7" xfId="0" applyNumberFormat="1" applyFont="1" applyBorder="1" applyAlignment="1">
      <alignment horizontal="center" vertical="top" wrapText="1"/>
    </xf>
    <xf numFmtId="3" fontId="4" fillId="0" borderId="26" xfId="0" applyNumberFormat="1" applyFont="1" applyBorder="1" applyAlignment="1">
      <alignment horizontal="center" vertical="top" wrapText="1"/>
    </xf>
    <xf numFmtId="3" fontId="6" fillId="4" borderId="2"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3" fontId="6" fillId="6" borderId="65" xfId="0" applyNumberFormat="1" applyFont="1" applyFill="1" applyBorder="1" applyAlignment="1">
      <alignment horizontal="center" vertical="top"/>
    </xf>
    <xf numFmtId="3" fontId="6" fillId="6" borderId="40" xfId="0" applyNumberFormat="1" applyFont="1" applyFill="1" applyBorder="1" applyAlignment="1">
      <alignment horizontal="center" vertical="top"/>
    </xf>
    <xf numFmtId="0" fontId="16" fillId="6" borderId="22" xfId="0" applyFont="1" applyFill="1" applyBorder="1" applyAlignment="1">
      <alignment horizontal="center" vertical="top" textRotation="90" wrapText="1"/>
    </xf>
    <xf numFmtId="49" fontId="6" fillId="6" borderId="40" xfId="0" applyNumberFormat="1" applyFont="1" applyFill="1" applyBorder="1" applyAlignment="1">
      <alignment horizontal="center" vertical="top"/>
    </xf>
    <xf numFmtId="49" fontId="6" fillId="6" borderId="58" xfId="0" applyNumberFormat="1" applyFont="1" applyFill="1" applyBorder="1" applyAlignment="1">
      <alignment horizontal="center" vertical="top"/>
    </xf>
    <xf numFmtId="3" fontId="5" fillId="0" borderId="22" xfId="0" applyNumberFormat="1" applyFont="1" applyFill="1" applyBorder="1" applyAlignment="1">
      <alignment horizontal="center" vertical="top" wrapText="1"/>
    </xf>
    <xf numFmtId="49" fontId="6" fillId="6" borderId="11" xfId="0" applyNumberFormat="1" applyFont="1" applyFill="1" applyBorder="1" applyAlignment="1">
      <alignment horizontal="center" vertical="top"/>
    </xf>
    <xf numFmtId="3" fontId="4" fillId="0" borderId="14" xfId="0" applyNumberFormat="1" applyFont="1" applyBorder="1" applyAlignment="1">
      <alignment horizontal="center" vertical="top" wrapText="1"/>
    </xf>
    <xf numFmtId="3" fontId="4" fillId="6" borderId="3" xfId="0" applyNumberFormat="1" applyFont="1" applyFill="1" applyBorder="1" applyAlignment="1">
      <alignment horizontal="left" vertical="top" wrapText="1"/>
    </xf>
    <xf numFmtId="3" fontId="4" fillId="6" borderId="22" xfId="0" applyNumberFormat="1" applyFont="1" applyFill="1" applyBorder="1" applyAlignment="1">
      <alignment horizontal="left" vertical="top" wrapText="1"/>
    </xf>
    <xf numFmtId="3" fontId="6" fillId="0" borderId="4" xfId="0" applyNumberFormat="1" applyFont="1" applyFill="1" applyBorder="1" applyAlignment="1">
      <alignment horizontal="center" vertical="top"/>
    </xf>
    <xf numFmtId="3" fontId="4" fillId="6" borderId="26" xfId="0" applyNumberFormat="1" applyFont="1" applyFill="1" applyBorder="1" applyAlignment="1">
      <alignment horizontal="center" vertical="top" wrapText="1"/>
    </xf>
    <xf numFmtId="3" fontId="6" fillId="6" borderId="11" xfId="0" applyNumberFormat="1" applyFont="1" applyFill="1" applyBorder="1" applyAlignment="1">
      <alignment horizontal="center" vertical="top"/>
    </xf>
    <xf numFmtId="3" fontId="4" fillId="6" borderId="11" xfId="0" applyNumberFormat="1" applyFont="1" applyFill="1" applyBorder="1" applyAlignment="1">
      <alignment horizontal="left" vertical="top" wrapText="1"/>
    </xf>
    <xf numFmtId="3" fontId="4" fillId="6" borderId="52" xfId="0" applyNumberFormat="1" applyFont="1" applyFill="1" applyBorder="1" applyAlignment="1">
      <alignment vertical="top" wrapText="1"/>
    </xf>
    <xf numFmtId="3" fontId="6" fillId="5" borderId="12" xfId="0" applyNumberFormat="1" applyFont="1" applyFill="1" applyBorder="1" applyAlignment="1">
      <alignment horizontal="center" vertical="top"/>
    </xf>
    <xf numFmtId="3" fontId="6" fillId="0" borderId="12" xfId="0" applyNumberFormat="1" applyFont="1" applyBorder="1" applyAlignment="1">
      <alignment horizontal="center" vertical="top"/>
    </xf>
    <xf numFmtId="49" fontId="9" fillId="6" borderId="40" xfId="0" applyNumberFormat="1" applyFont="1" applyFill="1" applyBorder="1" applyAlignment="1">
      <alignment horizontal="center" vertical="center" textRotation="90" wrapText="1"/>
    </xf>
    <xf numFmtId="3" fontId="4" fillId="0" borderId="63" xfId="0" applyNumberFormat="1" applyFont="1" applyBorder="1" applyAlignment="1">
      <alignment horizontal="center" vertical="top"/>
    </xf>
    <xf numFmtId="3" fontId="4" fillId="0" borderId="33" xfId="0" applyNumberFormat="1" applyFont="1" applyBorder="1" applyAlignment="1">
      <alignment horizontal="center" vertical="top"/>
    </xf>
    <xf numFmtId="3" fontId="4" fillId="0" borderId="28" xfId="0" applyNumberFormat="1" applyFont="1" applyBorder="1" applyAlignment="1">
      <alignment horizontal="center" vertical="top"/>
    </xf>
    <xf numFmtId="3" fontId="4" fillId="6" borderId="63"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3" fontId="4" fillId="6" borderId="28" xfId="0" applyNumberFormat="1" applyFont="1" applyFill="1" applyBorder="1" applyAlignment="1">
      <alignment horizontal="center" vertical="top"/>
    </xf>
    <xf numFmtId="3" fontId="4" fillId="6" borderId="54" xfId="0" applyNumberFormat="1" applyFont="1" applyFill="1" applyBorder="1" applyAlignment="1">
      <alignment vertical="top" wrapText="1"/>
    </xf>
    <xf numFmtId="3" fontId="6" fillId="9" borderId="11" xfId="0" applyNumberFormat="1" applyFont="1" applyFill="1" applyBorder="1" applyAlignment="1">
      <alignment horizontal="center" vertical="top"/>
    </xf>
    <xf numFmtId="3" fontId="6" fillId="6" borderId="39"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6" fillId="6" borderId="59" xfId="0" applyNumberFormat="1" applyFont="1" applyFill="1" applyBorder="1" applyAlignment="1">
      <alignment horizontal="center" vertical="top"/>
    </xf>
    <xf numFmtId="3" fontId="6" fillId="9" borderId="12" xfId="0" applyNumberFormat="1" applyFont="1" applyFill="1" applyBorder="1" applyAlignment="1">
      <alignment horizontal="center" vertical="top"/>
    </xf>
    <xf numFmtId="0" fontId="4" fillId="0" borderId="0" xfId="0" applyFont="1" applyBorder="1" applyAlignment="1">
      <alignment vertical="top" wrapText="1"/>
    </xf>
    <xf numFmtId="3" fontId="16" fillId="6" borderId="11" xfId="0" applyNumberFormat="1" applyFont="1" applyFill="1" applyBorder="1" applyAlignment="1">
      <alignment horizontal="left" vertical="top" wrapText="1"/>
    </xf>
    <xf numFmtId="3" fontId="4" fillId="6" borderId="0" xfId="0" applyNumberFormat="1" applyFont="1" applyFill="1" applyBorder="1" applyAlignment="1">
      <alignment horizontal="center" vertical="top" wrapText="1"/>
    </xf>
    <xf numFmtId="49" fontId="9" fillId="6" borderId="11" xfId="0" applyNumberFormat="1" applyFont="1" applyFill="1" applyBorder="1" applyAlignment="1">
      <alignment horizontal="center" vertical="center" textRotation="90" wrapText="1"/>
    </xf>
    <xf numFmtId="0" fontId="19" fillId="6" borderId="11" xfId="0" applyFont="1" applyFill="1" applyBorder="1" applyAlignment="1">
      <alignment horizontal="center" vertical="center" textRotation="90"/>
    </xf>
    <xf numFmtId="0" fontId="4" fillId="0" borderId="0" xfId="0" applyFont="1" applyAlignment="1">
      <alignment horizontal="right" wrapText="1"/>
    </xf>
    <xf numFmtId="0" fontId="2" fillId="0" borderId="0" xfId="0" applyFont="1" applyAlignment="1">
      <alignment horizontal="center" vertical="top" wrapText="1"/>
    </xf>
    <xf numFmtId="3" fontId="6" fillId="6" borderId="3" xfId="0" applyNumberFormat="1" applyFont="1" applyFill="1" applyBorder="1" applyAlignment="1">
      <alignment horizontal="left" vertical="top" wrapText="1"/>
    </xf>
    <xf numFmtId="3" fontId="4" fillId="6" borderId="68" xfId="0" applyNumberFormat="1" applyFont="1" applyFill="1" applyBorder="1" applyAlignment="1">
      <alignment horizontal="left" vertical="top" wrapText="1"/>
    </xf>
    <xf numFmtId="3" fontId="4" fillId="6" borderId="36" xfId="0" applyNumberFormat="1" applyFont="1" applyFill="1" applyBorder="1" applyAlignment="1">
      <alignment horizontal="left" vertical="top" wrapText="1"/>
    </xf>
    <xf numFmtId="3" fontId="6" fillId="6" borderId="3" xfId="0" applyNumberFormat="1" applyFont="1" applyFill="1" applyBorder="1" applyAlignment="1">
      <alignment vertical="top" wrapText="1"/>
    </xf>
    <xf numFmtId="3" fontId="4" fillId="6" borderId="52" xfId="0" applyNumberFormat="1" applyFont="1" applyFill="1" applyBorder="1" applyAlignment="1">
      <alignment horizontal="left" vertical="top" wrapText="1"/>
    </xf>
    <xf numFmtId="3" fontId="4" fillId="6" borderId="54" xfId="0" applyNumberFormat="1" applyFont="1" applyFill="1" applyBorder="1" applyAlignment="1">
      <alignment horizontal="left" vertical="top" wrapText="1"/>
    </xf>
    <xf numFmtId="3" fontId="4" fillId="6" borderId="68" xfId="0" applyNumberFormat="1" applyFont="1" applyFill="1" applyBorder="1" applyAlignment="1">
      <alignment vertical="top" wrapText="1"/>
    </xf>
    <xf numFmtId="3" fontId="4" fillId="6" borderId="61" xfId="0" applyNumberFormat="1" applyFont="1" applyFill="1" applyBorder="1" applyAlignment="1">
      <alignment horizontal="left" vertical="top" wrapText="1"/>
    </xf>
    <xf numFmtId="3" fontId="4" fillId="6" borderId="3" xfId="0" applyNumberFormat="1" applyFont="1" applyFill="1" applyBorder="1" applyAlignment="1">
      <alignment vertical="top" wrapText="1"/>
    </xf>
    <xf numFmtId="0" fontId="4" fillId="6" borderId="68" xfId="0" applyFont="1" applyFill="1" applyBorder="1" applyAlignment="1">
      <alignment horizontal="left" vertical="top" wrapText="1"/>
    </xf>
    <xf numFmtId="0" fontId="11" fillId="0" borderId="0" xfId="0" applyFont="1" applyAlignment="1">
      <alignment horizontal="right"/>
    </xf>
    <xf numFmtId="0" fontId="4" fillId="0" borderId="0" xfId="0" applyFont="1" applyAlignment="1">
      <alignment horizontal="right" wrapText="1"/>
    </xf>
    <xf numFmtId="0" fontId="2" fillId="0" borderId="0" xfId="0" applyFont="1" applyAlignment="1">
      <alignment horizontal="center" vertical="top" wrapText="1"/>
    </xf>
    <xf numFmtId="0" fontId="4" fillId="0" borderId="0" xfId="0" applyFont="1" applyBorder="1" applyAlignment="1">
      <alignment vertical="top" wrapText="1"/>
    </xf>
    <xf numFmtId="3" fontId="4" fillId="6" borderId="40" xfId="0" applyNumberFormat="1" applyFont="1" applyFill="1" applyBorder="1" applyAlignment="1">
      <alignment horizontal="left" vertical="top" wrapText="1"/>
    </xf>
    <xf numFmtId="3" fontId="4" fillId="6" borderId="11" xfId="0" applyNumberFormat="1" applyFont="1" applyFill="1" applyBorder="1" applyAlignment="1">
      <alignment horizontal="left" vertical="top" wrapText="1"/>
    </xf>
    <xf numFmtId="3" fontId="16" fillId="6" borderId="11" xfId="0" applyNumberFormat="1" applyFont="1" applyFill="1" applyBorder="1" applyAlignment="1">
      <alignment horizontal="left" vertical="top" wrapText="1"/>
    </xf>
    <xf numFmtId="3" fontId="4" fillId="6" borderId="0" xfId="0" applyNumberFormat="1" applyFont="1" applyFill="1" applyBorder="1" applyAlignment="1">
      <alignment horizontal="center" vertical="top" wrapText="1"/>
    </xf>
    <xf numFmtId="49" fontId="9" fillId="6" borderId="40" xfId="0" applyNumberFormat="1" applyFont="1" applyFill="1" applyBorder="1" applyAlignment="1">
      <alignment horizontal="center" vertical="center" textRotation="90" wrapText="1"/>
    </xf>
    <xf numFmtId="49" fontId="9" fillId="6" borderId="11" xfId="0" applyNumberFormat="1" applyFont="1" applyFill="1" applyBorder="1" applyAlignment="1">
      <alignment horizontal="center" vertical="center" textRotation="90" wrapText="1"/>
    </xf>
    <xf numFmtId="0" fontId="19" fillId="6" borderId="11" xfId="0" applyFont="1" applyFill="1" applyBorder="1" applyAlignment="1">
      <alignment horizontal="center" vertical="center" textRotation="90"/>
    </xf>
    <xf numFmtId="3" fontId="6" fillId="6" borderId="39"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4" fillId="0" borderId="14" xfId="0" applyNumberFormat="1" applyFont="1" applyBorder="1" applyAlignment="1">
      <alignment horizontal="center" vertical="top" wrapText="1"/>
    </xf>
    <xf numFmtId="3" fontId="6" fillId="4" borderId="10"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3" fontId="6" fillId="9" borderId="11" xfId="0" applyNumberFormat="1" applyFont="1" applyFill="1" applyBorder="1" applyAlignment="1">
      <alignment horizontal="center" vertical="top"/>
    </xf>
    <xf numFmtId="49" fontId="5" fillId="6" borderId="40" xfId="0" applyNumberFormat="1" applyFont="1" applyFill="1" applyBorder="1" applyAlignment="1">
      <alignment horizontal="center" vertical="center" textRotation="90" wrapText="1"/>
    </xf>
    <xf numFmtId="3" fontId="6" fillId="6" borderId="59" xfId="0" applyNumberFormat="1" applyFont="1" applyFill="1" applyBorder="1" applyAlignment="1">
      <alignment horizontal="center" vertical="top"/>
    </xf>
    <xf numFmtId="3" fontId="4" fillId="6" borderId="50" xfId="0" applyNumberFormat="1" applyFont="1" applyFill="1" applyBorder="1" applyAlignment="1">
      <alignment horizontal="center" vertical="top" wrapText="1"/>
    </xf>
    <xf numFmtId="3" fontId="4" fillId="6" borderId="14" xfId="0" applyNumberFormat="1" applyFont="1" applyFill="1" applyBorder="1" applyAlignment="1">
      <alignment horizontal="center" vertical="top" wrapText="1"/>
    </xf>
    <xf numFmtId="3" fontId="6" fillId="9" borderId="12"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6" fillId="6" borderId="11" xfId="0" applyNumberFormat="1" applyFont="1" applyFill="1" applyBorder="1" applyAlignment="1">
      <alignment horizontal="center" vertical="top"/>
    </xf>
    <xf numFmtId="3" fontId="4" fillId="6" borderId="22" xfId="0" applyNumberFormat="1" applyFont="1" applyFill="1" applyBorder="1" applyAlignment="1">
      <alignment horizontal="left" vertical="top" wrapText="1"/>
    </xf>
    <xf numFmtId="3" fontId="5" fillId="0" borderId="22" xfId="0" applyNumberFormat="1" applyFont="1" applyFill="1" applyBorder="1" applyAlignment="1">
      <alignment horizontal="center" vertical="top" wrapText="1"/>
    </xf>
    <xf numFmtId="49" fontId="5" fillId="6" borderId="11" xfId="0" applyNumberFormat="1" applyFont="1" applyFill="1" applyBorder="1" applyAlignment="1">
      <alignment horizontal="center" vertical="center" textRotation="90" wrapText="1"/>
    </xf>
    <xf numFmtId="3" fontId="4" fillId="6" borderId="54" xfId="0" applyNumberFormat="1" applyFont="1" applyFill="1" applyBorder="1" applyAlignment="1">
      <alignment vertical="top" wrapText="1"/>
    </xf>
    <xf numFmtId="3" fontId="6" fillId="0" borderId="12" xfId="0" applyNumberFormat="1" applyFont="1" applyBorder="1" applyAlignment="1">
      <alignment horizontal="center" vertical="top"/>
    </xf>
    <xf numFmtId="3" fontId="4" fillId="0" borderId="7" xfId="0" applyNumberFormat="1" applyFont="1" applyBorder="1" applyAlignment="1">
      <alignment horizontal="center" vertical="top" wrapText="1"/>
    </xf>
    <xf numFmtId="3" fontId="4" fillId="0" borderId="26" xfId="0" applyNumberFormat="1" applyFont="1" applyBorder="1" applyAlignment="1">
      <alignment horizontal="center" vertical="top" wrapText="1"/>
    </xf>
    <xf numFmtId="3" fontId="4" fillId="0" borderId="0" xfId="0" applyNumberFormat="1" applyFont="1" applyBorder="1" applyAlignment="1">
      <alignment horizontal="center" vertical="top"/>
    </xf>
    <xf numFmtId="3" fontId="4" fillId="0" borderId="63" xfId="0" applyNumberFormat="1" applyFont="1" applyBorder="1" applyAlignment="1">
      <alignment horizontal="center" vertical="top"/>
    </xf>
    <xf numFmtId="3" fontId="4" fillId="0" borderId="33" xfId="0" applyNumberFormat="1" applyFont="1" applyBorder="1" applyAlignment="1">
      <alignment horizontal="center" vertical="top"/>
    </xf>
    <xf numFmtId="3" fontId="4" fillId="0" borderId="28" xfId="0" applyNumberFormat="1" applyFont="1" applyBorder="1" applyAlignment="1">
      <alignment horizontal="center" vertical="top"/>
    </xf>
    <xf numFmtId="3" fontId="4" fillId="6" borderId="63"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3" fontId="4" fillId="6" borderId="28" xfId="0" applyNumberFormat="1" applyFont="1" applyFill="1" applyBorder="1" applyAlignment="1">
      <alignment horizontal="center" vertical="top"/>
    </xf>
    <xf numFmtId="3" fontId="6" fillId="4" borderId="2" xfId="0" applyNumberFormat="1" applyFont="1" applyFill="1" applyBorder="1" applyAlignment="1">
      <alignment horizontal="center" vertical="top"/>
    </xf>
    <xf numFmtId="3" fontId="4" fillId="6" borderId="3" xfId="0" applyNumberFormat="1" applyFont="1" applyFill="1" applyBorder="1" applyAlignment="1">
      <alignment horizontal="left" vertical="top" wrapText="1"/>
    </xf>
    <xf numFmtId="3" fontId="5" fillId="0" borderId="3" xfId="0" applyNumberFormat="1" applyFont="1" applyFill="1" applyBorder="1" applyAlignment="1">
      <alignment horizontal="center" vertical="top" wrapText="1"/>
    </xf>
    <xf numFmtId="3" fontId="6" fillId="5" borderId="11"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3" fontId="4" fillId="6" borderId="0" xfId="0" applyNumberFormat="1" applyFont="1" applyFill="1" applyBorder="1" applyAlignment="1">
      <alignment horizontal="center" vertical="top"/>
    </xf>
    <xf numFmtId="49" fontId="6" fillId="6" borderId="11" xfId="0" applyNumberFormat="1" applyFont="1" applyFill="1" applyBorder="1" applyAlignment="1">
      <alignment horizontal="center" vertical="top"/>
    </xf>
    <xf numFmtId="3" fontId="6" fillId="0" borderId="4" xfId="0" applyNumberFormat="1" applyFont="1" applyFill="1" applyBorder="1" applyAlignment="1">
      <alignment horizontal="center" vertical="top"/>
    </xf>
    <xf numFmtId="3" fontId="4" fillId="6" borderId="26" xfId="0" applyNumberFormat="1" applyFont="1" applyFill="1" applyBorder="1" applyAlignment="1">
      <alignment horizontal="center" vertical="top" wrapText="1"/>
    </xf>
    <xf numFmtId="49" fontId="5" fillId="6" borderId="11" xfId="0" applyNumberFormat="1" applyFont="1" applyFill="1" applyBorder="1" applyAlignment="1">
      <alignment vertical="center" textRotation="90"/>
    </xf>
    <xf numFmtId="3" fontId="4" fillId="6" borderId="52" xfId="0" applyNumberFormat="1" applyFont="1" applyFill="1" applyBorder="1" applyAlignment="1">
      <alignment vertical="top" wrapText="1"/>
    </xf>
    <xf numFmtId="49" fontId="6" fillId="6" borderId="40" xfId="0" applyNumberFormat="1" applyFont="1" applyFill="1" applyBorder="1" applyAlignment="1">
      <alignment horizontal="center" vertical="top"/>
    </xf>
    <xf numFmtId="49" fontId="6" fillId="6" borderId="58" xfId="0" applyNumberFormat="1" applyFont="1" applyFill="1" applyBorder="1" applyAlignment="1">
      <alignment horizontal="center" vertical="top"/>
    </xf>
    <xf numFmtId="0" fontId="16" fillId="6" borderId="11" xfId="0" applyFont="1" applyFill="1" applyBorder="1" applyAlignment="1"/>
    <xf numFmtId="3" fontId="6" fillId="6" borderId="65" xfId="0" applyNumberFormat="1" applyFont="1" applyFill="1" applyBorder="1" applyAlignment="1">
      <alignment horizontal="center" vertical="top"/>
    </xf>
    <xf numFmtId="3" fontId="6" fillId="6" borderId="40" xfId="0" applyNumberFormat="1" applyFont="1" applyFill="1" applyBorder="1" applyAlignment="1">
      <alignment horizontal="center" vertical="top"/>
    </xf>
    <xf numFmtId="0" fontId="16" fillId="6" borderId="22" xfId="0" applyFont="1" applyFill="1" applyBorder="1" applyAlignment="1">
      <alignment horizontal="center" vertical="top" textRotation="90" wrapText="1"/>
    </xf>
    <xf numFmtId="3" fontId="4" fillId="6" borderId="11" xfId="0" applyNumberFormat="1" applyFont="1" applyFill="1" applyBorder="1" applyAlignment="1">
      <alignment vertical="top" wrapText="1"/>
    </xf>
    <xf numFmtId="49" fontId="6" fillId="4" borderId="10" xfId="0" applyNumberFormat="1" applyFont="1" applyFill="1" applyBorder="1" applyAlignment="1">
      <alignment horizontal="center" vertical="top"/>
    </xf>
    <xf numFmtId="49" fontId="6" fillId="5" borderId="11" xfId="0" applyNumberFormat="1" applyFont="1" applyFill="1" applyBorder="1" applyAlignment="1">
      <alignment horizontal="center" vertical="top"/>
    </xf>
    <xf numFmtId="49" fontId="6" fillId="9" borderId="12" xfId="0" applyNumberFormat="1" applyFont="1" applyFill="1" applyBorder="1" applyAlignment="1">
      <alignment horizontal="center" vertical="top"/>
    </xf>
    <xf numFmtId="49" fontId="6" fillId="6" borderId="33" xfId="0" applyNumberFormat="1" applyFont="1" applyFill="1" applyBorder="1" applyAlignment="1">
      <alignment horizontal="center" vertical="top"/>
    </xf>
    <xf numFmtId="49" fontId="6" fillId="5" borderId="3" xfId="0" applyNumberFormat="1" applyFont="1" applyFill="1" applyBorder="1" applyAlignment="1">
      <alignment horizontal="center" vertical="top"/>
    </xf>
    <xf numFmtId="49" fontId="6" fillId="6" borderId="12" xfId="0" applyNumberFormat="1" applyFont="1" applyFill="1" applyBorder="1" applyAlignment="1">
      <alignment horizontal="center" vertical="top"/>
    </xf>
    <xf numFmtId="0" fontId="4" fillId="6" borderId="58" xfId="0" applyFont="1" applyFill="1" applyBorder="1" applyAlignment="1">
      <alignment horizontal="left" vertical="top" wrapText="1"/>
    </xf>
    <xf numFmtId="49" fontId="5" fillId="6" borderId="58" xfId="0" applyNumberFormat="1" applyFont="1" applyFill="1" applyBorder="1" applyAlignment="1">
      <alignment horizontal="center" vertical="center" textRotation="90" wrapText="1"/>
    </xf>
    <xf numFmtId="0" fontId="4" fillId="6" borderId="58" xfId="0" applyFont="1" applyFill="1" applyBorder="1" applyAlignment="1">
      <alignment vertical="top" wrapText="1"/>
    </xf>
    <xf numFmtId="0" fontId="4" fillId="6" borderId="11" xfId="0" applyFont="1" applyFill="1" applyBorder="1" applyAlignment="1">
      <alignment vertical="top" wrapText="1"/>
    </xf>
    <xf numFmtId="3" fontId="4" fillId="0" borderId="0" xfId="0" applyNumberFormat="1" applyFont="1" applyFill="1" applyBorder="1" applyAlignment="1">
      <alignment horizontal="left" vertical="top" wrapText="1"/>
    </xf>
    <xf numFmtId="3" fontId="6" fillId="0" borderId="0" xfId="0" applyNumberFormat="1" applyFont="1" applyFill="1" applyBorder="1" applyAlignment="1">
      <alignment horizontal="center" vertical="top" wrapText="1"/>
    </xf>
    <xf numFmtId="3" fontId="4" fillId="0" borderId="19" xfId="0" applyNumberFormat="1" applyFont="1" applyBorder="1" applyAlignment="1">
      <alignment horizontal="left" vertical="top" wrapText="1"/>
    </xf>
    <xf numFmtId="3" fontId="6" fillId="9" borderId="24" xfId="0" applyNumberFormat="1" applyFont="1" applyFill="1" applyBorder="1" applyAlignment="1">
      <alignment horizontal="right" vertical="top" wrapText="1"/>
    </xf>
    <xf numFmtId="3" fontId="4" fillId="6" borderId="68" xfId="0" applyNumberFormat="1" applyFont="1" applyFill="1" applyBorder="1" applyAlignment="1">
      <alignment horizontal="left" vertical="top" wrapText="1"/>
    </xf>
    <xf numFmtId="3" fontId="4" fillId="6" borderId="36" xfId="0" applyNumberFormat="1" applyFont="1" applyFill="1" applyBorder="1" applyAlignment="1">
      <alignment horizontal="left" vertical="top" wrapText="1"/>
    </xf>
    <xf numFmtId="3" fontId="4" fillId="6" borderId="52" xfId="0" applyNumberFormat="1" applyFont="1" applyFill="1" applyBorder="1" applyAlignment="1">
      <alignment horizontal="left" vertical="top" wrapText="1"/>
    </xf>
    <xf numFmtId="0" fontId="11" fillId="0" borderId="0" xfId="0" applyFont="1" applyAlignment="1">
      <alignment horizontal="right"/>
    </xf>
    <xf numFmtId="3" fontId="4" fillId="6" borderId="61" xfId="0" applyNumberFormat="1" applyFont="1" applyFill="1" applyBorder="1" applyAlignment="1">
      <alignment horizontal="left" vertical="top" wrapText="1"/>
    </xf>
    <xf numFmtId="3" fontId="4" fillId="6" borderId="54" xfId="0" applyNumberFormat="1" applyFont="1" applyFill="1" applyBorder="1" applyAlignment="1">
      <alignment horizontal="left" vertical="top" wrapText="1"/>
    </xf>
    <xf numFmtId="3" fontId="4" fillId="6" borderId="34" xfId="0" applyNumberFormat="1" applyFont="1" applyFill="1" applyBorder="1" applyAlignment="1">
      <alignment horizontal="center"/>
    </xf>
    <xf numFmtId="0" fontId="4" fillId="0" borderId="13" xfId="0" applyFont="1" applyBorder="1" applyAlignment="1">
      <alignment horizontal="center" vertical="top"/>
    </xf>
    <xf numFmtId="0" fontId="4" fillId="6" borderId="49" xfId="0" applyFont="1" applyFill="1" applyBorder="1" applyAlignment="1">
      <alignment horizontal="center" vertical="top"/>
    </xf>
    <xf numFmtId="3" fontId="4" fillId="6" borderId="81" xfId="0" applyNumberFormat="1" applyFont="1" applyFill="1" applyBorder="1" applyAlignment="1">
      <alignment vertical="top" wrapText="1"/>
    </xf>
    <xf numFmtId="3" fontId="4" fillId="6" borderId="120" xfId="0" applyNumberFormat="1" applyFont="1" applyFill="1" applyBorder="1" applyAlignment="1">
      <alignment vertical="top" wrapText="1"/>
    </xf>
    <xf numFmtId="0" fontId="4" fillId="6" borderId="17" xfId="0" applyFont="1" applyFill="1" applyBorder="1" applyAlignment="1">
      <alignment vertical="top" wrapText="1"/>
    </xf>
    <xf numFmtId="3" fontId="4" fillId="0" borderId="73" xfId="0" applyNumberFormat="1" applyFont="1" applyBorder="1" applyAlignment="1">
      <alignment vertical="top" wrapText="1"/>
    </xf>
    <xf numFmtId="0" fontId="4" fillId="0" borderId="113" xfId="0" applyFont="1" applyBorder="1" applyAlignment="1">
      <alignment vertical="top" wrapText="1"/>
    </xf>
    <xf numFmtId="3" fontId="4" fillId="0" borderId="82" xfId="0" applyNumberFormat="1" applyFont="1" applyBorder="1" applyAlignment="1">
      <alignment horizontal="left" vertical="top" wrapText="1"/>
    </xf>
    <xf numFmtId="0" fontId="4" fillId="6" borderId="89" xfId="0" applyFont="1" applyFill="1" applyBorder="1" applyAlignment="1">
      <alignment horizontal="left" vertical="top" wrapText="1"/>
    </xf>
    <xf numFmtId="0" fontId="4" fillId="6" borderId="55" xfId="0" applyFont="1" applyFill="1" applyBorder="1" applyAlignment="1">
      <alignment horizontal="left" vertical="top" wrapText="1"/>
    </xf>
    <xf numFmtId="0" fontId="4" fillId="6" borderId="36" xfId="0" applyFont="1" applyFill="1" applyBorder="1" applyAlignment="1">
      <alignment horizontal="left" vertical="top" wrapText="1"/>
    </xf>
    <xf numFmtId="0" fontId="4" fillId="6" borderId="83" xfId="0" applyFont="1" applyFill="1" applyBorder="1" applyAlignment="1">
      <alignment horizontal="left" vertical="top" wrapText="1"/>
    </xf>
    <xf numFmtId="3" fontId="4" fillId="0" borderId="61" xfId="0" applyNumberFormat="1" applyFont="1" applyBorder="1" applyAlignment="1">
      <alignment vertical="top" wrapText="1"/>
    </xf>
    <xf numFmtId="3" fontId="4" fillId="0" borderId="73" xfId="0" applyNumberFormat="1" applyFont="1" applyFill="1" applyBorder="1" applyAlignment="1">
      <alignment vertical="top" wrapText="1"/>
    </xf>
    <xf numFmtId="3" fontId="4" fillId="0" borderId="68" xfId="0" applyNumberFormat="1" applyFont="1" applyBorder="1" applyAlignment="1">
      <alignment vertical="top" wrapText="1"/>
    </xf>
    <xf numFmtId="0" fontId="4" fillId="0" borderId="55" xfId="0" applyFont="1" applyFill="1" applyBorder="1" applyAlignment="1">
      <alignment horizontal="left" vertical="top" wrapText="1"/>
    </xf>
    <xf numFmtId="0" fontId="4" fillId="0" borderId="36" xfId="0" applyFont="1" applyFill="1" applyBorder="1" applyAlignment="1">
      <alignment horizontal="left" vertical="top" wrapText="1"/>
    </xf>
    <xf numFmtId="166" fontId="4" fillId="10" borderId="38" xfId="0" applyNumberFormat="1" applyFont="1" applyFill="1" applyBorder="1" applyAlignment="1">
      <alignment horizontal="center" vertical="top"/>
    </xf>
    <xf numFmtId="166" fontId="4" fillId="0" borderId="62" xfId="0" applyNumberFormat="1" applyFont="1" applyFill="1" applyBorder="1" applyAlignment="1">
      <alignment horizontal="center" vertical="top"/>
    </xf>
    <xf numFmtId="166" fontId="4" fillId="0" borderId="53" xfId="0" applyNumberFormat="1" applyFont="1" applyFill="1" applyBorder="1" applyAlignment="1">
      <alignment horizontal="center" vertical="top"/>
    </xf>
    <xf numFmtId="166" fontId="4" fillId="0" borderId="38" xfId="0" applyNumberFormat="1" applyFont="1" applyBorder="1" applyAlignment="1">
      <alignment horizontal="center" vertical="top"/>
    </xf>
    <xf numFmtId="3" fontId="20" fillId="6" borderId="106" xfId="0" applyNumberFormat="1" applyFont="1" applyFill="1" applyBorder="1" applyAlignment="1">
      <alignment horizontal="center" vertical="top"/>
    </xf>
    <xf numFmtId="3" fontId="4" fillId="9" borderId="93" xfId="0" applyNumberFormat="1" applyFont="1" applyFill="1" applyBorder="1" applyAlignment="1">
      <alignment horizontal="center" vertical="top"/>
    </xf>
    <xf numFmtId="0" fontId="9" fillId="0" borderId="108" xfId="0" applyFont="1" applyFill="1" applyBorder="1" applyAlignment="1">
      <alignment horizontal="center" vertical="top"/>
    </xf>
    <xf numFmtId="0" fontId="9" fillId="0" borderId="33" xfId="0" applyFont="1" applyFill="1" applyBorder="1" applyAlignment="1">
      <alignment horizontal="center" vertical="top"/>
    </xf>
    <xf numFmtId="3" fontId="4" fillId="0" borderId="18" xfId="0" applyNumberFormat="1" applyFont="1" applyFill="1" applyBorder="1" applyAlignment="1">
      <alignment horizontal="center" vertical="top"/>
    </xf>
    <xf numFmtId="3" fontId="4" fillId="0" borderId="106" xfId="0" applyNumberFormat="1" applyFont="1" applyFill="1" applyBorder="1" applyAlignment="1">
      <alignment horizontal="center" vertical="top"/>
    </xf>
    <xf numFmtId="3" fontId="4" fillId="7" borderId="77" xfId="0" applyNumberFormat="1" applyFont="1" applyFill="1" applyBorder="1" applyAlignment="1">
      <alignment horizontal="center" vertical="top"/>
    </xf>
    <xf numFmtId="3" fontId="4" fillId="6" borderId="109" xfId="0" applyNumberFormat="1" applyFont="1" applyFill="1" applyBorder="1" applyAlignment="1">
      <alignment horizontal="center" vertical="top"/>
    </xf>
    <xf numFmtId="0" fontId="4" fillId="0" borderId="111" xfId="0" applyFont="1" applyBorder="1" applyAlignment="1">
      <alignment horizontal="center" vertical="top"/>
    </xf>
    <xf numFmtId="0" fontId="4" fillId="0" borderId="105" xfId="0" applyFont="1" applyBorder="1" applyAlignment="1">
      <alignment horizontal="center" vertical="top"/>
    </xf>
    <xf numFmtId="0" fontId="4" fillId="0" borderId="112" xfId="0" applyFont="1" applyBorder="1" applyAlignment="1">
      <alignment horizontal="center" vertical="top"/>
    </xf>
    <xf numFmtId="49" fontId="4" fillId="0" borderId="33" xfId="0" applyNumberFormat="1" applyFont="1" applyFill="1" applyBorder="1" applyAlignment="1">
      <alignment horizontal="center" vertical="top"/>
    </xf>
    <xf numFmtId="0" fontId="23" fillId="6" borderId="33" xfId="0" applyFont="1" applyFill="1" applyBorder="1" applyAlignment="1">
      <alignment horizontal="center" vertical="top"/>
    </xf>
    <xf numFmtId="3" fontId="4" fillId="0" borderId="36" xfId="0" applyNumberFormat="1" applyFont="1" applyFill="1" applyBorder="1" applyAlignment="1">
      <alignment vertical="top" wrapText="1"/>
    </xf>
    <xf numFmtId="3" fontId="6" fillId="9" borderId="24" xfId="0" applyNumberFormat="1" applyFont="1" applyFill="1" applyBorder="1" applyAlignment="1">
      <alignment horizontal="center" vertical="top" wrapText="1"/>
    </xf>
    <xf numFmtId="165" fontId="4" fillId="6" borderId="33" xfId="0" applyNumberFormat="1" applyFont="1" applyFill="1" applyBorder="1" applyAlignment="1">
      <alignment horizontal="center" vertical="center" textRotation="90"/>
    </xf>
    <xf numFmtId="0" fontId="4" fillId="0" borderId="82" xfId="0" applyFont="1" applyFill="1" applyBorder="1" applyAlignment="1">
      <alignment horizontal="left" vertical="top" wrapText="1"/>
    </xf>
    <xf numFmtId="166" fontId="6" fillId="4" borderId="80" xfId="0" applyNumberFormat="1" applyFont="1" applyFill="1" applyBorder="1" applyAlignment="1">
      <alignment horizontal="center" vertical="top"/>
    </xf>
    <xf numFmtId="0" fontId="4" fillId="6" borderId="82" xfId="0" applyFont="1" applyFill="1" applyBorder="1" applyAlignment="1">
      <alignment horizontal="left" vertical="top" wrapText="1"/>
    </xf>
    <xf numFmtId="0" fontId="4" fillId="6" borderId="119" xfId="0" applyFont="1" applyFill="1" applyBorder="1" applyAlignment="1">
      <alignment horizontal="left" vertical="top" wrapText="1"/>
    </xf>
    <xf numFmtId="0" fontId="4" fillId="6" borderId="81" xfId="0" applyFont="1" applyFill="1" applyBorder="1" applyAlignment="1">
      <alignment horizontal="left" vertical="top" wrapText="1"/>
    </xf>
    <xf numFmtId="3" fontId="4" fillId="0" borderId="36" xfId="0" applyNumberFormat="1" applyFont="1" applyFill="1" applyBorder="1" applyAlignment="1">
      <alignment horizontal="left" vertical="top" wrapText="1"/>
    </xf>
    <xf numFmtId="3" fontId="6" fillId="6" borderId="109" xfId="0" applyNumberFormat="1" applyFont="1" applyFill="1" applyBorder="1" applyAlignment="1">
      <alignment horizontal="center" vertical="top" wrapText="1"/>
    </xf>
    <xf numFmtId="49" fontId="6" fillId="5" borderId="78" xfId="0" applyNumberFormat="1" applyFont="1" applyFill="1" applyBorder="1" applyAlignment="1">
      <alignment horizontal="center" vertical="top"/>
    </xf>
    <xf numFmtId="3" fontId="4" fillId="7" borderId="76" xfId="0" applyNumberFormat="1" applyFont="1" applyFill="1" applyBorder="1" applyAlignment="1">
      <alignment vertical="top"/>
    </xf>
    <xf numFmtId="3" fontId="6" fillId="0" borderId="62" xfId="0" applyNumberFormat="1" applyFont="1" applyBorder="1" applyAlignment="1">
      <alignment horizontal="center" vertical="center" wrapText="1"/>
    </xf>
    <xf numFmtId="166" fontId="6" fillId="3" borderId="7" xfId="0" applyNumberFormat="1" applyFont="1" applyFill="1" applyBorder="1" applyAlignment="1">
      <alignment horizontal="center" vertical="top" wrapText="1"/>
    </xf>
    <xf numFmtId="166" fontId="6" fillId="3" borderId="14" xfId="0" applyNumberFormat="1" applyFont="1" applyFill="1" applyBorder="1" applyAlignment="1">
      <alignment horizontal="center" vertical="top" wrapText="1"/>
    </xf>
    <xf numFmtId="166" fontId="6" fillId="9" borderId="26" xfId="0" applyNumberFormat="1" applyFont="1" applyFill="1" applyBorder="1" applyAlignment="1">
      <alignment horizontal="center" vertical="top" wrapText="1"/>
    </xf>
    <xf numFmtId="166" fontId="6" fillId="9" borderId="25" xfId="0" applyNumberFormat="1" applyFont="1" applyFill="1" applyBorder="1" applyAlignment="1">
      <alignment horizontal="center" vertical="top"/>
    </xf>
    <xf numFmtId="166" fontId="10" fillId="6" borderId="38" xfId="0" applyNumberFormat="1" applyFont="1" applyFill="1" applyBorder="1" applyAlignment="1">
      <alignment horizontal="center" vertical="top" wrapText="1"/>
    </xf>
    <xf numFmtId="3" fontId="6" fillId="6" borderId="33" xfId="1" applyNumberFormat="1" applyFont="1" applyFill="1" applyBorder="1" applyAlignment="1">
      <alignment horizontal="center" vertical="top"/>
    </xf>
    <xf numFmtId="0" fontId="4" fillId="10" borderId="14" xfId="0" applyFont="1" applyFill="1" applyBorder="1" applyAlignment="1">
      <alignment horizontal="center" vertical="top"/>
    </xf>
    <xf numFmtId="3" fontId="5" fillId="6" borderId="59" xfId="0" applyNumberFormat="1" applyFont="1" applyFill="1" applyBorder="1" applyAlignment="1">
      <alignment vertical="top" wrapText="1"/>
    </xf>
    <xf numFmtId="0" fontId="16" fillId="6" borderId="58" xfId="0" applyFont="1" applyFill="1" applyBorder="1" applyAlignment="1"/>
    <xf numFmtId="3" fontId="4" fillId="6" borderId="58" xfId="0" applyNumberFormat="1" applyFont="1" applyFill="1" applyBorder="1" applyAlignment="1">
      <alignment vertical="top" wrapText="1"/>
    </xf>
    <xf numFmtId="3" fontId="4" fillId="6" borderId="16" xfId="0" applyNumberFormat="1" applyFont="1" applyFill="1" applyBorder="1" applyAlignment="1">
      <alignment vertical="top" wrapText="1"/>
    </xf>
    <xf numFmtId="3" fontId="5" fillId="6" borderId="16" xfId="0" applyNumberFormat="1" applyFont="1" applyFill="1" applyBorder="1" applyAlignment="1">
      <alignment vertical="top" wrapText="1"/>
    </xf>
    <xf numFmtId="0" fontId="16" fillId="6" borderId="52" xfId="0" applyFont="1" applyFill="1" applyBorder="1" applyAlignment="1"/>
    <xf numFmtId="49" fontId="5" fillId="0" borderId="3" xfId="0" applyNumberFormat="1" applyFont="1" applyFill="1" applyBorder="1" applyAlignment="1">
      <alignment horizontal="center" vertical="top" textRotation="90" wrapText="1"/>
    </xf>
    <xf numFmtId="3" fontId="6" fillId="6" borderId="33" xfId="0" applyNumberFormat="1" applyFont="1" applyFill="1" applyBorder="1" applyAlignment="1">
      <alignment horizontal="center" vertical="top"/>
    </xf>
    <xf numFmtId="3" fontId="6" fillId="6" borderId="109" xfId="1" applyNumberFormat="1" applyFont="1" applyFill="1" applyBorder="1" applyAlignment="1">
      <alignment horizontal="center" vertical="top"/>
    </xf>
    <xf numFmtId="0" fontId="4" fillId="0" borderId="116" xfId="0" applyFont="1" applyBorder="1" applyAlignment="1">
      <alignment vertical="top" wrapText="1"/>
    </xf>
    <xf numFmtId="0" fontId="4" fillId="6" borderId="42" xfId="0" applyFont="1" applyFill="1" applyBorder="1" applyAlignment="1">
      <alignment vertical="top" wrapText="1"/>
    </xf>
    <xf numFmtId="0" fontId="4" fillId="6" borderId="52" xfId="0" applyFont="1" applyFill="1" applyBorder="1" applyAlignment="1">
      <alignment vertical="top" wrapText="1"/>
    </xf>
    <xf numFmtId="3" fontId="7" fillId="6" borderId="58" xfId="0" applyNumberFormat="1" applyFont="1" applyFill="1" applyBorder="1" applyAlignment="1">
      <alignment horizontal="center" vertical="top" wrapText="1"/>
    </xf>
    <xf numFmtId="49" fontId="5" fillId="6" borderId="52" xfId="0" applyNumberFormat="1" applyFont="1" applyFill="1" applyBorder="1" applyAlignment="1">
      <alignment horizontal="center" vertical="center" textRotation="90" wrapText="1"/>
    </xf>
    <xf numFmtId="3" fontId="7" fillId="6" borderId="52" xfId="0" applyNumberFormat="1" applyFont="1" applyFill="1" applyBorder="1" applyAlignment="1">
      <alignment horizontal="center" vertical="top" wrapText="1"/>
    </xf>
    <xf numFmtId="3" fontId="7" fillId="6" borderId="40" xfId="0" applyNumberFormat="1" applyFont="1" applyFill="1" applyBorder="1" applyAlignment="1">
      <alignment horizontal="center" vertical="top" wrapText="1"/>
    </xf>
    <xf numFmtId="166" fontId="4" fillId="6" borderId="88" xfId="0" applyNumberFormat="1" applyFont="1" applyFill="1" applyBorder="1" applyAlignment="1">
      <alignment vertical="top"/>
    </xf>
    <xf numFmtId="166" fontId="20" fillId="6" borderId="60" xfId="0" applyNumberFormat="1" applyFont="1" applyFill="1" applyBorder="1" applyAlignment="1">
      <alignment horizontal="center" vertical="top"/>
    </xf>
    <xf numFmtId="166" fontId="6" fillId="5" borderId="77" xfId="0" applyNumberFormat="1" applyFont="1" applyFill="1" applyBorder="1" applyAlignment="1">
      <alignment horizontal="center" vertical="top"/>
    </xf>
    <xf numFmtId="0" fontId="6" fillId="0" borderId="80" xfId="0" applyFont="1" applyBorder="1" applyAlignment="1">
      <alignment horizontal="center" vertical="center" wrapText="1"/>
    </xf>
    <xf numFmtId="3" fontId="4" fillId="6" borderId="40" xfId="0" applyNumberFormat="1" applyFont="1" applyFill="1" applyBorder="1" applyAlignment="1">
      <alignment horizontal="left" vertical="top" wrapText="1"/>
    </xf>
    <xf numFmtId="3" fontId="4" fillId="6" borderId="11" xfId="0" applyNumberFormat="1" applyFont="1" applyFill="1" applyBorder="1" applyAlignment="1">
      <alignment horizontal="left" vertical="top" wrapText="1"/>
    </xf>
    <xf numFmtId="49" fontId="9" fillId="6" borderId="11" xfId="0" applyNumberFormat="1" applyFont="1" applyFill="1" applyBorder="1" applyAlignment="1">
      <alignment horizontal="center" vertical="center" textRotation="90" wrapText="1"/>
    </xf>
    <xf numFmtId="3" fontId="6" fillId="6" borderId="39"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3" fontId="6" fillId="6" borderId="59" xfId="0" applyNumberFormat="1" applyFont="1" applyFill="1" applyBorder="1" applyAlignment="1">
      <alignment horizontal="center" vertical="top"/>
    </xf>
    <xf numFmtId="3" fontId="6" fillId="9" borderId="12" xfId="0" applyNumberFormat="1" applyFont="1" applyFill="1" applyBorder="1" applyAlignment="1">
      <alignment horizontal="center" vertical="top"/>
    </xf>
    <xf numFmtId="3" fontId="4" fillId="6" borderId="54" xfId="0" applyNumberFormat="1" applyFont="1" applyFill="1" applyBorder="1" applyAlignment="1">
      <alignment vertical="top" wrapText="1"/>
    </xf>
    <xf numFmtId="3" fontId="4" fillId="6" borderId="33" xfId="0" applyNumberFormat="1" applyFont="1" applyFill="1" applyBorder="1" applyAlignment="1">
      <alignment horizontal="center" vertical="top"/>
    </xf>
    <xf numFmtId="49" fontId="6" fillId="6" borderId="11" xfId="0" applyNumberFormat="1" applyFont="1" applyFill="1" applyBorder="1" applyAlignment="1">
      <alignment horizontal="center" vertical="top"/>
    </xf>
    <xf numFmtId="49" fontId="6" fillId="6" borderId="40" xfId="0" applyNumberFormat="1" applyFont="1" applyFill="1" applyBorder="1" applyAlignment="1">
      <alignment horizontal="center" vertical="top"/>
    </xf>
    <xf numFmtId="49" fontId="6" fillId="6" borderId="58" xfId="0" applyNumberFormat="1" applyFont="1" applyFill="1" applyBorder="1" applyAlignment="1">
      <alignment horizontal="center" vertical="top"/>
    </xf>
    <xf numFmtId="3" fontId="4" fillId="0" borderId="0" xfId="0" applyNumberFormat="1" applyFont="1" applyFill="1" applyBorder="1" applyAlignment="1">
      <alignment horizontal="left" vertical="top" wrapText="1"/>
    </xf>
    <xf numFmtId="0" fontId="16" fillId="0" borderId="0" xfId="0" applyFont="1" applyFill="1" applyAlignment="1">
      <alignment horizontal="left" vertical="top" wrapText="1"/>
    </xf>
    <xf numFmtId="3" fontId="6" fillId="4" borderId="10" xfId="0" applyNumberFormat="1" applyFont="1" applyFill="1" applyBorder="1" applyAlignment="1">
      <alignment horizontal="center" vertical="top"/>
    </xf>
    <xf numFmtId="3" fontId="4" fillId="6" borderId="14" xfId="0" applyNumberFormat="1" applyFont="1" applyFill="1" applyBorder="1" applyAlignment="1">
      <alignment horizontal="center" vertical="top" wrapText="1"/>
    </xf>
    <xf numFmtId="49" fontId="6" fillId="6" borderId="11" xfId="0" applyNumberFormat="1" applyFont="1" applyFill="1" applyBorder="1" applyAlignment="1">
      <alignment horizontal="center" vertical="top"/>
    </xf>
    <xf numFmtId="49" fontId="6" fillId="6" borderId="58"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6" fillId="9" borderId="11" xfId="0" applyNumberFormat="1" applyFont="1" applyFill="1" applyBorder="1" applyAlignment="1">
      <alignment horizontal="center" vertical="top"/>
    </xf>
    <xf numFmtId="49" fontId="5" fillId="6" borderId="11" xfId="0" applyNumberFormat="1" applyFont="1" applyFill="1" applyBorder="1" applyAlignment="1">
      <alignment horizontal="center" vertical="center" textRotation="90" wrapText="1"/>
    </xf>
    <xf numFmtId="49" fontId="43" fillId="6" borderId="58" xfId="0" applyNumberFormat="1" applyFont="1" applyFill="1" applyBorder="1" applyAlignment="1">
      <alignment horizontal="center" vertical="top"/>
    </xf>
    <xf numFmtId="166" fontId="4" fillId="0" borderId="13" xfId="0" applyNumberFormat="1" applyFont="1" applyFill="1" applyBorder="1" applyAlignment="1">
      <alignment horizontal="center" vertical="top" wrapText="1"/>
    </xf>
    <xf numFmtId="49" fontId="4" fillId="0" borderId="0" xfId="0" applyNumberFormat="1" applyFont="1" applyAlignment="1">
      <alignment vertical="top"/>
    </xf>
    <xf numFmtId="49" fontId="4" fillId="0" borderId="0" xfId="0" applyNumberFormat="1" applyFont="1" applyAlignment="1">
      <alignment horizontal="center" vertical="top"/>
    </xf>
    <xf numFmtId="3" fontId="4" fillId="0" borderId="0" xfId="0" applyNumberFormat="1" applyFont="1" applyFill="1" applyAlignment="1">
      <alignment horizontal="center" vertical="center" wrapText="1"/>
    </xf>
    <xf numFmtId="3" fontId="4" fillId="0" borderId="0" xfId="0" applyNumberFormat="1" applyFont="1" applyFill="1" applyAlignment="1">
      <alignment horizontal="center" vertical="center" textRotation="90" wrapText="1"/>
    </xf>
    <xf numFmtId="3" fontId="4" fillId="0" borderId="0" xfId="0" applyNumberFormat="1" applyFont="1" applyFill="1" applyAlignment="1">
      <alignment horizontal="center" vertical="top"/>
    </xf>
    <xf numFmtId="3" fontId="4" fillId="0" borderId="0" xfId="0" applyNumberFormat="1" applyFont="1" applyAlignment="1">
      <alignment horizontal="center" vertical="top" wrapText="1"/>
    </xf>
    <xf numFmtId="3" fontId="4" fillId="0" borderId="0" xfId="0" applyNumberFormat="1" applyFont="1" applyAlignment="1">
      <alignment vertical="top" wrapText="1"/>
    </xf>
    <xf numFmtId="49" fontId="5" fillId="6" borderId="40" xfId="0" applyNumberFormat="1" applyFont="1" applyFill="1" applyBorder="1" applyAlignment="1">
      <alignment horizontal="center" vertical="center" textRotation="90" wrapText="1"/>
    </xf>
    <xf numFmtId="3" fontId="4" fillId="6" borderId="14" xfId="0" applyNumberFormat="1" applyFont="1" applyFill="1" applyBorder="1" applyAlignment="1">
      <alignment horizontal="center" vertical="top" wrapText="1"/>
    </xf>
    <xf numFmtId="49" fontId="5" fillId="6" borderId="11" xfId="0" applyNumberFormat="1" applyFont="1" applyFill="1" applyBorder="1" applyAlignment="1">
      <alignment horizontal="center" vertical="center" textRotation="90" wrapText="1"/>
    </xf>
    <xf numFmtId="0" fontId="4" fillId="6" borderId="15" xfId="0" applyFont="1" applyFill="1" applyBorder="1" applyAlignment="1">
      <alignment vertical="top" wrapText="1"/>
    </xf>
    <xf numFmtId="49" fontId="5" fillId="6" borderId="58" xfId="0" applyNumberFormat="1" applyFont="1" applyFill="1" applyBorder="1" applyAlignment="1">
      <alignment horizontal="center" vertical="center" textRotation="90" wrapText="1"/>
    </xf>
    <xf numFmtId="49" fontId="6" fillId="6" borderId="11" xfId="0" applyNumberFormat="1" applyFont="1" applyFill="1" applyBorder="1" applyAlignment="1">
      <alignment horizontal="center" vertical="top"/>
    </xf>
    <xf numFmtId="166" fontId="20" fillId="6" borderId="48" xfId="0" applyNumberFormat="1" applyFont="1" applyFill="1" applyBorder="1" applyAlignment="1">
      <alignment horizontal="center" vertical="top"/>
    </xf>
    <xf numFmtId="49" fontId="6" fillId="6" borderId="33" xfId="0" applyNumberFormat="1" applyFont="1" applyFill="1" applyBorder="1" applyAlignment="1">
      <alignment horizontal="center" vertical="top"/>
    </xf>
    <xf numFmtId="49" fontId="5" fillId="6" borderId="11" xfId="0" applyNumberFormat="1" applyFont="1" applyFill="1" applyBorder="1" applyAlignment="1">
      <alignment horizontal="center" vertical="center" textRotation="90" wrapText="1"/>
    </xf>
    <xf numFmtId="3" fontId="4" fillId="6" borderId="33" xfId="0" applyNumberFormat="1" applyFont="1" applyFill="1" applyBorder="1" applyAlignment="1">
      <alignment horizontal="center" vertical="top"/>
    </xf>
    <xf numFmtId="49" fontId="6" fillId="6" borderId="12" xfId="0" applyNumberFormat="1" applyFont="1" applyFill="1" applyBorder="1" applyAlignment="1">
      <alignment horizontal="center" vertical="top"/>
    </xf>
    <xf numFmtId="49" fontId="4" fillId="0" borderId="14" xfId="0" applyNumberFormat="1" applyFont="1" applyBorder="1" applyAlignment="1">
      <alignment horizontal="center" vertical="top" wrapText="1"/>
    </xf>
    <xf numFmtId="166" fontId="20" fillId="6" borderId="50" xfId="0" applyNumberFormat="1" applyFont="1" applyFill="1" applyBorder="1" applyAlignment="1">
      <alignment horizontal="center" vertical="top"/>
    </xf>
    <xf numFmtId="166" fontId="20" fillId="6" borderId="68" xfId="0" applyNumberFormat="1" applyFont="1" applyFill="1" applyBorder="1" applyAlignment="1">
      <alignment horizontal="center" vertical="top"/>
    </xf>
    <xf numFmtId="166" fontId="20" fillId="6" borderId="36"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0" fontId="4" fillId="6" borderId="11" xfId="0" applyFont="1" applyFill="1" applyBorder="1" applyAlignment="1">
      <alignment vertical="top" wrapText="1"/>
    </xf>
    <xf numFmtId="3" fontId="6" fillId="6" borderId="22" xfId="0" applyNumberFormat="1" applyFont="1" applyFill="1" applyBorder="1" applyAlignment="1">
      <alignment horizontal="center" vertical="top"/>
    </xf>
    <xf numFmtId="3" fontId="4" fillId="6" borderId="11" xfId="0" applyNumberFormat="1" applyFont="1" applyFill="1" applyBorder="1" applyAlignment="1">
      <alignment vertical="top" wrapText="1"/>
    </xf>
    <xf numFmtId="3" fontId="4" fillId="6" borderId="26" xfId="0" applyNumberFormat="1" applyFont="1" applyFill="1" applyBorder="1" applyAlignment="1">
      <alignment horizontal="center" vertical="top" wrapText="1"/>
    </xf>
    <xf numFmtId="3" fontId="6" fillId="5" borderId="11" xfId="0" applyNumberFormat="1" applyFont="1" applyFill="1" applyBorder="1" applyAlignment="1">
      <alignment horizontal="center" vertical="top"/>
    </xf>
    <xf numFmtId="3" fontId="5" fillId="0" borderId="22" xfId="0" applyNumberFormat="1" applyFont="1" applyFill="1" applyBorder="1" applyAlignment="1">
      <alignment horizontal="center" vertical="top" wrapText="1"/>
    </xf>
    <xf numFmtId="3" fontId="6" fillId="6" borderId="12" xfId="0" applyNumberFormat="1" applyFont="1" applyFill="1" applyBorder="1" applyAlignment="1">
      <alignment horizontal="center" vertical="top"/>
    </xf>
    <xf numFmtId="3" fontId="4" fillId="6" borderId="61" xfId="0" applyNumberFormat="1" applyFont="1" applyFill="1" applyBorder="1" applyAlignment="1">
      <alignment horizontal="left" vertical="top" wrapText="1"/>
    </xf>
    <xf numFmtId="3" fontId="4" fillId="6" borderId="28" xfId="0" applyNumberFormat="1" applyFont="1" applyFill="1" applyBorder="1" applyAlignment="1">
      <alignment horizontal="center" vertical="top"/>
    </xf>
    <xf numFmtId="0" fontId="16" fillId="6" borderId="22" xfId="0" applyFont="1" applyFill="1" applyBorder="1" applyAlignment="1">
      <alignment horizontal="center" vertical="top" textRotation="90" wrapText="1"/>
    </xf>
    <xf numFmtId="0" fontId="4" fillId="0" borderId="33" xfId="0" applyFont="1" applyBorder="1" applyAlignment="1">
      <alignment horizontal="center" vertical="top"/>
    </xf>
    <xf numFmtId="49" fontId="6" fillId="6" borderId="33" xfId="0" applyNumberFormat="1" applyFont="1" applyFill="1" applyBorder="1" applyAlignment="1">
      <alignment horizontal="center" vertical="top"/>
    </xf>
    <xf numFmtId="49" fontId="4" fillId="6" borderId="112" xfId="0" applyNumberFormat="1" applyFont="1" applyFill="1" applyBorder="1" applyAlignment="1">
      <alignment horizontal="center" vertical="top"/>
    </xf>
    <xf numFmtId="166" fontId="26" fillId="6" borderId="50" xfId="0" applyNumberFormat="1" applyFont="1" applyFill="1" applyBorder="1" applyAlignment="1">
      <alignment horizontal="center" vertical="top"/>
    </xf>
    <xf numFmtId="3" fontId="4" fillId="0" borderId="0" xfId="0" applyNumberFormat="1" applyFont="1" applyFill="1" applyBorder="1" applyAlignment="1">
      <alignment horizontal="left" vertical="top" wrapText="1"/>
    </xf>
    <xf numFmtId="0" fontId="0" fillId="0" borderId="0" xfId="0" applyAlignment="1">
      <alignment vertical="top" wrapText="1"/>
    </xf>
    <xf numFmtId="0" fontId="4" fillId="0" borderId="0" xfId="0" applyFont="1" applyAlignment="1">
      <alignment vertical="center"/>
    </xf>
    <xf numFmtId="49" fontId="4" fillId="0" borderId="0" xfId="0" applyNumberFormat="1" applyFont="1" applyAlignment="1">
      <alignment vertical="center"/>
    </xf>
    <xf numFmtId="0" fontId="4" fillId="0" borderId="0" xfId="0" applyNumberFormat="1" applyFont="1" applyAlignment="1">
      <alignment vertical="top"/>
    </xf>
    <xf numFmtId="3" fontId="44" fillId="0" borderId="0" xfId="0" applyNumberFormat="1" applyFont="1" applyAlignment="1">
      <alignment horizontal="left" vertical="top" wrapText="1"/>
    </xf>
    <xf numFmtId="3" fontId="6" fillId="4" borderId="10" xfId="0" applyNumberFormat="1" applyFont="1" applyFill="1" applyBorder="1" applyAlignment="1">
      <alignment horizontal="center" vertical="top"/>
    </xf>
    <xf numFmtId="0" fontId="4" fillId="6" borderId="11" xfId="0" applyFont="1" applyFill="1" applyBorder="1" applyAlignment="1">
      <alignment vertical="top" wrapText="1"/>
    </xf>
    <xf numFmtId="3" fontId="4" fillId="6" borderId="11" xfId="0" applyNumberFormat="1" applyFont="1" applyFill="1" applyBorder="1" applyAlignment="1">
      <alignment vertical="top" wrapText="1"/>
    </xf>
    <xf numFmtId="3" fontId="6" fillId="5" borderId="11" xfId="0" applyNumberFormat="1" applyFont="1" applyFill="1" applyBorder="1" applyAlignment="1">
      <alignment horizontal="center" vertical="top"/>
    </xf>
    <xf numFmtId="3" fontId="4" fillId="6" borderId="23"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6" fillId="6" borderId="40" xfId="0" applyNumberFormat="1" applyFont="1" applyFill="1" applyBorder="1" applyAlignment="1">
      <alignment horizontal="center" vertical="top"/>
    </xf>
    <xf numFmtId="0" fontId="4" fillId="6" borderId="112" xfId="0" applyFont="1" applyFill="1" applyBorder="1" applyAlignment="1">
      <alignment horizontal="center" vertical="top"/>
    </xf>
    <xf numFmtId="166" fontId="6" fillId="6" borderId="22" xfId="0" applyNumberFormat="1" applyFont="1" applyFill="1" applyBorder="1" applyAlignment="1">
      <alignment horizontal="center" vertical="top"/>
    </xf>
    <xf numFmtId="166" fontId="11" fillId="6" borderId="22" xfId="0" applyNumberFormat="1" applyFont="1" applyFill="1" applyBorder="1" applyAlignment="1">
      <alignment vertical="top" wrapText="1"/>
    </xf>
    <xf numFmtId="166" fontId="7" fillId="6" borderId="22" xfId="0" applyNumberFormat="1" applyFont="1" applyFill="1" applyBorder="1" applyAlignment="1">
      <alignment horizontal="center" vertical="center" textRotation="90" wrapText="1"/>
    </xf>
    <xf numFmtId="166" fontId="9" fillId="6" borderId="22" xfId="0" applyNumberFormat="1" applyFont="1" applyFill="1" applyBorder="1" applyAlignment="1">
      <alignment horizontal="center" vertical="center" textRotation="90" wrapText="1"/>
    </xf>
    <xf numFmtId="166" fontId="6" fillId="6" borderId="28" xfId="0" applyNumberFormat="1" applyFont="1" applyFill="1" applyBorder="1" applyAlignment="1">
      <alignment horizontal="center" vertical="top"/>
    </xf>
    <xf numFmtId="166" fontId="6" fillId="6" borderId="25" xfId="0" applyNumberFormat="1" applyFont="1" applyFill="1" applyBorder="1" applyAlignment="1">
      <alignment horizontal="center" vertical="top"/>
    </xf>
    <xf numFmtId="166" fontId="23" fillId="6" borderId="1" xfId="0" applyNumberFormat="1" applyFont="1" applyFill="1" applyBorder="1" applyAlignment="1">
      <alignment horizontal="left" vertical="top" wrapText="1"/>
    </xf>
    <xf numFmtId="166" fontId="20" fillId="0" borderId="53"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166" fontId="43" fillId="9" borderId="26" xfId="0" applyNumberFormat="1" applyFont="1" applyFill="1" applyBorder="1" applyAlignment="1">
      <alignment horizontal="center" vertical="top"/>
    </xf>
    <xf numFmtId="166" fontId="20" fillId="6" borderId="53" xfId="0" applyNumberFormat="1" applyFont="1" applyFill="1" applyBorder="1" applyAlignment="1">
      <alignment horizontal="center" vertical="top"/>
    </xf>
    <xf numFmtId="3" fontId="5" fillId="0" borderId="0" xfId="0" applyNumberFormat="1" applyFont="1" applyAlignment="1">
      <alignment horizontal="center" vertical="top"/>
    </xf>
    <xf numFmtId="49" fontId="9" fillId="0" borderId="11" xfId="0" applyNumberFormat="1" applyFont="1" applyFill="1" applyBorder="1" applyAlignment="1">
      <alignment horizontal="center" vertical="center" textRotation="90" wrapText="1"/>
    </xf>
    <xf numFmtId="49" fontId="9" fillId="0" borderId="22" xfId="0" applyNumberFormat="1" applyFont="1" applyFill="1" applyBorder="1" applyAlignment="1">
      <alignment horizontal="center" vertical="center" textRotation="90" wrapText="1"/>
    </xf>
    <xf numFmtId="3" fontId="6" fillId="0" borderId="12" xfId="0" applyNumberFormat="1" applyFont="1" applyFill="1" applyBorder="1" applyAlignment="1">
      <alignment horizontal="center" vertical="top"/>
    </xf>
    <xf numFmtId="3" fontId="6" fillId="0" borderId="23" xfId="0" applyNumberFormat="1" applyFont="1" applyFill="1" applyBorder="1" applyAlignment="1">
      <alignment horizontal="center" vertical="top"/>
    </xf>
    <xf numFmtId="3" fontId="4" fillId="0" borderId="14" xfId="0" applyNumberFormat="1" applyFont="1" applyBorder="1" applyAlignment="1">
      <alignment horizontal="center" vertical="top" wrapText="1"/>
    </xf>
    <xf numFmtId="3" fontId="4" fillId="0" borderId="26" xfId="0" applyNumberFormat="1" applyFont="1" applyBorder="1" applyAlignment="1">
      <alignment horizontal="center" vertical="top" wrapText="1"/>
    </xf>
    <xf numFmtId="49" fontId="9" fillId="0" borderId="3" xfId="0" applyNumberFormat="1" applyFont="1" applyBorder="1" applyAlignment="1">
      <alignment horizontal="center" vertical="top" textRotation="90"/>
    </xf>
    <xf numFmtId="49" fontId="9" fillId="0" borderId="11" xfId="0" applyNumberFormat="1" applyFont="1" applyBorder="1" applyAlignment="1">
      <alignment horizontal="center" vertical="top" textRotation="90"/>
    </xf>
    <xf numFmtId="49" fontId="9" fillId="0" borderId="22" xfId="0" applyNumberFormat="1" applyFont="1" applyBorder="1" applyAlignment="1">
      <alignment horizontal="center" vertical="top" textRotation="90"/>
    </xf>
    <xf numFmtId="49" fontId="9" fillId="6" borderId="40" xfId="0" applyNumberFormat="1" applyFont="1" applyFill="1" applyBorder="1" applyAlignment="1">
      <alignment horizontal="center" vertical="center" textRotation="90" wrapText="1"/>
    </xf>
    <xf numFmtId="0" fontId="0" fillId="0" borderId="11" xfId="0" applyBorder="1" applyAlignment="1">
      <alignment horizontal="center" vertical="center" textRotation="90" wrapText="1"/>
    </xf>
    <xf numFmtId="0" fontId="0" fillId="0" borderId="58" xfId="0" applyBorder="1" applyAlignment="1">
      <alignment horizontal="center" vertical="center" textRotation="90" wrapText="1"/>
    </xf>
    <xf numFmtId="0" fontId="4" fillId="6" borderId="40" xfId="0" applyFont="1" applyFill="1" applyBorder="1" applyAlignment="1">
      <alignment vertical="top" wrapText="1"/>
    </xf>
    <xf numFmtId="0" fontId="0" fillId="0" borderId="11" xfId="0" applyBorder="1" applyAlignment="1">
      <alignment vertical="top" wrapText="1"/>
    </xf>
    <xf numFmtId="3" fontId="4" fillId="6" borderId="50" xfId="0" applyNumberFormat="1" applyFont="1" applyFill="1" applyBorder="1" applyAlignment="1">
      <alignment horizontal="center" vertical="top" wrapText="1"/>
    </xf>
    <xf numFmtId="0" fontId="16" fillId="6" borderId="38" xfId="0" applyFont="1" applyFill="1" applyBorder="1" applyAlignment="1">
      <alignment horizontal="center" vertical="top" wrapText="1"/>
    </xf>
    <xf numFmtId="3" fontId="4" fillId="0" borderId="50" xfId="0" applyNumberFormat="1" applyFont="1" applyFill="1" applyBorder="1" applyAlignment="1">
      <alignment horizontal="center" vertical="top" wrapText="1"/>
    </xf>
    <xf numFmtId="0" fontId="16" fillId="0" borderId="14" xfId="0" applyFont="1" applyBorder="1" applyAlignment="1">
      <alignment vertical="top" wrapText="1"/>
    </xf>
    <xf numFmtId="0" fontId="0" fillId="0" borderId="14" xfId="0" applyBorder="1" applyAlignment="1">
      <alignment vertical="top" wrapText="1"/>
    </xf>
    <xf numFmtId="49" fontId="9" fillId="0" borderId="40" xfId="0" applyNumberFormat="1" applyFont="1" applyBorder="1" applyAlignment="1">
      <alignment horizontal="center" vertical="center" textRotation="90"/>
    </xf>
    <xf numFmtId="49" fontId="9" fillId="0" borderId="11" xfId="0" applyNumberFormat="1" applyFont="1" applyBorder="1" applyAlignment="1">
      <alignment horizontal="center" vertical="center" textRotation="90"/>
    </xf>
    <xf numFmtId="0" fontId="16" fillId="0" borderId="11" xfId="0" applyFont="1" applyBorder="1" applyAlignment="1">
      <alignment horizontal="center"/>
    </xf>
    <xf numFmtId="3" fontId="6" fillId="0" borderId="4" xfId="0" applyNumberFormat="1" applyFont="1" applyBorder="1" applyAlignment="1">
      <alignment horizontal="center" vertical="top"/>
    </xf>
    <xf numFmtId="3" fontId="6" fillId="0" borderId="23" xfId="0" applyNumberFormat="1" applyFont="1" applyBorder="1" applyAlignment="1">
      <alignment horizontal="center" vertical="top"/>
    </xf>
    <xf numFmtId="49" fontId="9" fillId="0" borderId="3" xfId="0" applyNumberFormat="1" applyFont="1" applyBorder="1" applyAlignment="1">
      <alignment horizontal="center" vertical="center" textRotation="90" wrapText="1"/>
    </xf>
    <xf numFmtId="49" fontId="9" fillId="0" borderId="22" xfId="0" applyNumberFormat="1" applyFont="1" applyBorder="1" applyAlignment="1">
      <alignment horizontal="center" vertical="center" textRotation="90"/>
    </xf>
    <xf numFmtId="3" fontId="6" fillId="9" borderId="24" xfId="0" applyNumberFormat="1" applyFont="1" applyFill="1" applyBorder="1" applyAlignment="1">
      <alignment horizontal="right" vertical="top" wrapText="1"/>
    </xf>
    <xf numFmtId="3" fontId="6" fillId="9" borderId="1" xfId="0" applyNumberFormat="1" applyFont="1" applyFill="1" applyBorder="1" applyAlignment="1">
      <alignment horizontal="right" vertical="top" wrapText="1"/>
    </xf>
    <xf numFmtId="3" fontId="6" fillId="9" borderId="25" xfId="0" applyNumberFormat="1" applyFont="1" applyFill="1" applyBorder="1" applyAlignment="1">
      <alignment horizontal="right" vertical="top" wrapText="1"/>
    </xf>
    <xf numFmtId="3" fontId="4" fillId="0" borderId="31" xfId="0" applyNumberFormat="1" applyFont="1" applyBorder="1" applyAlignment="1">
      <alignment horizontal="left" vertical="top" wrapText="1"/>
    </xf>
    <xf numFmtId="3" fontId="4" fillId="0" borderId="19" xfId="0" applyNumberFormat="1" applyFont="1" applyBorder="1" applyAlignment="1">
      <alignment horizontal="left" vertical="top" wrapText="1"/>
    </xf>
    <xf numFmtId="3" fontId="4" fillId="0" borderId="20" xfId="0" applyNumberFormat="1" applyFont="1" applyBorder="1" applyAlignment="1">
      <alignment horizontal="left" vertical="top" wrapText="1"/>
    </xf>
    <xf numFmtId="0" fontId="4" fillId="0" borderId="40" xfId="0" applyFont="1" applyFill="1" applyBorder="1" applyAlignment="1">
      <alignment vertical="top" wrapText="1"/>
    </xf>
    <xf numFmtId="0" fontId="0" fillId="0" borderId="58" xfId="0" applyBorder="1" applyAlignment="1">
      <alignment vertical="top" wrapText="1"/>
    </xf>
    <xf numFmtId="0" fontId="4" fillId="6" borderId="58" xfId="0" applyFont="1" applyFill="1" applyBorder="1" applyAlignment="1">
      <alignment vertical="top" wrapText="1"/>
    </xf>
    <xf numFmtId="3" fontId="4" fillId="9" borderId="35" xfId="0" applyNumberFormat="1" applyFont="1" applyFill="1" applyBorder="1" applyAlignment="1">
      <alignment horizontal="left" vertical="top" wrapText="1"/>
    </xf>
    <xf numFmtId="3" fontId="4" fillId="9" borderId="36" xfId="0" applyNumberFormat="1" applyFont="1" applyFill="1" applyBorder="1" applyAlignment="1">
      <alignment horizontal="left" vertical="top" wrapText="1"/>
    </xf>
    <xf numFmtId="3" fontId="4" fillId="9" borderId="58" xfId="0" applyNumberFormat="1" applyFont="1" applyFill="1" applyBorder="1" applyAlignment="1">
      <alignment vertical="top" wrapText="1"/>
    </xf>
    <xf numFmtId="3" fontId="4" fillId="9" borderId="59" xfId="0" applyNumberFormat="1" applyFont="1" applyFill="1" applyBorder="1" applyAlignment="1">
      <alignment vertical="top" wrapText="1"/>
    </xf>
    <xf numFmtId="3" fontId="6" fillId="4" borderId="75" xfId="0" applyNumberFormat="1" applyFont="1" applyFill="1" applyBorder="1" applyAlignment="1">
      <alignment horizontal="right" vertical="top"/>
    </xf>
    <xf numFmtId="3" fontId="6" fillId="4" borderId="76" xfId="0" applyNumberFormat="1" applyFont="1" applyFill="1" applyBorder="1" applyAlignment="1">
      <alignment horizontal="right" vertical="top"/>
    </xf>
    <xf numFmtId="3" fontId="6" fillId="5" borderId="75" xfId="0" applyNumberFormat="1" applyFont="1" applyFill="1" applyBorder="1" applyAlignment="1">
      <alignment horizontal="left" vertical="top"/>
    </xf>
    <xf numFmtId="3" fontId="6" fillId="5" borderId="76" xfId="0" applyNumberFormat="1" applyFont="1" applyFill="1" applyBorder="1" applyAlignment="1">
      <alignment horizontal="left" vertical="top"/>
    </xf>
    <xf numFmtId="3" fontId="6" fillId="5" borderId="77" xfId="0" applyNumberFormat="1" applyFont="1" applyFill="1" applyBorder="1" applyAlignment="1">
      <alignment horizontal="left" vertical="top"/>
    </xf>
    <xf numFmtId="3" fontId="6" fillId="5" borderId="11" xfId="0" applyNumberFormat="1" applyFont="1" applyFill="1" applyBorder="1" applyAlignment="1">
      <alignment horizontal="center" vertical="top"/>
    </xf>
    <xf numFmtId="49" fontId="6" fillId="9" borderId="11" xfId="0" applyNumberFormat="1" applyFont="1" applyFill="1" applyBorder="1" applyAlignment="1">
      <alignment horizontal="center" vertical="top"/>
    </xf>
    <xf numFmtId="3" fontId="4" fillId="0" borderId="58" xfId="0" applyNumberFormat="1" applyFont="1" applyFill="1" applyBorder="1" applyAlignment="1">
      <alignment horizontal="left" vertical="top" wrapText="1"/>
    </xf>
    <xf numFmtId="0" fontId="44" fillId="0" borderId="0" xfId="0" applyFont="1" applyAlignment="1">
      <alignment vertical="top" wrapText="1"/>
    </xf>
    <xf numFmtId="0" fontId="0" fillId="0" borderId="0" xfId="0" applyAlignment="1">
      <alignment vertical="top" wrapText="1"/>
    </xf>
    <xf numFmtId="3" fontId="44" fillId="0" borderId="0" xfId="0" applyNumberFormat="1" applyFont="1" applyAlignment="1">
      <alignment horizontal="left" vertical="top" wrapText="1"/>
    </xf>
    <xf numFmtId="0" fontId="19" fillId="6" borderId="11" xfId="0" applyFont="1" applyFill="1" applyBorder="1" applyAlignment="1">
      <alignment horizontal="center" vertical="center" textRotation="90"/>
    </xf>
    <xf numFmtId="0" fontId="16" fillId="6" borderId="58" xfId="0" applyFont="1" applyFill="1" applyBorder="1" applyAlignment="1">
      <alignment horizontal="center"/>
    </xf>
    <xf numFmtId="49" fontId="5" fillId="6" borderId="40" xfId="0" applyNumberFormat="1" applyFont="1" applyFill="1" applyBorder="1" applyAlignment="1">
      <alignment horizontal="center" vertical="center" textRotation="90" wrapText="1"/>
    </xf>
    <xf numFmtId="0" fontId="0" fillId="0" borderId="58" xfId="0" applyBorder="1" applyAlignment="1">
      <alignment horizontal="center" wrapText="1"/>
    </xf>
    <xf numFmtId="3" fontId="4" fillId="6" borderId="40" xfId="0" applyNumberFormat="1" applyFont="1" applyFill="1" applyBorder="1" applyAlignment="1">
      <alignment horizontal="left" vertical="top" wrapText="1"/>
    </xf>
    <xf numFmtId="0" fontId="0" fillId="0" borderId="11" xfId="0" applyBorder="1" applyAlignment="1">
      <alignment horizontal="left" vertical="top" wrapText="1"/>
    </xf>
    <xf numFmtId="0" fontId="16" fillId="6" borderId="11" xfId="0" applyFont="1" applyFill="1" applyBorder="1" applyAlignment="1">
      <alignment horizontal="left" vertical="top" wrapText="1"/>
    </xf>
    <xf numFmtId="0" fontId="16" fillId="6" borderId="58" xfId="0" applyFont="1" applyFill="1" applyBorder="1" applyAlignment="1">
      <alignment horizontal="left" vertical="top" wrapText="1"/>
    </xf>
    <xf numFmtId="0" fontId="0" fillId="0" borderId="14" xfId="0"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22" fillId="0" borderId="0" xfId="0" applyFont="1" applyAlignment="1">
      <alignment horizontal="center" wrapText="1"/>
    </xf>
    <xf numFmtId="0" fontId="2" fillId="0" borderId="0" xfId="0" applyFont="1" applyAlignment="1">
      <alignment horizontal="center" vertical="top"/>
    </xf>
    <xf numFmtId="0" fontId="4" fillId="0" borderId="1" xfId="0" applyFont="1" applyBorder="1" applyAlignment="1">
      <alignment horizontal="right" vertical="top"/>
    </xf>
    <xf numFmtId="0" fontId="21" fillId="0" borderId="2" xfId="0" applyFont="1" applyBorder="1" applyAlignment="1">
      <alignment horizontal="center" vertical="center" textRotation="90" shrinkToFit="1"/>
    </xf>
    <xf numFmtId="0" fontId="21" fillId="0" borderId="10" xfId="0" applyFont="1" applyBorder="1" applyAlignment="1">
      <alignment horizontal="center" vertical="center" textRotation="90" shrinkToFit="1"/>
    </xf>
    <xf numFmtId="0" fontId="21" fillId="0" borderId="21" xfId="0" applyFont="1" applyBorder="1" applyAlignment="1">
      <alignment horizontal="center" vertical="center" textRotation="90" shrinkToFit="1"/>
    </xf>
    <xf numFmtId="0" fontId="21" fillId="0" borderId="3" xfId="0" applyFont="1" applyBorder="1" applyAlignment="1">
      <alignment horizontal="center" vertical="center" textRotation="90" shrinkToFit="1"/>
    </xf>
    <xf numFmtId="0" fontId="21" fillId="0" borderId="11" xfId="0" applyFont="1" applyBorder="1" applyAlignment="1">
      <alignment horizontal="center" vertical="center" textRotation="90" shrinkToFit="1"/>
    </xf>
    <xf numFmtId="0" fontId="21" fillId="0" borderId="22" xfId="0" applyFont="1" applyBorder="1" applyAlignment="1">
      <alignment horizontal="center" vertical="center" textRotation="90" shrinkToFit="1"/>
    </xf>
    <xf numFmtId="0" fontId="21" fillId="0" borderId="4"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23" xfId="0" applyFont="1" applyBorder="1" applyAlignment="1">
      <alignment horizontal="center" vertical="center" shrinkToFit="1"/>
    </xf>
    <xf numFmtId="0" fontId="39" fillId="0" borderId="11" xfId="0" applyFont="1" applyBorder="1" applyAlignment="1">
      <alignment horizontal="center" vertical="center" textRotation="90" shrinkToFit="1"/>
    </xf>
    <xf numFmtId="0" fontId="39" fillId="0" borderId="22" xfId="0" applyFont="1" applyBorder="1" applyAlignment="1">
      <alignment horizontal="center" vertical="center" textRotation="90" shrinkToFit="1"/>
    </xf>
    <xf numFmtId="0" fontId="21" fillId="0" borderId="6" xfId="0" applyNumberFormat="1" applyFont="1" applyBorder="1" applyAlignment="1">
      <alignment horizontal="center" vertical="center" textRotation="90" shrinkToFit="1"/>
    </xf>
    <xf numFmtId="0" fontId="21" fillId="0" borderId="90" xfId="0" applyNumberFormat="1" applyFont="1" applyBorder="1" applyAlignment="1">
      <alignment horizontal="center" vertical="center" textRotation="90" shrinkToFit="1"/>
    </xf>
    <xf numFmtId="0" fontId="21" fillId="0" borderId="25" xfId="0" applyNumberFormat="1" applyFont="1" applyBorder="1" applyAlignment="1">
      <alignment horizontal="center" vertical="center" textRotation="90" shrinkToFit="1"/>
    </xf>
    <xf numFmtId="0" fontId="4" fillId="0" borderId="7" xfId="0" applyNumberFormat="1" applyFont="1" applyFill="1" applyBorder="1" applyAlignment="1">
      <alignment horizontal="center" vertical="center" textRotation="90" wrapText="1" shrinkToFit="1"/>
    </xf>
    <xf numFmtId="0" fontId="4" fillId="0" borderId="14" xfId="0" applyNumberFormat="1" applyFont="1" applyFill="1" applyBorder="1" applyAlignment="1">
      <alignment horizontal="center" vertical="center" textRotation="90" wrapText="1" shrinkToFit="1"/>
    </xf>
    <xf numFmtId="0" fontId="4" fillId="0" borderId="26" xfId="0" applyNumberFormat="1" applyFont="1" applyFill="1" applyBorder="1" applyAlignment="1">
      <alignment horizontal="center" vertical="center" textRotation="90" wrapText="1" shrinkToFit="1"/>
    </xf>
    <xf numFmtId="0" fontId="4" fillId="0" borderId="7" xfId="0" applyFont="1" applyBorder="1" applyAlignment="1">
      <alignment horizontal="center" vertical="center" textRotation="90" shrinkToFit="1"/>
    </xf>
    <xf numFmtId="0" fontId="4" fillId="0" borderId="14" xfId="0" applyFont="1" applyBorder="1" applyAlignment="1">
      <alignment horizontal="center" vertical="center" textRotation="90" shrinkToFit="1"/>
    </xf>
    <xf numFmtId="0" fontId="4" fillId="0" borderId="26" xfId="0" applyFont="1" applyBorder="1" applyAlignment="1">
      <alignment horizontal="center" vertical="center" textRotation="90" shrinkToFit="1"/>
    </xf>
    <xf numFmtId="0" fontId="4" fillId="0" borderId="7"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6" xfId="0" applyFont="1" applyBorder="1" applyAlignment="1">
      <alignment horizontal="center" vertical="center" textRotation="90"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3" fontId="6" fillId="5" borderId="12" xfId="0" applyNumberFormat="1" applyFont="1" applyFill="1" applyBorder="1" applyAlignment="1">
      <alignment horizontal="center" vertical="top"/>
    </xf>
    <xf numFmtId="3" fontId="6" fillId="9" borderId="12"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49" fontId="4" fillId="0" borderId="18" xfId="0" applyNumberFormat="1" applyFont="1" applyBorder="1" applyAlignment="1">
      <alignment horizontal="center" vertical="top" wrapText="1"/>
    </xf>
    <xf numFmtId="0" fontId="0" fillId="0" borderId="112" xfId="0" applyBorder="1" applyAlignment="1">
      <alignment horizontal="center" vertical="top" wrapText="1"/>
    </xf>
    <xf numFmtId="3" fontId="6" fillId="9" borderId="11" xfId="0" applyNumberFormat="1" applyFont="1" applyFill="1" applyBorder="1" applyAlignment="1">
      <alignment horizontal="center" vertical="top"/>
    </xf>
    <xf numFmtId="0" fontId="8" fillId="3" borderId="31" xfId="0" applyFont="1" applyFill="1" applyBorder="1" applyAlignment="1">
      <alignment horizontal="left" vertical="top" wrapText="1"/>
    </xf>
    <xf numFmtId="0" fontId="8" fillId="3" borderId="19" xfId="0" applyFont="1" applyFill="1" applyBorder="1" applyAlignment="1">
      <alignment horizontal="left" vertical="top" wrapText="1"/>
    </xf>
    <xf numFmtId="0" fontId="8" fillId="3" borderId="20"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5" borderId="16" xfId="0" applyFont="1" applyFill="1" applyBorder="1" applyAlignment="1">
      <alignment horizontal="left" vertical="top" wrapText="1"/>
    </xf>
    <xf numFmtId="0" fontId="6" fillId="5" borderId="19" xfId="0" applyFont="1" applyFill="1" applyBorder="1" applyAlignment="1">
      <alignment horizontal="left" vertical="top" wrapText="1"/>
    </xf>
    <xf numFmtId="0" fontId="6" fillId="5" borderId="20" xfId="0" applyFont="1" applyFill="1" applyBorder="1" applyAlignment="1">
      <alignment horizontal="left" vertical="top" wrapText="1"/>
    </xf>
    <xf numFmtId="49" fontId="6" fillId="2" borderId="5" xfId="0" applyNumberFormat="1" applyFont="1" applyFill="1" applyBorder="1" applyAlignment="1">
      <alignment horizontal="left" vertical="top" wrapText="1"/>
    </xf>
    <xf numFmtId="49" fontId="6" fillId="2" borderId="30" xfId="0" applyNumberFormat="1" applyFont="1" applyFill="1" applyBorder="1" applyAlignment="1">
      <alignment horizontal="left" vertical="top" wrapText="1"/>
    </xf>
    <xf numFmtId="49" fontId="6" fillId="2" borderId="6" xfId="0" applyNumberFormat="1" applyFont="1" applyFill="1" applyBorder="1" applyAlignment="1">
      <alignment horizontal="left" vertical="top" wrapText="1"/>
    </xf>
    <xf numFmtId="3" fontId="4" fillId="0" borderId="50" xfId="0" applyNumberFormat="1" applyFont="1" applyBorder="1" applyAlignment="1">
      <alignment horizontal="center" vertical="top" wrapText="1"/>
    </xf>
    <xf numFmtId="3" fontId="16" fillId="0" borderId="38" xfId="0" applyNumberFormat="1" applyFont="1" applyBorder="1" applyAlignment="1">
      <alignment horizontal="center" vertical="top" wrapText="1"/>
    </xf>
    <xf numFmtId="3" fontId="4" fillId="6" borderId="54" xfId="0" applyNumberFormat="1" applyFont="1" applyFill="1" applyBorder="1" applyAlignment="1">
      <alignment horizontal="left" vertical="top" wrapText="1"/>
    </xf>
    <xf numFmtId="3" fontId="4" fillId="6" borderId="68" xfId="0" applyNumberFormat="1" applyFont="1" applyFill="1" applyBorder="1" applyAlignment="1">
      <alignment horizontal="left" vertical="top" wrapText="1"/>
    </xf>
    <xf numFmtId="3" fontId="5" fillId="0" borderId="41" xfId="0" applyNumberFormat="1" applyFont="1" applyFill="1" applyBorder="1" applyAlignment="1">
      <alignment horizontal="center" vertical="top" wrapText="1"/>
    </xf>
    <xf numFmtId="3" fontId="5" fillId="0" borderId="0" xfId="0" applyNumberFormat="1" applyFont="1" applyFill="1" applyBorder="1" applyAlignment="1">
      <alignment horizontal="center" vertical="top" wrapText="1"/>
    </xf>
    <xf numFmtId="3" fontId="5" fillId="0" borderId="60" xfId="0" applyNumberFormat="1" applyFont="1" applyFill="1" applyBorder="1" applyAlignment="1">
      <alignment horizontal="center" vertical="top" wrapText="1"/>
    </xf>
    <xf numFmtId="3" fontId="4" fillId="0" borderId="54" xfId="0" applyNumberFormat="1" applyFont="1" applyBorder="1" applyAlignment="1">
      <alignment horizontal="left" vertical="top" wrapText="1"/>
    </xf>
    <xf numFmtId="0" fontId="0" fillId="0" borderId="81" xfId="0" applyBorder="1" applyAlignment="1">
      <alignment vertical="top" wrapText="1"/>
    </xf>
    <xf numFmtId="3" fontId="4" fillId="6" borderId="14" xfId="0" applyNumberFormat="1" applyFont="1" applyFill="1" applyBorder="1" applyAlignment="1">
      <alignment horizontal="center" vertical="top" wrapText="1"/>
    </xf>
    <xf numFmtId="0" fontId="16" fillId="0" borderId="38" xfId="0" applyFont="1" applyBorder="1" applyAlignment="1">
      <alignment vertical="top" wrapText="1"/>
    </xf>
    <xf numFmtId="3" fontId="4" fillId="6" borderId="11" xfId="0" applyNumberFormat="1" applyFont="1" applyFill="1" applyBorder="1" applyAlignment="1">
      <alignment horizontal="left" vertical="top" wrapText="1"/>
    </xf>
    <xf numFmtId="0" fontId="16" fillId="6" borderId="58" xfId="0" applyFont="1" applyFill="1" applyBorder="1" applyAlignment="1">
      <alignment vertical="top" wrapText="1"/>
    </xf>
    <xf numFmtId="3" fontId="4" fillId="6" borderId="22" xfId="0" applyNumberFormat="1" applyFont="1" applyFill="1" applyBorder="1" applyAlignment="1">
      <alignment horizontal="left" vertical="top" wrapText="1"/>
    </xf>
    <xf numFmtId="49" fontId="5" fillId="6" borderId="11" xfId="0" applyNumberFormat="1" applyFont="1" applyFill="1" applyBorder="1" applyAlignment="1">
      <alignment horizontal="center" vertical="center" textRotation="90" wrapText="1"/>
    </xf>
    <xf numFmtId="49" fontId="16" fillId="0" borderId="58" xfId="0" applyNumberFormat="1" applyFont="1" applyBorder="1" applyAlignment="1">
      <alignment horizontal="center" vertical="center" textRotation="90" wrapText="1"/>
    </xf>
    <xf numFmtId="0" fontId="0" fillId="0" borderId="38" xfId="0" applyBorder="1" applyAlignment="1">
      <alignment horizontal="center" vertical="top" wrapText="1"/>
    </xf>
    <xf numFmtId="0" fontId="0" fillId="0" borderId="38" xfId="0" applyBorder="1" applyAlignment="1">
      <alignment horizontal="center" wrapText="1"/>
    </xf>
    <xf numFmtId="0" fontId="0" fillId="0" borderId="38" xfId="0" applyBorder="1" applyAlignment="1">
      <alignment horizontal="center" vertical="top"/>
    </xf>
    <xf numFmtId="3" fontId="16" fillId="6" borderId="11" xfId="0" applyNumberFormat="1" applyFont="1" applyFill="1" applyBorder="1" applyAlignment="1">
      <alignment horizontal="left" vertical="top" wrapText="1"/>
    </xf>
    <xf numFmtId="3" fontId="4" fillId="6" borderId="41" xfId="0" applyNumberFormat="1" applyFont="1" applyFill="1" applyBorder="1" applyAlignment="1">
      <alignment horizontal="center" vertical="top" wrapText="1"/>
    </xf>
    <xf numFmtId="3" fontId="4" fillId="6" borderId="0" xfId="0" applyNumberFormat="1" applyFont="1" applyFill="1" applyBorder="1" applyAlignment="1">
      <alignment horizontal="center" vertical="top" wrapText="1"/>
    </xf>
    <xf numFmtId="3" fontId="6" fillId="6" borderId="39"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0" fontId="4" fillId="10" borderId="40" xfId="0" applyFont="1" applyFill="1" applyBorder="1" applyAlignment="1">
      <alignment vertical="top" wrapText="1"/>
    </xf>
    <xf numFmtId="0" fontId="4" fillId="10" borderId="11" xfId="0" applyFont="1" applyFill="1" applyBorder="1" applyAlignment="1">
      <alignment vertical="top" wrapText="1"/>
    </xf>
    <xf numFmtId="0" fontId="0" fillId="0" borderId="58" xfId="0" applyBorder="1" applyAlignment="1">
      <alignment horizontal="left" vertical="top" wrapText="1"/>
    </xf>
    <xf numFmtId="49" fontId="9" fillId="6" borderId="11" xfId="0" applyNumberFormat="1" applyFont="1" applyFill="1" applyBorder="1" applyAlignment="1">
      <alignment horizontal="center" vertical="center" textRotation="90"/>
    </xf>
    <xf numFmtId="49" fontId="9" fillId="6" borderId="58" xfId="0" applyNumberFormat="1" applyFont="1" applyFill="1" applyBorder="1" applyAlignment="1">
      <alignment horizontal="center" vertical="center" textRotation="90"/>
    </xf>
    <xf numFmtId="49" fontId="9" fillId="6" borderId="40" xfId="0" applyNumberFormat="1" applyFont="1" applyFill="1" applyBorder="1" applyAlignment="1">
      <alignment horizontal="center" textRotation="90" wrapText="1"/>
    </xf>
    <xf numFmtId="0" fontId="16" fillId="0" borderId="11" xfId="0" applyFont="1" applyBorder="1" applyAlignment="1">
      <alignment horizontal="center" textRotation="90" wrapText="1"/>
    </xf>
    <xf numFmtId="49" fontId="16" fillId="6" borderId="11" xfId="0" applyNumberFormat="1" applyFont="1" applyFill="1" applyBorder="1" applyAlignment="1">
      <alignment horizontal="center" vertical="center" textRotation="90" wrapText="1"/>
    </xf>
    <xf numFmtId="49" fontId="16" fillId="6" borderId="58" xfId="0" applyNumberFormat="1" applyFont="1" applyFill="1" applyBorder="1" applyAlignment="1">
      <alignment horizontal="center" vertical="center" textRotation="90" wrapText="1"/>
    </xf>
    <xf numFmtId="3" fontId="6" fillId="6" borderId="59" xfId="0" applyNumberFormat="1" applyFont="1" applyFill="1" applyBorder="1" applyAlignment="1">
      <alignment horizontal="center" vertical="top"/>
    </xf>
    <xf numFmtId="3" fontId="4" fillId="0" borderId="71" xfId="0" applyNumberFormat="1" applyFont="1" applyBorder="1" applyAlignment="1">
      <alignment horizontal="left" vertical="top" wrapText="1"/>
    </xf>
    <xf numFmtId="3" fontId="4" fillId="0" borderId="68" xfId="0" applyNumberFormat="1" applyFont="1" applyBorder="1" applyAlignment="1">
      <alignment horizontal="left" vertical="top" wrapText="1"/>
    </xf>
    <xf numFmtId="3" fontId="4" fillId="0" borderId="61" xfId="0" applyNumberFormat="1" applyFont="1" applyBorder="1" applyAlignment="1">
      <alignment horizontal="left" vertical="top" wrapText="1"/>
    </xf>
    <xf numFmtId="3" fontId="6" fillId="5" borderId="23" xfId="0" applyNumberFormat="1" applyFont="1" applyFill="1" applyBorder="1" applyAlignment="1">
      <alignment horizontal="center" vertical="top"/>
    </xf>
    <xf numFmtId="3" fontId="6" fillId="6" borderId="11" xfId="0" applyNumberFormat="1" applyFont="1" applyFill="1" applyBorder="1" applyAlignment="1">
      <alignment horizontal="center" vertical="top"/>
    </xf>
    <xf numFmtId="3" fontId="6" fillId="6" borderId="22" xfId="0" applyNumberFormat="1" applyFont="1" applyFill="1" applyBorder="1" applyAlignment="1">
      <alignment horizontal="center" vertical="top"/>
    </xf>
    <xf numFmtId="3" fontId="6" fillId="0" borderId="12" xfId="0" applyNumberFormat="1" applyFont="1" applyBorder="1" applyAlignment="1">
      <alignment horizontal="center" vertical="top"/>
    </xf>
    <xf numFmtId="3" fontId="4" fillId="0" borderId="7" xfId="0" applyNumberFormat="1" applyFont="1" applyBorder="1" applyAlignment="1">
      <alignment horizontal="center" vertical="top" wrapText="1"/>
    </xf>
    <xf numFmtId="3" fontId="5" fillId="0" borderId="11" xfId="0" applyNumberFormat="1" applyFont="1" applyFill="1" applyBorder="1" applyAlignment="1">
      <alignment horizontal="center" vertical="top" wrapText="1"/>
    </xf>
    <xf numFmtId="3" fontId="5" fillId="0" borderId="22" xfId="0" applyNumberFormat="1" applyFont="1" applyFill="1" applyBorder="1" applyAlignment="1">
      <alignment horizontal="center" vertical="top" wrapText="1"/>
    </xf>
    <xf numFmtId="3" fontId="6" fillId="5" borderId="4" xfId="0" applyNumberFormat="1" applyFont="1" applyFill="1" applyBorder="1" applyAlignment="1">
      <alignment horizontal="center" vertical="top"/>
    </xf>
    <xf numFmtId="3" fontId="6" fillId="6" borderId="3" xfId="0" applyNumberFormat="1" applyFont="1" applyFill="1" applyBorder="1" applyAlignment="1">
      <alignment horizontal="center" vertical="top"/>
    </xf>
    <xf numFmtId="3" fontId="4" fillId="6" borderId="71" xfId="0" applyNumberFormat="1" applyFont="1" applyFill="1" applyBorder="1" applyAlignment="1">
      <alignment horizontal="left" vertical="top" wrapText="1"/>
    </xf>
    <xf numFmtId="3" fontId="4" fillId="6" borderId="61" xfId="0" applyNumberFormat="1" applyFont="1" applyFill="1" applyBorder="1" applyAlignment="1">
      <alignment horizontal="left" vertical="top" wrapText="1"/>
    </xf>
    <xf numFmtId="3" fontId="6" fillId="4" borderId="2"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6" fillId="5" borderId="3"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49" fontId="6" fillId="6" borderId="11" xfId="0" applyNumberFormat="1" applyFont="1" applyFill="1" applyBorder="1" applyAlignment="1">
      <alignment horizontal="center" vertical="top"/>
    </xf>
    <xf numFmtId="49" fontId="6" fillId="6" borderId="22" xfId="0" applyNumberFormat="1" applyFont="1" applyFill="1" applyBorder="1" applyAlignment="1">
      <alignment horizontal="center" vertical="top"/>
    </xf>
    <xf numFmtId="3" fontId="4" fillId="6" borderId="3" xfId="0" applyNumberFormat="1" applyFont="1" applyFill="1" applyBorder="1" applyAlignment="1">
      <alignment horizontal="left" vertical="top" wrapText="1"/>
    </xf>
    <xf numFmtId="3" fontId="4" fillId="6" borderId="15" xfId="0" applyNumberFormat="1" applyFont="1" applyFill="1" applyBorder="1" applyAlignment="1">
      <alignment vertical="top" wrapText="1"/>
    </xf>
    <xf numFmtId="0" fontId="0" fillId="0" borderId="35" xfId="0" applyBorder="1" applyAlignment="1">
      <alignment vertical="top" wrapText="1"/>
    </xf>
    <xf numFmtId="3" fontId="6" fillId="5" borderId="75" xfId="0" applyNumberFormat="1" applyFont="1" applyFill="1" applyBorder="1" applyAlignment="1">
      <alignment horizontal="right" vertical="top"/>
    </xf>
    <xf numFmtId="3" fontId="6" fillId="5" borderId="76" xfId="0" applyNumberFormat="1" applyFont="1" applyFill="1" applyBorder="1" applyAlignment="1">
      <alignment horizontal="right" vertical="top"/>
    </xf>
    <xf numFmtId="3" fontId="6" fillId="6" borderId="65" xfId="0" applyNumberFormat="1" applyFont="1" applyFill="1" applyBorder="1" applyAlignment="1">
      <alignment horizontal="center" vertical="top"/>
    </xf>
    <xf numFmtId="3" fontId="6" fillId="6" borderId="27" xfId="0" applyNumberFormat="1" applyFont="1" applyFill="1" applyBorder="1" applyAlignment="1">
      <alignment horizontal="center" vertical="top"/>
    </xf>
    <xf numFmtId="3" fontId="4" fillId="0" borderId="65" xfId="0" applyNumberFormat="1" applyFont="1" applyBorder="1" applyAlignment="1">
      <alignment horizontal="center" vertical="top"/>
    </xf>
    <xf numFmtId="3" fontId="4" fillId="0" borderId="27" xfId="0" applyNumberFormat="1" applyFont="1" applyBorder="1" applyAlignment="1">
      <alignment horizontal="center" vertical="top"/>
    </xf>
    <xf numFmtId="49" fontId="6" fillId="6" borderId="107" xfId="0" applyNumberFormat="1" applyFont="1" applyFill="1" applyBorder="1" applyAlignment="1">
      <alignment horizontal="center" vertical="top"/>
    </xf>
    <xf numFmtId="49" fontId="6" fillId="6" borderId="33" xfId="0" applyNumberFormat="1" applyFont="1" applyFill="1" applyBorder="1" applyAlignment="1">
      <alignment horizontal="center" vertical="top"/>
    </xf>
    <xf numFmtId="49" fontId="6" fillId="4" borderId="10" xfId="0" applyNumberFormat="1" applyFont="1" applyFill="1" applyBorder="1" applyAlignment="1">
      <alignment horizontal="center" vertical="top"/>
    </xf>
    <xf numFmtId="49" fontId="6" fillId="4" borderId="21" xfId="0" applyNumberFormat="1" applyFont="1" applyFill="1" applyBorder="1" applyAlignment="1">
      <alignment horizontal="center" vertical="top"/>
    </xf>
    <xf numFmtId="49" fontId="6" fillId="5" borderId="11" xfId="0" applyNumberFormat="1" applyFont="1" applyFill="1" applyBorder="1" applyAlignment="1">
      <alignment horizontal="center" vertical="top"/>
    </xf>
    <xf numFmtId="49" fontId="6" fillId="5" borderId="22" xfId="0" applyNumberFormat="1" applyFont="1" applyFill="1" applyBorder="1" applyAlignment="1">
      <alignment horizontal="center" vertical="top"/>
    </xf>
    <xf numFmtId="49" fontId="6" fillId="9" borderId="12" xfId="0" applyNumberFormat="1" applyFont="1" applyFill="1" applyBorder="1" applyAlignment="1">
      <alignment horizontal="center" vertical="top"/>
    </xf>
    <xf numFmtId="49" fontId="6" fillId="9" borderId="23" xfId="0" applyNumberFormat="1" applyFont="1" applyFill="1" applyBorder="1" applyAlignment="1">
      <alignment horizontal="center" vertical="top"/>
    </xf>
    <xf numFmtId="3" fontId="6" fillId="5" borderId="23" xfId="0" applyNumberFormat="1" applyFont="1" applyFill="1" applyBorder="1" applyAlignment="1">
      <alignment horizontal="right" vertical="top"/>
    </xf>
    <xf numFmtId="3" fontId="6" fillId="5" borderId="1" xfId="0" applyNumberFormat="1" applyFont="1" applyFill="1" applyBorder="1" applyAlignment="1">
      <alignment horizontal="right" vertical="top"/>
    </xf>
    <xf numFmtId="3" fontId="4" fillId="6" borderId="4" xfId="0" applyNumberFormat="1" applyFont="1" applyFill="1" applyBorder="1" applyAlignment="1">
      <alignment horizontal="center" vertical="top"/>
    </xf>
    <xf numFmtId="3" fontId="4" fillId="6" borderId="23" xfId="0" applyNumberFormat="1" applyFont="1" applyFill="1" applyBorder="1" applyAlignment="1">
      <alignment horizontal="center" vertical="top"/>
    </xf>
    <xf numFmtId="3" fontId="4" fillId="6" borderId="4" xfId="0" applyNumberFormat="1" applyFont="1" applyFill="1" applyBorder="1" applyAlignment="1">
      <alignment vertical="top" wrapText="1"/>
    </xf>
    <xf numFmtId="3" fontId="4" fillId="6" borderId="23" xfId="0" applyNumberFormat="1" applyFont="1" applyFill="1" applyBorder="1" applyAlignment="1">
      <alignment vertical="top" wrapText="1"/>
    </xf>
    <xf numFmtId="3" fontId="5" fillId="0" borderId="3" xfId="0" applyNumberFormat="1" applyFont="1" applyFill="1" applyBorder="1" applyAlignment="1">
      <alignment horizontal="center" vertical="top" wrapText="1"/>
    </xf>
    <xf numFmtId="3" fontId="6" fillId="0" borderId="4" xfId="1" applyNumberFormat="1" applyFont="1" applyBorder="1" applyAlignment="1">
      <alignment horizontal="center" vertical="top"/>
    </xf>
    <xf numFmtId="3" fontId="6" fillId="0" borderId="23" xfId="1" applyNumberFormat="1" applyFont="1" applyBorder="1" applyAlignment="1">
      <alignment horizontal="center" vertical="top"/>
    </xf>
    <xf numFmtId="3" fontId="5" fillId="0" borderId="11" xfId="0" applyNumberFormat="1" applyFont="1" applyFill="1" applyBorder="1" applyAlignment="1">
      <alignment horizontal="right" vertical="top"/>
    </xf>
    <xf numFmtId="3" fontId="5" fillId="0" borderId="22" xfId="0" applyNumberFormat="1" applyFont="1" applyFill="1" applyBorder="1" applyAlignment="1">
      <alignment horizontal="right" vertical="top"/>
    </xf>
    <xf numFmtId="3" fontId="16" fillId="6" borderId="22" xfId="0" applyNumberFormat="1" applyFont="1" applyFill="1" applyBorder="1" applyAlignment="1">
      <alignment horizontal="left" vertical="top" wrapText="1"/>
    </xf>
    <xf numFmtId="3" fontId="4" fillId="8" borderId="31" xfId="0" applyNumberFormat="1" applyFont="1"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3" fontId="4" fillId="0" borderId="35" xfId="0" applyNumberFormat="1" applyFont="1" applyBorder="1" applyAlignment="1">
      <alignment horizontal="left" vertical="top" wrapText="1"/>
    </xf>
    <xf numFmtId="3" fontId="4" fillId="0" borderId="36" xfId="0" applyNumberFormat="1" applyFont="1" applyBorder="1" applyAlignment="1">
      <alignment horizontal="left" vertical="top" wrapText="1"/>
    </xf>
    <xf numFmtId="3" fontId="4" fillId="0" borderId="58" xfId="0" applyNumberFormat="1" applyFont="1" applyBorder="1" applyAlignment="1">
      <alignment vertical="top" wrapText="1"/>
    </xf>
    <xf numFmtId="3" fontId="4" fillId="0" borderId="59" xfId="0" applyNumberFormat="1" applyFont="1" applyBorder="1" applyAlignment="1">
      <alignment vertical="top" wrapText="1"/>
    </xf>
    <xf numFmtId="3" fontId="4" fillId="6" borderId="11" xfId="0" applyNumberFormat="1" applyFont="1" applyFill="1" applyBorder="1" applyAlignment="1">
      <alignment vertical="top" wrapText="1"/>
    </xf>
    <xf numFmtId="3" fontId="6" fillId="4" borderId="76" xfId="0" applyNumberFormat="1" applyFont="1" applyFill="1" applyBorder="1" applyAlignment="1">
      <alignment horizontal="center" vertical="top"/>
    </xf>
    <xf numFmtId="3" fontId="6" fillId="4" borderId="77" xfId="0" applyNumberFormat="1" applyFont="1" applyFill="1" applyBorder="1" applyAlignment="1">
      <alignment horizontal="center" vertical="top"/>
    </xf>
    <xf numFmtId="3" fontId="6" fillId="3" borderId="75" xfId="0" applyNumberFormat="1" applyFont="1" applyFill="1" applyBorder="1" applyAlignment="1">
      <alignment horizontal="right" vertical="top"/>
    </xf>
    <xf numFmtId="3" fontId="6" fillId="3" borderId="76" xfId="0" applyNumberFormat="1" applyFont="1" applyFill="1" applyBorder="1" applyAlignment="1">
      <alignment horizontal="right" vertical="top"/>
    </xf>
    <xf numFmtId="3" fontId="6" fillId="3" borderId="32" xfId="0" applyNumberFormat="1" applyFont="1" applyFill="1" applyBorder="1" applyAlignment="1">
      <alignment horizontal="right" vertical="top" wrapText="1"/>
    </xf>
    <xf numFmtId="3" fontId="6" fillId="3" borderId="17" xfId="0" applyNumberFormat="1" applyFont="1" applyFill="1" applyBorder="1" applyAlignment="1">
      <alignment horizontal="right" vertical="top" wrapText="1"/>
    </xf>
    <xf numFmtId="3" fontId="4" fillId="3" borderId="52" xfId="0" applyNumberFormat="1" applyFont="1" applyFill="1" applyBorder="1" applyAlignment="1">
      <alignment vertical="top" wrapText="1"/>
    </xf>
    <xf numFmtId="3" fontId="4" fillId="3" borderId="16" xfId="0" applyNumberFormat="1" applyFont="1" applyFill="1" applyBorder="1" applyAlignment="1">
      <alignment vertical="top" wrapText="1"/>
    </xf>
    <xf numFmtId="3" fontId="4" fillId="3" borderId="107" xfId="0" applyNumberFormat="1" applyFont="1" applyFill="1" applyBorder="1" applyAlignment="1">
      <alignment vertical="top" wrapText="1"/>
    </xf>
    <xf numFmtId="3" fontId="6" fillId="9" borderId="31" xfId="0" applyNumberFormat="1" applyFont="1" applyFill="1" applyBorder="1" applyAlignment="1">
      <alignment horizontal="right" vertical="top" wrapText="1"/>
    </xf>
    <xf numFmtId="3" fontId="6" fillId="9" borderId="19" xfId="0" applyNumberFormat="1" applyFont="1" applyFill="1" applyBorder="1" applyAlignment="1">
      <alignment horizontal="right" vertical="top" wrapText="1"/>
    </xf>
    <xf numFmtId="3" fontId="6" fillId="9" borderId="20" xfId="0" applyNumberFormat="1" applyFont="1" applyFill="1" applyBorder="1" applyAlignment="1">
      <alignment horizontal="right" vertical="top" wrapText="1"/>
    </xf>
    <xf numFmtId="3" fontId="4" fillId="0" borderId="30" xfId="0" applyNumberFormat="1" applyFont="1" applyFill="1" applyBorder="1" applyAlignment="1">
      <alignment horizontal="left" vertical="top" wrapText="1"/>
    </xf>
    <xf numFmtId="0" fontId="0" fillId="0" borderId="30" xfId="0" applyFill="1" applyBorder="1" applyAlignment="1">
      <alignment horizontal="left" vertical="top" wrapText="1"/>
    </xf>
    <xf numFmtId="3" fontId="4" fillId="6" borderId="31" xfId="0" applyNumberFormat="1" applyFont="1" applyFill="1" applyBorder="1" applyAlignment="1">
      <alignment horizontal="left" vertical="top" wrapText="1"/>
    </xf>
    <xf numFmtId="3" fontId="4" fillId="6" borderId="19" xfId="0" applyNumberFormat="1" applyFont="1" applyFill="1" applyBorder="1" applyAlignment="1">
      <alignment horizontal="left" vertical="top" wrapText="1"/>
    </xf>
    <xf numFmtId="3" fontId="4" fillId="6" borderId="20" xfId="0" applyNumberFormat="1" applyFont="1" applyFill="1" applyBorder="1" applyAlignment="1">
      <alignment horizontal="left" vertical="top" wrapText="1"/>
    </xf>
    <xf numFmtId="3" fontId="4" fillId="8" borderId="19" xfId="0" applyNumberFormat="1" applyFont="1" applyFill="1" applyBorder="1" applyAlignment="1">
      <alignment horizontal="left" vertical="top" wrapText="1"/>
    </xf>
    <xf numFmtId="3" fontId="6" fillId="3" borderId="76" xfId="0" applyNumberFormat="1" applyFont="1" applyFill="1" applyBorder="1" applyAlignment="1">
      <alignment horizontal="center" vertical="top"/>
    </xf>
    <xf numFmtId="3" fontId="6" fillId="3" borderId="77" xfId="0" applyNumberFormat="1" applyFont="1" applyFill="1" applyBorder="1" applyAlignment="1">
      <alignment horizontal="center" vertical="top"/>
    </xf>
    <xf numFmtId="0" fontId="4" fillId="6" borderId="11" xfId="0" applyFont="1" applyFill="1" applyBorder="1" applyAlignment="1">
      <alignment vertical="top" wrapText="1"/>
    </xf>
    <xf numFmtId="0" fontId="4" fillId="6" borderId="54" xfId="0" applyFont="1" applyFill="1" applyBorder="1" applyAlignment="1">
      <alignment vertical="top" wrapText="1"/>
    </xf>
    <xf numFmtId="0" fontId="16" fillId="6" borderId="36" xfId="0" applyFont="1" applyFill="1" applyBorder="1" applyAlignment="1">
      <alignment vertical="top" wrapText="1"/>
    </xf>
    <xf numFmtId="3" fontId="4" fillId="0" borderId="32" xfId="0" applyNumberFormat="1" applyFont="1" applyBorder="1" applyAlignment="1">
      <alignment horizontal="left" vertical="top" wrapText="1"/>
    </xf>
    <xf numFmtId="3" fontId="4" fillId="0" borderId="17" xfId="0" applyNumberFormat="1" applyFont="1" applyBorder="1" applyAlignment="1">
      <alignment horizontal="left" vertical="top" wrapText="1"/>
    </xf>
    <xf numFmtId="3" fontId="4" fillId="0" borderId="52" xfId="0" applyNumberFormat="1" applyFont="1" applyBorder="1" applyAlignment="1">
      <alignment vertical="top" wrapText="1"/>
    </xf>
    <xf numFmtId="3" fontId="4" fillId="0" borderId="16" xfId="0" applyNumberFormat="1" applyFont="1" applyBorder="1" applyAlignment="1">
      <alignment vertical="top" wrapText="1"/>
    </xf>
    <xf numFmtId="3" fontId="6" fillId="5" borderId="76" xfId="0" applyNumberFormat="1" applyFont="1" applyFill="1" applyBorder="1" applyAlignment="1">
      <alignment horizontal="center" vertical="top"/>
    </xf>
    <xf numFmtId="3" fontId="6" fillId="5" borderId="77" xfId="0" applyNumberFormat="1" applyFont="1" applyFill="1" applyBorder="1" applyAlignment="1">
      <alignment horizontal="center" vertical="top"/>
    </xf>
    <xf numFmtId="3" fontId="4" fillId="6" borderId="54" xfId="0" applyNumberFormat="1" applyFont="1" applyFill="1" applyBorder="1" applyAlignment="1">
      <alignment vertical="top" wrapText="1"/>
    </xf>
    <xf numFmtId="0" fontId="0" fillId="0" borderId="36" xfId="0" applyBorder="1" applyAlignment="1">
      <alignment vertical="top" wrapText="1"/>
    </xf>
    <xf numFmtId="0" fontId="10" fillId="6" borderId="54" xfId="0" applyFont="1" applyFill="1" applyBorder="1" applyAlignment="1">
      <alignment horizontal="left" vertical="top" wrapText="1"/>
    </xf>
    <xf numFmtId="0" fontId="16" fillId="6" borderId="81" xfId="0" applyFont="1" applyFill="1" applyBorder="1" applyAlignment="1">
      <alignment horizontal="left" vertical="top" wrapText="1"/>
    </xf>
    <xf numFmtId="0" fontId="4" fillId="6" borderId="15" xfId="0" applyFont="1" applyFill="1" applyBorder="1" applyAlignment="1">
      <alignment vertical="top" wrapText="1"/>
    </xf>
    <xf numFmtId="3" fontId="4" fillId="6" borderId="40" xfId="0" applyNumberFormat="1" applyFont="1" applyFill="1" applyBorder="1" applyAlignment="1">
      <alignment vertical="top" wrapText="1"/>
    </xf>
    <xf numFmtId="3" fontId="5" fillId="6" borderId="40" xfId="0" applyNumberFormat="1" applyFont="1" applyFill="1" applyBorder="1" applyAlignment="1">
      <alignment horizontal="center" vertical="center" textRotation="90" wrapText="1"/>
    </xf>
    <xf numFmtId="0" fontId="16" fillId="6" borderId="11" xfId="0" applyFont="1" applyFill="1" applyBorder="1" applyAlignment="1">
      <alignment horizontal="center" wrapText="1"/>
    </xf>
    <xf numFmtId="49" fontId="4" fillId="6" borderId="40" xfId="0" applyNumberFormat="1" applyFont="1" applyFill="1" applyBorder="1" applyAlignment="1">
      <alignment horizontal="center" vertical="center" textRotation="90" wrapText="1"/>
    </xf>
    <xf numFmtId="49" fontId="17" fillId="6" borderId="11" xfId="0" applyNumberFormat="1" applyFont="1" applyFill="1" applyBorder="1" applyAlignment="1">
      <alignment horizontal="center" vertical="center" wrapText="1"/>
    </xf>
    <xf numFmtId="0" fontId="16" fillId="0" borderId="14" xfId="0" applyFont="1" applyBorder="1" applyAlignment="1">
      <alignment horizontal="center" vertical="top" wrapText="1"/>
    </xf>
    <xf numFmtId="3" fontId="4" fillId="6" borderId="52" xfId="0" applyNumberFormat="1" applyFont="1" applyFill="1" applyBorder="1" applyAlignment="1">
      <alignment horizontal="left" vertical="top" wrapText="1"/>
    </xf>
    <xf numFmtId="49" fontId="9" fillId="6" borderId="40" xfId="0" applyNumberFormat="1" applyFont="1" applyFill="1" applyBorder="1" applyAlignment="1">
      <alignment vertical="center" textRotation="90"/>
    </xf>
    <xf numFmtId="0" fontId="16" fillId="0" borderId="58" xfId="0" applyFont="1" applyBorder="1" applyAlignment="1"/>
    <xf numFmtId="3" fontId="4" fillId="6" borderId="50" xfId="1" applyNumberFormat="1" applyFont="1" applyFill="1" applyBorder="1" applyAlignment="1">
      <alignment horizontal="center" vertical="top" wrapText="1"/>
    </xf>
    <xf numFmtId="0" fontId="0" fillId="6" borderId="14" xfId="0" applyFont="1" applyFill="1" applyBorder="1" applyAlignment="1">
      <alignment horizontal="center" vertical="top" wrapText="1"/>
    </xf>
    <xf numFmtId="3" fontId="4" fillId="6" borderId="7" xfId="0" applyNumberFormat="1" applyFont="1" applyFill="1" applyBorder="1" applyAlignment="1">
      <alignment horizontal="center" vertical="top" wrapText="1"/>
    </xf>
    <xf numFmtId="3" fontId="4" fillId="6" borderId="26" xfId="0" applyNumberFormat="1" applyFont="1" applyFill="1" applyBorder="1" applyAlignment="1">
      <alignment horizontal="center" vertical="top" wrapText="1"/>
    </xf>
    <xf numFmtId="0" fontId="4" fillId="6" borderId="14" xfId="1" applyNumberFormat="1" applyFont="1" applyFill="1" applyBorder="1" applyAlignment="1">
      <alignment horizontal="center" vertical="top" wrapText="1"/>
    </xf>
    <xf numFmtId="0" fontId="16" fillId="0" borderId="38" xfId="0" applyFont="1" applyBorder="1" applyAlignment="1">
      <alignment horizontal="center" vertical="top" wrapText="1"/>
    </xf>
    <xf numFmtId="0" fontId="4" fillId="6" borderId="54" xfId="0" applyFont="1" applyFill="1" applyBorder="1" applyAlignment="1">
      <alignment horizontal="left" vertical="top" wrapText="1"/>
    </xf>
    <xf numFmtId="0" fontId="16" fillId="0" borderId="81" xfId="0" applyFont="1" applyBorder="1" applyAlignment="1">
      <alignment horizontal="left" vertical="top" wrapText="1"/>
    </xf>
    <xf numFmtId="0" fontId="16" fillId="0" borderId="11" xfId="0" applyFont="1" applyBorder="1" applyAlignment="1">
      <alignment horizontal="left" vertical="top" wrapText="1"/>
    </xf>
    <xf numFmtId="0" fontId="16" fillId="6" borderId="11" xfId="0" applyFont="1" applyFill="1" applyBorder="1" applyAlignment="1">
      <alignment horizontal="center" vertical="center" textRotation="90"/>
    </xf>
    <xf numFmtId="0" fontId="16" fillId="0" borderId="58" xfId="0" applyFont="1" applyBorder="1" applyAlignment="1">
      <alignment horizontal="left" vertical="top" wrapText="1"/>
    </xf>
    <xf numFmtId="3" fontId="4" fillId="6" borderId="36" xfId="0" applyNumberFormat="1" applyFont="1" applyFill="1" applyBorder="1" applyAlignment="1">
      <alignment horizontal="left" vertical="top" wrapText="1"/>
    </xf>
    <xf numFmtId="3" fontId="4" fillId="0" borderId="68" xfId="0" applyNumberFormat="1" applyFont="1" applyBorder="1" applyAlignment="1">
      <alignment vertical="top" wrapText="1"/>
    </xf>
    <xf numFmtId="3" fontId="4" fillId="0" borderId="61" xfId="0" applyNumberFormat="1" applyFont="1" applyBorder="1" applyAlignment="1">
      <alignment vertical="top" wrapText="1"/>
    </xf>
    <xf numFmtId="49" fontId="9" fillId="0" borderId="3" xfId="0" applyNumberFormat="1" applyFont="1" applyFill="1" applyBorder="1" applyAlignment="1">
      <alignment horizontal="center" vertical="center" textRotation="90"/>
    </xf>
    <xf numFmtId="49" fontId="9" fillId="0" borderId="22" xfId="0" applyNumberFormat="1" applyFont="1" applyFill="1" applyBorder="1" applyAlignment="1">
      <alignment horizontal="center" vertical="center" textRotation="90"/>
    </xf>
    <xf numFmtId="3" fontId="6" fillId="0" borderId="4" xfId="0" applyNumberFormat="1" applyFont="1" applyFill="1" applyBorder="1" applyAlignment="1">
      <alignment horizontal="center" vertical="top"/>
    </xf>
    <xf numFmtId="3" fontId="10" fillId="6" borderId="40" xfId="0" applyNumberFormat="1"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81" xfId="0" applyFont="1" applyFill="1" applyBorder="1" applyAlignment="1">
      <alignment horizontal="left" vertical="top" wrapText="1"/>
    </xf>
    <xf numFmtId="0" fontId="4" fillId="0" borderId="119" xfId="0" applyFont="1" applyFill="1" applyBorder="1" applyAlignment="1">
      <alignment horizontal="left" vertical="top" wrapText="1"/>
    </xf>
    <xf numFmtId="3" fontId="6" fillId="0" borderId="0" xfId="0" applyNumberFormat="1" applyFont="1" applyFill="1" applyBorder="1" applyAlignment="1">
      <alignment horizontal="center" vertical="top" wrapText="1"/>
    </xf>
    <xf numFmtId="3" fontId="6" fillId="0" borderId="79" xfId="0" applyNumberFormat="1" applyFont="1" applyBorder="1" applyAlignment="1">
      <alignment horizontal="center" vertical="center" wrapText="1"/>
    </xf>
    <xf numFmtId="3" fontId="6" fillId="0" borderId="76" xfId="0" applyNumberFormat="1" applyFont="1" applyBorder="1" applyAlignment="1">
      <alignment horizontal="center" vertical="center" wrapText="1"/>
    </xf>
    <xf numFmtId="3" fontId="6" fillId="0" borderId="77" xfId="0" applyNumberFormat="1" applyFont="1" applyBorder="1" applyAlignment="1">
      <alignment horizontal="center" vertical="center" wrapText="1"/>
    </xf>
    <xf numFmtId="3" fontId="6" fillId="3" borderId="2" xfId="0" applyNumberFormat="1" applyFont="1" applyFill="1" applyBorder="1" applyAlignment="1">
      <alignment horizontal="right" vertical="top" wrapText="1"/>
    </xf>
    <xf numFmtId="3" fontId="6" fillId="3" borderId="71" xfId="0" applyNumberFormat="1" applyFont="1" applyFill="1" applyBorder="1" applyAlignment="1">
      <alignment horizontal="right" vertical="top" wrapText="1"/>
    </xf>
    <xf numFmtId="3" fontId="4" fillId="3" borderId="3" xfId="0" applyNumberFormat="1" applyFont="1" applyFill="1" applyBorder="1" applyAlignment="1">
      <alignment vertical="top" wrapText="1"/>
    </xf>
    <xf numFmtId="3" fontId="4" fillId="3" borderId="4" xfId="0" applyNumberFormat="1" applyFont="1" applyFill="1" applyBorder="1" applyAlignment="1">
      <alignment vertical="top" wrapText="1"/>
    </xf>
    <xf numFmtId="3" fontId="4" fillId="6" borderId="52" xfId="0" applyNumberFormat="1" applyFont="1" applyFill="1" applyBorder="1" applyAlignment="1">
      <alignment vertical="top" wrapText="1"/>
    </xf>
    <xf numFmtId="3" fontId="11" fillId="6" borderId="52" xfId="0" applyNumberFormat="1" applyFont="1" applyFill="1" applyBorder="1" applyAlignment="1">
      <alignment vertical="top" wrapText="1"/>
    </xf>
    <xf numFmtId="49" fontId="9" fillId="0" borderId="3" xfId="0" applyNumberFormat="1" applyFont="1" applyBorder="1" applyAlignment="1">
      <alignment horizontal="center" vertical="center" textRotation="90"/>
    </xf>
    <xf numFmtId="49" fontId="5" fillId="6" borderId="11" xfId="0" applyNumberFormat="1" applyFont="1" applyFill="1" applyBorder="1" applyAlignment="1">
      <alignment vertical="center" textRotation="90"/>
    </xf>
    <xf numFmtId="0" fontId="16" fillId="0" borderId="11" xfId="0" applyFont="1" applyBorder="1" applyAlignment="1"/>
    <xf numFmtId="49" fontId="5" fillId="0" borderId="40" xfId="0" applyNumberFormat="1" applyFont="1" applyFill="1" applyBorder="1" applyAlignment="1">
      <alignment horizontal="center" vertical="center" textRotation="90" wrapText="1"/>
    </xf>
    <xf numFmtId="49" fontId="5" fillId="0" borderId="11" xfId="0" applyNumberFormat="1" applyFont="1" applyFill="1" applyBorder="1" applyAlignment="1">
      <alignment horizontal="center" vertical="center" textRotation="90" wrapText="1"/>
    </xf>
    <xf numFmtId="0" fontId="4" fillId="6" borderId="40" xfId="0" applyFont="1" applyFill="1" applyBorder="1" applyAlignment="1">
      <alignment horizontal="left" vertical="top" wrapText="1"/>
    </xf>
    <xf numFmtId="0" fontId="4" fillId="6" borderId="11" xfId="0" applyFont="1" applyFill="1" applyBorder="1" applyAlignment="1">
      <alignment horizontal="left" vertical="top" wrapText="1"/>
    </xf>
    <xf numFmtId="49" fontId="4" fillId="0" borderId="50" xfId="0" applyNumberFormat="1" applyFont="1" applyBorder="1" applyAlignment="1">
      <alignment horizontal="center" vertical="top" wrapText="1"/>
    </xf>
    <xf numFmtId="3" fontId="4" fillId="6" borderId="59" xfId="0" applyNumberFormat="1" applyFont="1" applyFill="1" applyBorder="1" applyAlignment="1">
      <alignment horizontal="left" vertical="top" wrapText="1"/>
    </xf>
    <xf numFmtId="3" fontId="4" fillId="6" borderId="16" xfId="0" applyNumberFormat="1" applyFont="1" applyFill="1" applyBorder="1" applyAlignment="1">
      <alignment horizontal="left" vertical="top" wrapText="1"/>
    </xf>
    <xf numFmtId="0" fontId="4" fillId="6" borderId="50" xfId="1" applyNumberFormat="1" applyFont="1" applyFill="1" applyBorder="1" applyAlignment="1">
      <alignment horizontal="center" vertical="top" wrapText="1"/>
    </xf>
    <xf numFmtId="0" fontId="4" fillId="6" borderId="38" xfId="1" applyNumberFormat="1" applyFont="1" applyFill="1" applyBorder="1" applyAlignment="1">
      <alignment horizontal="center" vertical="top" wrapText="1"/>
    </xf>
    <xf numFmtId="49" fontId="6" fillId="6" borderId="58" xfId="0" applyNumberFormat="1" applyFont="1" applyFill="1" applyBorder="1" applyAlignment="1">
      <alignment horizontal="center" vertical="top"/>
    </xf>
    <xf numFmtId="49" fontId="6" fillId="6" borderId="40" xfId="0" applyNumberFormat="1" applyFont="1" applyFill="1" applyBorder="1" applyAlignment="1">
      <alignment horizontal="center" vertical="top"/>
    </xf>
    <xf numFmtId="49" fontId="5" fillId="0" borderId="58" xfId="0" applyNumberFormat="1" applyFont="1" applyFill="1" applyBorder="1" applyAlignment="1">
      <alignment horizontal="center" vertical="center" textRotation="90" wrapText="1"/>
    </xf>
    <xf numFmtId="3" fontId="6" fillId="5" borderId="0" xfId="0" applyNumberFormat="1" applyFont="1" applyFill="1" applyBorder="1" applyAlignment="1">
      <alignment horizontal="left" vertical="top"/>
    </xf>
    <xf numFmtId="166" fontId="6" fillId="9" borderId="24" xfId="0" applyNumberFormat="1" applyFont="1" applyFill="1" applyBorder="1" applyAlignment="1">
      <alignment horizontal="center" vertical="top" wrapText="1"/>
    </xf>
    <xf numFmtId="166" fontId="6" fillId="9" borderId="1" xfId="0" applyNumberFormat="1" applyFont="1" applyFill="1" applyBorder="1" applyAlignment="1">
      <alignment horizontal="center" vertical="top" wrapText="1"/>
    </xf>
    <xf numFmtId="166" fontId="6" fillId="9" borderId="25" xfId="0" applyNumberFormat="1" applyFont="1" applyFill="1" applyBorder="1" applyAlignment="1">
      <alignment horizontal="center" vertical="top" wrapText="1"/>
    </xf>
    <xf numFmtId="166" fontId="6" fillId="3" borderId="13" xfId="0" applyNumberFormat="1" applyFont="1" applyFill="1" applyBorder="1" applyAlignment="1">
      <alignment horizontal="center" vertical="top" wrapText="1"/>
    </xf>
    <xf numFmtId="166" fontId="6" fillId="3" borderId="0" xfId="0" applyNumberFormat="1" applyFont="1" applyFill="1" applyBorder="1" applyAlignment="1">
      <alignment horizontal="center" vertical="top" wrapText="1"/>
    </xf>
    <xf numFmtId="166" fontId="6" fillId="3" borderId="90" xfId="0" applyNumberFormat="1" applyFont="1" applyFill="1" applyBorder="1" applyAlignment="1">
      <alignment horizontal="center" vertical="top" wrapText="1"/>
    </xf>
    <xf numFmtId="166" fontId="4" fillId="0" borderId="31" xfId="0" applyNumberFormat="1" applyFont="1" applyBorder="1" applyAlignment="1">
      <alignment horizontal="center" vertical="top" wrapText="1"/>
    </xf>
    <xf numFmtId="166" fontId="4" fillId="0" borderId="19" xfId="0" applyNumberFormat="1" applyFont="1" applyBorder="1" applyAlignment="1">
      <alignment horizontal="center" vertical="top" wrapText="1"/>
    </xf>
    <xf numFmtId="166" fontId="4" fillId="0" borderId="20" xfId="0" applyNumberFormat="1" applyFont="1" applyBorder="1" applyAlignment="1">
      <alignment horizontal="center" vertical="top" wrapText="1"/>
    </xf>
    <xf numFmtId="166" fontId="4" fillId="9" borderId="31" xfId="0" applyNumberFormat="1" applyFont="1" applyFill="1" applyBorder="1" applyAlignment="1">
      <alignment horizontal="center" vertical="top" wrapText="1"/>
    </xf>
    <xf numFmtId="166" fontId="4" fillId="9" borderId="19" xfId="0" applyNumberFormat="1" applyFont="1" applyFill="1" applyBorder="1" applyAlignment="1">
      <alignment horizontal="center" vertical="top" wrapText="1"/>
    </xf>
    <xf numFmtId="166" fontId="4" fillId="9" borderId="20" xfId="0" applyNumberFormat="1" applyFont="1" applyFill="1" applyBorder="1" applyAlignment="1">
      <alignment horizontal="center" vertical="top" wrapText="1"/>
    </xf>
    <xf numFmtId="166" fontId="6" fillId="9" borderId="31" xfId="0" applyNumberFormat="1" applyFont="1" applyFill="1" applyBorder="1" applyAlignment="1">
      <alignment horizontal="center" vertical="top" wrapText="1"/>
    </xf>
    <xf numFmtId="166" fontId="6" fillId="9" borderId="19" xfId="0" applyNumberFormat="1" applyFont="1" applyFill="1" applyBorder="1" applyAlignment="1">
      <alignment horizontal="center" vertical="top" wrapText="1"/>
    </xf>
    <xf numFmtId="166" fontId="6" fillId="9" borderId="20" xfId="0" applyNumberFormat="1" applyFont="1" applyFill="1" applyBorder="1" applyAlignment="1">
      <alignment horizontal="center" vertical="top" wrapText="1"/>
    </xf>
    <xf numFmtId="3" fontId="6" fillId="3" borderId="77" xfId="0" applyNumberFormat="1" applyFont="1" applyFill="1" applyBorder="1" applyAlignment="1">
      <alignment horizontal="right" vertical="top"/>
    </xf>
    <xf numFmtId="3" fontId="6" fillId="3" borderId="79" xfId="0" applyNumberFormat="1" applyFont="1" applyFill="1" applyBorder="1" applyAlignment="1">
      <alignment horizontal="center" vertical="top"/>
    </xf>
    <xf numFmtId="3" fontId="4" fillId="8" borderId="30" xfId="0" applyNumberFormat="1" applyFont="1" applyFill="1" applyBorder="1" applyAlignment="1">
      <alignment horizontal="left" vertical="top" wrapText="1"/>
    </xf>
    <xf numFmtId="0" fontId="0" fillId="0" borderId="30" xfId="0" applyBorder="1" applyAlignment="1">
      <alignment horizontal="left" vertical="top" wrapText="1"/>
    </xf>
    <xf numFmtId="3" fontId="4" fillId="0" borderId="0" xfId="0" applyNumberFormat="1" applyFont="1" applyFill="1" applyBorder="1" applyAlignment="1">
      <alignment horizontal="left" vertical="top" wrapText="1"/>
    </xf>
    <xf numFmtId="0" fontId="0" fillId="0" borderId="0" xfId="0" applyAlignment="1">
      <alignment horizontal="left" vertical="top" wrapText="1"/>
    </xf>
    <xf numFmtId="3" fontId="6" fillId="0" borderId="8" xfId="0" applyNumberFormat="1" applyFont="1" applyBorder="1" applyAlignment="1">
      <alignment horizontal="center" vertical="center" wrapText="1"/>
    </xf>
    <xf numFmtId="3" fontId="6" fillId="0" borderId="88"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3" fontId="6" fillId="5" borderId="77" xfId="0" applyNumberFormat="1" applyFont="1" applyFill="1" applyBorder="1" applyAlignment="1">
      <alignment horizontal="right" vertical="top"/>
    </xf>
    <xf numFmtId="3" fontId="6" fillId="5" borderId="79" xfId="0" applyNumberFormat="1" applyFont="1" applyFill="1" applyBorder="1" applyAlignment="1">
      <alignment horizontal="center" vertical="top"/>
    </xf>
    <xf numFmtId="3" fontId="6" fillId="4" borderId="77" xfId="0" applyNumberFormat="1" applyFont="1" applyFill="1" applyBorder="1" applyAlignment="1">
      <alignment horizontal="right" vertical="top"/>
    </xf>
    <xf numFmtId="3" fontId="6" fillId="4" borderId="79" xfId="0" applyNumberFormat="1" applyFont="1" applyFill="1" applyBorder="1" applyAlignment="1">
      <alignment horizontal="center" vertical="top"/>
    </xf>
    <xf numFmtId="166" fontId="6" fillId="3" borderId="5" xfId="0" applyNumberFormat="1" applyFont="1" applyFill="1" applyBorder="1" applyAlignment="1">
      <alignment horizontal="center" vertical="top" wrapText="1"/>
    </xf>
    <xf numFmtId="166" fontId="6" fillId="3" borderId="30" xfId="0" applyNumberFormat="1" applyFont="1" applyFill="1" applyBorder="1" applyAlignment="1">
      <alignment horizontal="center" vertical="top" wrapText="1"/>
    </xf>
    <xf numFmtId="166" fontId="6" fillId="3" borderId="6" xfId="0" applyNumberFormat="1" applyFont="1" applyFill="1" applyBorder="1" applyAlignment="1">
      <alignment horizontal="center" vertical="top" wrapText="1"/>
    </xf>
    <xf numFmtId="49" fontId="6" fillId="4" borderId="2" xfId="0" applyNumberFormat="1" applyFont="1" applyFill="1" applyBorder="1" applyAlignment="1">
      <alignment horizontal="center" vertical="top"/>
    </xf>
    <xf numFmtId="49" fontId="6" fillId="5" borderId="3" xfId="0" applyNumberFormat="1" applyFont="1" applyFill="1" applyBorder="1" applyAlignment="1">
      <alignment horizontal="center" vertical="top"/>
    </xf>
    <xf numFmtId="49" fontId="6" fillId="6" borderId="4" xfId="0" applyNumberFormat="1" applyFont="1" applyFill="1" applyBorder="1" applyAlignment="1">
      <alignment horizontal="center" vertical="top"/>
    </xf>
    <xf numFmtId="49" fontId="6" fillId="6" borderId="12" xfId="0" applyNumberFormat="1" applyFont="1" applyFill="1" applyBorder="1" applyAlignment="1">
      <alignment horizontal="center" vertical="top"/>
    </xf>
    <xf numFmtId="49" fontId="6" fillId="6" borderId="23" xfId="0" applyNumberFormat="1" applyFont="1" applyFill="1" applyBorder="1" applyAlignment="1">
      <alignment horizontal="center" vertical="top"/>
    </xf>
    <xf numFmtId="0" fontId="4" fillId="6" borderId="65" xfId="0" applyFont="1" applyFill="1" applyBorder="1" applyAlignment="1">
      <alignment horizontal="left" vertical="top" wrapText="1"/>
    </xf>
    <xf numFmtId="0" fontId="4" fillId="6" borderId="58" xfId="0" applyFont="1" applyFill="1" applyBorder="1" applyAlignment="1">
      <alignment horizontal="left" vertical="top" wrapText="1"/>
    </xf>
    <xf numFmtId="0" fontId="4" fillId="6" borderId="27" xfId="0" applyFont="1" applyFill="1" applyBorder="1" applyAlignment="1">
      <alignment horizontal="left" vertical="top" wrapText="1"/>
    </xf>
    <xf numFmtId="0" fontId="5" fillId="0" borderId="3"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49" fontId="9" fillId="0" borderId="11" xfId="0" applyNumberFormat="1" applyFont="1" applyBorder="1" applyAlignment="1">
      <alignment horizontal="center" vertical="center" textRotation="90" wrapText="1"/>
    </xf>
    <xf numFmtId="49" fontId="9" fillId="0" borderId="22" xfId="0" applyNumberFormat="1" applyFont="1" applyBorder="1" applyAlignment="1">
      <alignment horizontal="center" vertical="center" textRotation="90" wrapText="1"/>
    </xf>
    <xf numFmtId="49" fontId="6" fillId="0" borderId="84" xfId="0" applyNumberFormat="1" applyFont="1" applyBorder="1" applyAlignment="1">
      <alignment horizontal="center" vertical="top"/>
    </xf>
    <xf numFmtId="49" fontId="6" fillId="0" borderId="59" xfId="0" applyNumberFormat="1" applyFont="1" applyBorder="1" applyAlignment="1">
      <alignment horizontal="center" vertical="top"/>
    </xf>
    <xf numFmtId="49" fontId="6" fillId="0" borderId="85" xfId="0" applyNumberFormat="1" applyFont="1" applyBorder="1" applyAlignment="1">
      <alignment horizontal="center" vertical="top"/>
    </xf>
    <xf numFmtId="49" fontId="5" fillId="6" borderId="58" xfId="0" applyNumberFormat="1" applyFont="1" applyFill="1" applyBorder="1" applyAlignment="1">
      <alignment horizontal="center" vertical="center" textRotation="90" wrapText="1"/>
    </xf>
    <xf numFmtId="49" fontId="0" fillId="0" borderId="11" xfId="0" applyNumberFormat="1" applyBorder="1" applyAlignment="1">
      <alignment horizontal="center" vertical="center" textRotation="90" wrapText="1"/>
    </xf>
    <xf numFmtId="49" fontId="4" fillId="0" borderId="7"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49" fontId="4" fillId="0" borderId="26" xfId="0" applyNumberFormat="1" applyFont="1" applyBorder="1" applyAlignment="1">
      <alignment horizontal="center" vertical="top" wrapText="1"/>
    </xf>
    <xf numFmtId="0" fontId="4" fillId="6" borderId="10" xfId="0" applyFont="1" applyFill="1" applyBorder="1" applyAlignment="1">
      <alignment horizontal="left" vertical="top" wrapText="1"/>
    </xf>
    <xf numFmtId="0" fontId="4" fillId="6" borderId="21" xfId="0" applyFont="1" applyFill="1" applyBorder="1" applyAlignment="1">
      <alignment horizontal="left" vertical="top" wrapText="1"/>
    </xf>
    <xf numFmtId="3" fontId="23" fillId="6" borderId="11" xfId="0" applyNumberFormat="1" applyFont="1" applyFill="1" applyBorder="1" applyAlignment="1">
      <alignment horizontal="left" vertical="top" wrapText="1"/>
    </xf>
    <xf numFmtId="3" fontId="23" fillId="6" borderId="68" xfId="0" applyNumberFormat="1" applyFont="1" applyFill="1" applyBorder="1" applyAlignment="1">
      <alignment horizontal="left" vertical="top" wrapText="1"/>
    </xf>
    <xf numFmtId="3" fontId="25" fillId="6" borderId="11" xfId="0" applyNumberFormat="1" applyFont="1" applyFill="1" applyBorder="1" applyAlignment="1">
      <alignment horizontal="center" vertical="center" textRotation="90" wrapText="1"/>
    </xf>
    <xf numFmtId="0" fontId="28" fillId="6" borderId="11" xfId="0" applyFont="1" applyFill="1" applyBorder="1" applyAlignment="1">
      <alignment horizontal="center" vertical="center" textRotation="90" wrapText="1"/>
    </xf>
    <xf numFmtId="49" fontId="31" fillId="6" borderId="40" xfId="0" applyNumberFormat="1" applyFont="1" applyFill="1" applyBorder="1" applyAlignment="1">
      <alignment vertical="center" textRotation="90"/>
    </xf>
    <xf numFmtId="0" fontId="28" fillId="6" borderId="58" xfId="0" applyFont="1" applyFill="1" applyBorder="1" applyAlignment="1"/>
    <xf numFmtId="3" fontId="33" fillId="6" borderId="14" xfId="0" applyNumberFormat="1" applyFont="1" applyFill="1" applyBorder="1" applyAlignment="1">
      <alignment horizontal="center" vertical="top" wrapText="1"/>
    </xf>
    <xf numFmtId="0" fontId="28" fillId="6" borderId="14" xfId="0" applyFont="1" applyFill="1" applyBorder="1" applyAlignment="1">
      <alignment horizontal="center" vertical="top" wrapText="1"/>
    </xf>
    <xf numFmtId="3" fontId="6" fillId="5" borderId="25" xfId="0" applyNumberFormat="1" applyFont="1" applyFill="1" applyBorder="1" applyAlignment="1">
      <alignment horizontal="right" vertical="top"/>
    </xf>
    <xf numFmtId="0" fontId="16" fillId="6" borderId="58" xfId="0" applyFont="1" applyFill="1" applyBorder="1" applyAlignment="1">
      <alignment horizontal="center" wrapText="1"/>
    </xf>
    <xf numFmtId="49" fontId="17" fillId="6" borderId="58" xfId="0" applyNumberFormat="1" applyFont="1" applyFill="1" applyBorder="1" applyAlignment="1">
      <alignment horizontal="center" vertical="center" wrapText="1"/>
    </xf>
    <xf numFmtId="3" fontId="6" fillId="6" borderId="40" xfId="0" applyNumberFormat="1" applyFont="1" applyFill="1" applyBorder="1" applyAlignment="1">
      <alignment horizontal="center" vertical="top"/>
    </xf>
    <xf numFmtId="3" fontId="4" fillId="0" borderId="40" xfId="0" applyNumberFormat="1" applyFont="1" applyBorder="1" applyAlignment="1">
      <alignment horizontal="center" vertical="top"/>
    </xf>
    <xf numFmtId="49" fontId="5" fillId="6" borderId="11" xfId="0" applyNumberFormat="1" applyFont="1" applyFill="1" applyBorder="1" applyAlignment="1">
      <alignment horizontal="center" vertical="top" textRotation="90" wrapText="1"/>
    </xf>
    <xf numFmtId="0" fontId="16" fillId="6" borderId="22" xfId="0" applyFont="1" applyFill="1" applyBorder="1" applyAlignment="1">
      <alignment horizontal="center" vertical="top" textRotation="90" wrapText="1"/>
    </xf>
    <xf numFmtId="3" fontId="23" fillId="6" borderId="52" xfId="0" applyNumberFormat="1" applyFont="1" applyFill="1" applyBorder="1" applyAlignment="1">
      <alignment horizontal="left" vertical="top" wrapText="1"/>
    </xf>
    <xf numFmtId="0" fontId="28" fillId="0" borderId="58" xfId="0" applyFont="1" applyBorder="1" applyAlignment="1"/>
    <xf numFmtId="3" fontId="23" fillId="6" borderId="50" xfId="1" applyNumberFormat="1" applyFont="1" applyFill="1" applyBorder="1" applyAlignment="1">
      <alignment horizontal="center" vertical="top" wrapText="1"/>
    </xf>
    <xf numFmtId="0" fontId="29" fillId="6" borderId="14" xfId="0" applyFont="1" applyFill="1" applyBorder="1" applyAlignment="1">
      <alignment horizontal="center" vertical="top" wrapText="1"/>
    </xf>
    <xf numFmtId="0" fontId="4" fillId="6" borderId="15" xfId="0" applyFont="1" applyFill="1" applyBorder="1" applyAlignment="1">
      <alignment horizontal="left" vertical="top" wrapText="1"/>
    </xf>
    <xf numFmtId="0" fontId="0" fillId="0" borderId="47" xfId="0" applyFont="1" applyBorder="1" applyAlignment="1">
      <alignment horizontal="left" vertical="top" wrapText="1"/>
    </xf>
    <xf numFmtId="0" fontId="16" fillId="6" borderId="11" xfId="0" applyFont="1" applyFill="1" applyBorder="1" applyAlignment="1"/>
    <xf numFmtId="0" fontId="0" fillId="0" borderId="10" xfId="0" applyBorder="1" applyAlignment="1">
      <alignment horizontal="left" vertical="top" wrapText="1"/>
    </xf>
    <xf numFmtId="0" fontId="4" fillId="0" borderId="87" xfId="0" applyFont="1" applyFill="1" applyBorder="1" applyAlignment="1">
      <alignment horizontal="left" vertical="top" wrapText="1"/>
    </xf>
    <xf numFmtId="0" fontId="4" fillId="0" borderId="47" xfId="0" applyFont="1" applyFill="1" applyBorder="1" applyAlignment="1">
      <alignment horizontal="left" vertical="top" wrapText="1"/>
    </xf>
    <xf numFmtId="3" fontId="4" fillId="6" borderId="10" xfId="0" applyNumberFormat="1" applyFont="1" applyFill="1" applyBorder="1" applyAlignment="1">
      <alignment horizontal="left" vertical="top" wrapText="1"/>
    </xf>
    <xf numFmtId="3" fontId="4" fillId="6" borderId="35" xfId="0" applyNumberFormat="1" applyFont="1" applyFill="1" applyBorder="1" applyAlignment="1">
      <alignment horizontal="left" vertical="top" wrapText="1"/>
    </xf>
    <xf numFmtId="3" fontId="4" fillId="0" borderId="10" xfId="0" applyNumberFormat="1" applyFont="1" applyBorder="1" applyAlignment="1">
      <alignment vertical="top" wrapText="1"/>
    </xf>
    <xf numFmtId="3" fontId="4" fillId="0" borderId="21" xfId="0" applyNumberFormat="1" applyFont="1" applyBorder="1" applyAlignment="1">
      <alignment vertical="top" wrapText="1"/>
    </xf>
    <xf numFmtId="3" fontId="4" fillId="0" borderId="2" xfId="0" applyNumberFormat="1" applyFont="1" applyBorder="1" applyAlignment="1">
      <alignment horizontal="left" vertical="top" wrapText="1"/>
    </xf>
    <xf numFmtId="3" fontId="4" fillId="0" borderId="10" xfId="0" applyNumberFormat="1" applyFont="1" applyBorder="1" applyAlignment="1">
      <alignment horizontal="left" vertical="top" wrapText="1"/>
    </xf>
    <xf numFmtId="3" fontId="4" fillId="0" borderId="21" xfId="0" applyNumberFormat="1" applyFont="1" applyBorder="1" applyAlignment="1">
      <alignment horizontal="left" vertical="top" wrapText="1"/>
    </xf>
    <xf numFmtId="3" fontId="4" fillId="6" borderId="30" xfId="0" applyNumberFormat="1" applyFont="1" applyFill="1" applyBorder="1" applyAlignment="1">
      <alignment horizontal="center" vertical="top"/>
    </xf>
    <xf numFmtId="3" fontId="4" fillId="6" borderId="0" xfId="0" applyNumberFormat="1" applyFont="1" applyFill="1" applyBorder="1" applyAlignment="1">
      <alignment horizontal="center" vertical="top"/>
    </xf>
    <xf numFmtId="3" fontId="4" fillId="6" borderId="1" xfId="0" applyNumberFormat="1" applyFont="1" applyFill="1" applyBorder="1" applyAlignment="1">
      <alignment horizontal="center" vertical="top"/>
    </xf>
    <xf numFmtId="0" fontId="16" fillId="0" borderId="11" xfId="0" applyFont="1" applyBorder="1" applyAlignment="1">
      <alignment horizontal="center" vertical="center" textRotation="90"/>
    </xf>
    <xf numFmtId="0" fontId="10" fillId="6" borderId="15" xfId="0" applyFont="1" applyFill="1" applyBorder="1" applyAlignment="1">
      <alignment horizontal="left" vertical="top" wrapText="1"/>
    </xf>
    <xf numFmtId="0" fontId="16" fillId="6" borderId="47" xfId="0" applyFont="1" applyFill="1" applyBorder="1" applyAlignment="1">
      <alignment horizontal="left" vertical="top" wrapText="1"/>
    </xf>
    <xf numFmtId="3" fontId="4" fillId="0" borderId="30" xfId="0" applyNumberFormat="1" applyFont="1" applyBorder="1" applyAlignment="1">
      <alignment horizontal="center" vertical="top"/>
    </xf>
    <xf numFmtId="3" fontId="4" fillId="0" borderId="0" xfId="0" applyNumberFormat="1" applyFont="1" applyBorder="1" applyAlignment="1">
      <alignment horizontal="center" vertical="top"/>
    </xf>
    <xf numFmtId="3" fontId="4" fillId="0" borderId="1" xfId="0" applyNumberFormat="1" applyFont="1" applyBorder="1" applyAlignment="1">
      <alignment horizontal="center" vertical="top"/>
    </xf>
    <xf numFmtId="3" fontId="4" fillId="0" borderId="63" xfId="0" applyNumberFormat="1" applyFont="1" applyBorder="1" applyAlignment="1">
      <alignment horizontal="center" vertical="top"/>
    </xf>
    <xf numFmtId="3" fontId="4" fillId="0" borderId="33" xfId="0" applyNumberFormat="1" applyFont="1" applyBorder="1" applyAlignment="1">
      <alignment horizontal="center" vertical="top"/>
    </xf>
    <xf numFmtId="3" fontId="4" fillId="0" borderId="28" xfId="0" applyNumberFormat="1" applyFont="1" applyBorder="1" applyAlignment="1">
      <alignment horizontal="center" vertical="top"/>
    </xf>
    <xf numFmtId="3" fontId="4" fillId="6" borderId="63"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3" fontId="4" fillId="6" borderId="28" xfId="0" applyNumberFormat="1" applyFont="1" applyFill="1" applyBorder="1" applyAlignment="1">
      <alignment horizontal="center" vertical="top"/>
    </xf>
    <xf numFmtId="0" fontId="16" fillId="0" borderId="81" xfId="0" applyFont="1" applyBorder="1" applyAlignment="1">
      <alignment vertical="top" wrapText="1"/>
    </xf>
    <xf numFmtId="3" fontId="4" fillId="6" borderId="2" xfId="0" applyNumberFormat="1" applyFont="1" applyFill="1" applyBorder="1" applyAlignment="1">
      <alignment horizontal="left" vertical="top" wrapText="1"/>
    </xf>
    <xf numFmtId="3" fontId="4" fillId="6" borderId="21" xfId="0" applyNumberFormat="1" applyFont="1" applyFill="1" applyBorder="1" applyAlignment="1">
      <alignment horizontal="left" vertical="top" wrapText="1"/>
    </xf>
    <xf numFmtId="3" fontId="4" fillId="0" borderId="7" xfId="0" applyNumberFormat="1" applyFont="1" applyBorder="1" applyAlignment="1">
      <alignment horizontal="center" vertical="center" textRotation="90" wrapText="1" shrinkToFit="1"/>
    </xf>
    <xf numFmtId="3" fontId="4" fillId="0" borderId="14" xfId="0" applyNumberFormat="1" applyFont="1" applyBorder="1" applyAlignment="1">
      <alignment horizontal="center" vertical="center" textRotation="90" wrapText="1" shrinkToFit="1"/>
    </xf>
    <xf numFmtId="3" fontId="4" fillId="0" borderId="26" xfId="0" applyNumberFormat="1" applyFont="1" applyBorder="1" applyAlignment="1">
      <alignment horizontal="center" vertical="center" textRotation="90" wrapText="1" shrinkToFit="1"/>
    </xf>
    <xf numFmtId="3" fontId="10" fillId="0" borderId="5"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49" fontId="4" fillId="0" borderId="40" xfId="0" applyNumberFormat="1" applyFont="1" applyBorder="1" applyAlignment="1">
      <alignment horizontal="center" vertical="top" wrapText="1"/>
    </xf>
    <xf numFmtId="0" fontId="0" fillId="0" borderId="45" xfId="0" applyBorder="1" applyAlignment="1">
      <alignment vertical="top" wrapText="1"/>
    </xf>
    <xf numFmtId="0" fontId="0" fillId="0" borderId="112" xfId="0" applyBorder="1" applyAlignment="1">
      <alignment vertical="top" wrapText="1"/>
    </xf>
    <xf numFmtId="3" fontId="4" fillId="0" borderId="15" xfId="0" applyNumberFormat="1" applyFont="1" applyBorder="1" applyAlignment="1">
      <alignment horizontal="left" vertical="top" wrapText="1"/>
    </xf>
    <xf numFmtId="0" fontId="0" fillId="0" borderId="47" xfId="0" applyBorder="1" applyAlignment="1">
      <alignment vertical="top" wrapText="1"/>
    </xf>
    <xf numFmtId="49" fontId="4" fillId="6" borderId="40" xfId="0" applyNumberFormat="1" applyFont="1" applyFill="1" applyBorder="1" applyAlignment="1">
      <alignment horizontal="center" vertical="top" wrapText="1"/>
    </xf>
    <xf numFmtId="0" fontId="21" fillId="6" borderId="11" xfId="0" applyFont="1" applyFill="1" applyBorder="1" applyAlignment="1">
      <alignment horizontal="left" vertical="top" wrapText="1"/>
    </xf>
    <xf numFmtId="0" fontId="21" fillId="0" borderId="11" xfId="0" applyFont="1" applyBorder="1" applyAlignment="1">
      <alignment horizontal="left" vertical="top" wrapText="1"/>
    </xf>
    <xf numFmtId="0" fontId="21" fillId="0" borderId="58" xfId="0" applyFont="1" applyBorder="1" applyAlignment="1">
      <alignment horizontal="left" vertical="top" wrapText="1"/>
    </xf>
    <xf numFmtId="0" fontId="4" fillId="0" borderId="0" xfId="0" applyFont="1" applyBorder="1" applyAlignment="1">
      <alignment vertical="top" wrapText="1"/>
    </xf>
    <xf numFmtId="0" fontId="0" fillId="0" borderId="0" xfId="0" applyAlignment="1">
      <alignment vertical="top"/>
    </xf>
    <xf numFmtId="0" fontId="0" fillId="0" borderId="0" xfId="0" applyBorder="1" applyAlignment="1">
      <alignment vertical="top" wrapText="1"/>
    </xf>
    <xf numFmtId="49" fontId="9" fillId="6" borderId="11" xfId="0" applyNumberFormat="1" applyFont="1" applyFill="1" applyBorder="1" applyAlignment="1">
      <alignment horizontal="center" vertical="center" textRotation="90" wrapText="1"/>
    </xf>
    <xf numFmtId="3" fontId="4" fillId="6" borderId="15" xfId="0" applyNumberFormat="1" applyFont="1" applyFill="1" applyBorder="1" applyAlignment="1">
      <alignment horizontal="left" vertical="top" wrapText="1"/>
    </xf>
    <xf numFmtId="0" fontId="4" fillId="0" borderId="0" xfId="0" applyFont="1" applyAlignment="1">
      <alignment horizontal="right" wrapText="1"/>
    </xf>
    <xf numFmtId="0" fontId="17" fillId="0" borderId="0" xfId="0" applyFont="1" applyAlignment="1">
      <alignment horizontal="right"/>
    </xf>
    <xf numFmtId="3" fontId="4" fillId="0" borderId="2" xfId="0" applyNumberFormat="1" applyFont="1" applyBorder="1" applyAlignment="1">
      <alignment horizontal="center" vertical="center" textRotation="90" shrinkToFit="1"/>
    </xf>
    <xf numFmtId="3" fontId="4" fillId="0" borderId="10" xfId="0" applyNumberFormat="1" applyFont="1" applyBorder="1" applyAlignment="1">
      <alignment horizontal="center" vertical="center" textRotation="90" shrinkToFit="1"/>
    </xf>
    <xf numFmtId="3" fontId="4" fillId="0" borderId="21" xfId="0" applyNumberFormat="1" applyFont="1" applyBorder="1" applyAlignment="1">
      <alignment horizontal="center" vertical="center" textRotation="90" shrinkToFit="1"/>
    </xf>
    <xf numFmtId="3" fontId="4" fillId="0" borderId="3" xfId="0" applyNumberFormat="1" applyFont="1" applyBorder="1" applyAlignment="1">
      <alignment horizontal="center" vertical="center" textRotation="90" shrinkToFit="1"/>
    </xf>
    <xf numFmtId="3" fontId="4" fillId="0" borderId="11" xfId="0" applyNumberFormat="1" applyFont="1" applyBorder="1" applyAlignment="1">
      <alignment horizontal="center" vertical="center" textRotation="90" shrinkToFit="1"/>
    </xf>
    <xf numFmtId="3" fontId="4" fillId="0" borderId="22" xfId="0" applyNumberFormat="1" applyFont="1" applyBorder="1" applyAlignment="1">
      <alignment horizontal="center" vertical="center" textRotation="90" shrinkToFit="1"/>
    </xf>
    <xf numFmtId="3" fontId="4" fillId="0" borderId="4" xfId="0" applyNumberFormat="1" applyFont="1" applyBorder="1" applyAlignment="1">
      <alignment horizontal="center" vertical="center" shrinkToFit="1"/>
    </xf>
    <xf numFmtId="3" fontId="4" fillId="0" borderId="12" xfId="0" applyNumberFormat="1" applyFont="1" applyBorder="1" applyAlignment="1">
      <alignment horizontal="center" vertical="center" shrinkToFit="1"/>
    </xf>
    <xf numFmtId="3" fontId="4" fillId="0" borderId="23" xfId="0" applyNumberFormat="1" applyFont="1" applyBorder="1" applyAlignment="1">
      <alignment horizontal="center" vertical="center" shrinkToFit="1"/>
    </xf>
    <xf numFmtId="3" fontId="10" fillId="0" borderId="7" xfId="0" applyNumberFormat="1" applyFont="1" applyBorder="1" applyAlignment="1">
      <alignment horizontal="center" vertical="center" wrapText="1"/>
    </xf>
    <xf numFmtId="3" fontId="10" fillId="0" borderId="14" xfId="0" applyNumberFormat="1" applyFont="1" applyBorder="1" applyAlignment="1">
      <alignment horizontal="center" vertical="center" wrapText="1"/>
    </xf>
    <xf numFmtId="3" fontId="10" fillId="0" borderId="26"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26" xfId="0" applyFont="1" applyBorder="1" applyAlignment="1">
      <alignment horizontal="center" vertical="center" textRotation="90" wrapText="1"/>
    </xf>
    <xf numFmtId="0" fontId="6" fillId="0" borderId="88" xfId="0" applyFont="1" applyBorder="1" applyAlignment="1">
      <alignment horizontal="center" vertical="center"/>
    </xf>
    <xf numFmtId="0" fontId="4" fillId="0" borderId="15"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18" xfId="0" applyFont="1" applyFill="1" applyBorder="1" applyAlignment="1">
      <alignment horizontal="center" vertical="center" textRotation="90" wrapText="1"/>
    </xf>
    <xf numFmtId="0" fontId="5" fillId="0" borderId="28" xfId="0" applyFont="1" applyFill="1" applyBorder="1" applyAlignment="1">
      <alignment horizontal="center" vertical="center" textRotation="90"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3" fontId="4" fillId="0" borderId="4" xfId="0" applyNumberFormat="1" applyFont="1" applyBorder="1" applyAlignment="1">
      <alignment horizontal="center" vertical="center" textRotation="90" shrinkToFit="1"/>
    </xf>
    <xf numFmtId="3" fontId="4" fillId="0" borderId="12" xfId="0" applyNumberFormat="1" applyFont="1" applyBorder="1" applyAlignment="1">
      <alignment horizontal="center" vertical="center" textRotation="90" shrinkToFit="1"/>
    </xf>
    <xf numFmtId="3" fontId="4" fillId="0" borderId="23" xfId="0" applyNumberFormat="1" applyFont="1" applyBorder="1" applyAlignment="1">
      <alignment horizontal="center" vertical="center" textRotation="90" shrinkToFit="1"/>
    </xf>
    <xf numFmtId="0" fontId="4" fillId="0" borderId="3" xfId="0" applyFont="1" applyBorder="1" applyAlignment="1">
      <alignment horizontal="center" vertical="center" textRotation="90" wrapText="1" shrinkToFit="1"/>
    </xf>
    <xf numFmtId="0" fontId="16" fillId="0" borderId="11" xfId="0" applyFont="1" applyBorder="1" applyAlignment="1">
      <alignment horizontal="center" vertical="center" textRotation="90" wrapText="1" shrinkToFit="1"/>
    </xf>
    <xf numFmtId="0" fontId="16" fillId="0" borderId="22" xfId="0" applyFont="1" applyBorder="1" applyAlignment="1">
      <alignment horizontal="center" vertical="center" textRotation="90" wrapText="1" shrinkToFit="1"/>
    </xf>
    <xf numFmtId="3" fontId="4" fillId="0" borderId="4" xfId="0" applyNumberFormat="1" applyFont="1" applyBorder="1" applyAlignment="1">
      <alignment horizontal="center" vertical="center" textRotation="90" wrapText="1"/>
    </xf>
    <xf numFmtId="3" fontId="4" fillId="0" borderId="12" xfId="0" applyNumberFormat="1" applyFont="1" applyBorder="1" applyAlignment="1">
      <alignment horizontal="center" vertical="center" textRotation="90" wrapText="1"/>
    </xf>
    <xf numFmtId="3" fontId="4" fillId="0" borderId="23" xfId="0" applyNumberFormat="1" applyFont="1" applyBorder="1" applyAlignment="1">
      <alignment horizontal="center" vertical="center" textRotation="90" wrapText="1"/>
    </xf>
    <xf numFmtId="3" fontId="4" fillId="0" borderId="63" xfId="0" applyNumberFormat="1" applyFont="1" applyFill="1" applyBorder="1" applyAlignment="1">
      <alignment horizontal="center" vertical="center" textRotation="90" wrapText="1" shrinkToFit="1"/>
    </xf>
    <xf numFmtId="3" fontId="4" fillId="0" borderId="33" xfId="0" applyNumberFormat="1" applyFont="1" applyFill="1" applyBorder="1" applyAlignment="1">
      <alignment horizontal="center" vertical="center" textRotation="90" wrapText="1" shrinkToFit="1"/>
    </xf>
    <xf numFmtId="3" fontId="4" fillId="0" borderId="28" xfId="0" applyNumberFormat="1" applyFont="1" applyFill="1" applyBorder="1" applyAlignment="1">
      <alignment horizontal="center" vertical="center" textRotation="90" wrapText="1" shrinkToFit="1"/>
    </xf>
    <xf numFmtId="3" fontId="4" fillId="0" borderId="47" xfId="0" applyNumberFormat="1" applyFont="1" applyBorder="1" applyAlignment="1">
      <alignment horizontal="left" vertical="top" wrapText="1"/>
    </xf>
    <xf numFmtId="3" fontId="4" fillId="6" borderId="35" xfId="0" applyNumberFormat="1" applyFont="1" applyFill="1" applyBorder="1" applyAlignment="1">
      <alignment vertical="top" wrapText="1"/>
    </xf>
    <xf numFmtId="0" fontId="10" fillId="6" borderId="47" xfId="0" applyFont="1" applyFill="1" applyBorder="1" applyAlignment="1">
      <alignment horizontal="left" vertical="top" wrapText="1"/>
    </xf>
    <xf numFmtId="3" fontId="4" fillId="0" borderId="2" xfId="0" applyNumberFormat="1" applyFont="1" applyBorder="1" applyAlignment="1">
      <alignment vertical="top" wrapText="1"/>
    </xf>
    <xf numFmtId="0" fontId="4" fillId="6" borderId="47" xfId="0" applyFont="1" applyFill="1" applyBorder="1" applyAlignment="1">
      <alignment horizontal="left" vertical="top" wrapText="1"/>
    </xf>
    <xf numFmtId="0" fontId="4" fillId="0" borderId="15" xfId="0" applyFont="1" applyFill="1" applyBorder="1" applyAlignment="1">
      <alignment horizontal="left" vertical="top" wrapText="1"/>
    </xf>
    <xf numFmtId="0" fontId="16" fillId="0" borderId="30" xfId="0" applyFont="1" applyBorder="1" applyAlignment="1">
      <alignment horizontal="left" vertical="top" wrapText="1"/>
    </xf>
    <xf numFmtId="0" fontId="16" fillId="0" borderId="0" xfId="0" applyFont="1" applyBorder="1" applyAlignment="1">
      <alignment horizontal="left" vertical="top" wrapText="1"/>
    </xf>
    <xf numFmtId="0" fontId="32" fillId="0" borderId="0" xfId="0" applyFont="1" applyAlignment="1">
      <alignment horizontal="right" wrapText="1"/>
    </xf>
    <xf numFmtId="0" fontId="42" fillId="0" borderId="0" xfId="0" applyFont="1" applyAlignment="1">
      <alignment horizontal="right"/>
    </xf>
    <xf numFmtId="0" fontId="4" fillId="0" borderId="7" xfId="0" applyNumberFormat="1" applyFont="1" applyFill="1" applyBorder="1" applyAlignment="1">
      <alignment horizontal="center" vertical="center" textRotation="90" shrinkToFit="1"/>
    </xf>
    <xf numFmtId="0" fontId="4" fillId="0" borderId="14" xfId="0" applyNumberFormat="1" applyFont="1" applyFill="1" applyBorder="1" applyAlignment="1">
      <alignment horizontal="center" vertical="center" textRotation="90" shrinkToFit="1"/>
    </xf>
    <xf numFmtId="0" fontId="4" fillId="0" borderId="26" xfId="0" applyNumberFormat="1" applyFont="1" applyFill="1" applyBorder="1" applyAlignment="1">
      <alignment horizontal="center" vertical="center" textRotation="90" shrinkToFit="1"/>
    </xf>
    <xf numFmtId="0" fontId="16" fillId="0" borderId="58" xfId="0" applyFont="1" applyBorder="1" applyAlignment="1">
      <alignment vertical="top" wrapText="1"/>
    </xf>
    <xf numFmtId="0" fontId="16" fillId="0" borderId="35" xfId="0" applyFont="1" applyBorder="1" applyAlignment="1">
      <alignment vertical="top" wrapText="1"/>
    </xf>
    <xf numFmtId="0" fontId="16" fillId="6" borderId="14" xfId="0" applyFont="1" applyFill="1" applyBorder="1" applyAlignment="1">
      <alignment horizontal="center" vertical="top" wrapText="1"/>
    </xf>
    <xf numFmtId="0" fontId="4" fillId="6" borderId="35" xfId="0" applyFont="1" applyFill="1" applyBorder="1" applyAlignment="1">
      <alignment vertical="top" wrapText="1"/>
    </xf>
  </cellXfs>
  <cellStyles count="4">
    <cellStyle name="Įprastas" xfId="0" builtinId="0"/>
    <cellStyle name="Įprastas 5" xfId="2"/>
    <cellStyle name="Kablelis" xfId="1" builtinId="3"/>
    <cellStyle name="Normal_biudz uz 2001 atskaitomybe3" xfId="3"/>
  </cellStyles>
  <dxfs count="0"/>
  <tableStyles count="0" defaultTableStyle="TableStyleMedium2" defaultPivotStyle="PivotStyleLight16"/>
  <colors>
    <mruColors>
      <color rgb="FFCCFFCC"/>
      <color rgb="FF99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82"/>
  <sheetViews>
    <sheetView tabSelected="1" zoomScaleNormal="100" zoomScaleSheetLayoutView="100" workbookViewId="0">
      <selection activeCell="R12" sqref="R12"/>
    </sheetView>
  </sheetViews>
  <sheetFormatPr defaultColWidth="9.140625" defaultRowHeight="15"/>
  <cols>
    <col min="1" max="1" width="3" style="89" customWidth="1"/>
    <col min="2" max="2" width="2.7109375" style="89" customWidth="1"/>
    <col min="3" max="3" width="3" style="89" customWidth="1"/>
    <col min="4" max="4" width="2.7109375" style="89" customWidth="1"/>
    <col min="5" max="5" width="34" style="89" customWidth="1"/>
    <col min="6" max="6" width="3.140625" style="89" customWidth="1"/>
    <col min="7" max="7" width="4.5703125" style="89" customWidth="1"/>
    <col min="8" max="8" width="4.28515625" style="89" customWidth="1"/>
    <col min="9" max="9" width="10.85546875" style="89" customWidth="1"/>
    <col min="10" max="10" width="9.140625" style="89"/>
    <col min="11" max="11" width="9.85546875" style="89" customWidth="1"/>
    <col min="12" max="12" width="36.5703125" style="89" customWidth="1"/>
    <col min="13" max="13" width="7.28515625" style="89" customWidth="1"/>
    <col min="14" max="14" width="9.140625" style="893"/>
    <col min="15" max="16384" width="9.140625" style="89"/>
  </cols>
  <sheetData>
    <row r="1" spans="1:16" s="4" customFormat="1" ht="19.5" customHeight="1">
      <c r="A1" s="1"/>
      <c r="B1" s="1"/>
      <c r="C1" s="1"/>
      <c r="D1" s="1"/>
      <c r="E1" s="1"/>
      <c r="F1" s="1324"/>
      <c r="G1" s="1325"/>
      <c r="H1" s="1326"/>
      <c r="I1" s="1326"/>
      <c r="J1" s="1395" t="s">
        <v>364</v>
      </c>
      <c r="K1" s="1396"/>
      <c r="L1" s="1396"/>
      <c r="M1" s="1396"/>
    </row>
    <row r="2" spans="1:16" s="4" customFormat="1" ht="30" customHeight="1">
      <c r="A2" s="1"/>
      <c r="B2" s="1"/>
      <c r="C2" s="1"/>
      <c r="D2" s="1"/>
      <c r="E2" s="1"/>
      <c r="F2" s="1324"/>
      <c r="G2" s="1325"/>
      <c r="H2" s="1326"/>
      <c r="I2" s="1326"/>
      <c r="J2" s="1396"/>
      <c r="K2" s="1396"/>
      <c r="L2" s="1396"/>
      <c r="M2" s="1396"/>
    </row>
    <row r="3" spans="1:16" s="64" customFormat="1" ht="33.75" customHeight="1">
      <c r="A3" s="1285"/>
      <c r="B3" s="1286"/>
      <c r="C3" s="1285"/>
      <c r="D3" s="1286"/>
      <c r="F3" s="1287"/>
      <c r="G3" s="1288"/>
      <c r="H3" s="1289"/>
      <c r="I3" s="1290"/>
      <c r="J3" s="1397" t="s">
        <v>376</v>
      </c>
      <c r="K3" s="1396"/>
      <c r="L3" s="1396"/>
      <c r="M3" s="1396"/>
      <c r="N3" s="1291"/>
      <c r="O3" s="1291"/>
      <c r="P3" s="1291"/>
    </row>
    <row r="4" spans="1:16" s="64" customFormat="1" ht="11.25" customHeight="1">
      <c r="A4" s="1285"/>
      <c r="B4" s="1286"/>
      <c r="C4" s="1285"/>
      <c r="D4" s="1286"/>
      <c r="F4" s="1287"/>
      <c r="G4" s="1288"/>
      <c r="H4" s="1289"/>
      <c r="I4" s="1290"/>
      <c r="J4" s="1327"/>
      <c r="K4" s="1323"/>
      <c r="L4" s="1323"/>
      <c r="M4" s="1323"/>
      <c r="N4" s="1291"/>
      <c r="O4" s="1291"/>
      <c r="P4" s="1291"/>
    </row>
    <row r="5" spans="1:16" ht="14.25" customHeight="1">
      <c r="L5" s="1098"/>
      <c r="M5" s="1110"/>
      <c r="N5" s="89"/>
    </row>
    <row r="6" spans="1:16" s="1" customFormat="1" ht="15" customHeight="1">
      <c r="A6" s="1099"/>
      <c r="B6" s="1099"/>
      <c r="C6" s="1099"/>
      <c r="D6" s="1099"/>
      <c r="E6" s="1407" t="s">
        <v>306</v>
      </c>
      <c r="F6" s="1407"/>
      <c r="G6" s="1407"/>
      <c r="H6" s="1407"/>
      <c r="I6" s="1407"/>
      <c r="J6" s="1407"/>
      <c r="K6" s="1407"/>
      <c r="L6" s="1407"/>
      <c r="M6" s="1099"/>
    </row>
    <row r="7" spans="1:16" s="1" customFormat="1">
      <c r="A7" s="1099"/>
      <c r="B7" s="1099"/>
      <c r="C7" s="1099"/>
      <c r="D7" s="1099"/>
      <c r="E7" s="1408" t="s">
        <v>132</v>
      </c>
      <c r="F7" s="1409"/>
      <c r="G7" s="1409"/>
      <c r="H7" s="1409"/>
      <c r="I7" s="1409"/>
      <c r="J7" s="1409"/>
      <c r="K7" s="1409"/>
      <c r="L7" s="1409"/>
      <c r="M7" s="1099"/>
    </row>
    <row r="8" spans="1:16" s="1" customFormat="1" ht="15" customHeight="1">
      <c r="A8" s="1410" t="s">
        <v>129</v>
      </c>
      <c r="B8" s="1410"/>
      <c r="C8" s="1410"/>
      <c r="D8" s="1410"/>
      <c r="E8" s="1410"/>
      <c r="F8" s="1410"/>
      <c r="G8" s="1410"/>
      <c r="H8" s="1410"/>
      <c r="I8" s="1410"/>
      <c r="J8" s="1410"/>
      <c r="K8" s="1410"/>
      <c r="L8" s="1410"/>
      <c r="M8" s="1410"/>
    </row>
    <row r="9" spans="1:16" s="1" customFormat="1" ht="13.5" thickBot="1">
      <c r="F9" s="2"/>
      <c r="G9" s="2"/>
      <c r="H9" s="3"/>
      <c r="L9" s="1411" t="s">
        <v>130</v>
      </c>
      <c r="M9" s="1411"/>
    </row>
    <row r="10" spans="1:16" s="4" customFormat="1" ht="26.25" customHeight="1">
      <c r="A10" s="1412" t="s">
        <v>0</v>
      </c>
      <c r="B10" s="1415" t="s">
        <v>1</v>
      </c>
      <c r="C10" s="1415" t="s">
        <v>2</v>
      </c>
      <c r="D10" s="1415" t="s">
        <v>3</v>
      </c>
      <c r="E10" s="1418" t="s">
        <v>4</v>
      </c>
      <c r="F10" s="1415" t="s">
        <v>5</v>
      </c>
      <c r="G10" s="1415" t="s">
        <v>131</v>
      </c>
      <c r="H10" s="1423" t="s">
        <v>6</v>
      </c>
      <c r="I10" s="1426" t="s">
        <v>7</v>
      </c>
      <c r="J10" s="1429" t="s">
        <v>8</v>
      </c>
      <c r="K10" s="1432" t="s">
        <v>307</v>
      </c>
      <c r="L10" s="1435" t="s">
        <v>9</v>
      </c>
      <c r="M10" s="1436"/>
    </row>
    <row r="11" spans="1:16" s="4" customFormat="1" ht="21.75" customHeight="1">
      <c r="A11" s="1413"/>
      <c r="B11" s="1416"/>
      <c r="C11" s="1416"/>
      <c r="D11" s="1416"/>
      <c r="E11" s="1419"/>
      <c r="F11" s="1416"/>
      <c r="G11" s="1421"/>
      <c r="H11" s="1424"/>
      <c r="I11" s="1427"/>
      <c r="J11" s="1430"/>
      <c r="K11" s="1433"/>
      <c r="L11" s="1437" t="s">
        <v>4</v>
      </c>
      <c r="M11" s="854" t="s">
        <v>10</v>
      </c>
    </row>
    <row r="12" spans="1:16" s="4" customFormat="1" ht="54.75" customHeight="1" thickBot="1">
      <c r="A12" s="1414"/>
      <c r="B12" s="1417"/>
      <c r="C12" s="1417"/>
      <c r="D12" s="1417"/>
      <c r="E12" s="1420"/>
      <c r="F12" s="1417"/>
      <c r="G12" s="1422"/>
      <c r="H12" s="1425"/>
      <c r="I12" s="1428"/>
      <c r="J12" s="1431"/>
      <c r="K12" s="1434"/>
      <c r="L12" s="1438"/>
      <c r="M12" s="855" t="s">
        <v>165</v>
      </c>
    </row>
    <row r="13" spans="1:16" s="1" customFormat="1" ht="15.75" customHeight="1">
      <c r="A13" s="1453" t="s">
        <v>11</v>
      </c>
      <c r="B13" s="1454"/>
      <c r="C13" s="1454"/>
      <c r="D13" s="1454"/>
      <c r="E13" s="1454"/>
      <c r="F13" s="1454"/>
      <c r="G13" s="1454"/>
      <c r="H13" s="1454"/>
      <c r="I13" s="1454"/>
      <c r="J13" s="1454"/>
      <c r="K13" s="1454"/>
      <c r="L13" s="1454"/>
      <c r="M13" s="1455"/>
      <c r="N13" s="440"/>
    </row>
    <row r="14" spans="1:16" s="1" customFormat="1" ht="14.25" customHeight="1">
      <c r="A14" s="1445" t="s">
        <v>12</v>
      </c>
      <c r="B14" s="1446"/>
      <c r="C14" s="1446"/>
      <c r="D14" s="1446"/>
      <c r="E14" s="1446"/>
      <c r="F14" s="1446"/>
      <c r="G14" s="1446"/>
      <c r="H14" s="1446"/>
      <c r="I14" s="1446"/>
      <c r="J14" s="1446"/>
      <c r="K14" s="1446"/>
      <c r="L14" s="1446"/>
      <c r="M14" s="1447"/>
      <c r="N14" s="440"/>
    </row>
    <row r="15" spans="1:16" s="1" customFormat="1" ht="14.25" customHeight="1">
      <c r="A15" s="5" t="s">
        <v>13</v>
      </c>
      <c r="B15" s="1448" t="s">
        <v>14</v>
      </c>
      <c r="C15" s="1448"/>
      <c r="D15" s="1448"/>
      <c r="E15" s="1448"/>
      <c r="F15" s="1448"/>
      <c r="G15" s="1448"/>
      <c r="H15" s="1448"/>
      <c r="I15" s="1448"/>
      <c r="J15" s="1448"/>
      <c r="K15" s="1448"/>
      <c r="L15" s="1448"/>
      <c r="M15" s="1449"/>
      <c r="N15" s="440"/>
    </row>
    <row r="16" spans="1:16" s="1" customFormat="1" ht="15.75" customHeight="1">
      <c r="A16" s="6" t="s">
        <v>13</v>
      </c>
      <c r="B16" s="7" t="s">
        <v>13</v>
      </c>
      <c r="C16" s="1450" t="s">
        <v>15</v>
      </c>
      <c r="D16" s="1451"/>
      <c r="E16" s="1451"/>
      <c r="F16" s="1451"/>
      <c r="G16" s="1451"/>
      <c r="H16" s="1451"/>
      <c r="I16" s="1451"/>
      <c r="J16" s="1451"/>
      <c r="K16" s="1451"/>
      <c r="L16" s="1451"/>
      <c r="M16" s="1452"/>
      <c r="N16" s="440"/>
    </row>
    <row r="17" spans="1:20" s="4" customFormat="1" ht="25.5" customHeight="1">
      <c r="A17" s="8" t="s">
        <v>13</v>
      </c>
      <c r="B17" s="9" t="s">
        <v>13</v>
      </c>
      <c r="C17" s="572" t="s">
        <v>13</v>
      </c>
      <c r="D17" s="1047"/>
      <c r="E17" s="87" t="s">
        <v>16</v>
      </c>
      <c r="F17" s="10"/>
      <c r="G17" s="87"/>
      <c r="H17" s="77"/>
      <c r="I17" s="856"/>
      <c r="J17" s="124"/>
      <c r="K17" s="857"/>
      <c r="L17" s="1109"/>
      <c r="M17" s="1223"/>
      <c r="N17" s="33"/>
    </row>
    <row r="18" spans="1:20" s="4" customFormat="1" ht="15.6" customHeight="1">
      <c r="A18" s="11"/>
      <c r="B18" s="12"/>
      <c r="C18" s="573"/>
      <c r="D18" s="1089" t="s">
        <v>13</v>
      </c>
      <c r="E18" s="1402" t="s">
        <v>17</v>
      </c>
      <c r="F18" s="1476"/>
      <c r="G18" s="1357" t="s">
        <v>133</v>
      </c>
      <c r="H18" s="1478" t="s">
        <v>18</v>
      </c>
      <c r="I18" s="1456" t="s">
        <v>19</v>
      </c>
      <c r="J18" s="27" t="s">
        <v>20</v>
      </c>
      <c r="K18" s="118">
        <f>5668.4+123.3+0.4+15.3</f>
        <v>5807.4</v>
      </c>
      <c r="L18" s="1458" t="s">
        <v>153</v>
      </c>
      <c r="M18" s="307">
        <v>456.5</v>
      </c>
      <c r="N18" s="33"/>
    </row>
    <row r="19" spans="1:20" s="4" customFormat="1" ht="15.6" customHeight="1">
      <c r="A19" s="14"/>
      <c r="B19" s="15"/>
      <c r="C19" s="574"/>
      <c r="D19" s="1090"/>
      <c r="E19" s="1475"/>
      <c r="F19" s="1477"/>
      <c r="G19" s="1398"/>
      <c r="H19" s="1479"/>
      <c r="I19" s="1352"/>
      <c r="J19" s="20" t="s">
        <v>43</v>
      </c>
      <c r="K19" s="119">
        <v>6</v>
      </c>
      <c r="L19" s="1459"/>
      <c r="M19" s="339"/>
      <c r="N19" s="33"/>
    </row>
    <row r="20" spans="1:20" s="4" customFormat="1" ht="15.6" customHeight="1">
      <c r="A20" s="14"/>
      <c r="B20" s="16"/>
      <c r="C20" s="575"/>
      <c r="D20" s="1090"/>
      <c r="E20" s="1094"/>
      <c r="F20" s="1095"/>
      <c r="G20" s="1398"/>
      <c r="H20" s="1090"/>
      <c r="I20" s="1352"/>
      <c r="J20" s="20" t="s">
        <v>44</v>
      </c>
      <c r="K20" s="119">
        <v>25.9</v>
      </c>
      <c r="L20" s="1101"/>
      <c r="M20" s="339"/>
      <c r="N20" s="33"/>
    </row>
    <row r="21" spans="1:20" s="4" customFormat="1" ht="15.6" customHeight="1">
      <c r="A21" s="14"/>
      <c r="B21" s="16"/>
      <c r="C21" s="575"/>
      <c r="D21" s="1090"/>
      <c r="E21" s="1076"/>
      <c r="F21" s="1095"/>
      <c r="G21" s="1399"/>
      <c r="H21" s="1090"/>
      <c r="I21" s="1457"/>
      <c r="J21" s="17" t="s">
        <v>21</v>
      </c>
      <c r="K21" s="126">
        <f>599.7+19.2+6+22.7+31.6-0.9-0.7-1.5</f>
        <v>676.10000000000014</v>
      </c>
      <c r="L21" s="109"/>
      <c r="M21" s="340"/>
      <c r="N21" s="33"/>
    </row>
    <row r="22" spans="1:20" s="1" customFormat="1" ht="15.6" customHeight="1">
      <c r="A22" s="1441"/>
      <c r="B22" s="1439"/>
      <c r="C22" s="1440"/>
      <c r="D22" s="1089" t="s">
        <v>22</v>
      </c>
      <c r="E22" s="1402" t="s">
        <v>229</v>
      </c>
      <c r="F22" s="712"/>
      <c r="G22" s="1357" t="s">
        <v>133</v>
      </c>
      <c r="H22" s="1089" t="s">
        <v>18</v>
      </c>
      <c r="I22" s="1052" t="s">
        <v>23</v>
      </c>
      <c r="J22" s="18" t="s">
        <v>20</v>
      </c>
      <c r="K22" s="118">
        <f>782.7-3</f>
        <v>779.7</v>
      </c>
      <c r="L22" s="1105"/>
      <c r="M22" s="314"/>
      <c r="N22" s="440"/>
    </row>
    <row r="23" spans="1:20" s="1" customFormat="1" ht="15.6" customHeight="1">
      <c r="A23" s="1441"/>
      <c r="B23" s="1439"/>
      <c r="C23" s="1440"/>
      <c r="D23" s="1090"/>
      <c r="E23" s="1403"/>
      <c r="F23" s="879"/>
      <c r="G23" s="1358"/>
      <c r="H23" s="1090"/>
      <c r="I23" s="1053"/>
      <c r="J23" s="20" t="s">
        <v>24</v>
      </c>
      <c r="K23" s="119">
        <v>3.3</v>
      </c>
      <c r="L23" s="1101"/>
      <c r="M23" s="1085"/>
      <c r="N23" s="440"/>
    </row>
    <row r="24" spans="1:20" s="1" customFormat="1" ht="15.6" customHeight="1">
      <c r="A24" s="1441"/>
      <c r="B24" s="1439"/>
      <c r="C24" s="1440"/>
      <c r="D24" s="1090"/>
      <c r="E24" s="1403"/>
      <c r="F24" s="879"/>
      <c r="G24" s="1358"/>
      <c r="H24" s="1090"/>
      <c r="I24" s="1053"/>
      <c r="J24" s="20" t="s">
        <v>25</v>
      </c>
      <c r="K24" s="119">
        <v>0.1</v>
      </c>
      <c r="L24" s="1101"/>
      <c r="M24" s="1085"/>
      <c r="N24" s="440"/>
    </row>
    <row r="25" spans="1:20" s="1" customFormat="1" ht="15.6" customHeight="1">
      <c r="A25" s="1441"/>
      <c r="B25" s="1439"/>
      <c r="C25" s="1440"/>
      <c r="D25" s="1090"/>
      <c r="E25" s="1403"/>
      <c r="F25" s="879"/>
      <c r="G25" s="1358"/>
      <c r="H25" s="1090"/>
      <c r="I25" s="1053"/>
      <c r="J25" s="20" t="s">
        <v>158</v>
      </c>
      <c r="K25" s="119">
        <v>12.4</v>
      </c>
      <c r="L25" s="1101"/>
      <c r="M25" s="1085"/>
      <c r="N25" s="440"/>
    </row>
    <row r="26" spans="1:20" s="1" customFormat="1" ht="15.95" customHeight="1">
      <c r="A26" s="1441"/>
      <c r="B26" s="1439"/>
      <c r="C26" s="1440"/>
      <c r="D26" s="1047"/>
      <c r="E26" s="1403"/>
      <c r="F26" s="879"/>
      <c r="G26" s="1358"/>
      <c r="H26" s="1090"/>
      <c r="I26" s="1053"/>
      <c r="J26" s="17"/>
      <c r="K26" s="119"/>
      <c r="L26" s="720" t="s">
        <v>325</v>
      </c>
      <c r="M26" s="450">
        <v>3</v>
      </c>
      <c r="N26" s="440"/>
    </row>
    <row r="27" spans="1:20" s="1" customFormat="1" ht="27" customHeight="1">
      <c r="A27" s="1441"/>
      <c r="B27" s="1439"/>
      <c r="C27" s="1440"/>
      <c r="D27" s="1090"/>
      <c r="E27" s="1076"/>
      <c r="F27" s="879"/>
      <c r="G27" s="1097"/>
      <c r="H27" s="1090"/>
      <c r="I27" s="1053"/>
      <c r="J27" s="20"/>
      <c r="K27" s="119"/>
      <c r="L27" s="720" t="s">
        <v>350</v>
      </c>
      <c r="M27" s="450">
        <v>320</v>
      </c>
      <c r="N27" s="440"/>
      <c r="O27" s="397"/>
      <c r="P27" s="397"/>
      <c r="Q27" s="397"/>
      <c r="R27" s="397"/>
      <c r="S27" s="1039"/>
      <c r="T27" s="1039"/>
    </row>
    <row r="28" spans="1:20" s="1" customFormat="1" ht="15" customHeight="1">
      <c r="A28" s="1441"/>
      <c r="B28" s="1439"/>
      <c r="C28" s="1440"/>
      <c r="D28" s="1047"/>
      <c r="E28" s="1076"/>
      <c r="F28" s="879"/>
      <c r="G28" s="1096"/>
      <c r="H28" s="1090"/>
      <c r="I28" s="1053"/>
      <c r="J28" s="20"/>
      <c r="K28" s="119"/>
      <c r="L28" s="730" t="s">
        <v>118</v>
      </c>
      <c r="M28" s="456">
        <v>21</v>
      </c>
      <c r="N28" s="440"/>
    </row>
    <row r="29" spans="1:20" s="1" customFormat="1" ht="16.5" customHeight="1">
      <c r="A29" s="1441"/>
      <c r="B29" s="1439"/>
      <c r="C29" s="1440"/>
      <c r="D29" s="1090"/>
      <c r="E29" s="1076"/>
      <c r="F29" s="879"/>
      <c r="G29" s="1096"/>
      <c r="H29" s="1090"/>
      <c r="I29" s="1053"/>
      <c r="J29" s="20"/>
      <c r="K29" s="119"/>
      <c r="L29" s="730" t="s">
        <v>326</v>
      </c>
      <c r="M29" s="456">
        <v>1</v>
      </c>
    </row>
    <row r="30" spans="1:20" s="1" customFormat="1" ht="27.75" customHeight="1">
      <c r="A30" s="1055"/>
      <c r="B30" s="1078"/>
      <c r="C30" s="1092"/>
      <c r="D30" s="1069"/>
      <c r="E30" s="1076"/>
      <c r="F30" s="751"/>
      <c r="G30" s="1097"/>
      <c r="H30" s="1090"/>
      <c r="I30" s="1053"/>
      <c r="J30" s="20"/>
      <c r="K30" s="126"/>
      <c r="L30" s="1189" t="s">
        <v>243</v>
      </c>
      <c r="M30" s="1320">
        <v>1000</v>
      </c>
      <c r="N30" s="440"/>
    </row>
    <row r="31" spans="1:20" s="1" customFormat="1" ht="19.5" customHeight="1">
      <c r="A31" s="24"/>
      <c r="B31" s="1056"/>
      <c r="C31" s="1092"/>
      <c r="D31" s="571" t="s">
        <v>26</v>
      </c>
      <c r="E31" s="1480" t="s">
        <v>242</v>
      </c>
      <c r="F31" s="662"/>
      <c r="G31" s="1485" t="s">
        <v>136</v>
      </c>
      <c r="H31" s="1089" t="s">
        <v>18</v>
      </c>
      <c r="I31" s="1362" t="s">
        <v>46</v>
      </c>
      <c r="J31" s="663" t="s">
        <v>20</v>
      </c>
      <c r="K31" s="667">
        <f>70.2+58.9</f>
        <v>129.1</v>
      </c>
      <c r="L31" s="1463" t="s">
        <v>186</v>
      </c>
      <c r="M31" s="1442" t="s">
        <v>106</v>
      </c>
      <c r="N31" s="440"/>
    </row>
    <row r="32" spans="1:20" s="1" customFormat="1" ht="21.75" customHeight="1">
      <c r="A32" s="24"/>
      <c r="B32" s="1056"/>
      <c r="C32" s="1092"/>
      <c r="D32" s="1047"/>
      <c r="E32" s="1481"/>
      <c r="F32" s="666"/>
      <c r="G32" s="1486"/>
      <c r="H32" s="1090"/>
      <c r="I32" s="1406"/>
      <c r="J32" s="460" t="s">
        <v>158</v>
      </c>
      <c r="K32" s="546">
        <v>8.1</v>
      </c>
      <c r="L32" s="1464"/>
      <c r="M32" s="1443"/>
      <c r="N32" s="440"/>
    </row>
    <row r="33" spans="1:16" s="1" customFormat="1" ht="39.75" customHeight="1">
      <c r="A33" s="24"/>
      <c r="B33" s="1056"/>
      <c r="C33" s="1092"/>
      <c r="D33" s="569"/>
      <c r="E33" s="1381"/>
      <c r="F33" s="392"/>
      <c r="G33" s="853"/>
      <c r="H33" s="441"/>
      <c r="I33" s="592"/>
      <c r="J33" s="124"/>
      <c r="K33" s="128"/>
      <c r="L33" s="1190" t="s">
        <v>241</v>
      </c>
      <c r="M33" s="704" t="s">
        <v>172</v>
      </c>
      <c r="N33" s="440"/>
      <c r="O33" s="397"/>
      <c r="P33" s="397"/>
    </row>
    <row r="34" spans="1:16" s="1" customFormat="1" ht="42" customHeight="1">
      <c r="A34" s="1055"/>
      <c r="B34" s="1056"/>
      <c r="C34" s="1088"/>
      <c r="D34" s="1067" t="s">
        <v>28</v>
      </c>
      <c r="E34" s="1076" t="s">
        <v>27</v>
      </c>
      <c r="F34" s="660"/>
      <c r="G34" s="661" t="s">
        <v>134</v>
      </c>
      <c r="H34" s="1079" t="s">
        <v>18</v>
      </c>
      <c r="I34" s="1070" t="s">
        <v>23</v>
      </c>
      <c r="J34" s="39" t="s">
        <v>20</v>
      </c>
      <c r="K34" s="388">
        <v>15</v>
      </c>
      <c r="L34" s="1106" t="s">
        <v>254</v>
      </c>
      <c r="M34" s="1085">
        <v>70</v>
      </c>
      <c r="N34" s="440"/>
    </row>
    <row r="35" spans="1:16" s="1" customFormat="1" ht="52.5" customHeight="1">
      <c r="A35" s="1055"/>
      <c r="B35" s="1056"/>
      <c r="C35" s="1088"/>
      <c r="D35" s="1067" t="s">
        <v>30</v>
      </c>
      <c r="E35" s="1104" t="s">
        <v>239</v>
      </c>
      <c r="F35" s="93" t="s">
        <v>105</v>
      </c>
      <c r="G35" s="155" t="s">
        <v>135</v>
      </c>
      <c r="H35" s="181" t="s">
        <v>18</v>
      </c>
      <c r="I35" s="163" t="s">
        <v>29</v>
      </c>
      <c r="J35" s="19" t="s">
        <v>20</v>
      </c>
      <c r="K35" s="129">
        <v>45</v>
      </c>
      <c r="L35" s="175" t="s">
        <v>356</v>
      </c>
      <c r="M35" s="844" t="s">
        <v>233</v>
      </c>
      <c r="N35" s="440"/>
    </row>
    <row r="36" spans="1:16" s="1" customFormat="1" ht="17.25" customHeight="1">
      <c r="A36" s="1441"/>
      <c r="B36" s="1439"/>
      <c r="C36" s="1444"/>
      <c r="D36" s="571" t="s">
        <v>33</v>
      </c>
      <c r="E36" s="1402" t="s">
        <v>194</v>
      </c>
      <c r="F36" s="1460"/>
      <c r="G36" s="1400" t="s">
        <v>137</v>
      </c>
      <c r="H36" s="1478" t="s">
        <v>18</v>
      </c>
      <c r="I36" s="1362" t="s">
        <v>31</v>
      </c>
      <c r="J36" s="27" t="s">
        <v>20</v>
      </c>
      <c r="K36" s="118">
        <f>148.7+3</f>
        <v>151.69999999999999</v>
      </c>
      <c r="L36" s="111" t="s">
        <v>32</v>
      </c>
      <c r="M36" s="449">
        <v>2</v>
      </c>
      <c r="N36" s="440"/>
    </row>
    <row r="37" spans="1:16" s="1" customFormat="1" ht="28.5" customHeight="1">
      <c r="A37" s="1441"/>
      <c r="B37" s="1439"/>
      <c r="C37" s="1444"/>
      <c r="D37" s="1047"/>
      <c r="E37" s="1404"/>
      <c r="F37" s="1461"/>
      <c r="G37" s="1487"/>
      <c r="H37" s="1479"/>
      <c r="I37" s="1465"/>
      <c r="J37" s="20" t="s">
        <v>158</v>
      </c>
      <c r="K37" s="119">
        <v>7.9</v>
      </c>
      <c r="L37" s="112" t="s">
        <v>220</v>
      </c>
      <c r="M37" s="450">
        <v>200</v>
      </c>
      <c r="N37" s="440"/>
    </row>
    <row r="38" spans="1:16" s="1" customFormat="1" ht="15.75" customHeight="1">
      <c r="A38" s="1441"/>
      <c r="B38" s="1439"/>
      <c r="C38" s="1444"/>
      <c r="D38" s="1047"/>
      <c r="E38" s="1404"/>
      <c r="F38" s="1461"/>
      <c r="G38" s="1487"/>
      <c r="H38" s="1479"/>
      <c r="I38" s="1465"/>
      <c r="J38" s="20"/>
      <c r="K38" s="119"/>
      <c r="L38" s="720" t="s">
        <v>170</v>
      </c>
      <c r="M38" s="450">
        <v>3</v>
      </c>
      <c r="N38" s="440"/>
    </row>
    <row r="39" spans="1:16" s="1" customFormat="1" ht="15" customHeight="1">
      <c r="A39" s="1441"/>
      <c r="B39" s="1439"/>
      <c r="C39" s="1444"/>
      <c r="D39" s="569"/>
      <c r="E39" s="1405"/>
      <c r="F39" s="1462"/>
      <c r="G39" s="1488"/>
      <c r="H39" s="1489"/>
      <c r="I39" s="164"/>
      <c r="J39" s="23"/>
      <c r="K39" s="128"/>
      <c r="L39" s="1221" t="s">
        <v>196</v>
      </c>
      <c r="M39" s="451">
        <v>10</v>
      </c>
      <c r="N39" s="440"/>
    </row>
    <row r="40" spans="1:16" s="1" customFormat="1" ht="27.75" customHeight="1">
      <c r="A40" s="1055"/>
      <c r="B40" s="1078"/>
      <c r="C40" s="1092"/>
      <c r="D40" s="1047" t="s">
        <v>36</v>
      </c>
      <c r="E40" s="1467" t="s">
        <v>289</v>
      </c>
      <c r="F40" s="72"/>
      <c r="G40" s="1470" t="s">
        <v>138</v>
      </c>
      <c r="H40" s="1090" t="s">
        <v>18</v>
      </c>
      <c r="I40" s="1362" t="s">
        <v>34</v>
      </c>
      <c r="J40" s="20" t="s">
        <v>20</v>
      </c>
      <c r="K40" s="119">
        <v>39</v>
      </c>
      <c r="L40" s="1106" t="s">
        <v>35</v>
      </c>
      <c r="M40" s="452">
        <v>130</v>
      </c>
      <c r="N40" s="440"/>
    </row>
    <row r="41" spans="1:16" s="1" customFormat="1" ht="26.25" customHeight="1">
      <c r="A41" s="1055"/>
      <c r="B41" s="1078"/>
      <c r="C41" s="1092"/>
      <c r="D41" s="374"/>
      <c r="E41" s="1468"/>
      <c r="F41" s="21"/>
      <c r="G41" s="1471"/>
      <c r="H41" s="1090"/>
      <c r="I41" s="1474"/>
      <c r="J41" s="20"/>
      <c r="K41" s="130"/>
      <c r="L41" s="472"/>
      <c r="M41" s="454"/>
      <c r="N41" s="440"/>
    </row>
    <row r="42" spans="1:16" s="1" customFormat="1" ht="27.75" customHeight="1">
      <c r="A42" s="1055"/>
      <c r="B42" s="1056"/>
      <c r="C42" s="1088"/>
      <c r="D42" s="571" t="s">
        <v>37</v>
      </c>
      <c r="E42" s="1402" t="s">
        <v>38</v>
      </c>
      <c r="F42" s="76"/>
      <c r="G42" s="1400" t="s">
        <v>139</v>
      </c>
      <c r="H42" s="379" t="s">
        <v>18</v>
      </c>
      <c r="I42" s="1362" t="s">
        <v>39</v>
      </c>
      <c r="J42" s="27" t="s">
        <v>20</v>
      </c>
      <c r="K42" s="118">
        <v>20.3</v>
      </c>
      <c r="L42" s="736" t="s">
        <v>40</v>
      </c>
      <c r="M42" s="455">
        <v>15</v>
      </c>
      <c r="N42" s="440"/>
    </row>
    <row r="43" spans="1:16" s="1" customFormat="1" ht="41.25" customHeight="1">
      <c r="A43" s="24"/>
      <c r="B43" s="1056"/>
      <c r="C43" s="1088"/>
      <c r="D43" s="569"/>
      <c r="E43" s="1482"/>
      <c r="F43" s="22"/>
      <c r="G43" s="1401"/>
      <c r="H43" s="1091"/>
      <c r="I43" s="1473"/>
      <c r="J43" s="23"/>
      <c r="K43" s="128"/>
      <c r="L43" s="1102" t="s">
        <v>240</v>
      </c>
      <c r="M43" s="315">
        <v>1</v>
      </c>
      <c r="N43" s="440"/>
    </row>
    <row r="44" spans="1:16" s="1" customFormat="1" ht="25.5" customHeight="1">
      <c r="A44" s="24"/>
      <c r="B44" s="1056"/>
      <c r="C44" s="1088"/>
      <c r="D44" s="1069" t="s">
        <v>41</v>
      </c>
      <c r="E44" s="1467" t="s">
        <v>210</v>
      </c>
      <c r="F44" s="21"/>
      <c r="G44" s="1483" t="s">
        <v>140</v>
      </c>
      <c r="H44" s="1090" t="s">
        <v>18</v>
      </c>
      <c r="I44" s="1465" t="s">
        <v>42</v>
      </c>
      <c r="J44" s="20" t="s">
        <v>43</v>
      </c>
      <c r="K44" s="118">
        <v>12.1</v>
      </c>
      <c r="L44" s="1101"/>
      <c r="M44" s="658"/>
      <c r="N44" s="440"/>
    </row>
    <row r="45" spans="1:16" s="1" customFormat="1" ht="50.25" customHeight="1">
      <c r="A45" s="24"/>
      <c r="B45" s="1078"/>
      <c r="C45" s="1088"/>
      <c r="D45" s="1067"/>
      <c r="E45" s="1468"/>
      <c r="F45" s="22"/>
      <c r="G45" s="1484"/>
      <c r="H45" s="1091"/>
      <c r="I45" s="1466"/>
      <c r="J45" s="53"/>
      <c r="K45" s="128"/>
      <c r="L45" s="1102"/>
      <c r="M45" s="475"/>
      <c r="N45" s="440"/>
    </row>
    <row r="46" spans="1:16" s="1" customFormat="1" ht="12.75" customHeight="1">
      <c r="A46" s="24"/>
      <c r="B46" s="1078"/>
      <c r="C46" s="1092"/>
      <c r="D46" s="1272" t="s">
        <v>45</v>
      </c>
      <c r="E46" s="1261" t="s">
        <v>126</v>
      </c>
      <c r="F46" s="76"/>
      <c r="G46" s="1357" t="s">
        <v>141</v>
      </c>
      <c r="H46" s="1264" t="s">
        <v>18</v>
      </c>
      <c r="I46" s="1362" t="s">
        <v>360</v>
      </c>
      <c r="J46" s="812" t="s">
        <v>20</v>
      </c>
      <c r="K46" s="118">
        <f>40.7+5-15.3</f>
        <v>30.400000000000002</v>
      </c>
      <c r="L46" s="1269" t="s">
        <v>127</v>
      </c>
      <c r="M46" s="314">
        <v>55</v>
      </c>
      <c r="N46" s="440"/>
    </row>
    <row r="47" spans="1:16" s="1" customFormat="1" ht="13.5" customHeight="1">
      <c r="A47" s="24"/>
      <c r="B47" s="1078"/>
      <c r="C47" s="1092"/>
      <c r="D47" s="1271"/>
      <c r="E47" s="1262"/>
      <c r="F47" s="21"/>
      <c r="G47" s="1358"/>
      <c r="H47" s="1265"/>
      <c r="I47" s="1406"/>
      <c r="J47" s="143"/>
      <c r="K47" s="119"/>
      <c r="L47" s="1106" t="s">
        <v>294</v>
      </c>
      <c r="M47" s="1270">
        <v>10</v>
      </c>
      <c r="N47" s="440"/>
    </row>
    <row r="48" spans="1:16" s="1" customFormat="1" ht="15.75" customHeight="1">
      <c r="A48" s="24"/>
      <c r="B48" s="1266"/>
      <c r="C48" s="1268"/>
      <c r="D48" s="1273"/>
      <c r="E48" s="714"/>
      <c r="F48" s="22"/>
      <c r="G48" s="1359"/>
      <c r="H48" s="1267"/>
      <c r="I48" s="1472"/>
      <c r="J48" s="144"/>
      <c r="K48" s="128"/>
      <c r="L48" s="110" t="s">
        <v>355</v>
      </c>
      <c r="M48" s="315">
        <v>2</v>
      </c>
      <c r="N48" s="440"/>
    </row>
    <row r="49" spans="1:14" s="1" customFormat="1" ht="41.25" customHeight="1">
      <c r="A49" s="24"/>
      <c r="B49" s="1078"/>
      <c r="C49" s="1092"/>
      <c r="D49" s="570" t="s">
        <v>47</v>
      </c>
      <c r="E49" s="1104" t="s">
        <v>290</v>
      </c>
      <c r="F49" s="550"/>
      <c r="G49" s="551"/>
      <c r="H49" s="181">
        <v>1</v>
      </c>
      <c r="I49" s="552" t="s">
        <v>34</v>
      </c>
      <c r="J49" s="144" t="s">
        <v>20</v>
      </c>
      <c r="K49" s="128">
        <v>12</v>
      </c>
      <c r="L49" s="1191" t="s">
        <v>258</v>
      </c>
      <c r="M49" s="869">
        <v>1</v>
      </c>
      <c r="N49" s="440"/>
    </row>
    <row r="50" spans="1:14" s="1" customFormat="1" ht="25.5" customHeight="1">
      <c r="A50" s="24"/>
      <c r="B50" s="1078"/>
      <c r="C50" s="1092"/>
      <c r="D50" s="1066" t="s">
        <v>219</v>
      </c>
      <c r="E50" s="1402" t="s">
        <v>298</v>
      </c>
      <c r="F50" s="76"/>
      <c r="G50" s="1080" t="s">
        <v>141</v>
      </c>
      <c r="H50" s="1089" t="s">
        <v>18</v>
      </c>
      <c r="I50" s="1052" t="s">
        <v>29</v>
      </c>
      <c r="J50" s="812" t="s">
        <v>20</v>
      </c>
      <c r="K50" s="118">
        <v>3</v>
      </c>
      <c r="L50" s="1087" t="s">
        <v>310</v>
      </c>
      <c r="M50" s="314">
        <v>1</v>
      </c>
      <c r="N50" s="440"/>
    </row>
    <row r="51" spans="1:14" s="1" customFormat="1" ht="26.25" customHeight="1">
      <c r="A51" s="24"/>
      <c r="B51" s="1078"/>
      <c r="C51" s="1092"/>
      <c r="D51" s="1067"/>
      <c r="E51" s="1405"/>
      <c r="F51" s="22"/>
      <c r="G51" s="715"/>
      <c r="H51" s="1091"/>
      <c r="I51" s="864"/>
      <c r="J51" s="144"/>
      <c r="K51" s="128"/>
      <c r="L51" s="110"/>
      <c r="M51" s="1208"/>
      <c r="N51" s="440"/>
    </row>
    <row r="52" spans="1:14" s="1" customFormat="1" ht="16.5" customHeight="1" thickBot="1">
      <c r="A52" s="29"/>
      <c r="B52" s="1062"/>
      <c r="C52" s="576"/>
      <c r="D52" s="558"/>
      <c r="E52" s="555"/>
      <c r="F52" s="556"/>
      <c r="G52" s="557"/>
      <c r="H52" s="558"/>
      <c r="I52" s="328"/>
      <c r="J52" s="860" t="s">
        <v>50</v>
      </c>
      <c r="K52" s="131">
        <f>SUM(K18:K51)</f>
        <v>7784.5</v>
      </c>
      <c r="L52" s="863"/>
      <c r="M52" s="1209"/>
      <c r="N52" s="440"/>
    </row>
    <row r="53" spans="1:14" s="1" customFormat="1" ht="18" customHeight="1">
      <c r="A53" s="1441" t="s">
        <v>13</v>
      </c>
      <c r="B53" s="1439" t="s">
        <v>13</v>
      </c>
      <c r="C53" s="1494" t="s">
        <v>22</v>
      </c>
      <c r="D53" s="86"/>
      <c r="E53" s="1467" t="s">
        <v>48</v>
      </c>
      <c r="F53" s="1498"/>
      <c r="G53" s="1355" t="s">
        <v>142</v>
      </c>
      <c r="H53" s="1496" t="s">
        <v>18</v>
      </c>
      <c r="I53" s="1497" t="s">
        <v>19</v>
      </c>
      <c r="J53" s="425" t="s">
        <v>20</v>
      </c>
      <c r="K53" s="176">
        <v>163.69999999999999</v>
      </c>
      <c r="L53" s="1502" t="s">
        <v>49</v>
      </c>
      <c r="M53" s="1084">
        <v>8</v>
      </c>
      <c r="N53" s="440"/>
    </row>
    <row r="54" spans="1:14" s="1" customFormat="1" ht="16.5" customHeight="1">
      <c r="A54" s="1441"/>
      <c r="B54" s="1439"/>
      <c r="C54" s="1494"/>
      <c r="D54" s="86"/>
      <c r="E54" s="1467"/>
      <c r="F54" s="1498"/>
      <c r="G54" s="1355"/>
      <c r="H54" s="1496"/>
      <c r="I54" s="1352"/>
      <c r="J54" s="23"/>
      <c r="K54" s="1204"/>
      <c r="L54" s="1459"/>
      <c r="M54" s="1085"/>
      <c r="N54" s="440"/>
    </row>
    <row r="55" spans="1:14" s="1" customFormat="1" ht="19.5" customHeight="1" thickBot="1">
      <c r="A55" s="1505"/>
      <c r="B55" s="1493"/>
      <c r="C55" s="1495"/>
      <c r="D55" s="79"/>
      <c r="E55" s="1469"/>
      <c r="F55" s="1499"/>
      <c r="G55" s="1356"/>
      <c r="H55" s="1371"/>
      <c r="I55" s="1353"/>
      <c r="J55" s="1222" t="s">
        <v>50</v>
      </c>
      <c r="K55" s="131">
        <f>SUM(K53:K54)</f>
        <v>163.69999999999999</v>
      </c>
      <c r="L55" s="1503"/>
      <c r="M55" s="1086"/>
      <c r="N55" s="440"/>
    </row>
    <row r="56" spans="1:14" s="1" customFormat="1" ht="24.75" customHeight="1">
      <c r="A56" s="1504" t="s">
        <v>13</v>
      </c>
      <c r="B56" s="1500" t="s">
        <v>13</v>
      </c>
      <c r="C56" s="1501" t="s">
        <v>26</v>
      </c>
      <c r="D56" s="373"/>
      <c r="E56" s="1071" t="s">
        <v>51</v>
      </c>
      <c r="F56" s="1533"/>
      <c r="G56" s="1354" t="s">
        <v>143</v>
      </c>
      <c r="H56" s="1370" t="s">
        <v>18</v>
      </c>
      <c r="I56" s="1497" t="s">
        <v>19</v>
      </c>
      <c r="J56" s="425" t="s">
        <v>20</v>
      </c>
      <c r="K56" s="176">
        <v>274.39999999999998</v>
      </c>
      <c r="L56" s="481" t="s">
        <v>52</v>
      </c>
      <c r="M56" s="1084">
        <v>31</v>
      </c>
      <c r="N56" s="440"/>
    </row>
    <row r="57" spans="1:14" s="1" customFormat="1" ht="15" customHeight="1">
      <c r="A57" s="1441"/>
      <c r="B57" s="1439"/>
      <c r="C57" s="1494"/>
      <c r="D57" s="86"/>
      <c r="E57" s="1076"/>
      <c r="F57" s="1498"/>
      <c r="G57" s="1355"/>
      <c r="H57" s="1496"/>
      <c r="I57" s="1472"/>
      <c r="J57" s="23"/>
      <c r="K57" s="128"/>
      <c r="L57" s="1106"/>
      <c r="M57" s="1085"/>
      <c r="N57" s="440"/>
    </row>
    <row r="58" spans="1:14" s="1" customFormat="1" ht="18.75" customHeight="1">
      <c r="A58" s="1441"/>
      <c r="B58" s="1439"/>
      <c r="C58" s="1494"/>
      <c r="D58" s="86"/>
      <c r="E58" s="1076"/>
      <c r="F58" s="1498"/>
      <c r="G58" s="1355"/>
      <c r="H58" s="1496"/>
      <c r="I58" s="1053" t="s">
        <v>23</v>
      </c>
      <c r="J58" s="19" t="s">
        <v>20</v>
      </c>
      <c r="K58" s="129">
        <v>57.9</v>
      </c>
      <c r="L58" s="1106"/>
      <c r="M58" s="1085"/>
      <c r="N58" s="440"/>
    </row>
    <row r="59" spans="1:14" s="1" customFormat="1" ht="19.5" customHeight="1" thickBot="1">
      <c r="A59" s="1505"/>
      <c r="B59" s="1493"/>
      <c r="C59" s="1495"/>
      <c r="D59" s="79"/>
      <c r="E59" s="1072"/>
      <c r="F59" s="1499"/>
      <c r="G59" s="1356"/>
      <c r="H59" s="1371"/>
      <c r="I59" s="1059"/>
      <c r="J59" s="1222" t="s">
        <v>50</v>
      </c>
      <c r="K59" s="131">
        <f>SUM(K56:K58)</f>
        <v>332.29999999999995</v>
      </c>
      <c r="L59" s="115"/>
      <c r="M59" s="1083"/>
      <c r="N59" s="440"/>
    </row>
    <row r="60" spans="1:14" s="1" customFormat="1" ht="18" customHeight="1">
      <c r="A60" s="1504" t="s">
        <v>13</v>
      </c>
      <c r="B60" s="1506" t="s">
        <v>13</v>
      </c>
      <c r="C60" s="1501" t="s">
        <v>28</v>
      </c>
      <c r="D60" s="373"/>
      <c r="E60" s="1510" t="s">
        <v>121</v>
      </c>
      <c r="F60" s="1533"/>
      <c r="G60" s="1354" t="s">
        <v>144</v>
      </c>
      <c r="H60" s="1370" t="s">
        <v>18</v>
      </c>
      <c r="I60" s="1497" t="s">
        <v>19</v>
      </c>
      <c r="J60" s="437" t="s">
        <v>20</v>
      </c>
      <c r="K60" s="176">
        <f>156.5+2.4</f>
        <v>158.9</v>
      </c>
      <c r="L60" s="1490" t="s">
        <v>122</v>
      </c>
      <c r="M60" s="1084">
        <v>11</v>
      </c>
      <c r="N60" s="440"/>
    </row>
    <row r="61" spans="1:14" s="1" customFormat="1" ht="19.5" customHeight="1">
      <c r="A61" s="1441"/>
      <c r="B61" s="1392"/>
      <c r="C61" s="1494"/>
      <c r="D61" s="86"/>
      <c r="E61" s="1467"/>
      <c r="F61" s="1498"/>
      <c r="G61" s="1355"/>
      <c r="H61" s="1496"/>
      <c r="I61" s="1472"/>
      <c r="J61" s="144" t="s">
        <v>21</v>
      </c>
      <c r="K61" s="858"/>
      <c r="L61" s="1491"/>
      <c r="M61" s="1085"/>
      <c r="N61" s="440"/>
    </row>
    <row r="62" spans="1:14" s="1" customFormat="1" ht="18.75" customHeight="1">
      <c r="A62" s="1441"/>
      <c r="B62" s="1392"/>
      <c r="C62" s="1494"/>
      <c r="D62" s="86"/>
      <c r="E62" s="1467"/>
      <c r="F62" s="1498"/>
      <c r="G62" s="1355"/>
      <c r="H62" s="1496"/>
      <c r="I62" s="1053" t="s">
        <v>23</v>
      </c>
      <c r="J62" s="483" t="s">
        <v>20</v>
      </c>
      <c r="K62" s="859">
        <v>4.3</v>
      </c>
      <c r="L62" s="1491"/>
      <c r="M62" s="1085"/>
      <c r="N62" s="440"/>
    </row>
    <row r="63" spans="1:14" s="1" customFormat="1" ht="19.5" customHeight="1" thickBot="1">
      <c r="A63" s="1505"/>
      <c r="B63" s="1507"/>
      <c r="C63" s="1495"/>
      <c r="D63" s="79"/>
      <c r="E63" s="1469"/>
      <c r="F63" s="1499"/>
      <c r="G63" s="1356"/>
      <c r="H63" s="1371"/>
      <c r="I63" s="1059"/>
      <c r="J63" s="1222" t="s">
        <v>50</v>
      </c>
      <c r="K63" s="438">
        <f>SUM(K60:K62)</f>
        <v>163.20000000000002</v>
      </c>
      <c r="L63" s="1492"/>
      <c r="M63" s="1086"/>
      <c r="N63" s="440"/>
    </row>
    <row r="64" spans="1:14" s="1" customFormat="1" ht="19.5" customHeight="1">
      <c r="A64" s="1504" t="s">
        <v>13</v>
      </c>
      <c r="B64" s="1500" t="s">
        <v>13</v>
      </c>
      <c r="C64" s="1501" t="s">
        <v>30</v>
      </c>
      <c r="D64" s="373"/>
      <c r="E64" s="1510" t="s">
        <v>53</v>
      </c>
      <c r="F64" s="1533"/>
      <c r="G64" s="1372" t="s">
        <v>145</v>
      </c>
      <c r="H64" s="1370" t="s">
        <v>18</v>
      </c>
      <c r="I64" s="1058" t="s">
        <v>23</v>
      </c>
      <c r="J64" s="37" t="s">
        <v>20</v>
      </c>
      <c r="K64" s="132">
        <v>15.7</v>
      </c>
      <c r="L64" s="481"/>
      <c r="M64" s="1081"/>
      <c r="N64" s="440"/>
    </row>
    <row r="65" spans="1:14" s="1" customFormat="1" ht="15.75" customHeight="1" thickBot="1">
      <c r="A65" s="1505"/>
      <c r="B65" s="1493"/>
      <c r="C65" s="1495"/>
      <c r="D65" s="79"/>
      <c r="E65" s="1538"/>
      <c r="F65" s="1499"/>
      <c r="G65" s="1373"/>
      <c r="H65" s="1371"/>
      <c r="I65" s="166"/>
      <c r="J65" s="1222" t="s">
        <v>50</v>
      </c>
      <c r="K65" s="133">
        <f t="shared" ref="K65" si="0">SUM(K64:K64)</f>
        <v>15.7</v>
      </c>
      <c r="L65" s="116"/>
      <c r="M65" s="1086"/>
      <c r="N65" s="440"/>
    </row>
    <row r="66" spans="1:14" s="1" customFormat="1" ht="28.5" customHeight="1">
      <c r="A66" s="1060" t="s">
        <v>13</v>
      </c>
      <c r="B66" s="488" t="s">
        <v>13</v>
      </c>
      <c r="C66" s="577" t="s">
        <v>33</v>
      </c>
      <c r="D66" s="373"/>
      <c r="E66" s="1100" t="s">
        <v>54</v>
      </c>
      <c r="F66" s="490"/>
      <c r="G66" s="491"/>
      <c r="H66" s="1073"/>
      <c r="I66" s="492"/>
      <c r="J66" s="37"/>
      <c r="K66" s="117"/>
      <c r="L66" s="1192"/>
      <c r="M66" s="320"/>
      <c r="N66" s="440"/>
    </row>
    <row r="67" spans="1:14" s="1" customFormat="1" ht="15.75" customHeight="1">
      <c r="A67" s="1055"/>
      <c r="B67" s="30"/>
      <c r="C67" s="578"/>
      <c r="D67" s="1064" t="s">
        <v>13</v>
      </c>
      <c r="E67" s="1402" t="s">
        <v>128</v>
      </c>
      <c r="F67" s="80"/>
      <c r="G67" s="1357" t="s">
        <v>146</v>
      </c>
      <c r="H67" s="379" t="s">
        <v>18</v>
      </c>
      <c r="I67" s="1362" t="s">
        <v>19</v>
      </c>
      <c r="J67" s="27" t="s">
        <v>20</v>
      </c>
      <c r="K67" s="118">
        <v>52.8</v>
      </c>
      <c r="L67" s="1576" t="s">
        <v>110</v>
      </c>
      <c r="M67" s="314">
        <v>3</v>
      </c>
      <c r="N67" s="440"/>
    </row>
    <row r="68" spans="1:14" s="1" customFormat="1" ht="25.5" customHeight="1">
      <c r="A68" s="1055"/>
      <c r="B68" s="30"/>
      <c r="C68" s="578"/>
      <c r="D68" s="1075"/>
      <c r="E68" s="1598"/>
      <c r="F68" s="378"/>
      <c r="G68" s="1599"/>
      <c r="H68" s="380"/>
      <c r="I68" s="1363"/>
      <c r="J68" s="20"/>
      <c r="K68" s="423"/>
      <c r="L68" s="1577"/>
      <c r="M68" s="1085"/>
      <c r="N68" s="440"/>
    </row>
    <row r="69" spans="1:14" s="1" customFormat="1" ht="26.25" customHeight="1">
      <c r="A69" s="1055"/>
      <c r="B69" s="30"/>
      <c r="C69" s="578"/>
      <c r="D69" s="1075"/>
      <c r="E69" s="1598"/>
      <c r="F69" s="378"/>
      <c r="G69" s="1096"/>
      <c r="H69" s="1090">
        <v>5</v>
      </c>
      <c r="I69" s="1052" t="s">
        <v>169</v>
      </c>
      <c r="J69" s="1013" t="s">
        <v>20</v>
      </c>
      <c r="K69" s="118">
        <f>59.8+1.7</f>
        <v>61.5</v>
      </c>
      <c r="L69" s="1193" t="s">
        <v>180</v>
      </c>
      <c r="M69" s="1210">
        <v>1</v>
      </c>
      <c r="N69" s="440"/>
    </row>
    <row r="70" spans="1:14" s="1" customFormat="1" ht="39.75" customHeight="1">
      <c r="A70" s="1055"/>
      <c r="B70" s="30"/>
      <c r="C70" s="578"/>
      <c r="D70" s="1090"/>
      <c r="E70" s="714"/>
      <c r="F70" s="768"/>
      <c r="G70" s="715"/>
      <c r="H70" s="1091"/>
      <c r="I70" s="592"/>
      <c r="J70" s="1014"/>
      <c r="K70" s="119"/>
      <c r="L70" s="1093" t="s">
        <v>287</v>
      </c>
      <c r="M70" s="1211">
        <v>1</v>
      </c>
      <c r="N70" s="440"/>
    </row>
    <row r="71" spans="1:14" s="1" customFormat="1" ht="30" customHeight="1">
      <c r="A71" s="1055"/>
      <c r="B71" s="30"/>
      <c r="C71" s="578"/>
      <c r="D71" s="1089" t="s">
        <v>22</v>
      </c>
      <c r="E71" s="1402" t="s">
        <v>317</v>
      </c>
      <c r="F71" s="31"/>
      <c r="G71" s="1367" t="s">
        <v>156</v>
      </c>
      <c r="H71" s="165" t="s">
        <v>55</v>
      </c>
      <c r="I71" s="1364" t="s">
        <v>56</v>
      </c>
      <c r="J71" s="18" t="s">
        <v>20</v>
      </c>
      <c r="K71" s="118">
        <v>65</v>
      </c>
      <c r="L71" s="1194" t="s">
        <v>57</v>
      </c>
      <c r="M71" s="312">
        <v>10</v>
      </c>
      <c r="N71" s="440"/>
    </row>
    <row r="72" spans="1:14" s="1" customFormat="1" ht="30" customHeight="1">
      <c r="A72" s="1055"/>
      <c r="B72" s="30"/>
      <c r="C72" s="564"/>
      <c r="D72" s="1075"/>
      <c r="E72" s="1404"/>
      <c r="F72" s="70"/>
      <c r="G72" s="1369"/>
      <c r="H72" s="1090"/>
      <c r="I72" s="1365"/>
      <c r="J72" s="105"/>
      <c r="K72" s="121"/>
      <c r="L72" s="1195" t="s">
        <v>181</v>
      </c>
      <c r="M72" s="341">
        <v>1</v>
      </c>
      <c r="N72" s="440"/>
    </row>
    <row r="73" spans="1:14" s="1" customFormat="1" ht="30" customHeight="1">
      <c r="A73" s="1055"/>
      <c r="B73" s="30"/>
      <c r="C73" s="564"/>
      <c r="D73" s="1075"/>
      <c r="E73" s="1404"/>
      <c r="F73" s="70"/>
      <c r="G73" s="1369"/>
      <c r="H73" s="1090"/>
      <c r="I73" s="1366"/>
      <c r="J73" s="105"/>
      <c r="K73" s="122"/>
      <c r="L73" s="1196" t="s">
        <v>109</v>
      </c>
      <c r="M73" s="450">
        <v>10</v>
      </c>
      <c r="N73" s="440"/>
    </row>
    <row r="74" spans="1:14" s="1" customFormat="1" ht="30" customHeight="1">
      <c r="A74" s="1055"/>
      <c r="B74" s="30"/>
      <c r="C74" s="564"/>
      <c r="D74" s="1075"/>
      <c r="E74" s="1404"/>
      <c r="F74" s="70"/>
      <c r="G74" s="70"/>
      <c r="H74" s="1090"/>
      <c r="I74" s="167"/>
      <c r="J74" s="105"/>
      <c r="K74" s="122"/>
      <c r="L74" s="1196" t="s">
        <v>177</v>
      </c>
      <c r="M74" s="450">
        <v>3</v>
      </c>
      <c r="N74" s="440"/>
    </row>
    <row r="75" spans="1:14" s="1" customFormat="1" ht="28.5" customHeight="1">
      <c r="A75" s="1055"/>
      <c r="B75" s="30"/>
      <c r="C75" s="564"/>
      <c r="D75" s="851"/>
      <c r="E75" s="1600"/>
      <c r="F75" s="71"/>
      <c r="G75" s="71"/>
      <c r="H75" s="1248"/>
      <c r="I75" s="167"/>
      <c r="J75" s="106"/>
      <c r="K75" s="123"/>
      <c r="L75" s="1197" t="s">
        <v>111</v>
      </c>
      <c r="M75" s="315">
        <v>1</v>
      </c>
      <c r="N75" s="440"/>
    </row>
    <row r="76" spans="1:14" s="1" customFormat="1" ht="14.25" customHeight="1">
      <c r="A76" s="1055"/>
      <c r="B76" s="30"/>
      <c r="C76" s="564"/>
      <c r="D76" s="1069" t="s">
        <v>26</v>
      </c>
      <c r="E76" s="1607" t="s">
        <v>104</v>
      </c>
      <c r="F76" s="70"/>
      <c r="G76" s="1367" t="s">
        <v>157</v>
      </c>
      <c r="H76" s="1248"/>
      <c r="I76" s="167"/>
      <c r="J76" s="501" t="s">
        <v>20</v>
      </c>
      <c r="K76" s="502">
        <f>19+45-1.7</f>
        <v>62.3</v>
      </c>
      <c r="L76" s="1578" t="s">
        <v>178</v>
      </c>
      <c r="M76" s="1017">
        <v>5</v>
      </c>
      <c r="N76" s="440"/>
    </row>
    <row r="77" spans="1:14" s="1" customFormat="1" ht="17.25" customHeight="1">
      <c r="A77" s="1055"/>
      <c r="B77" s="30"/>
      <c r="C77" s="564"/>
      <c r="D77" s="1069"/>
      <c r="E77" s="1403"/>
      <c r="F77" s="70"/>
      <c r="G77" s="1368"/>
      <c r="H77" s="1090"/>
      <c r="I77" s="167"/>
      <c r="J77" s="105" t="s">
        <v>158</v>
      </c>
      <c r="K77" s="121"/>
      <c r="L77" s="1579"/>
      <c r="M77" s="1020"/>
      <c r="N77" s="440"/>
    </row>
    <row r="78" spans="1:14" s="1" customFormat="1" ht="30" customHeight="1">
      <c r="A78" s="1055"/>
      <c r="B78" s="30"/>
      <c r="C78" s="564"/>
      <c r="D78" s="1069"/>
      <c r="E78" s="1403"/>
      <c r="F78" s="70"/>
      <c r="G78" s="1368"/>
      <c r="H78" s="1090"/>
      <c r="I78" s="1040"/>
      <c r="J78" s="106"/>
      <c r="K78" s="1238"/>
      <c r="L78" s="1198" t="s">
        <v>286</v>
      </c>
      <c r="M78" s="450">
        <v>1</v>
      </c>
      <c r="N78" s="440"/>
    </row>
    <row r="79" spans="1:14" s="1" customFormat="1" ht="15.75" customHeight="1" thickBot="1">
      <c r="A79" s="1061"/>
      <c r="B79" s="493"/>
      <c r="C79" s="579"/>
      <c r="D79" s="558"/>
      <c r="E79" s="555"/>
      <c r="F79" s="556"/>
      <c r="G79" s="557"/>
      <c r="H79" s="558"/>
      <c r="I79" s="1237"/>
      <c r="J79" s="1041" t="s">
        <v>50</v>
      </c>
      <c r="K79" s="131">
        <f>SUM(K67:K78)</f>
        <v>241.60000000000002</v>
      </c>
      <c r="L79" s="863"/>
      <c r="M79" s="1209"/>
      <c r="N79" s="440"/>
    </row>
    <row r="80" spans="1:14" s="4" customFormat="1" ht="18.75" customHeight="1">
      <c r="A80" s="1441" t="s">
        <v>13</v>
      </c>
      <c r="B80" s="1392" t="s">
        <v>13</v>
      </c>
      <c r="C80" s="1494" t="s">
        <v>36</v>
      </c>
      <c r="D80" s="86"/>
      <c r="E80" s="1467" t="s">
        <v>58</v>
      </c>
      <c r="F80" s="1536"/>
      <c r="G80" s="1348" t="s">
        <v>148</v>
      </c>
      <c r="H80" s="1350" t="s">
        <v>18</v>
      </c>
      <c r="I80" s="1352" t="s">
        <v>212</v>
      </c>
      <c r="J80" s="487" t="s">
        <v>20</v>
      </c>
      <c r="K80" s="119">
        <f>59-5</f>
        <v>54</v>
      </c>
      <c r="L80" s="1602" t="s">
        <v>330</v>
      </c>
      <c r="M80" s="1085">
        <v>1</v>
      </c>
      <c r="N80" s="33"/>
    </row>
    <row r="81" spans="1:14" s="4" customFormat="1" ht="18" customHeight="1">
      <c r="A81" s="1441"/>
      <c r="B81" s="1392"/>
      <c r="C81" s="1494"/>
      <c r="D81" s="86"/>
      <c r="E81" s="1467"/>
      <c r="F81" s="1536"/>
      <c r="G81" s="1348"/>
      <c r="H81" s="1350"/>
      <c r="I81" s="1352"/>
      <c r="J81" s="1153" t="s">
        <v>158</v>
      </c>
      <c r="K81" s="141">
        <v>2904.2</v>
      </c>
      <c r="L81" s="1602"/>
      <c r="M81" s="1085"/>
      <c r="N81" s="33"/>
    </row>
    <row r="82" spans="1:14" s="4" customFormat="1" ht="14.25" customHeight="1" thickBot="1">
      <c r="A82" s="1505"/>
      <c r="B82" s="1507"/>
      <c r="C82" s="1495"/>
      <c r="D82" s="79"/>
      <c r="E82" s="1469"/>
      <c r="F82" s="1537"/>
      <c r="G82" s="1349"/>
      <c r="H82" s="1351"/>
      <c r="I82" s="1353"/>
      <c r="J82" s="107" t="s">
        <v>50</v>
      </c>
      <c r="K82" s="133">
        <f t="shared" ref="K82" si="1">K80+K81</f>
        <v>2958.2</v>
      </c>
      <c r="L82" s="1603"/>
      <c r="M82" s="1086"/>
      <c r="N82" s="33"/>
    </row>
    <row r="83" spans="1:14" s="4" customFormat="1" ht="21" customHeight="1">
      <c r="A83" s="1504" t="s">
        <v>13</v>
      </c>
      <c r="B83" s="1506" t="s">
        <v>13</v>
      </c>
      <c r="C83" s="1508" t="s">
        <v>37</v>
      </c>
      <c r="D83" s="86"/>
      <c r="E83" s="1510" t="s">
        <v>59</v>
      </c>
      <c r="F83" s="1536"/>
      <c r="G83" s="1604" t="s">
        <v>147</v>
      </c>
      <c r="H83" s="1606" t="s">
        <v>18</v>
      </c>
      <c r="I83" s="1592" t="s">
        <v>19</v>
      </c>
      <c r="J83" s="108" t="s">
        <v>20</v>
      </c>
      <c r="K83" s="141">
        <v>29</v>
      </c>
      <c r="L83" s="52"/>
      <c r="M83" s="1084"/>
      <c r="N83" s="33"/>
    </row>
    <row r="84" spans="1:14" s="4" customFormat="1" ht="18.75" customHeight="1" thickBot="1">
      <c r="A84" s="1505"/>
      <c r="B84" s="1507"/>
      <c r="C84" s="1509"/>
      <c r="D84" s="79"/>
      <c r="E84" s="1469"/>
      <c r="F84" s="1537"/>
      <c r="G84" s="1605"/>
      <c r="H84" s="1351"/>
      <c r="I84" s="1593"/>
      <c r="J84" s="103" t="s">
        <v>50</v>
      </c>
      <c r="K84" s="133">
        <f t="shared" ref="K84" si="2">K83</f>
        <v>29</v>
      </c>
      <c r="L84" s="142"/>
      <c r="M84" s="1086"/>
      <c r="N84" s="33"/>
    </row>
    <row r="85" spans="1:14" s="1" customFormat="1" ht="51" customHeight="1">
      <c r="A85" s="35" t="s">
        <v>13</v>
      </c>
      <c r="B85" s="36" t="s">
        <v>13</v>
      </c>
      <c r="C85" s="585" t="s">
        <v>41</v>
      </c>
      <c r="D85" s="580"/>
      <c r="E85" s="1103" t="s">
        <v>60</v>
      </c>
      <c r="F85" s="631"/>
      <c r="G85" s="631"/>
      <c r="H85" s="1249"/>
      <c r="I85" s="630"/>
      <c r="J85" s="1186"/>
      <c r="K85" s="1205"/>
      <c r="L85" s="1200"/>
      <c r="M85" s="512"/>
      <c r="N85" s="440"/>
    </row>
    <row r="86" spans="1:14" s="1" customFormat="1" ht="30.75" customHeight="1">
      <c r="A86" s="14"/>
      <c r="B86" s="15"/>
      <c r="C86" s="574"/>
      <c r="D86" s="852" t="s">
        <v>13</v>
      </c>
      <c r="E86" s="1104" t="s">
        <v>62</v>
      </c>
      <c r="F86" s="38"/>
      <c r="G86" s="1622" t="s">
        <v>149</v>
      </c>
      <c r="H86" s="1239">
        <v>1</v>
      </c>
      <c r="I86" s="169" t="s">
        <v>61</v>
      </c>
      <c r="J86" s="19" t="s">
        <v>20</v>
      </c>
      <c r="K86" s="1206">
        <f>30+7+10</f>
        <v>47</v>
      </c>
      <c r="L86" s="1042" t="s">
        <v>123</v>
      </c>
      <c r="M86" s="311">
        <v>50</v>
      </c>
      <c r="N86" s="440"/>
    </row>
    <row r="87" spans="1:14" s="1" customFormat="1" ht="14.25" customHeight="1">
      <c r="A87" s="14"/>
      <c r="B87" s="15"/>
      <c r="C87" s="574"/>
      <c r="D87" s="86" t="s">
        <v>22</v>
      </c>
      <c r="E87" s="1619" t="s">
        <v>63</v>
      </c>
      <c r="F87" s="38"/>
      <c r="G87" s="1623"/>
      <c r="H87" s="1239"/>
      <c r="I87" s="169"/>
      <c r="J87" s="1187" t="s">
        <v>24</v>
      </c>
      <c r="K87" s="119">
        <v>25</v>
      </c>
      <c r="L87" s="1459" t="s">
        <v>188</v>
      </c>
      <c r="M87" s="1146">
        <v>18</v>
      </c>
      <c r="N87" s="440"/>
    </row>
    <row r="88" spans="1:14" s="1" customFormat="1" ht="16.5" customHeight="1">
      <c r="A88" s="14"/>
      <c r="B88" s="15"/>
      <c r="C88" s="574"/>
      <c r="D88" s="86"/>
      <c r="E88" s="1620"/>
      <c r="F88" s="38"/>
      <c r="G88" s="1623"/>
      <c r="H88" s="1239"/>
      <c r="I88" s="169"/>
      <c r="J88" s="23"/>
      <c r="K88" s="1207"/>
      <c r="L88" s="1601"/>
      <c r="M88" s="315"/>
      <c r="N88" s="440"/>
    </row>
    <row r="89" spans="1:14" s="1" customFormat="1" ht="28.5" customHeight="1">
      <c r="A89" s="14"/>
      <c r="B89" s="15"/>
      <c r="C89" s="574"/>
      <c r="D89" s="1089" t="s">
        <v>26</v>
      </c>
      <c r="E89" s="1581" t="s">
        <v>64</v>
      </c>
      <c r="F89" s="38"/>
      <c r="G89" s="38"/>
      <c r="H89" s="1239"/>
      <c r="I89" s="170"/>
      <c r="J89" s="20" t="s">
        <v>24</v>
      </c>
      <c r="K89" s="119">
        <f>1.8+30.3</f>
        <v>32.1</v>
      </c>
      <c r="L89" s="1185" t="s">
        <v>189</v>
      </c>
      <c r="M89" s="309">
        <v>4</v>
      </c>
      <c r="N89" s="440"/>
    </row>
    <row r="90" spans="1:14" s="1" customFormat="1" ht="24.75" customHeight="1">
      <c r="A90" s="14"/>
      <c r="B90" s="15"/>
      <c r="C90" s="574"/>
      <c r="D90" s="1091"/>
      <c r="E90" s="1468"/>
      <c r="F90" s="75"/>
      <c r="G90" s="75"/>
      <c r="H90" s="1239"/>
      <c r="I90" s="171"/>
      <c r="J90" s="23" t="s">
        <v>158</v>
      </c>
      <c r="K90" s="128">
        <v>52</v>
      </c>
      <c r="L90" s="1181"/>
      <c r="M90" s="313"/>
      <c r="N90" s="440"/>
    </row>
    <row r="91" spans="1:14" s="1" customFormat="1" ht="24" customHeight="1">
      <c r="A91" s="14"/>
      <c r="B91" s="41"/>
      <c r="C91" s="586"/>
      <c r="D91" s="1066" t="s">
        <v>28</v>
      </c>
      <c r="E91" s="1402" t="s">
        <v>187</v>
      </c>
      <c r="F91" s="76"/>
      <c r="G91" s="1588" t="s">
        <v>150</v>
      </c>
      <c r="H91" s="1239"/>
      <c r="I91" s="1052" t="s">
        <v>65</v>
      </c>
      <c r="J91" s="27" t="s">
        <v>24</v>
      </c>
      <c r="K91" s="118">
        <v>4.5</v>
      </c>
      <c r="L91" s="1137" t="s">
        <v>103</v>
      </c>
      <c r="M91" s="314">
        <v>2</v>
      </c>
      <c r="N91" s="440"/>
    </row>
    <row r="92" spans="1:14" s="1" customFormat="1" ht="28.5" customHeight="1">
      <c r="A92" s="14"/>
      <c r="B92" s="41"/>
      <c r="C92" s="586"/>
      <c r="D92" s="1067"/>
      <c r="E92" s="1405"/>
      <c r="F92" s="22"/>
      <c r="G92" s="1589"/>
      <c r="H92" s="1239"/>
      <c r="I92" s="592"/>
      <c r="J92" s="23"/>
      <c r="K92" s="128"/>
      <c r="L92" s="883"/>
      <c r="M92" s="315"/>
      <c r="N92" s="440"/>
    </row>
    <row r="93" spans="1:14" s="1" customFormat="1" ht="45" customHeight="1">
      <c r="A93" s="14"/>
      <c r="B93" s="15"/>
      <c r="C93" s="574"/>
      <c r="D93" s="581" t="s">
        <v>30</v>
      </c>
      <c r="E93" s="1077" t="s">
        <v>66</v>
      </c>
      <c r="F93" s="182"/>
      <c r="G93" s="182"/>
      <c r="H93" s="1239"/>
      <c r="I93" s="184" t="s">
        <v>61</v>
      </c>
      <c r="J93" s="540" t="s">
        <v>20</v>
      </c>
      <c r="K93" s="129">
        <v>2.2000000000000002</v>
      </c>
      <c r="L93" s="884" t="s">
        <v>190</v>
      </c>
      <c r="M93" s="315">
        <v>10</v>
      </c>
      <c r="N93" s="440"/>
    </row>
    <row r="94" spans="1:14" s="1" customFormat="1" ht="54" customHeight="1">
      <c r="A94" s="14"/>
      <c r="B94" s="41"/>
      <c r="C94" s="586"/>
      <c r="D94" s="582" t="s">
        <v>33</v>
      </c>
      <c r="E94" s="1244" t="s">
        <v>195</v>
      </c>
      <c r="F94" s="1245"/>
      <c r="G94" s="182"/>
      <c r="H94" s="1239"/>
      <c r="I94" s="169"/>
      <c r="J94" s="23" t="s">
        <v>20</v>
      </c>
      <c r="K94" s="128">
        <v>7.6</v>
      </c>
      <c r="L94" s="110" t="s">
        <v>193</v>
      </c>
      <c r="M94" s="311">
        <v>116</v>
      </c>
      <c r="N94" s="440"/>
    </row>
    <row r="95" spans="1:14" s="1" customFormat="1" ht="25.5" customHeight="1">
      <c r="A95" s="14"/>
      <c r="B95" s="15"/>
      <c r="C95" s="586"/>
      <c r="D95" s="1508" t="s">
        <v>36</v>
      </c>
      <c r="E95" s="1629" t="s">
        <v>67</v>
      </c>
      <c r="F95" s="874"/>
      <c r="G95" s="1157"/>
      <c r="H95" s="1239"/>
      <c r="I95" s="169"/>
      <c r="J95" s="27" t="s">
        <v>20</v>
      </c>
      <c r="K95" s="353"/>
      <c r="L95" s="1189" t="s">
        <v>102</v>
      </c>
      <c r="M95" s="317"/>
      <c r="N95" s="440"/>
    </row>
    <row r="96" spans="1:14" s="1" customFormat="1" ht="19.5" customHeight="1">
      <c r="A96" s="14"/>
      <c r="B96" s="15"/>
      <c r="C96" s="586"/>
      <c r="D96" s="1633"/>
      <c r="E96" s="1630"/>
      <c r="F96" s="1241"/>
      <c r="G96" s="1242"/>
      <c r="H96" s="42"/>
      <c r="I96" s="169"/>
      <c r="J96" s="23" t="s">
        <v>20</v>
      </c>
      <c r="K96" s="360">
        <v>1.5</v>
      </c>
      <c r="L96" s="1102" t="s">
        <v>68</v>
      </c>
      <c r="M96" s="313">
        <v>19</v>
      </c>
      <c r="N96" s="440"/>
    </row>
    <row r="97" spans="1:18" s="1" customFormat="1" ht="42" customHeight="1">
      <c r="A97" s="14"/>
      <c r="B97" s="41"/>
      <c r="C97" s="586"/>
      <c r="D97" s="583" t="s">
        <v>37</v>
      </c>
      <c r="E97" s="1244" t="s">
        <v>69</v>
      </c>
      <c r="F97" s="1245"/>
      <c r="G97" s="1246"/>
      <c r="H97" s="42"/>
      <c r="I97" s="169"/>
      <c r="J97" s="23" t="s">
        <v>20</v>
      </c>
      <c r="K97" s="128">
        <f>7.8+0.1</f>
        <v>7.8999999999999995</v>
      </c>
      <c r="L97" s="110" t="s">
        <v>70</v>
      </c>
      <c r="M97" s="308">
        <v>100</v>
      </c>
      <c r="N97" s="440"/>
    </row>
    <row r="98" spans="1:18" s="1" customFormat="1" ht="25.5" customHeight="1">
      <c r="A98" s="14"/>
      <c r="B98" s="41"/>
      <c r="C98" s="586"/>
      <c r="D98" s="799" t="s">
        <v>41</v>
      </c>
      <c r="E98" s="1165" t="s">
        <v>71</v>
      </c>
      <c r="F98" s="874"/>
      <c r="G98" s="1161"/>
      <c r="H98" s="42"/>
      <c r="I98" s="170"/>
      <c r="J98" s="27" t="s">
        <v>20</v>
      </c>
      <c r="K98" s="118">
        <f>40-7.1-10</f>
        <v>22.9</v>
      </c>
      <c r="L98" s="885" t="s">
        <v>293</v>
      </c>
      <c r="M98" s="312">
        <v>1</v>
      </c>
      <c r="N98" s="440"/>
    </row>
    <row r="99" spans="1:18" s="1" customFormat="1" ht="39" customHeight="1">
      <c r="A99" s="14"/>
      <c r="B99" s="41"/>
      <c r="C99" s="587"/>
      <c r="D99" s="584"/>
      <c r="E99" s="1243"/>
      <c r="F99" s="1241"/>
      <c r="G99" s="1242"/>
      <c r="H99" s="42"/>
      <c r="I99" s="170"/>
      <c r="J99" s="23"/>
      <c r="K99" s="119"/>
      <c r="L99" s="1201" t="s">
        <v>315</v>
      </c>
      <c r="M99" s="1082">
        <v>1</v>
      </c>
      <c r="N99" s="440"/>
    </row>
    <row r="100" spans="1:18" s="1" customFormat="1" ht="15" customHeight="1">
      <c r="A100" s="14"/>
      <c r="B100" s="41"/>
      <c r="C100" s="587"/>
      <c r="D100" s="1066" t="s">
        <v>45</v>
      </c>
      <c r="E100" s="1360" t="s">
        <v>72</v>
      </c>
      <c r="F100" s="874"/>
      <c r="G100" s="874"/>
      <c r="H100" s="42"/>
      <c r="I100" s="1631" t="s">
        <v>61</v>
      </c>
      <c r="J100" s="393" t="s">
        <v>158</v>
      </c>
      <c r="K100" s="118">
        <f>48+31.6</f>
        <v>79.599999999999994</v>
      </c>
      <c r="L100" s="1608" t="s">
        <v>332</v>
      </c>
      <c r="M100" s="1212">
        <v>100</v>
      </c>
      <c r="N100" s="440"/>
    </row>
    <row r="101" spans="1:18" s="1" customFormat="1" ht="14.25" customHeight="1">
      <c r="A101" s="14"/>
      <c r="B101" s="41"/>
      <c r="C101" s="587"/>
      <c r="D101" s="1069"/>
      <c r="E101" s="1361"/>
      <c r="F101" s="874"/>
      <c r="G101" s="874"/>
      <c r="H101" s="42"/>
      <c r="I101" s="1594"/>
      <c r="J101" s="393" t="s">
        <v>24</v>
      </c>
      <c r="K101" s="119">
        <f>60+35.4-30.3</f>
        <v>65.100000000000009</v>
      </c>
      <c r="L101" s="1609"/>
      <c r="M101" s="1085"/>
      <c r="N101" s="440"/>
    </row>
    <row r="102" spans="1:18" s="1" customFormat="1" ht="15.75" customHeight="1">
      <c r="A102" s="14"/>
      <c r="B102" s="41"/>
      <c r="C102" s="587"/>
      <c r="D102" s="1069"/>
      <c r="E102" s="1361"/>
      <c r="F102" s="874"/>
      <c r="G102" s="874"/>
      <c r="H102" s="42"/>
      <c r="I102" s="1594"/>
      <c r="J102" s="393"/>
      <c r="K102" s="119"/>
      <c r="L102" s="1610" t="s">
        <v>331</v>
      </c>
      <c r="M102" s="341">
        <v>100</v>
      </c>
      <c r="N102" s="440"/>
    </row>
    <row r="103" spans="1:18" s="1" customFormat="1" ht="12.75" customHeight="1">
      <c r="A103" s="14"/>
      <c r="B103" s="41"/>
      <c r="C103" s="587"/>
      <c r="D103" s="1069"/>
      <c r="E103" s="1361"/>
      <c r="F103" s="874"/>
      <c r="G103" s="874"/>
      <c r="H103" s="42"/>
      <c r="I103" s="1594"/>
      <c r="J103" s="393"/>
      <c r="K103" s="119"/>
      <c r="L103" s="1609"/>
      <c r="M103" s="456"/>
      <c r="N103" s="440"/>
    </row>
    <row r="104" spans="1:18" s="1" customFormat="1" ht="27" customHeight="1">
      <c r="A104" s="14"/>
      <c r="B104" s="41"/>
      <c r="C104" s="587"/>
      <c r="D104" s="1069"/>
      <c r="E104" s="1361"/>
      <c r="F104" s="874"/>
      <c r="G104" s="874"/>
      <c r="H104" s="42"/>
      <c r="I104" s="1594"/>
      <c r="J104" s="393"/>
      <c r="K104" s="119"/>
      <c r="L104" s="1202" t="s">
        <v>363</v>
      </c>
      <c r="M104" s="881">
        <v>1</v>
      </c>
      <c r="N104" s="440"/>
    </row>
    <row r="105" spans="1:18" s="1" customFormat="1" ht="27" customHeight="1">
      <c r="A105" s="14"/>
      <c r="B105" s="41"/>
      <c r="C105" s="587"/>
      <c r="D105" s="1069"/>
      <c r="E105" s="1361"/>
      <c r="F105" s="874"/>
      <c r="G105" s="874"/>
      <c r="H105" s="42"/>
      <c r="I105" s="1632"/>
      <c r="J105" s="124"/>
      <c r="K105" s="128"/>
      <c r="L105" s="1203" t="s">
        <v>345</v>
      </c>
      <c r="M105" s="1213">
        <v>100</v>
      </c>
      <c r="N105" s="440"/>
    </row>
    <row r="106" spans="1:18" s="1" customFormat="1" ht="22.5" customHeight="1">
      <c r="A106" s="14"/>
      <c r="B106" s="41"/>
      <c r="C106" s="587"/>
      <c r="D106" s="1075"/>
      <c r="E106" s="1043"/>
      <c r="F106" s="874"/>
      <c r="G106" s="874"/>
      <c r="H106" s="875"/>
      <c r="I106" s="1594" t="s">
        <v>23</v>
      </c>
      <c r="J106" s="393" t="s">
        <v>158</v>
      </c>
      <c r="K106" s="1240">
        <v>209.1</v>
      </c>
      <c r="L106" s="1596" t="s">
        <v>359</v>
      </c>
      <c r="M106" s="314">
        <v>100</v>
      </c>
      <c r="N106" s="440"/>
    </row>
    <row r="107" spans="1:18" s="1" customFormat="1" ht="19.5" customHeight="1">
      <c r="A107" s="14"/>
      <c r="B107" s="41"/>
      <c r="C107" s="587"/>
      <c r="D107" s="1075"/>
      <c r="E107" s="1043"/>
      <c r="F107" s="874"/>
      <c r="G107" s="874"/>
      <c r="H107" s="875"/>
      <c r="I107" s="1594"/>
      <c r="J107" s="393" t="s">
        <v>25</v>
      </c>
      <c r="K107" s="119">
        <v>43</v>
      </c>
      <c r="L107" s="1597"/>
      <c r="M107" s="456"/>
      <c r="N107" s="440"/>
    </row>
    <row r="108" spans="1:18" s="1" customFormat="1" ht="29.25" customHeight="1">
      <c r="A108" s="14"/>
      <c r="B108" s="41"/>
      <c r="C108" s="587"/>
      <c r="D108" s="851"/>
      <c r="E108" s="1051"/>
      <c r="F108" s="38"/>
      <c r="G108" s="38"/>
      <c r="H108" s="798"/>
      <c r="I108" s="1595"/>
      <c r="J108" s="124"/>
      <c r="K108" s="128"/>
      <c r="L108" s="1197" t="s">
        <v>249</v>
      </c>
      <c r="M108" s="315">
        <v>100</v>
      </c>
      <c r="N108" s="440"/>
    </row>
    <row r="109" spans="1:18" s="1" customFormat="1" ht="15.75" customHeight="1">
      <c r="A109" s="14"/>
      <c r="B109" s="15"/>
      <c r="C109" s="586"/>
      <c r="D109" s="1634" t="s">
        <v>47</v>
      </c>
      <c r="E109" s="1587" t="s">
        <v>257</v>
      </c>
      <c r="F109" s="874"/>
      <c r="G109" s="1588" t="s">
        <v>223</v>
      </c>
      <c r="H109" s="42"/>
      <c r="I109" s="1590" t="s">
        <v>61</v>
      </c>
      <c r="J109" s="27" t="s">
        <v>158</v>
      </c>
      <c r="K109" s="353">
        <f>87.2-52</f>
        <v>35.200000000000003</v>
      </c>
      <c r="L109" s="1087" t="s">
        <v>203</v>
      </c>
      <c r="M109" s="524">
        <v>1</v>
      </c>
      <c r="N109" s="440"/>
    </row>
    <row r="110" spans="1:18" s="1" customFormat="1" ht="22.5" customHeight="1">
      <c r="A110" s="14"/>
      <c r="B110" s="15"/>
      <c r="C110" s="586"/>
      <c r="D110" s="1633"/>
      <c r="E110" s="1587"/>
      <c r="F110" s="874"/>
      <c r="G110" s="1589"/>
      <c r="H110" s="42"/>
      <c r="I110" s="1591"/>
      <c r="J110" s="23"/>
      <c r="K110" s="360"/>
      <c r="L110" s="1101"/>
      <c r="M110" s="521"/>
      <c r="N110" s="440"/>
    </row>
    <row r="111" spans="1:18" s="1" customFormat="1" ht="15.75" customHeight="1" thickBot="1">
      <c r="A111" s="1061"/>
      <c r="B111" s="493"/>
      <c r="C111" s="579"/>
      <c r="D111" s="558"/>
      <c r="E111" s="555"/>
      <c r="F111" s="556"/>
      <c r="G111" s="557"/>
      <c r="H111" s="558"/>
      <c r="I111" s="328"/>
      <c r="J111" s="1041" t="s">
        <v>50</v>
      </c>
      <c r="K111" s="133">
        <f>SUM(K86:K110)</f>
        <v>634.70000000000005</v>
      </c>
      <c r="L111" s="863"/>
      <c r="M111" s="1209"/>
      <c r="N111" s="440"/>
      <c r="R111" s="1" t="s">
        <v>344</v>
      </c>
    </row>
    <row r="112" spans="1:18" s="1" customFormat="1" ht="43.5" customHeight="1">
      <c r="A112" s="1504" t="s">
        <v>13</v>
      </c>
      <c r="B112" s="1506" t="s">
        <v>13</v>
      </c>
      <c r="C112" s="1501" t="s">
        <v>45</v>
      </c>
      <c r="D112" s="1529"/>
      <c r="E112" s="1531" t="s">
        <v>73</v>
      </c>
      <c r="F112" s="1533"/>
      <c r="G112" s="1621" t="s">
        <v>151</v>
      </c>
      <c r="H112" s="1534">
        <v>1</v>
      </c>
      <c r="I112" s="1497" t="s">
        <v>117</v>
      </c>
      <c r="J112" s="476" t="s">
        <v>20</v>
      </c>
      <c r="K112" s="145">
        <v>9</v>
      </c>
      <c r="L112" s="52" t="s">
        <v>74</v>
      </c>
      <c r="M112" s="1084">
        <v>4</v>
      </c>
      <c r="N112" s="440"/>
    </row>
    <row r="113" spans="1:14" s="1" customFormat="1" ht="19.5" customHeight="1" thickBot="1">
      <c r="A113" s="1505"/>
      <c r="B113" s="1507"/>
      <c r="C113" s="1495"/>
      <c r="D113" s="1530"/>
      <c r="E113" s="1532"/>
      <c r="F113" s="1499"/>
      <c r="G113" s="1373"/>
      <c r="H113" s="1535"/>
      <c r="I113" s="1353"/>
      <c r="J113" s="860" t="s">
        <v>50</v>
      </c>
      <c r="K113" s="133">
        <f t="shared" ref="K113" si="3">SUM(K112)</f>
        <v>9</v>
      </c>
      <c r="L113" s="142"/>
      <c r="M113" s="1086"/>
      <c r="N113" s="440"/>
    </row>
    <row r="114" spans="1:14" s="46" customFormat="1" ht="25.5" customHeight="1">
      <c r="A114" s="1504" t="s">
        <v>13</v>
      </c>
      <c r="B114" s="1506" t="s">
        <v>13</v>
      </c>
      <c r="C114" s="1515" t="s">
        <v>47</v>
      </c>
      <c r="D114" s="1517"/>
      <c r="E114" s="1108" t="s">
        <v>255</v>
      </c>
      <c r="F114" s="1150"/>
      <c r="G114" s="1247"/>
      <c r="H114" s="1089">
        <v>5</v>
      </c>
      <c r="I114" s="1052" t="s">
        <v>169</v>
      </c>
      <c r="J114" s="540" t="s">
        <v>21</v>
      </c>
      <c r="K114" s="129">
        <v>5.2</v>
      </c>
      <c r="L114" s="1101" t="s">
        <v>112</v>
      </c>
      <c r="M114" s="1085">
        <v>1</v>
      </c>
      <c r="N114" s="894"/>
    </row>
    <row r="115" spans="1:14" s="46" customFormat="1" ht="18.75" customHeight="1" thickBot="1">
      <c r="A115" s="1505"/>
      <c r="B115" s="1507"/>
      <c r="C115" s="1516"/>
      <c r="D115" s="1518"/>
      <c r="E115" s="381"/>
      <c r="F115" s="1068"/>
      <c r="G115" s="1065"/>
      <c r="H115" s="413"/>
      <c r="I115" s="1074"/>
      <c r="J115" s="860" t="s">
        <v>50</v>
      </c>
      <c r="K115" s="133">
        <f>SUM(K114:K114)</f>
        <v>5.2</v>
      </c>
      <c r="L115" s="1107"/>
      <c r="M115" s="1086"/>
      <c r="N115" s="894"/>
    </row>
    <row r="116" spans="1:14" s="1" customFormat="1" ht="15" customHeight="1" thickBot="1">
      <c r="A116" s="1061" t="s">
        <v>13</v>
      </c>
      <c r="B116" s="1062" t="s">
        <v>13</v>
      </c>
      <c r="C116" s="1527" t="s">
        <v>76</v>
      </c>
      <c r="D116" s="1528"/>
      <c r="E116" s="1528"/>
      <c r="F116" s="1528"/>
      <c r="G116" s="1528"/>
      <c r="H116" s="1528"/>
      <c r="I116" s="1528"/>
      <c r="J116" s="1528"/>
      <c r="K116" s="599">
        <f>K115+K113+K111+K84+K82+K79+K65+K63+K59+K55+K52</f>
        <v>12337.099999999999</v>
      </c>
      <c r="L116" s="48"/>
      <c r="M116" s="1214"/>
      <c r="N116" s="440"/>
    </row>
    <row r="117" spans="1:14" s="1" customFormat="1" ht="17.25" customHeight="1" thickBot="1">
      <c r="A117" s="50" t="s">
        <v>13</v>
      </c>
      <c r="B117" s="51" t="s">
        <v>22</v>
      </c>
      <c r="C117" s="1389" t="s">
        <v>77</v>
      </c>
      <c r="D117" s="1390"/>
      <c r="E117" s="1390"/>
      <c r="F117" s="1390"/>
      <c r="G117" s="1390"/>
      <c r="H117" s="1390"/>
      <c r="I117" s="1390"/>
      <c r="J117" s="1390"/>
      <c r="K117" s="1390"/>
      <c r="L117" s="1390"/>
      <c r="M117" s="1391"/>
      <c r="N117" s="440"/>
    </row>
    <row r="118" spans="1:14" s="1" customFormat="1" ht="16.5" customHeight="1">
      <c r="A118" s="1307" t="s">
        <v>13</v>
      </c>
      <c r="B118" s="1312" t="s">
        <v>22</v>
      </c>
      <c r="C118" s="1314" t="s">
        <v>13</v>
      </c>
      <c r="D118" s="1064"/>
      <c r="E118" s="1581" t="s">
        <v>124</v>
      </c>
      <c r="F118" s="1582" t="s">
        <v>152</v>
      </c>
      <c r="G118" s="1584" t="s">
        <v>155</v>
      </c>
      <c r="H118" s="1248">
        <v>1</v>
      </c>
      <c r="I118" s="1362" t="s">
        <v>79</v>
      </c>
      <c r="J118" s="527" t="s">
        <v>20</v>
      </c>
      <c r="K118" s="118">
        <f>473.7+13.3+8.3</f>
        <v>495.3</v>
      </c>
      <c r="L118" s="1226" t="s">
        <v>114</v>
      </c>
      <c r="M118" s="447">
        <v>439</v>
      </c>
      <c r="N118" s="440"/>
    </row>
    <row r="119" spans="1:14" s="1" customFormat="1" ht="26.25" customHeight="1">
      <c r="A119" s="1055"/>
      <c r="B119" s="1056"/>
      <c r="C119" s="1314"/>
      <c r="D119" s="1090"/>
      <c r="E119" s="1546"/>
      <c r="F119" s="1583"/>
      <c r="G119" s="1585"/>
      <c r="H119" s="1314"/>
      <c r="I119" s="1586"/>
      <c r="J119" s="143" t="s">
        <v>158</v>
      </c>
      <c r="K119" s="119">
        <v>9</v>
      </c>
      <c r="L119" s="1227" t="s">
        <v>244</v>
      </c>
      <c r="M119" s="1216">
        <v>439</v>
      </c>
      <c r="N119" s="440"/>
    </row>
    <row r="120" spans="1:14" s="1" customFormat="1" ht="15" customHeight="1">
      <c r="A120" s="1055"/>
      <c r="B120" s="1056"/>
      <c r="C120" s="1314"/>
      <c r="D120" s="1090"/>
      <c r="E120" s="1310"/>
      <c r="F120" s="1583"/>
      <c r="G120" s="1585"/>
      <c r="H120" s="1314"/>
      <c r="I120" s="1586"/>
      <c r="J120" s="143"/>
      <c r="K120" s="119"/>
      <c r="L120" s="1196" t="s">
        <v>115</v>
      </c>
      <c r="M120" s="1217">
        <v>5</v>
      </c>
      <c r="N120" s="440"/>
    </row>
    <row r="121" spans="1:14" s="1" customFormat="1" ht="15" customHeight="1">
      <c r="A121" s="1055"/>
      <c r="B121" s="1056"/>
      <c r="C121" s="1314"/>
      <c r="D121" s="1090"/>
      <c r="E121" s="1310"/>
      <c r="F121" s="1583"/>
      <c r="G121" s="1585"/>
      <c r="H121" s="1314"/>
      <c r="I121" s="1586"/>
      <c r="J121" s="143"/>
      <c r="K121" s="119"/>
      <c r="L121" s="1196" t="s">
        <v>113</v>
      </c>
      <c r="M121" s="1217">
        <v>0</v>
      </c>
      <c r="N121" s="440"/>
    </row>
    <row r="122" spans="1:14" s="1" customFormat="1" ht="15.75" customHeight="1">
      <c r="A122" s="1055"/>
      <c r="B122" s="1056"/>
      <c r="C122" s="1314"/>
      <c r="D122" s="1090"/>
      <c r="E122" s="1308"/>
      <c r="F122" s="1583"/>
      <c r="G122" s="1585"/>
      <c r="H122" s="1314"/>
      <c r="I122" s="172"/>
      <c r="J122" s="143"/>
      <c r="K122" s="119"/>
      <c r="L122" s="1228" t="s">
        <v>191</v>
      </c>
      <c r="M122" s="1218">
        <v>3</v>
      </c>
      <c r="N122" s="440"/>
    </row>
    <row r="123" spans="1:14" s="1" customFormat="1" ht="16.5" customHeight="1">
      <c r="A123" s="1055"/>
      <c r="B123" s="1056"/>
      <c r="C123" s="1314"/>
      <c r="D123" s="1090"/>
      <c r="E123" s="1308"/>
      <c r="F123" s="1583"/>
      <c r="G123" s="1585"/>
      <c r="H123" s="1314"/>
      <c r="I123" s="172"/>
      <c r="J123" s="143"/>
      <c r="K123" s="119"/>
      <c r="L123" s="1196" t="s">
        <v>192</v>
      </c>
      <c r="M123" s="1217">
        <v>14</v>
      </c>
      <c r="N123" s="440"/>
    </row>
    <row r="124" spans="1:14" s="1" customFormat="1" ht="18.75" customHeight="1">
      <c r="A124" s="1055"/>
      <c r="B124" s="1056"/>
      <c r="C124" s="1314"/>
      <c r="D124" s="1314"/>
      <c r="E124" s="1308"/>
      <c r="F124" s="1583"/>
      <c r="G124" s="1585"/>
      <c r="H124" s="1314"/>
      <c r="I124" s="172"/>
      <c r="J124" s="144"/>
      <c r="K124" s="128"/>
      <c r="L124" s="1109" t="s">
        <v>346</v>
      </c>
      <c r="M124" s="1318">
        <v>1</v>
      </c>
      <c r="N124" s="440"/>
    </row>
    <row r="125" spans="1:14" s="46" customFormat="1" ht="15.75" customHeight="1" thickBot="1">
      <c r="A125" s="1307"/>
      <c r="B125" s="1312"/>
      <c r="C125" s="1314"/>
      <c r="D125" s="1309"/>
      <c r="E125" s="381"/>
      <c r="F125" s="1313"/>
      <c r="G125" s="1317"/>
      <c r="H125" s="413"/>
      <c r="I125" s="1311"/>
      <c r="J125" s="860" t="s">
        <v>50</v>
      </c>
      <c r="K125" s="133">
        <f>SUM(K118:K124)</f>
        <v>504.3</v>
      </c>
      <c r="L125" s="1315"/>
      <c r="M125" s="1316"/>
      <c r="N125" s="894"/>
    </row>
    <row r="126" spans="1:14" s="1" customFormat="1" ht="13.5" thickBot="1">
      <c r="A126" s="50" t="s">
        <v>13</v>
      </c>
      <c r="B126" s="54" t="s">
        <v>22</v>
      </c>
      <c r="C126" s="1513" t="s">
        <v>76</v>
      </c>
      <c r="D126" s="1514"/>
      <c r="E126" s="1514"/>
      <c r="F126" s="1514"/>
      <c r="G126" s="1514"/>
      <c r="H126" s="1514"/>
      <c r="I126" s="1528"/>
      <c r="J126" s="1528"/>
      <c r="K126" s="146">
        <f>K125</f>
        <v>504.3</v>
      </c>
      <c r="L126" s="535"/>
      <c r="M126" s="294"/>
      <c r="N126" s="440"/>
    </row>
    <row r="127" spans="1:14" s="1" customFormat="1" ht="17.25" customHeight="1" thickBot="1">
      <c r="A127" s="50" t="s">
        <v>13</v>
      </c>
      <c r="B127" s="51" t="s">
        <v>26</v>
      </c>
      <c r="C127" s="1389" t="s">
        <v>221</v>
      </c>
      <c r="D127" s="1390"/>
      <c r="E127" s="1390"/>
      <c r="F127" s="1390"/>
      <c r="G127" s="1390"/>
      <c r="H127" s="1390"/>
      <c r="I127" s="1390"/>
      <c r="J127" s="1390"/>
      <c r="K127" s="1390"/>
      <c r="L127" s="1390"/>
      <c r="M127" s="1391"/>
      <c r="N127" s="440"/>
    </row>
    <row r="128" spans="1:14" s="1" customFormat="1" ht="27" customHeight="1">
      <c r="A128" s="1044" t="s">
        <v>13</v>
      </c>
      <c r="B128" s="1046" t="s">
        <v>26</v>
      </c>
      <c r="C128" s="1054" t="s">
        <v>13</v>
      </c>
      <c r="D128" s="409"/>
      <c r="E128" s="58" t="s">
        <v>333</v>
      </c>
      <c r="F128" s="604"/>
      <c r="G128" s="157"/>
      <c r="H128" s="409"/>
      <c r="I128" s="410"/>
      <c r="J128" s="410"/>
      <c r="K128" s="284"/>
      <c r="L128" s="619"/>
      <c r="M128" s="1215"/>
      <c r="N128" s="440"/>
    </row>
    <row r="129" spans="1:14" s="1" customFormat="1" ht="21.75" customHeight="1">
      <c r="A129" s="1441"/>
      <c r="B129" s="1392"/>
      <c r="C129" s="1393"/>
      <c r="D129" s="1069" t="s">
        <v>13</v>
      </c>
      <c r="E129" s="1394" t="s">
        <v>285</v>
      </c>
      <c r="F129" s="1635"/>
      <c r="G129" s="1049"/>
      <c r="H129" s="1519" t="s">
        <v>18</v>
      </c>
      <c r="I129" s="1362" t="s">
        <v>29</v>
      </c>
      <c r="J129" s="73" t="s">
        <v>20</v>
      </c>
      <c r="K129" s="96">
        <v>90</v>
      </c>
      <c r="L129" s="1511" t="s">
        <v>357</v>
      </c>
      <c r="M129" s="314">
        <v>1</v>
      </c>
      <c r="N129" s="440"/>
    </row>
    <row r="130" spans="1:14" s="1" customFormat="1" ht="20.25" customHeight="1">
      <c r="A130" s="1441"/>
      <c r="B130" s="1392"/>
      <c r="C130" s="1393"/>
      <c r="D130" s="1067"/>
      <c r="E130" s="1394"/>
      <c r="F130" s="1635"/>
      <c r="G130" s="1050"/>
      <c r="H130" s="1520"/>
      <c r="I130" s="1465"/>
      <c r="J130" s="53"/>
      <c r="K130" s="610"/>
      <c r="L130" s="1512"/>
      <c r="M130" s="315"/>
      <c r="N130" s="440"/>
    </row>
    <row r="131" spans="1:14" s="4" customFormat="1" ht="16.5" customHeight="1">
      <c r="A131" s="1521"/>
      <c r="B131" s="1523"/>
      <c r="C131" s="1525"/>
      <c r="D131" s="571" t="s">
        <v>22</v>
      </c>
      <c r="E131" s="1626" t="s">
        <v>370</v>
      </c>
      <c r="F131" s="1624" t="s">
        <v>247</v>
      </c>
      <c r="G131" s="1127"/>
      <c r="H131" s="1319"/>
      <c r="I131" s="607"/>
      <c r="J131" s="56" t="s">
        <v>20</v>
      </c>
      <c r="K131" s="148">
        <v>12.3</v>
      </c>
      <c r="L131" s="692" t="s">
        <v>236</v>
      </c>
      <c r="M131" s="1344"/>
      <c r="N131" s="33"/>
    </row>
    <row r="132" spans="1:14" s="4" customFormat="1" ht="15.75" customHeight="1">
      <c r="A132" s="1521"/>
      <c r="B132" s="1523"/>
      <c r="C132" s="1525"/>
      <c r="D132" s="1302"/>
      <c r="E132" s="1627"/>
      <c r="F132" s="1625"/>
      <c r="G132" s="1300"/>
      <c r="H132" s="1319"/>
      <c r="I132" s="607"/>
      <c r="J132" s="56" t="s">
        <v>230</v>
      </c>
      <c r="K132" s="148">
        <v>70</v>
      </c>
      <c r="L132" s="692"/>
      <c r="M132" s="1344"/>
      <c r="N132" s="33"/>
    </row>
    <row r="133" spans="1:14" s="4" customFormat="1" ht="21.75" customHeight="1">
      <c r="A133" s="1521"/>
      <c r="B133" s="1523"/>
      <c r="C133" s="1525"/>
      <c r="D133" s="569"/>
      <c r="E133" s="1482"/>
      <c r="F133" s="1359"/>
      <c r="G133" s="1173"/>
      <c r="H133" s="1057"/>
      <c r="I133" s="608"/>
      <c r="J133" s="635"/>
      <c r="K133" s="229"/>
      <c r="L133" s="1250" t="s">
        <v>235</v>
      </c>
      <c r="M133" s="341"/>
      <c r="N133" s="33"/>
    </row>
    <row r="134" spans="1:14" s="4" customFormat="1" ht="28.5" customHeight="1">
      <c r="A134" s="1521"/>
      <c r="B134" s="1523"/>
      <c r="C134" s="1525"/>
      <c r="D134" s="1047" t="s">
        <v>26</v>
      </c>
      <c r="E134" s="880" t="s">
        <v>349</v>
      </c>
      <c r="F134" s="605"/>
      <c r="G134" s="1049"/>
      <c r="H134" s="606"/>
      <c r="I134" s="1628" t="s">
        <v>248</v>
      </c>
      <c r="J134" s="56" t="s">
        <v>20</v>
      </c>
      <c r="K134" s="148">
        <v>5</v>
      </c>
      <c r="L134" s="765" t="s">
        <v>334</v>
      </c>
      <c r="M134" s="314">
        <v>1</v>
      </c>
      <c r="N134" s="33"/>
    </row>
    <row r="135" spans="1:14" s="4" customFormat="1" ht="16.5" customHeight="1">
      <c r="A135" s="1521"/>
      <c r="B135" s="1523"/>
      <c r="C135" s="1525"/>
      <c r="D135" s="569"/>
      <c r="E135" s="1048"/>
      <c r="F135" s="1050"/>
      <c r="G135" s="1050"/>
      <c r="H135" s="569"/>
      <c r="I135" s="1472"/>
      <c r="J135" s="56"/>
      <c r="K135" s="186"/>
      <c r="L135" s="620"/>
      <c r="M135" s="622"/>
      <c r="N135" s="33"/>
    </row>
    <row r="136" spans="1:14" s="46" customFormat="1" ht="17.25" customHeight="1" thickBot="1">
      <c r="A136" s="1522"/>
      <c r="B136" s="1524"/>
      <c r="C136" s="1526"/>
      <c r="D136" s="432"/>
      <c r="E136" s="600"/>
      <c r="F136" s="601"/>
      <c r="G136" s="557"/>
      <c r="H136" s="602"/>
      <c r="I136" s="603"/>
      <c r="J136" s="45" t="s">
        <v>50</v>
      </c>
      <c r="K136" s="133">
        <f>SUM(K129:K135)</f>
        <v>177.3</v>
      </c>
      <c r="L136" s="559"/>
      <c r="M136" s="1209"/>
      <c r="N136" s="894"/>
    </row>
    <row r="137" spans="1:14" s="1" customFormat="1" ht="13.5" thickBot="1">
      <c r="A137" s="50" t="s">
        <v>13</v>
      </c>
      <c r="B137" s="1231" t="s">
        <v>26</v>
      </c>
      <c r="C137" s="1513" t="s">
        <v>76</v>
      </c>
      <c r="D137" s="1514"/>
      <c r="E137" s="1514"/>
      <c r="F137" s="1514"/>
      <c r="G137" s="1514"/>
      <c r="H137" s="1514"/>
      <c r="I137" s="1514"/>
      <c r="J137" s="1514"/>
      <c r="K137" s="146">
        <f t="shared" ref="K137" si="4">K136</f>
        <v>177.3</v>
      </c>
      <c r="L137" s="1232"/>
      <c r="M137" s="1214"/>
      <c r="N137" s="440"/>
    </row>
    <row r="138" spans="1:14" s="1" customFormat="1" ht="16.5" customHeight="1" thickBot="1">
      <c r="A138" s="50" t="s">
        <v>13</v>
      </c>
      <c r="B138" s="399" t="s">
        <v>28</v>
      </c>
      <c r="C138" s="1389" t="s">
        <v>80</v>
      </c>
      <c r="D138" s="1390"/>
      <c r="E138" s="1390"/>
      <c r="F138" s="1390"/>
      <c r="G138" s="1390"/>
      <c r="H138" s="1390"/>
      <c r="I138" s="1390"/>
      <c r="J138" s="1390"/>
      <c r="K138" s="1636"/>
      <c r="L138" s="1390"/>
      <c r="M138" s="1391"/>
      <c r="N138" s="440"/>
    </row>
    <row r="139" spans="1:14" s="1" customFormat="1" ht="39.75" customHeight="1">
      <c r="A139" s="1060" t="s">
        <v>13</v>
      </c>
      <c r="B139" s="1045" t="s">
        <v>28</v>
      </c>
      <c r="C139" s="589" t="s">
        <v>13</v>
      </c>
      <c r="D139" s="1063"/>
      <c r="E139" s="58" t="s">
        <v>81</v>
      </c>
      <c r="F139" s="591"/>
      <c r="G139" s="591"/>
      <c r="H139" s="1230"/>
      <c r="I139" s="410"/>
      <c r="J139" s="37"/>
      <c r="K139" s="324"/>
      <c r="L139" s="861"/>
      <c r="M139" s="1215"/>
      <c r="N139" s="440"/>
    </row>
    <row r="140" spans="1:14" s="1" customFormat="1" ht="17.25" customHeight="1">
      <c r="A140" s="1055"/>
      <c r="B140" s="1056"/>
      <c r="C140" s="1088"/>
      <c r="D140" s="1069" t="s">
        <v>13</v>
      </c>
      <c r="E140" s="1546" t="s">
        <v>347</v>
      </c>
      <c r="F140" s="81"/>
      <c r="G140" s="411"/>
      <c r="H140" s="886">
        <v>1</v>
      </c>
      <c r="I140" s="1465" t="s">
        <v>82</v>
      </c>
      <c r="J140" s="18" t="s">
        <v>158</v>
      </c>
      <c r="K140" s="353">
        <f>96.9-3.5-2</f>
        <v>91.4</v>
      </c>
      <c r="L140" s="1224" t="s">
        <v>198</v>
      </c>
      <c r="M140" s="447">
        <v>1000</v>
      </c>
      <c r="N140" s="440"/>
    </row>
    <row r="141" spans="1:14" s="1" customFormat="1" ht="16.5" customHeight="1">
      <c r="A141" s="1055"/>
      <c r="B141" s="1056"/>
      <c r="C141" s="1088"/>
      <c r="D141" s="1069"/>
      <c r="E141" s="1546"/>
      <c r="F141" s="81"/>
      <c r="G141" s="411"/>
      <c r="H141" s="886"/>
      <c r="I141" s="1406"/>
      <c r="J141" s="23"/>
      <c r="K141" s="360"/>
      <c r="L141" s="1229" t="s">
        <v>197</v>
      </c>
      <c r="M141" s="1219" t="s">
        <v>348</v>
      </c>
      <c r="N141" s="440"/>
    </row>
    <row r="142" spans="1:14" s="1" customFormat="1" ht="32.25" customHeight="1">
      <c r="A142" s="1055"/>
      <c r="B142" s="1056"/>
      <c r="C142" s="1088"/>
      <c r="D142" s="1066" t="s">
        <v>22</v>
      </c>
      <c r="E142" s="1252" t="s">
        <v>361</v>
      </c>
      <c r="F142" s="1255"/>
      <c r="G142" s="1254" t="s">
        <v>225</v>
      </c>
      <c r="H142" s="886"/>
      <c r="I142" s="1053"/>
      <c r="J142" s="20" t="s">
        <v>20</v>
      </c>
      <c r="K142" s="356">
        <v>20</v>
      </c>
      <c r="L142" s="862" t="s">
        <v>337</v>
      </c>
      <c r="M142" s="1036">
        <v>40</v>
      </c>
      <c r="N142" s="440"/>
    </row>
    <row r="143" spans="1:14" s="1" customFormat="1" ht="24.75" customHeight="1">
      <c r="A143" s="1055"/>
      <c r="B143" s="1056"/>
      <c r="C143" s="1088"/>
      <c r="D143" s="1066" t="s">
        <v>26</v>
      </c>
      <c r="E143" s="1380" t="s">
        <v>201</v>
      </c>
      <c r="F143" s="1256"/>
      <c r="G143" s="1127" t="s">
        <v>227</v>
      </c>
      <c r="H143" s="886"/>
      <c r="I143" s="1053"/>
      <c r="J143" s="27" t="s">
        <v>20</v>
      </c>
      <c r="K143" s="353">
        <f>110-65</f>
        <v>45</v>
      </c>
      <c r="L143" s="1580" t="s">
        <v>338</v>
      </c>
      <c r="M143" s="431">
        <v>50</v>
      </c>
      <c r="N143" s="440"/>
    </row>
    <row r="144" spans="1:14" s="1" customFormat="1" ht="20.25" customHeight="1">
      <c r="A144" s="1055"/>
      <c r="B144" s="1056"/>
      <c r="C144" s="1088"/>
      <c r="D144" s="1067"/>
      <c r="E144" s="1381"/>
      <c r="F144" s="1253"/>
      <c r="G144" s="1173"/>
      <c r="H144" s="886"/>
      <c r="I144" s="1053"/>
      <c r="J144" s="23" t="s">
        <v>158</v>
      </c>
      <c r="K144" s="360">
        <v>8.4</v>
      </c>
      <c r="L144" s="1512"/>
      <c r="M144" s="1220"/>
      <c r="N144" s="440"/>
    </row>
    <row r="145" spans="1:14" s="1" customFormat="1" ht="26.25" customHeight="1">
      <c r="A145" s="1055"/>
      <c r="B145" s="1056"/>
      <c r="C145" s="1088"/>
      <c r="D145" s="1066" t="s">
        <v>28</v>
      </c>
      <c r="E145" s="1360" t="s">
        <v>250</v>
      </c>
      <c r="F145" s="1256"/>
      <c r="G145" s="1127"/>
      <c r="H145" s="886"/>
      <c r="I145" s="1053"/>
      <c r="J145" s="20" t="s">
        <v>158</v>
      </c>
      <c r="K145" s="356">
        <v>162.30000000000001</v>
      </c>
      <c r="L145" s="1251" t="s">
        <v>339</v>
      </c>
      <c r="M145" s="343">
        <v>100</v>
      </c>
      <c r="N145" s="440"/>
    </row>
    <row r="146" spans="1:14" s="1" customFormat="1" ht="16.5" customHeight="1">
      <c r="A146" s="1055"/>
      <c r="B146" s="1056"/>
      <c r="C146" s="1088"/>
      <c r="D146" s="1067"/>
      <c r="E146" s="1382"/>
      <c r="F146" s="1253"/>
      <c r="G146" s="1173"/>
      <c r="H146" s="886"/>
      <c r="I146" s="1053"/>
      <c r="J146" s="20"/>
      <c r="K146" s="356"/>
      <c r="L146" s="862" t="s">
        <v>340</v>
      </c>
      <c r="M146" s="431">
        <v>33</v>
      </c>
      <c r="N146" s="440"/>
    </row>
    <row r="147" spans="1:14" s="1" customFormat="1" ht="12.75" customHeight="1">
      <c r="A147" s="1055"/>
      <c r="B147" s="1056"/>
      <c r="C147" s="1088"/>
      <c r="D147" s="1069" t="s">
        <v>30</v>
      </c>
      <c r="E147" s="1567" t="s">
        <v>184</v>
      </c>
      <c r="F147" s="81"/>
      <c r="G147" s="1049"/>
      <c r="H147" s="886"/>
      <c r="I147" s="1053"/>
      <c r="J147" s="27" t="s">
        <v>158</v>
      </c>
      <c r="K147" s="353">
        <v>103.6</v>
      </c>
      <c r="L147" s="1568" t="s">
        <v>343</v>
      </c>
      <c r="M147" s="448">
        <v>100</v>
      </c>
      <c r="N147" s="440"/>
    </row>
    <row r="148" spans="1:14" s="1" customFormat="1" ht="15.75" customHeight="1">
      <c r="A148" s="1055"/>
      <c r="B148" s="1056"/>
      <c r="C148" s="1088"/>
      <c r="D148" s="1067"/>
      <c r="E148" s="1381"/>
      <c r="F148" s="81"/>
      <c r="G148" s="1049"/>
      <c r="H148" s="886"/>
      <c r="I148" s="1053"/>
      <c r="J148" s="23"/>
      <c r="K148" s="360"/>
      <c r="L148" s="1569"/>
      <c r="M148" s="446"/>
      <c r="N148" s="440"/>
    </row>
    <row r="149" spans="1:14" s="1" customFormat="1" ht="12.75" customHeight="1">
      <c r="A149" s="1276"/>
      <c r="B149" s="1280"/>
      <c r="C149" s="1281"/>
      <c r="D149" s="1278" t="s">
        <v>33</v>
      </c>
      <c r="E149" s="1567" t="s">
        <v>308</v>
      </c>
      <c r="F149" s="81"/>
      <c r="G149" s="1282"/>
      <c r="H149" s="886"/>
      <c r="I149" s="1277"/>
      <c r="J149" s="27" t="s">
        <v>158</v>
      </c>
      <c r="K149" s="353">
        <f>3.5+2</f>
        <v>5.5</v>
      </c>
      <c r="L149" s="1568" t="s">
        <v>362</v>
      </c>
      <c r="M149" s="448">
        <v>1</v>
      </c>
      <c r="N149" s="440"/>
    </row>
    <row r="150" spans="1:14" s="1" customFormat="1" ht="15.75" customHeight="1">
      <c r="A150" s="1276"/>
      <c r="B150" s="1280"/>
      <c r="C150" s="1281"/>
      <c r="D150" s="1279"/>
      <c r="E150" s="1381"/>
      <c r="F150" s="81"/>
      <c r="G150" s="1282"/>
      <c r="H150" s="886"/>
      <c r="I150" s="1277"/>
      <c r="J150" s="23"/>
      <c r="K150" s="360"/>
      <c r="L150" s="1569"/>
      <c r="M150" s="446"/>
      <c r="N150" s="440"/>
    </row>
    <row r="151" spans="1:14" s="46" customFormat="1" ht="15" customHeight="1" thickBot="1">
      <c r="A151" s="1061"/>
      <c r="B151" s="1062"/>
      <c r="C151" s="588"/>
      <c r="D151" s="558"/>
      <c r="E151" s="555"/>
      <c r="F151" s="556"/>
      <c r="G151" s="557"/>
      <c r="H151" s="558"/>
      <c r="I151" s="328"/>
      <c r="J151" s="860" t="s">
        <v>50</v>
      </c>
      <c r="K151" s="133">
        <f>SUM(K140:K150)</f>
        <v>436.20000000000005</v>
      </c>
      <c r="L151" s="863"/>
      <c r="M151" s="1209"/>
      <c r="N151" s="894"/>
    </row>
    <row r="152" spans="1:14" s="1" customFormat="1" ht="13.5" thickBot="1">
      <c r="A152" s="50" t="s">
        <v>13</v>
      </c>
      <c r="B152" s="54" t="s">
        <v>28</v>
      </c>
      <c r="C152" s="1513" t="s">
        <v>76</v>
      </c>
      <c r="D152" s="1514"/>
      <c r="E152" s="1514"/>
      <c r="F152" s="1514"/>
      <c r="G152" s="1514"/>
      <c r="H152" s="1514"/>
      <c r="I152" s="1514"/>
      <c r="J152" s="1514"/>
      <c r="K152" s="146">
        <f>K151</f>
        <v>436.20000000000005</v>
      </c>
      <c r="L152" s="1574"/>
      <c r="M152" s="1575"/>
      <c r="N152" s="440"/>
    </row>
    <row r="153" spans="1:14" s="4" customFormat="1" ht="13.5" thickBot="1">
      <c r="A153" s="50" t="s">
        <v>13</v>
      </c>
      <c r="B153" s="1387" t="s">
        <v>84</v>
      </c>
      <c r="C153" s="1388"/>
      <c r="D153" s="1388"/>
      <c r="E153" s="1388"/>
      <c r="F153" s="1388"/>
      <c r="G153" s="1388"/>
      <c r="H153" s="1388"/>
      <c r="I153" s="1388"/>
      <c r="J153" s="1388"/>
      <c r="K153" s="1225">
        <f>SUM(K152,K126,K116,K137,)</f>
        <v>13454.899999999998</v>
      </c>
      <c r="L153" s="1547"/>
      <c r="M153" s="1548"/>
      <c r="N153" s="33"/>
    </row>
    <row r="154" spans="1:14" s="4" customFormat="1" ht="13.5" thickBot="1">
      <c r="A154" s="60" t="s">
        <v>26</v>
      </c>
      <c r="B154" s="1549" t="s">
        <v>85</v>
      </c>
      <c r="C154" s="1550"/>
      <c r="D154" s="1550"/>
      <c r="E154" s="1550"/>
      <c r="F154" s="1550"/>
      <c r="G154" s="1550"/>
      <c r="H154" s="1550"/>
      <c r="I154" s="1550"/>
      <c r="J154" s="1550"/>
      <c r="K154" s="333">
        <f t="shared" ref="K154" si="5">K153</f>
        <v>13454.899999999998</v>
      </c>
      <c r="L154" s="1565"/>
      <c r="M154" s="1566"/>
      <c r="N154" s="33"/>
    </row>
    <row r="155" spans="1:14" s="412" customFormat="1" ht="18" customHeight="1">
      <c r="A155" s="1559" t="s">
        <v>374</v>
      </c>
      <c r="B155" s="1560"/>
      <c r="C155" s="1560"/>
      <c r="D155" s="1560"/>
      <c r="E155" s="1560"/>
      <c r="F155" s="1560"/>
      <c r="G155" s="1560"/>
      <c r="H155" s="1560"/>
      <c r="I155" s="1560"/>
      <c r="J155" s="1560"/>
      <c r="K155" s="1560"/>
      <c r="L155" s="1560"/>
      <c r="M155" s="1560"/>
      <c r="N155" s="891"/>
    </row>
    <row r="156" spans="1:14" s="440" customFormat="1" ht="17.25" customHeight="1">
      <c r="A156" s="1274"/>
      <c r="B156" s="1275"/>
      <c r="C156" s="1275"/>
      <c r="D156" s="1275"/>
      <c r="E156" s="1275"/>
      <c r="F156" s="1275"/>
      <c r="G156" s="1275"/>
      <c r="H156" s="1275"/>
      <c r="I156" s="1275"/>
      <c r="J156" s="1275"/>
      <c r="K156" s="1275"/>
      <c r="L156" s="1275"/>
      <c r="M156" s="1274"/>
      <c r="N156" s="891"/>
    </row>
    <row r="157" spans="1:14" s="33" customFormat="1" ht="12.75">
      <c r="A157" s="174"/>
      <c r="B157" s="61"/>
      <c r="C157" s="61"/>
      <c r="D157" s="61"/>
      <c r="E157" s="61"/>
      <c r="F157" s="61"/>
      <c r="G157" s="61"/>
      <c r="H157" s="61"/>
      <c r="I157" s="61"/>
      <c r="J157" s="61"/>
      <c r="K157" s="327"/>
      <c r="L157" s="174"/>
      <c r="M157" s="174"/>
    </row>
    <row r="158" spans="1:14" s="4" customFormat="1" ht="18.75" customHeight="1">
      <c r="A158" s="44"/>
      <c r="B158" s="61"/>
      <c r="C158" s="1611" t="s">
        <v>86</v>
      </c>
      <c r="D158" s="1611"/>
      <c r="E158" s="1611"/>
      <c r="F158" s="1611"/>
      <c r="G158" s="1611"/>
      <c r="H158" s="1611"/>
      <c r="I158" s="1611"/>
      <c r="J158" s="1611"/>
      <c r="K158" s="401"/>
      <c r="L158" s="55"/>
      <c r="M158" s="25"/>
      <c r="N158" s="33"/>
    </row>
    <row r="159" spans="1:14" s="4" customFormat="1" ht="12" customHeight="1" thickBot="1">
      <c r="A159" s="44"/>
      <c r="B159" s="40"/>
      <c r="C159" s="40"/>
      <c r="D159" s="40"/>
      <c r="E159" s="40"/>
      <c r="F159" s="62"/>
      <c r="G159" s="62"/>
      <c r="H159" s="63"/>
      <c r="I159" s="40"/>
      <c r="J159" s="55"/>
      <c r="K159" s="55"/>
      <c r="L159" s="55"/>
      <c r="M159" s="25"/>
      <c r="N159" s="33"/>
    </row>
    <row r="160" spans="1:14" s="4" customFormat="1" ht="77.25" customHeight="1" thickBot="1">
      <c r="A160" s="64"/>
      <c r="B160" s="64"/>
      <c r="C160" s="1612" t="s">
        <v>87</v>
      </c>
      <c r="D160" s="1613"/>
      <c r="E160" s="1613"/>
      <c r="F160" s="1613"/>
      <c r="G160" s="1613"/>
      <c r="H160" s="1613"/>
      <c r="I160" s="1613"/>
      <c r="J160" s="1614"/>
      <c r="K160" s="1233" t="s">
        <v>307</v>
      </c>
      <c r="L160" s="44"/>
      <c r="M160" s="63"/>
      <c r="N160" s="33"/>
    </row>
    <row r="161" spans="1:14" s="4" customFormat="1" ht="12.75">
      <c r="A161" s="64"/>
      <c r="B161" s="64"/>
      <c r="C161" s="1615" t="s">
        <v>88</v>
      </c>
      <c r="D161" s="1616"/>
      <c r="E161" s="1617"/>
      <c r="F161" s="1617"/>
      <c r="G161" s="1617"/>
      <c r="H161" s="1617"/>
      <c r="I161" s="1618"/>
      <c r="J161" s="1618"/>
      <c r="K161" s="1234">
        <f>K162+K169+K170+K171+K172</f>
        <v>13384.899999999998</v>
      </c>
      <c r="L161" s="174"/>
      <c r="M161" s="174"/>
      <c r="N161" s="33"/>
    </row>
    <row r="162" spans="1:14" s="4" customFormat="1" ht="12.75" customHeight="1">
      <c r="A162" s="64"/>
      <c r="B162" s="64"/>
      <c r="C162" s="1556" t="s">
        <v>89</v>
      </c>
      <c r="D162" s="1557"/>
      <c r="E162" s="1557"/>
      <c r="F162" s="1557"/>
      <c r="G162" s="1557"/>
      <c r="H162" s="1557"/>
      <c r="I162" s="1557"/>
      <c r="J162" s="1558"/>
      <c r="K162" s="152">
        <f>SUM(K163:K168)</f>
        <v>9627.1999999999971</v>
      </c>
      <c r="L162" s="174"/>
      <c r="M162" s="174"/>
      <c r="N162" s="33"/>
    </row>
    <row r="163" spans="1:14" s="4" customFormat="1" ht="12.75" customHeight="1">
      <c r="A163" s="64"/>
      <c r="B163" s="64"/>
      <c r="C163" s="1542" t="s">
        <v>90</v>
      </c>
      <c r="D163" s="1543"/>
      <c r="E163" s="1544"/>
      <c r="F163" s="1544"/>
      <c r="G163" s="1544"/>
      <c r="H163" s="1544"/>
      <c r="I163" s="1545"/>
      <c r="J163" s="1545"/>
      <c r="K163" s="153">
        <f>SUMIF(J18:J153,"SB",K18:K153)</f>
        <v>8797.7999999999975</v>
      </c>
      <c r="L163" s="44"/>
      <c r="M163" s="63"/>
      <c r="N163" s="33"/>
    </row>
    <row r="164" spans="1:14" s="4" customFormat="1" ht="12.75" customHeight="1">
      <c r="A164" s="64"/>
      <c r="B164" s="64"/>
      <c r="C164" s="1561" t="s">
        <v>91</v>
      </c>
      <c r="D164" s="1562"/>
      <c r="E164" s="1562"/>
      <c r="F164" s="1562"/>
      <c r="G164" s="1562"/>
      <c r="H164" s="1562"/>
      <c r="I164" s="1562"/>
      <c r="J164" s="1563"/>
      <c r="K164" s="153">
        <f>SUMIF(J17:J154,"SB(VR)",K17:K154)</f>
        <v>18.100000000000001</v>
      </c>
      <c r="L164" s="44"/>
      <c r="M164" s="63"/>
      <c r="N164" s="33"/>
    </row>
    <row r="165" spans="1:14" s="4" customFormat="1" ht="12.75" customHeight="1">
      <c r="A165" s="64"/>
      <c r="B165" s="64"/>
      <c r="C165" s="1377" t="s">
        <v>92</v>
      </c>
      <c r="D165" s="1378"/>
      <c r="E165" s="1378"/>
      <c r="F165" s="1378"/>
      <c r="G165" s="1378"/>
      <c r="H165" s="1378"/>
      <c r="I165" s="1378"/>
      <c r="J165" s="1379"/>
      <c r="K165" s="153">
        <f>SUMIF(J17:J154,"SB(VB)",K17:K154)</f>
        <v>681.30000000000018</v>
      </c>
      <c r="L165" s="44"/>
      <c r="M165" s="63"/>
      <c r="N165" s="33"/>
    </row>
    <row r="166" spans="1:14" s="4" customFormat="1" ht="12.75" customHeight="1">
      <c r="A166" s="64"/>
      <c r="B166" s="64"/>
      <c r="C166" s="1377" t="s">
        <v>93</v>
      </c>
      <c r="D166" s="1378"/>
      <c r="E166" s="1378"/>
      <c r="F166" s="1378"/>
      <c r="G166" s="1378"/>
      <c r="H166" s="1378"/>
      <c r="I166" s="1378"/>
      <c r="J166" s="1379"/>
      <c r="K166" s="153">
        <f>SUMIF(J17:J154,"SB(P)",K17:K154)</f>
        <v>0</v>
      </c>
      <c r="L166" s="55"/>
      <c r="M166" s="25"/>
      <c r="N166" s="33"/>
    </row>
    <row r="167" spans="1:14" s="1" customFormat="1" ht="12.75" customHeight="1">
      <c r="A167" s="64"/>
      <c r="B167" s="64"/>
      <c r="C167" s="1570" t="s">
        <v>94</v>
      </c>
      <c r="D167" s="1571"/>
      <c r="E167" s="1572"/>
      <c r="F167" s="1572"/>
      <c r="G167" s="1572"/>
      <c r="H167" s="1572"/>
      <c r="I167" s="1573"/>
      <c r="J167" s="1573"/>
      <c r="K167" s="153">
        <f>SUMIF(J17:J154,"SB(SP)",K17:K154)</f>
        <v>130</v>
      </c>
      <c r="L167" s="64"/>
      <c r="M167" s="65"/>
      <c r="N167" s="440"/>
    </row>
    <row r="168" spans="1:14" s="1" customFormat="1" ht="12.75" customHeight="1">
      <c r="A168" s="64"/>
      <c r="B168" s="64"/>
      <c r="C168" s="1539" t="s">
        <v>202</v>
      </c>
      <c r="D168" s="1564"/>
      <c r="E168" s="1564"/>
      <c r="F168" s="1564"/>
      <c r="G168" s="1564"/>
      <c r="H168" s="1564"/>
      <c r="I168" s="1564"/>
      <c r="J168" s="1564"/>
      <c r="K168" s="153">
        <f>SUMIF(J18:J148,"SB(ES)",K18:K148)</f>
        <v>0</v>
      </c>
      <c r="L168" s="64"/>
      <c r="M168" s="65"/>
      <c r="N168" s="440"/>
    </row>
    <row r="169" spans="1:14" s="1" customFormat="1" ht="12.75" customHeight="1">
      <c r="A169" s="64"/>
      <c r="B169" s="64"/>
      <c r="C169" s="1383" t="s">
        <v>95</v>
      </c>
      <c r="D169" s="1384"/>
      <c r="E169" s="1385"/>
      <c r="F169" s="1385"/>
      <c r="G169" s="1385"/>
      <c r="H169" s="1385"/>
      <c r="I169" s="1386"/>
      <c r="J169" s="1386"/>
      <c r="K169" s="82">
        <f>SUMIF(J14:J158,"SB(L)",K14:K158)</f>
        <v>3688.7</v>
      </c>
      <c r="L169" s="64"/>
      <c r="M169" s="65"/>
      <c r="N169" s="440"/>
    </row>
    <row r="170" spans="1:14" s="1" customFormat="1" ht="12.75" customHeight="1">
      <c r="A170" s="64"/>
      <c r="B170" s="64"/>
      <c r="C170" s="1383" t="s">
        <v>96</v>
      </c>
      <c r="D170" s="1384"/>
      <c r="E170" s="1385"/>
      <c r="F170" s="1385"/>
      <c r="G170" s="1385"/>
      <c r="H170" s="1385"/>
      <c r="I170" s="1386"/>
      <c r="J170" s="1386"/>
      <c r="K170" s="82">
        <f>SUMIF(J16:J154,"SB(SPL)",K16:K154)</f>
        <v>43.1</v>
      </c>
      <c r="L170" s="64"/>
      <c r="M170" s="65"/>
      <c r="N170" s="440"/>
    </row>
    <row r="171" spans="1:14" s="1" customFormat="1" ht="12.75" customHeight="1">
      <c r="A171" s="64"/>
      <c r="B171" s="64"/>
      <c r="C171" s="1383" t="s">
        <v>97</v>
      </c>
      <c r="D171" s="1384"/>
      <c r="E171" s="1385"/>
      <c r="F171" s="1385"/>
      <c r="G171" s="1385"/>
      <c r="H171" s="1385"/>
      <c r="I171" s="1386"/>
      <c r="J171" s="1386"/>
      <c r="K171" s="82">
        <f>SUMIF(J17:J154,"SB(VRL)",K17:K154)</f>
        <v>25.9</v>
      </c>
      <c r="L171" s="64"/>
      <c r="M171" s="65"/>
      <c r="N171" s="440"/>
    </row>
    <row r="172" spans="1:14" s="1" customFormat="1" ht="13.5" customHeight="1">
      <c r="A172" s="64"/>
      <c r="B172" s="64"/>
      <c r="C172" s="1383" t="s">
        <v>107</v>
      </c>
      <c r="D172" s="1384"/>
      <c r="E172" s="1385"/>
      <c r="F172" s="1385"/>
      <c r="G172" s="1385"/>
      <c r="H172" s="1385"/>
      <c r="I172" s="1386"/>
      <c r="J172" s="1386"/>
      <c r="K172" s="82">
        <f>SUMIF(J17:J154,"SB(ŽPL)",K17:K154)</f>
        <v>0</v>
      </c>
      <c r="L172" s="64"/>
      <c r="M172" s="65"/>
      <c r="N172" s="440"/>
    </row>
    <row r="173" spans="1:14" s="1" customFormat="1" ht="12.75" customHeight="1">
      <c r="A173" s="424"/>
      <c r="B173" s="424"/>
      <c r="C173" s="1551" t="s">
        <v>98</v>
      </c>
      <c r="D173" s="1552"/>
      <c r="E173" s="1553"/>
      <c r="F173" s="1553"/>
      <c r="G173" s="1553"/>
      <c r="H173" s="1553"/>
      <c r="I173" s="1554"/>
      <c r="J173" s="1555"/>
      <c r="K173" s="1235">
        <f ca="1">K175+K174</f>
        <v>70</v>
      </c>
      <c r="L173" s="64"/>
      <c r="M173" s="65"/>
      <c r="N173" s="440"/>
    </row>
    <row r="174" spans="1:14" s="55" customFormat="1">
      <c r="A174" s="849"/>
      <c r="B174" s="850"/>
      <c r="C174" s="1539" t="s">
        <v>256</v>
      </c>
      <c r="D174" s="1540"/>
      <c r="E174" s="1540"/>
      <c r="F174" s="1540"/>
      <c r="G174" s="1540"/>
      <c r="H174" s="1540"/>
      <c r="I174" s="1540"/>
      <c r="J174" s="1541"/>
      <c r="K174" s="153">
        <f>SUMIF(J18:J153,"ES",K18:K153)</f>
        <v>70</v>
      </c>
      <c r="L174" s="424"/>
      <c r="M174" s="64"/>
      <c r="N174" s="44"/>
    </row>
    <row r="175" spans="1:14" s="1" customFormat="1" ht="16.5" customHeight="1">
      <c r="A175" s="424"/>
      <c r="B175" s="424"/>
      <c r="C175" s="1542" t="s">
        <v>99</v>
      </c>
      <c r="D175" s="1543"/>
      <c r="E175" s="1544"/>
      <c r="F175" s="1544"/>
      <c r="G175" s="1544"/>
      <c r="H175" s="1544"/>
      <c r="I175" s="1545"/>
      <c r="J175" s="1545"/>
      <c r="K175" s="153">
        <f ca="1">SUMIF(J17:J154,"LRVB",K37:K154)</f>
        <v>0</v>
      </c>
      <c r="L175" s="64"/>
      <c r="M175" s="65"/>
      <c r="N175" s="440"/>
    </row>
    <row r="176" spans="1:14" s="1" customFormat="1" ht="13.5" customHeight="1" thickBot="1">
      <c r="A176" s="424"/>
      <c r="B176" s="424"/>
      <c r="C176" s="1374" t="s">
        <v>100</v>
      </c>
      <c r="D176" s="1375"/>
      <c r="E176" s="1375"/>
      <c r="F176" s="1375"/>
      <c r="G176" s="1375"/>
      <c r="H176" s="1375"/>
      <c r="I176" s="1375"/>
      <c r="J176" s="1376"/>
      <c r="K176" s="1236">
        <f ca="1">K173+K161</f>
        <v>13454.899999999998</v>
      </c>
      <c r="L176" s="88"/>
      <c r="M176" s="65"/>
      <c r="N176" s="440"/>
    </row>
    <row r="177" spans="1:14" s="67" customFormat="1" ht="11.25">
      <c r="A177" s="66"/>
      <c r="B177" s="66"/>
      <c r="C177" s="66"/>
      <c r="D177" s="66"/>
      <c r="E177" s="66"/>
      <c r="F177" s="66"/>
      <c r="G177" s="66"/>
      <c r="H177" s="66"/>
      <c r="I177" s="66"/>
      <c r="J177" s="66"/>
      <c r="K177" s="74"/>
      <c r="L177" s="94"/>
      <c r="M177" s="66"/>
      <c r="N177" s="895"/>
    </row>
    <row r="178" spans="1:14" s="67" customFormat="1" ht="12.75">
      <c r="A178" s="66"/>
      <c r="B178" s="66"/>
      <c r="C178" s="66"/>
      <c r="D178" s="66"/>
      <c r="E178" s="64"/>
      <c r="F178" s="1347" t="s">
        <v>365</v>
      </c>
      <c r="G178" s="1347"/>
      <c r="H178" s="1347"/>
      <c r="I178" s="1347"/>
      <c r="J178" s="1347"/>
      <c r="K178" s="1347"/>
      <c r="L178" s="94"/>
      <c r="M178" s="69"/>
      <c r="N178" s="895"/>
    </row>
    <row r="179" spans="1:14" s="67" customFormat="1" ht="12.75">
      <c r="A179" s="66"/>
      <c r="B179" s="66"/>
      <c r="C179" s="66"/>
      <c r="D179" s="66"/>
      <c r="E179" s="64"/>
      <c r="F179" s="68"/>
      <c r="G179" s="68"/>
      <c r="H179" s="69"/>
      <c r="I179" s="66"/>
      <c r="J179" s="66"/>
      <c r="K179" s="66"/>
      <c r="L179" s="66"/>
      <c r="M179" s="69"/>
      <c r="N179" s="895"/>
    </row>
    <row r="180" spans="1:14">
      <c r="K180" s="90"/>
    </row>
    <row r="181" spans="1:14">
      <c r="K181" s="90"/>
    </row>
    <row r="182" spans="1:14">
      <c r="K182" s="185"/>
    </row>
  </sheetData>
  <mergeCells count="208">
    <mergeCell ref="L102:L103"/>
    <mergeCell ref="A129:A130"/>
    <mergeCell ref="C158:J158"/>
    <mergeCell ref="C160:J160"/>
    <mergeCell ref="C161:J161"/>
    <mergeCell ref="E87:E88"/>
    <mergeCell ref="E89:E90"/>
    <mergeCell ref="E91:E92"/>
    <mergeCell ref="G112:G113"/>
    <mergeCell ref="G86:G88"/>
    <mergeCell ref="E147:E148"/>
    <mergeCell ref="G91:G92"/>
    <mergeCell ref="C112:C113"/>
    <mergeCell ref="F131:F133"/>
    <mergeCell ref="E131:E133"/>
    <mergeCell ref="I134:I135"/>
    <mergeCell ref="I129:I130"/>
    <mergeCell ref="C126:J126"/>
    <mergeCell ref="E95:E96"/>
    <mergeCell ref="I100:I105"/>
    <mergeCell ref="D95:D96"/>
    <mergeCell ref="D109:D110"/>
    <mergeCell ref="F129:F130"/>
    <mergeCell ref="C138:M138"/>
    <mergeCell ref="L67:L68"/>
    <mergeCell ref="L76:L77"/>
    <mergeCell ref="L143:L144"/>
    <mergeCell ref="E118:E119"/>
    <mergeCell ref="I112:I113"/>
    <mergeCell ref="F118:F124"/>
    <mergeCell ref="G118:G124"/>
    <mergeCell ref="I118:I121"/>
    <mergeCell ref="E109:E110"/>
    <mergeCell ref="G109:G110"/>
    <mergeCell ref="I109:I110"/>
    <mergeCell ref="I83:I84"/>
    <mergeCell ref="I106:I108"/>
    <mergeCell ref="L106:L107"/>
    <mergeCell ref="E67:E69"/>
    <mergeCell ref="G67:G68"/>
    <mergeCell ref="E71:E75"/>
    <mergeCell ref="L87:L88"/>
    <mergeCell ref="L80:L82"/>
    <mergeCell ref="F83:F84"/>
    <mergeCell ref="G83:G84"/>
    <mergeCell ref="H83:H84"/>
    <mergeCell ref="E76:E78"/>
    <mergeCell ref="L100:L101"/>
    <mergeCell ref="C174:J174"/>
    <mergeCell ref="C175:J175"/>
    <mergeCell ref="C171:J171"/>
    <mergeCell ref="C172:J172"/>
    <mergeCell ref="E140:E141"/>
    <mergeCell ref="L153:M153"/>
    <mergeCell ref="B154:J154"/>
    <mergeCell ref="C173:J173"/>
    <mergeCell ref="C152:J152"/>
    <mergeCell ref="C162:J162"/>
    <mergeCell ref="C163:J163"/>
    <mergeCell ref="A155:M155"/>
    <mergeCell ref="C164:J164"/>
    <mergeCell ref="C168:J168"/>
    <mergeCell ref="C166:J166"/>
    <mergeCell ref="L154:M154"/>
    <mergeCell ref="E149:E150"/>
    <mergeCell ref="L149:L150"/>
    <mergeCell ref="C167:J167"/>
    <mergeCell ref="L147:L148"/>
    <mergeCell ref="L152:M152"/>
    <mergeCell ref="A64:A65"/>
    <mergeCell ref="A53:A55"/>
    <mergeCell ref="A60:A63"/>
    <mergeCell ref="A56:A59"/>
    <mergeCell ref="B80:B82"/>
    <mergeCell ref="C80:C82"/>
    <mergeCell ref="E80:E82"/>
    <mergeCell ref="F80:F82"/>
    <mergeCell ref="E60:E63"/>
    <mergeCell ref="F60:F63"/>
    <mergeCell ref="B60:B63"/>
    <mergeCell ref="C60:C63"/>
    <mergeCell ref="E64:E65"/>
    <mergeCell ref="F64:F65"/>
    <mergeCell ref="F56:F59"/>
    <mergeCell ref="B64:B65"/>
    <mergeCell ref="C64:C65"/>
    <mergeCell ref="A83:A84"/>
    <mergeCell ref="B83:B84"/>
    <mergeCell ref="C83:C84"/>
    <mergeCell ref="E83:E84"/>
    <mergeCell ref="A80:A82"/>
    <mergeCell ref="L129:L130"/>
    <mergeCell ref="I140:I141"/>
    <mergeCell ref="C137:J137"/>
    <mergeCell ref="A112:A113"/>
    <mergeCell ref="B112:B113"/>
    <mergeCell ref="A114:A115"/>
    <mergeCell ref="B114:B115"/>
    <mergeCell ref="C114:C115"/>
    <mergeCell ref="D114:D115"/>
    <mergeCell ref="H129:H130"/>
    <mergeCell ref="A131:A136"/>
    <mergeCell ref="B131:B136"/>
    <mergeCell ref="C131:C136"/>
    <mergeCell ref="C116:J116"/>
    <mergeCell ref="C117:M117"/>
    <mergeCell ref="D112:D113"/>
    <mergeCell ref="E112:E113"/>
    <mergeCell ref="F112:F113"/>
    <mergeCell ref="H112:H113"/>
    <mergeCell ref="L60:L63"/>
    <mergeCell ref="E50:E51"/>
    <mergeCell ref="B53:B55"/>
    <mergeCell ref="C53:C55"/>
    <mergeCell ref="G53:G55"/>
    <mergeCell ref="H53:H55"/>
    <mergeCell ref="I53:I55"/>
    <mergeCell ref="F53:F55"/>
    <mergeCell ref="B56:B59"/>
    <mergeCell ref="C56:C59"/>
    <mergeCell ref="I60:I61"/>
    <mergeCell ref="H60:H63"/>
    <mergeCell ref="L53:L55"/>
    <mergeCell ref="G56:G59"/>
    <mergeCell ref="H56:H59"/>
    <mergeCell ref="I56:I57"/>
    <mergeCell ref="I44:I45"/>
    <mergeCell ref="E40:E41"/>
    <mergeCell ref="E53:E55"/>
    <mergeCell ref="G40:G41"/>
    <mergeCell ref="I46:I48"/>
    <mergeCell ref="I42:I43"/>
    <mergeCell ref="I40:I41"/>
    <mergeCell ref="E18:E19"/>
    <mergeCell ref="I36:I38"/>
    <mergeCell ref="E44:E45"/>
    <mergeCell ref="F18:F19"/>
    <mergeCell ref="H18:H19"/>
    <mergeCell ref="E31:E33"/>
    <mergeCell ref="E42:E43"/>
    <mergeCell ref="G44:G45"/>
    <mergeCell ref="G31:G32"/>
    <mergeCell ref="G36:G39"/>
    <mergeCell ref="H36:H39"/>
    <mergeCell ref="L11:L12"/>
    <mergeCell ref="B22:B29"/>
    <mergeCell ref="C22:C29"/>
    <mergeCell ref="A36:A39"/>
    <mergeCell ref="M31:M32"/>
    <mergeCell ref="B36:B39"/>
    <mergeCell ref="C36:C39"/>
    <mergeCell ref="A14:M14"/>
    <mergeCell ref="B15:M15"/>
    <mergeCell ref="C16:M16"/>
    <mergeCell ref="A13:M13"/>
    <mergeCell ref="A22:A29"/>
    <mergeCell ref="I18:I21"/>
    <mergeCell ref="L18:L19"/>
    <mergeCell ref="F36:F39"/>
    <mergeCell ref="L31:L32"/>
    <mergeCell ref="J1:M2"/>
    <mergeCell ref="J3:M3"/>
    <mergeCell ref="G18:G21"/>
    <mergeCell ref="G42:G43"/>
    <mergeCell ref="G22:G26"/>
    <mergeCell ref="E22:E26"/>
    <mergeCell ref="E36:E39"/>
    <mergeCell ref="I31:I32"/>
    <mergeCell ref="E6:L6"/>
    <mergeCell ref="E7:L7"/>
    <mergeCell ref="A8:M8"/>
    <mergeCell ref="L9:M9"/>
    <mergeCell ref="A10:A12"/>
    <mergeCell ref="B10:B12"/>
    <mergeCell ref="C10:C12"/>
    <mergeCell ref="D10:D12"/>
    <mergeCell ref="E10:E12"/>
    <mergeCell ref="F10:F12"/>
    <mergeCell ref="G10:G12"/>
    <mergeCell ref="H10:H12"/>
    <mergeCell ref="I10:I12"/>
    <mergeCell ref="J10:J12"/>
    <mergeCell ref="K10:K12"/>
    <mergeCell ref="L10:M10"/>
    <mergeCell ref="F178:K178"/>
    <mergeCell ref="G80:G82"/>
    <mergeCell ref="H80:H82"/>
    <mergeCell ref="I80:I82"/>
    <mergeCell ref="G60:G63"/>
    <mergeCell ref="G46:G48"/>
    <mergeCell ref="E100:E105"/>
    <mergeCell ref="I67:I68"/>
    <mergeCell ref="I71:I73"/>
    <mergeCell ref="G76:G78"/>
    <mergeCell ref="G71:G73"/>
    <mergeCell ref="H64:H65"/>
    <mergeCell ref="G64:G65"/>
    <mergeCell ref="C176:J176"/>
    <mergeCell ref="C165:J165"/>
    <mergeCell ref="E143:E144"/>
    <mergeCell ref="E145:E146"/>
    <mergeCell ref="C169:J169"/>
    <mergeCell ref="B153:J153"/>
    <mergeCell ref="C127:M127"/>
    <mergeCell ref="C170:J170"/>
    <mergeCell ref="B129:B130"/>
    <mergeCell ref="C129:C130"/>
    <mergeCell ref="E129:E130"/>
  </mergeCells>
  <printOptions horizontalCentered="1"/>
  <pageMargins left="0.59055118110236227" right="0.19685039370078741" top="0.39370078740157483" bottom="0" header="0" footer="0"/>
  <pageSetup paperSize="9" scale="72" orientation="portrait" r:id="rId1"/>
  <rowBreaks count="2" manualBreakCount="2">
    <brk id="49" max="12" man="1"/>
    <brk id="139"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20"/>
  <sheetViews>
    <sheetView view="pageBreakPreview" topLeftCell="A16" zoomScaleNormal="100" zoomScaleSheetLayoutView="100" workbookViewId="0">
      <selection activeCell="S40" sqref="S40"/>
    </sheetView>
  </sheetViews>
  <sheetFormatPr defaultColWidth="9.140625" defaultRowHeight="15"/>
  <cols>
    <col min="1" max="1" width="3" style="89" customWidth="1"/>
    <col min="2" max="2" width="2.7109375" style="89" customWidth="1"/>
    <col min="3" max="3" width="3" style="89" customWidth="1"/>
    <col min="4" max="4" width="2.7109375" style="89" customWidth="1"/>
    <col min="5" max="5" width="34.7109375" style="89" customWidth="1"/>
    <col min="6" max="6" width="3.140625" style="89" customWidth="1"/>
    <col min="7" max="7" width="0.140625" style="89" hidden="1" customWidth="1"/>
    <col min="8" max="8" width="4.28515625" style="89" customWidth="1"/>
    <col min="9" max="9" width="10.85546875" style="89" customWidth="1"/>
    <col min="10" max="10" width="9.140625" style="89"/>
    <col min="11" max="11" width="9.5703125" style="89" customWidth="1"/>
    <col min="12" max="12" width="9.42578125" style="89" customWidth="1"/>
    <col min="13" max="14" width="8.7109375" style="89" customWidth="1"/>
    <col min="15" max="15" width="8.140625" style="89" customWidth="1"/>
    <col min="16" max="18" width="8.7109375" style="89" customWidth="1"/>
    <col min="19" max="19" width="34.140625" style="89" customWidth="1"/>
    <col min="20" max="23" width="4.5703125" style="89" customWidth="1"/>
    <col min="24" max="24" width="9.140625" style="89"/>
    <col min="25" max="26" width="9.140625" style="893"/>
    <col min="27" max="16384" width="9.140625" style="89"/>
  </cols>
  <sheetData>
    <row r="1" spans="1:26" ht="14.25" customHeight="1">
      <c r="S1" s="1760" t="s">
        <v>167</v>
      </c>
      <c r="T1" s="1761"/>
      <c r="U1" s="1761"/>
      <c r="V1" s="1761"/>
      <c r="W1" s="1761"/>
    </row>
    <row r="2" spans="1:26" s="1" customFormat="1" ht="15" customHeight="1">
      <c r="A2" s="978"/>
      <c r="B2" s="978"/>
      <c r="C2" s="978"/>
      <c r="D2" s="978"/>
      <c r="E2" s="1407" t="s">
        <v>204</v>
      </c>
      <c r="F2" s="1407"/>
      <c r="G2" s="1407"/>
      <c r="H2" s="1407"/>
      <c r="I2" s="1407"/>
      <c r="J2" s="1407"/>
      <c r="K2" s="1407"/>
      <c r="L2" s="1407"/>
      <c r="M2" s="1407"/>
      <c r="N2" s="1407"/>
      <c r="O2" s="1407"/>
      <c r="P2" s="1407"/>
      <c r="Q2" s="1407"/>
      <c r="R2" s="1407"/>
      <c r="S2" s="1407"/>
      <c r="T2" s="978"/>
      <c r="U2" s="978"/>
      <c r="V2" s="978"/>
      <c r="W2" s="978"/>
      <c r="Y2" s="440"/>
      <c r="Z2" s="440"/>
    </row>
    <row r="3" spans="1:26" s="1" customFormat="1">
      <c r="A3" s="978"/>
      <c r="B3" s="978"/>
      <c r="C3" s="978"/>
      <c r="D3" s="978"/>
      <c r="E3" s="1408" t="s">
        <v>132</v>
      </c>
      <c r="F3" s="1409"/>
      <c r="G3" s="1409"/>
      <c r="H3" s="1409"/>
      <c r="I3" s="1409"/>
      <c r="J3" s="1409"/>
      <c r="K3" s="1409"/>
      <c r="L3" s="1409"/>
      <c r="M3" s="1409"/>
      <c r="N3" s="1409"/>
      <c r="O3" s="1409"/>
      <c r="P3" s="1409"/>
      <c r="Q3" s="1409"/>
      <c r="R3" s="1409"/>
      <c r="S3" s="1409"/>
      <c r="T3" s="978"/>
      <c r="U3" s="978"/>
      <c r="V3" s="978"/>
      <c r="W3" s="978"/>
      <c r="Y3" s="440"/>
      <c r="Z3" s="440"/>
    </row>
    <row r="4" spans="1:26" s="1" customFormat="1" ht="15" customHeight="1">
      <c r="A4" s="1410" t="s">
        <v>129</v>
      </c>
      <c r="B4" s="1410"/>
      <c r="C4" s="1410"/>
      <c r="D4" s="1410"/>
      <c r="E4" s="1410"/>
      <c r="F4" s="1410"/>
      <c r="G4" s="1410"/>
      <c r="H4" s="1410"/>
      <c r="I4" s="1410"/>
      <c r="J4" s="1410"/>
      <c r="K4" s="1410"/>
      <c r="L4" s="1410"/>
      <c r="M4" s="1410"/>
      <c r="N4" s="1410"/>
      <c r="O4" s="1410"/>
      <c r="P4" s="1410"/>
      <c r="Q4" s="1410"/>
      <c r="R4" s="1410"/>
      <c r="S4" s="1410"/>
      <c r="T4" s="1410"/>
      <c r="U4" s="1410"/>
      <c r="V4" s="1410"/>
      <c r="W4" s="1410"/>
      <c r="Y4" s="440"/>
      <c r="Z4" s="440"/>
    </row>
    <row r="5" spans="1:26" s="1" customFormat="1" ht="13.5" thickBot="1">
      <c r="F5" s="2"/>
      <c r="G5" s="2"/>
      <c r="H5" s="3"/>
      <c r="S5" s="1411" t="s">
        <v>130</v>
      </c>
      <c r="T5" s="1411"/>
      <c r="U5" s="1411"/>
      <c r="V5" s="1411"/>
      <c r="W5" s="1411"/>
      <c r="Y5" s="440"/>
      <c r="Z5" s="440"/>
    </row>
    <row r="6" spans="1:26" s="55" customFormat="1" ht="50.25" customHeight="1">
      <c r="A6" s="1762" t="s">
        <v>0</v>
      </c>
      <c r="B6" s="1765" t="s">
        <v>1</v>
      </c>
      <c r="C6" s="1765" t="s">
        <v>2</v>
      </c>
      <c r="D6" s="1765" t="s">
        <v>3</v>
      </c>
      <c r="E6" s="1768" t="s">
        <v>4</v>
      </c>
      <c r="F6" s="1789" t="s">
        <v>5</v>
      </c>
      <c r="G6" s="1792" t="s">
        <v>131</v>
      </c>
      <c r="H6" s="1795" t="s">
        <v>6</v>
      </c>
      <c r="I6" s="1798" t="s">
        <v>7</v>
      </c>
      <c r="J6" s="1741" t="s">
        <v>8</v>
      </c>
      <c r="K6" s="1744" t="s">
        <v>205</v>
      </c>
      <c r="L6" s="1771" t="s">
        <v>206</v>
      </c>
      <c r="M6" s="1774" t="s">
        <v>207</v>
      </c>
      <c r="N6" s="1775"/>
      <c r="O6" s="1775"/>
      <c r="P6" s="1776"/>
      <c r="Q6" s="1777" t="s">
        <v>159</v>
      </c>
      <c r="R6" s="1777" t="s">
        <v>208</v>
      </c>
      <c r="S6" s="1435" t="s">
        <v>9</v>
      </c>
      <c r="T6" s="1780"/>
      <c r="U6" s="1780"/>
      <c r="V6" s="1780"/>
      <c r="W6" s="1436"/>
      <c r="Y6" s="44"/>
      <c r="Z6" s="44"/>
    </row>
    <row r="7" spans="1:26" s="55" customFormat="1" ht="18.75" customHeight="1">
      <c r="A7" s="1763"/>
      <c r="B7" s="1766"/>
      <c r="C7" s="1766"/>
      <c r="D7" s="1766"/>
      <c r="E7" s="1769"/>
      <c r="F7" s="1790"/>
      <c r="G7" s="1793"/>
      <c r="H7" s="1796"/>
      <c r="I7" s="1799"/>
      <c r="J7" s="1742"/>
      <c r="K7" s="1745"/>
      <c r="L7" s="1772"/>
      <c r="M7" s="1781" t="s">
        <v>160</v>
      </c>
      <c r="N7" s="1783" t="s">
        <v>161</v>
      </c>
      <c r="O7" s="1784"/>
      <c r="P7" s="1785" t="s">
        <v>162</v>
      </c>
      <c r="Q7" s="1778"/>
      <c r="R7" s="1778"/>
      <c r="S7" s="1437" t="s">
        <v>4</v>
      </c>
      <c r="T7" s="1783" t="s">
        <v>10</v>
      </c>
      <c r="U7" s="1787"/>
      <c r="V7" s="1787"/>
      <c r="W7" s="1788"/>
      <c r="Y7" s="44"/>
      <c r="Z7" s="44"/>
    </row>
    <row r="8" spans="1:26" s="55" customFormat="1" ht="72.75" customHeight="1" thickBot="1">
      <c r="A8" s="1764"/>
      <c r="B8" s="1767"/>
      <c r="C8" s="1767"/>
      <c r="D8" s="1767"/>
      <c r="E8" s="1770"/>
      <c r="F8" s="1791"/>
      <c r="G8" s="1794"/>
      <c r="H8" s="1797"/>
      <c r="I8" s="1800"/>
      <c r="J8" s="1743"/>
      <c r="K8" s="1745"/>
      <c r="L8" s="1773"/>
      <c r="M8" s="1782"/>
      <c r="N8" s="197" t="s">
        <v>160</v>
      </c>
      <c r="O8" s="198" t="s">
        <v>163</v>
      </c>
      <c r="P8" s="1786"/>
      <c r="Q8" s="1779"/>
      <c r="R8" s="1779"/>
      <c r="S8" s="1438"/>
      <c r="T8" s="199" t="s">
        <v>164</v>
      </c>
      <c r="U8" s="200" t="s">
        <v>165</v>
      </c>
      <c r="V8" s="200" t="s">
        <v>166</v>
      </c>
      <c r="W8" s="201" t="s">
        <v>209</v>
      </c>
      <c r="Y8" s="44"/>
      <c r="Z8" s="44"/>
    </row>
    <row r="9" spans="1:26" s="1" customFormat="1" ht="15.75" customHeight="1">
      <c r="A9" s="1453" t="s">
        <v>11</v>
      </c>
      <c r="B9" s="1454"/>
      <c r="C9" s="1454"/>
      <c r="D9" s="1454"/>
      <c r="E9" s="1454"/>
      <c r="F9" s="1454"/>
      <c r="G9" s="1454"/>
      <c r="H9" s="1454"/>
      <c r="I9" s="1454"/>
      <c r="J9" s="1454"/>
      <c r="K9" s="1454"/>
      <c r="L9" s="1454"/>
      <c r="M9" s="1454"/>
      <c r="N9" s="1454"/>
      <c r="O9" s="1454"/>
      <c r="P9" s="1454"/>
      <c r="Q9" s="1454"/>
      <c r="R9" s="1454"/>
      <c r="S9" s="1454"/>
      <c r="T9" s="1454"/>
      <c r="U9" s="1454"/>
      <c r="V9" s="1454"/>
      <c r="W9" s="1455"/>
      <c r="Y9" s="440"/>
      <c r="Z9" s="440"/>
    </row>
    <row r="10" spans="1:26" s="1" customFormat="1" ht="14.25" customHeight="1">
      <c r="A10" s="1445" t="s">
        <v>12</v>
      </c>
      <c r="B10" s="1446"/>
      <c r="C10" s="1446"/>
      <c r="D10" s="1446"/>
      <c r="E10" s="1446"/>
      <c r="F10" s="1446"/>
      <c r="G10" s="1446"/>
      <c r="H10" s="1446"/>
      <c r="I10" s="1446"/>
      <c r="J10" s="1446"/>
      <c r="K10" s="1446"/>
      <c r="L10" s="1446"/>
      <c r="M10" s="1446"/>
      <c r="N10" s="1446"/>
      <c r="O10" s="1446"/>
      <c r="P10" s="1446"/>
      <c r="Q10" s="1446"/>
      <c r="R10" s="1446"/>
      <c r="S10" s="1446"/>
      <c r="T10" s="1446"/>
      <c r="U10" s="1446"/>
      <c r="V10" s="1446"/>
      <c r="W10" s="1447"/>
      <c r="Y10" s="440"/>
      <c r="Z10" s="440"/>
    </row>
    <row r="11" spans="1:26" s="1" customFormat="1" ht="14.25" customHeight="1">
      <c r="A11" s="5" t="s">
        <v>13</v>
      </c>
      <c r="B11" s="1448" t="s">
        <v>14</v>
      </c>
      <c r="C11" s="1448"/>
      <c r="D11" s="1448"/>
      <c r="E11" s="1448"/>
      <c r="F11" s="1448"/>
      <c r="G11" s="1448"/>
      <c r="H11" s="1448"/>
      <c r="I11" s="1448"/>
      <c r="J11" s="1448"/>
      <c r="K11" s="1448"/>
      <c r="L11" s="1448"/>
      <c r="M11" s="1448"/>
      <c r="N11" s="1448"/>
      <c r="O11" s="1448"/>
      <c r="P11" s="1448"/>
      <c r="Q11" s="1448"/>
      <c r="R11" s="1448"/>
      <c r="S11" s="1448"/>
      <c r="T11" s="1448"/>
      <c r="U11" s="1448"/>
      <c r="V11" s="1448"/>
      <c r="W11" s="1449"/>
      <c r="Y11" s="440"/>
      <c r="Z11" s="440"/>
    </row>
    <row r="12" spans="1:26" s="1" customFormat="1" ht="15.75" customHeight="1">
      <c r="A12" s="6" t="s">
        <v>13</v>
      </c>
      <c r="B12" s="7" t="s">
        <v>13</v>
      </c>
      <c r="C12" s="1450" t="s">
        <v>15</v>
      </c>
      <c r="D12" s="1451"/>
      <c r="E12" s="1451"/>
      <c r="F12" s="1451"/>
      <c r="G12" s="1451"/>
      <c r="H12" s="1451"/>
      <c r="I12" s="1451"/>
      <c r="J12" s="1451"/>
      <c r="K12" s="1451"/>
      <c r="L12" s="1451"/>
      <c r="M12" s="1451"/>
      <c r="N12" s="1451"/>
      <c r="O12" s="1451"/>
      <c r="P12" s="1451"/>
      <c r="Q12" s="1451"/>
      <c r="R12" s="1451"/>
      <c r="S12" s="1451"/>
      <c r="T12" s="1451"/>
      <c r="U12" s="1451"/>
      <c r="V12" s="1451"/>
      <c r="W12" s="1452"/>
      <c r="Y12" s="440"/>
      <c r="Z12" s="440"/>
    </row>
    <row r="13" spans="1:26" s="4" customFormat="1" ht="25.5" customHeight="1">
      <c r="A13" s="8" t="s">
        <v>13</v>
      </c>
      <c r="B13" s="9" t="s">
        <v>13</v>
      </c>
      <c r="C13" s="572" t="s">
        <v>13</v>
      </c>
      <c r="D13" s="987"/>
      <c r="E13" s="87" t="s">
        <v>316</v>
      </c>
      <c r="F13" s="10"/>
      <c r="G13" s="85"/>
      <c r="H13" s="77"/>
      <c r="I13" s="161"/>
      <c r="J13" s="124"/>
      <c r="K13" s="125"/>
      <c r="L13" s="125"/>
      <c r="M13" s="383"/>
      <c r="N13" s="384"/>
      <c r="O13" s="384"/>
      <c r="P13" s="385"/>
      <c r="Q13" s="383"/>
      <c r="R13" s="386"/>
      <c r="S13" s="1012"/>
      <c r="T13" s="242"/>
      <c r="U13" s="264"/>
      <c r="V13" s="457"/>
      <c r="W13" s="338"/>
      <c r="Y13" s="33"/>
      <c r="Z13" s="33"/>
    </row>
    <row r="14" spans="1:26" s="4" customFormat="1" ht="15" customHeight="1">
      <c r="A14" s="11"/>
      <c r="B14" s="12"/>
      <c r="C14" s="573"/>
      <c r="D14" s="958" t="s">
        <v>13</v>
      </c>
      <c r="E14" s="1402" t="s">
        <v>17</v>
      </c>
      <c r="F14" s="1476"/>
      <c r="G14" s="1357" t="s">
        <v>133</v>
      </c>
      <c r="H14" s="1478" t="s">
        <v>18</v>
      </c>
      <c r="I14" s="1456" t="s">
        <v>19</v>
      </c>
      <c r="J14" s="27" t="s">
        <v>20</v>
      </c>
      <c r="K14" s="118">
        <v>5520.4</v>
      </c>
      <c r="L14" s="118">
        <v>5520.4</v>
      </c>
      <c r="M14" s="135">
        <f>5683.3-133.7</f>
        <v>5549.6</v>
      </c>
      <c r="N14" s="227">
        <f>5683.3-133.7</f>
        <v>5549.6</v>
      </c>
      <c r="O14" s="227">
        <f>4355.7-102.5</f>
        <v>4253.2</v>
      </c>
      <c r="P14" s="404"/>
      <c r="Q14" s="402">
        <v>5715</v>
      </c>
      <c r="R14" s="667">
        <v>5715</v>
      </c>
      <c r="S14" s="1759" t="s">
        <v>153</v>
      </c>
      <c r="T14" s="265">
        <f>439.5+5+5</f>
        <v>449.5</v>
      </c>
      <c r="U14" s="243">
        <v>456.5</v>
      </c>
      <c r="V14" s="243">
        <v>456.5</v>
      </c>
      <c r="W14" s="307">
        <v>456.5</v>
      </c>
      <c r="Y14" s="33"/>
      <c r="Z14" s="33"/>
    </row>
    <row r="15" spans="1:26" s="4" customFormat="1" ht="15" customHeight="1">
      <c r="A15" s="11"/>
      <c r="B15" s="12"/>
      <c r="C15" s="573"/>
      <c r="D15" s="959"/>
      <c r="E15" s="1467"/>
      <c r="F15" s="1477"/>
      <c r="G15" s="1758"/>
      <c r="H15" s="1479"/>
      <c r="I15" s="1352"/>
      <c r="J15" s="20" t="s">
        <v>20</v>
      </c>
      <c r="K15" s="119"/>
      <c r="L15" s="119"/>
      <c r="M15" s="96">
        <f>26.5+96.8</f>
        <v>123.3</v>
      </c>
      <c r="N15" s="148">
        <f>26.5+96.8</f>
        <v>123.3</v>
      </c>
      <c r="O15" s="148">
        <f>20.3+73.9</f>
        <v>94.2</v>
      </c>
      <c r="P15" s="405"/>
      <c r="Q15" s="899">
        <v>26.5</v>
      </c>
      <c r="R15" s="546">
        <v>26.5</v>
      </c>
      <c r="S15" s="1716"/>
      <c r="T15" s="266"/>
      <c r="U15" s="244"/>
      <c r="V15" s="244"/>
      <c r="W15" s="339"/>
      <c r="Y15" s="33"/>
      <c r="Z15" s="33"/>
    </row>
    <row r="16" spans="1:26" s="4" customFormat="1" ht="15" customHeight="1">
      <c r="A16" s="14"/>
      <c r="B16" s="15"/>
      <c r="C16" s="574"/>
      <c r="D16" s="959"/>
      <c r="E16" s="1475"/>
      <c r="F16" s="1477"/>
      <c r="G16" s="1398"/>
      <c r="H16" s="1479"/>
      <c r="I16" s="1352"/>
      <c r="J16" s="20" t="s">
        <v>43</v>
      </c>
      <c r="K16" s="119"/>
      <c r="L16" s="119"/>
      <c r="M16" s="96">
        <v>6</v>
      </c>
      <c r="N16" s="148">
        <v>6</v>
      </c>
      <c r="O16" s="148">
        <v>4.5999999999999996</v>
      </c>
      <c r="P16" s="209"/>
      <c r="Q16" s="96">
        <v>6</v>
      </c>
      <c r="R16" s="119">
        <v>6</v>
      </c>
      <c r="S16" s="1716"/>
      <c r="T16" s="266"/>
      <c r="U16" s="266"/>
      <c r="V16" s="244"/>
      <c r="W16" s="339"/>
      <c r="Y16" s="33"/>
      <c r="Z16" s="33"/>
    </row>
    <row r="17" spans="1:26" s="4" customFormat="1" ht="15" customHeight="1">
      <c r="A17" s="14"/>
      <c r="B17" s="16"/>
      <c r="C17" s="575"/>
      <c r="D17" s="959"/>
      <c r="E17" s="956"/>
      <c r="F17" s="957"/>
      <c r="G17" s="1398"/>
      <c r="H17" s="959"/>
      <c r="I17" s="1352"/>
      <c r="J17" s="20" t="s">
        <v>20</v>
      </c>
      <c r="K17" s="119">
        <v>5.8</v>
      </c>
      <c r="L17" s="119">
        <v>5.8</v>
      </c>
      <c r="M17" s="96"/>
      <c r="N17" s="286"/>
      <c r="O17" s="286"/>
      <c r="P17" s="209"/>
      <c r="Q17" s="96"/>
      <c r="R17" s="119"/>
      <c r="S17" s="1005"/>
      <c r="T17" s="266"/>
      <c r="U17" s="266"/>
      <c r="V17" s="244"/>
      <c r="W17" s="339"/>
      <c r="Y17" s="33"/>
      <c r="Z17" s="33"/>
    </row>
    <row r="18" spans="1:26" s="4" customFormat="1" ht="15" customHeight="1">
      <c r="A18" s="14"/>
      <c r="B18" s="16"/>
      <c r="C18" s="575"/>
      <c r="D18" s="959"/>
      <c r="E18" s="930"/>
      <c r="F18" s="957"/>
      <c r="G18" s="1399"/>
      <c r="H18" s="959"/>
      <c r="I18" s="1457"/>
      <c r="J18" s="17" t="s">
        <v>21</v>
      </c>
      <c r="K18" s="126">
        <v>795.1</v>
      </c>
      <c r="L18" s="126">
        <v>848.3</v>
      </c>
      <c r="M18" s="202"/>
      <c r="N18" s="912"/>
      <c r="O18" s="912"/>
      <c r="P18" s="913"/>
      <c r="Q18" s="202"/>
      <c r="R18" s="126"/>
      <c r="S18" s="109"/>
      <c r="T18" s="267"/>
      <c r="U18" s="267"/>
      <c r="V18" s="245"/>
      <c r="W18" s="340"/>
      <c r="Y18" s="33"/>
      <c r="Z18" s="33"/>
    </row>
    <row r="19" spans="1:26" s="1" customFormat="1" ht="18.75" customHeight="1">
      <c r="A19" s="1441"/>
      <c r="B19" s="1439"/>
      <c r="C19" s="1440"/>
      <c r="D19" s="958" t="s">
        <v>22</v>
      </c>
      <c r="E19" s="1402" t="s">
        <v>229</v>
      </c>
      <c r="F19" s="712"/>
      <c r="G19" s="960" t="s">
        <v>133</v>
      </c>
      <c r="H19" s="958" t="s">
        <v>18</v>
      </c>
      <c r="I19" s="932" t="s">
        <v>23</v>
      </c>
      <c r="J19" s="18" t="s">
        <v>20</v>
      </c>
      <c r="K19" s="127">
        <v>711.7</v>
      </c>
      <c r="L19" s="127">
        <v>711.7</v>
      </c>
      <c r="M19" s="135">
        <v>113.5</v>
      </c>
      <c r="N19" s="766">
        <v>113.5</v>
      </c>
      <c r="O19" s="766"/>
      <c r="P19" s="914"/>
      <c r="Q19" s="135"/>
      <c r="R19" s="118"/>
      <c r="S19" s="1009"/>
      <c r="T19" s="279"/>
      <c r="U19" s="279"/>
      <c r="V19" s="258"/>
      <c r="W19" s="314"/>
      <c r="Y19" s="440"/>
      <c r="Z19" s="440"/>
    </row>
    <row r="20" spans="1:26" s="1" customFormat="1" ht="12" customHeight="1">
      <c r="A20" s="1441"/>
      <c r="B20" s="1439"/>
      <c r="C20" s="1440"/>
      <c r="D20" s="959"/>
      <c r="E20" s="1403"/>
      <c r="F20" s="879"/>
      <c r="G20" s="961"/>
      <c r="H20" s="959"/>
      <c r="I20" s="929"/>
      <c r="J20" s="20" t="s">
        <v>24</v>
      </c>
      <c r="K20" s="119">
        <v>5.0999999999999996</v>
      </c>
      <c r="L20" s="119">
        <v>5.0999999999999996</v>
      </c>
      <c r="M20" s="96">
        <v>3.3</v>
      </c>
      <c r="N20" s="286">
        <v>3.3</v>
      </c>
      <c r="O20" s="286"/>
      <c r="P20" s="915"/>
      <c r="Q20" s="119"/>
      <c r="R20" s="119"/>
      <c r="S20" s="1005"/>
      <c r="T20" s="888"/>
      <c r="U20" s="888"/>
      <c r="V20" s="951"/>
      <c r="W20" s="1002"/>
      <c r="Y20" s="440"/>
      <c r="Z20" s="440"/>
    </row>
    <row r="21" spans="1:26" s="1" customFormat="1" ht="17.25" customHeight="1">
      <c r="A21" s="1441"/>
      <c r="B21" s="1439"/>
      <c r="C21" s="1440"/>
      <c r="D21" s="959"/>
      <c r="E21" s="1403"/>
      <c r="F21" s="879"/>
      <c r="G21" s="961"/>
      <c r="H21" s="959"/>
      <c r="I21" s="929"/>
      <c r="J21" s="20" t="s">
        <v>25</v>
      </c>
      <c r="K21" s="119">
        <v>0.1</v>
      </c>
      <c r="L21" s="119">
        <v>0.1</v>
      </c>
      <c r="M21" s="96"/>
      <c r="N21" s="286"/>
      <c r="O21" s="148"/>
      <c r="P21" s="209"/>
      <c r="Q21" s="119"/>
      <c r="R21" s="119"/>
      <c r="S21" s="1005"/>
      <c r="T21" s="888"/>
      <c r="U21" s="888"/>
      <c r="V21" s="951"/>
      <c r="W21" s="1002"/>
      <c r="Y21" s="440"/>
      <c r="Z21" s="440"/>
    </row>
    <row r="22" spans="1:26" s="1" customFormat="1" ht="17.25" customHeight="1">
      <c r="A22" s="1441"/>
      <c r="B22" s="1439"/>
      <c r="C22" s="1440"/>
      <c r="D22" s="959"/>
      <c r="E22" s="1482"/>
      <c r="F22" s="713"/>
      <c r="G22" s="715"/>
      <c r="H22" s="966"/>
      <c r="I22" s="592"/>
      <c r="J22" s="23" t="s">
        <v>158</v>
      </c>
      <c r="K22" s="128">
        <v>5.4</v>
      </c>
      <c r="L22" s="128">
        <v>5.4</v>
      </c>
      <c r="M22" s="137"/>
      <c r="N22" s="229"/>
      <c r="O22" s="229"/>
      <c r="P22" s="211"/>
      <c r="Q22" s="128"/>
      <c r="R22" s="128"/>
      <c r="S22" s="997"/>
      <c r="T22" s="270"/>
      <c r="U22" s="270"/>
      <c r="V22" s="26"/>
      <c r="W22" s="315"/>
      <c r="Y22" s="440"/>
      <c r="Z22" s="440"/>
    </row>
    <row r="23" spans="1:26" s="1" customFormat="1" ht="30.75" customHeight="1">
      <c r="A23" s="1441"/>
      <c r="B23" s="1439"/>
      <c r="C23" s="1440"/>
      <c r="D23" s="959"/>
      <c r="E23" s="916" t="s">
        <v>321</v>
      </c>
      <c r="F23" s="743"/>
      <c r="G23" s="744"/>
      <c r="H23" s="745"/>
      <c r="I23" s="552"/>
      <c r="J23" s="540" t="s">
        <v>20</v>
      </c>
      <c r="K23" s="129"/>
      <c r="L23" s="129"/>
      <c r="M23" s="203">
        <v>17.5</v>
      </c>
      <c r="N23" s="230">
        <v>17.5</v>
      </c>
      <c r="O23" s="230"/>
      <c r="P23" s="212"/>
      <c r="Q23" s="129">
        <v>18</v>
      </c>
      <c r="R23" s="129">
        <v>18</v>
      </c>
      <c r="S23" s="746" t="s">
        <v>320</v>
      </c>
      <c r="T23" s="902"/>
      <c r="U23" s="902"/>
      <c r="V23" s="903"/>
      <c r="W23" s="904"/>
      <c r="Y23" s="440"/>
      <c r="Z23" s="440"/>
    </row>
    <row r="24" spans="1:26" s="1" customFormat="1" ht="18" customHeight="1">
      <c r="A24" s="1441"/>
      <c r="B24" s="1439"/>
      <c r="C24" s="1440"/>
      <c r="D24" s="987"/>
      <c r="E24" s="990" t="s">
        <v>259</v>
      </c>
      <c r="F24" s="879"/>
      <c r="G24" s="961"/>
      <c r="H24" s="959"/>
      <c r="I24" s="929"/>
      <c r="J24" s="20" t="s">
        <v>20</v>
      </c>
      <c r="K24" s="119"/>
      <c r="L24" s="119"/>
      <c r="M24" s="202">
        <f>+N24+P24</f>
        <v>93</v>
      </c>
      <c r="N24" s="228">
        <v>93</v>
      </c>
      <c r="O24" s="228"/>
      <c r="P24" s="210"/>
      <c r="Q24" s="126">
        <v>61</v>
      </c>
      <c r="R24" s="126">
        <v>61</v>
      </c>
      <c r="S24" s="434" t="s">
        <v>260</v>
      </c>
      <c r="T24" s="716"/>
      <c r="U24" s="716"/>
      <c r="V24" s="717"/>
      <c r="W24" s="718"/>
      <c r="Y24" s="440"/>
      <c r="Z24" s="440"/>
    </row>
    <row r="25" spans="1:26" s="1" customFormat="1" ht="20.25" customHeight="1">
      <c r="A25" s="1441"/>
      <c r="B25" s="1439"/>
      <c r="C25" s="1440"/>
      <c r="D25" s="959"/>
      <c r="E25" s="930"/>
      <c r="F25" s="879"/>
      <c r="G25" s="961"/>
      <c r="H25" s="959"/>
      <c r="I25" s="929"/>
      <c r="J25" s="20" t="s">
        <v>20</v>
      </c>
      <c r="K25" s="119"/>
      <c r="L25" s="119"/>
      <c r="M25" s="394">
        <f t="shared" ref="M25:M39" si="0">+N25+P25</f>
        <v>4.5</v>
      </c>
      <c r="N25" s="719">
        <v>4.5</v>
      </c>
      <c r="O25" s="719"/>
      <c r="P25" s="396"/>
      <c r="Q25" s="395">
        <v>4.5</v>
      </c>
      <c r="R25" s="395">
        <v>4.5</v>
      </c>
      <c r="S25" s="720" t="s">
        <v>261</v>
      </c>
      <c r="T25" s="252"/>
      <c r="U25" s="273"/>
      <c r="V25" s="465"/>
      <c r="W25" s="450"/>
      <c r="X25" s="1" t="s">
        <v>238</v>
      </c>
      <c r="Y25" s="440"/>
      <c r="Z25" s="440"/>
    </row>
    <row r="26" spans="1:26" s="1" customFormat="1" ht="27.75" customHeight="1">
      <c r="A26" s="1441"/>
      <c r="B26" s="1439"/>
      <c r="C26" s="1440"/>
      <c r="D26" s="987"/>
      <c r="E26" s="841"/>
      <c r="F26" s="879"/>
      <c r="G26" s="961"/>
      <c r="H26" s="959"/>
      <c r="I26" s="929"/>
      <c r="J26" s="20" t="s">
        <v>20</v>
      </c>
      <c r="K26" s="119"/>
      <c r="L26" s="119"/>
      <c r="M26" s="96">
        <f t="shared" si="0"/>
        <v>140.19999999999999</v>
      </c>
      <c r="N26" s="148">
        <v>140.19999999999999</v>
      </c>
      <c r="O26" s="148"/>
      <c r="P26" s="209"/>
      <c r="Q26" s="119">
        <v>140</v>
      </c>
      <c r="R26" s="119">
        <v>140</v>
      </c>
      <c r="S26" s="922" t="s">
        <v>262</v>
      </c>
      <c r="T26" s="721"/>
      <c r="U26" s="721"/>
      <c r="V26" s="722"/>
      <c r="W26" s="723"/>
      <c r="Y26" s="440"/>
      <c r="Z26" s="440"/>
    </row>
    <row r="27" spans="1:26" s="1" customFormat="1" ht="28.5" customHeight="1">
      <c r="A27" s="1441"/>
      <c r="B27" s="1439"/>
      <c r="C27" s="1440"/>
      <c r="D27" s="987"/>
      <c r="E27" s="724" t="s">
        <v>263</v>
      </c>
      <c r="F27" s="712"/>
      <c r="G27" s="960"/>
      <c r="H27" s="958"/>
      <c r="I27" s="932"/>
      <c r="J27" s="27" t="s">
        <v>20</v>
      </c>
      <c r="K27" s="118"/>
      <c r="L27" s="118"/>
      <c r="M27" s="375">
        <f t="shared" si="0"/>
        <v>25.7</v>
      </c>
      <c r="N27" s="725">
        <v>25.7</v>
      </c>
      <c r="O27" s="725"/>
      <c r="P27" s="726"/>
      <c r="Q27" s="120">
        <v>25.7</v>
      </c>
      <c r="R27" s="120">
        <v>25.7</v>
      </c>
      <c r="S27" s="659" t="s">
        <v>264</v>
      </c>
      <c r="T27" s="727"/>
      <c r="U27" s="727"/>
      <c r="V27" s="728"/>
      <c r="W27" s="729"/>
      <c r="Y27" s="440"/>
      <c r="Z27" s="440"/>
    </row>
    <row r="28" spans="1:26" s="1" customFormat="1" ht="18" customHeight="1">
      <c r="A28" s="1441"/>
      <c r="B28" s="1439"/>
      <c r="C28" s="1440"/>
      <c r="D28" s="959"/>
      <c r="E28" s="930"/>
      <c r="F28" s="879"/>
      <c r="G28" s="961"/>
      <c r="H28" s="959"/>
      <c r="I28" s="929"/>
      <c r="J28" s="20" t="s">
        <v>20</v>
      </c>
      <c r="K28" s="119"/>
      <c r="L28" s="119"/>
      <c r="M28" s="394">
        <f t="shared" si="0"/>
        <v>3.7</v>
      </c>
      <c r="N28" s="228">
        <v>3.7</v>
      </c>
      <c r="O28" s="228"/>
      <c r="P28" s="210"/>
      <c r="Q28" s="126">
        <v>3.7</v>
      </c>
      <c r="R28" s="126">
        <v>3.7</v>
      </c>
      <c r="S28" s="730" t="s">
        <v>265</v>
      </c>
      <c r="T28" s="247"/>
      <c r="U28" s="269">
        <v>1</v>
      </c>
      <c r="V28" s="458">
        <v>1</v>
      </c>
      <c r="W28" s="456">
        <v>1</v>
      </c>
      <c r="X28" s="1" t="s">
        <v>238</v>
      </c>
      <c r="Y28" s="440"/>
      <c r="Z28" s="440"/>
    </row>
    <row r="29" spans="1:26" s="1" customFormat="1" ht="18" customHeight="1">
      <c r="A29" s="1441"/>
      <c r="B29" s="1439"/>
      <c r="C29" s="1440"/>
      <c r="D29" s="959"/>
      <c r="E29" s="1752"/>
      <c r="F29" s="879"/>
      <c r="G29" s="961"/>
      <c r="H29" s="959"/>
      <c r="I29" s="929"/>
      <c r="J29" s="20" t="s">
        <v>20</v>
      </c>
      <c r="K29" s="119"/>
      <c r="L29" s="119"/>
      <c r="M29" s="202">
        <f t="shared" si="0"/>
        <v>16</v>
      </c>
      <c r="N29" s="228"/>
      <c r="O29" s="228"/>
      <c r="P29" s="210">
        <v>16</v>
      </c>
      <c r="Q29" s="126"/>
      <c r="R29" s="126"/>
      <c r="S29" s="730" t="s">
        <v>266</v>
      </c>
      <c r="T29" s="247"/>
      <c r="U29" s="269">
        <v>1</v>
      </c>
      <c r="V29" s="458"/>
      <c r="W29" s="456"/>
      <c r="X29" s="1" t="s">
        <v>238</v>
      </c>
      <c r="Y29" s="440"/>
      <c r="Z29" s="440"/>
    </row>
    <row r="30" spans="1:26" s="1" customFormat="1" ht="19.5" customHeight="1">
      <c r="A30" s="1441"/>
      <c r="B30" s="1439"/>
      <c r="C30" s="1440"/>
      <c r="D30" s="959"/>
      <c r="E30" s="1753"/>
      <c r="F30" s="879"/>
      <c r="G30" s="961"/>
      <c r="H30" s="959"/>
      <c r="I30" s="929"/>
      <c r="J30" s="20" t="s">
        <v>20</v>
      </c>
      <c r="K30" s="119"/>
      <c r="L30" s="119"/>
      <c r="M30" s="731">
        <f t="shared" si="0"/>
        <v>5.3</v>
      </c>
      <c r="N30" s="228"/>
      <c r="O30" s="228"/>
      <c r="P30" s="210">
        <v>5.3</v>
      </c>
      <c r="Q30" s="395"/>
      <c r="R30" s="210"/>
      <c r="S30" s="730" t="s">
        <v>267</v>
      </c>
      <c r="T30" s="247"/>
      <c r="U30" s="269">
        <v>1</v>
      </c>
      <c r="V30" s="458"/>
      <c r="W30" s="456"/>
      <c r="X30" s="1" t="s">
        <v>238</v>
      </c>
      <c r="Y30" s="440"/>
      <c r="Z30" s="440"/>
    </row>
    <row r="31" spans="1:26" s="1" customFormat="1" ht="18.75" customHeight="1">
      <c r="A31" s="1441"/>
      <c r="B31" s="1439"/>
      <c r="C31" s="1440"/>
      <c r="D31" s="959"/>
      <c r="E31" s="1754"/>
      <c r="F31" s="713"/>
      <c r="G31" s="715"/>
      <c r="H31" s="966"/>
      <c r="I31" s="592"/>
      <c r="J31" s="23" t="s">
        <v>20</v>
      </c>
      <c r="K31" s="128"/>
      <c r="L31" s="128"/>
      <c r="M31" s="732">
        <f t="shared" si="0"/>
        <v>23</v>
      </c>
      <c r="N31" s="228"/>
      <c r="O31" s="228"/>
      <c r="P31" s="210">
        <v>23</v>
      </c>
      <c r="Q31" s="126"/>
      <c r="R31" s="210"/>
      <c r="S31" s="730" t="s">
        <v>268</v>
      </c>
      <c r="T31" s="247"/>
      <c r="U31" s="269">
        <v>1</v>
      </c>
      <c r="V31" s="458"/>
      <c r="W31" s="456"/>
      <c r="X31" s="1" t="s">
        <v>238</v>
      </c>
      <c r="Y31" s="440"/>
      <c r="Z31" s="440"/>
    </row>
    <row r="32" spans="1:26" s="1" customFormat="1" ht="18" customHeight="1">
      <c r="A32" s="1441"/>
      <c r="B32" s="1439"/>
      <c r="C32" s="1440"/>
      <c r="D32" s="987"/>
      <c r="E32" s="724" t="s">
        <v>269</v>
      </c>
      <c r="F32" s="712"/>
      <c r="G32" s="960"/>
      <c r="H32" s="958"/>
      <c r="I32" s="929"/>
      <c r="J32" s="20" t="s">
        <v>20</v>
      </c>
      <c r="K32" s="119"/>
      <c r="L32" s="119"/>
      <c r="M32" s="369">
        <f t="shared" si="0"/>
        <v>20</v>
      </c>
      <c r="N32" s="227">
        <v>20</v>
      </c>
      <c r="O32" s="227"/>
      <c r="P32" s="208"/>
      <c r="Q32" s="118">
        <v>20</v>
      </c>
      <c r="R32" s="208">
        <v>20</v>
      </c>
      <c r="S32" s="976" t="s">
        <v>270</v>
      </c>
      <c r="T32" s="258"/>
      <c r="U32" s="279"/>
      <c r="V32" s="371"/>
      <c r="W32" s="314"/>
      <c r="Y32" s="440"/>
      <c r="Z32" s="440"/>
    </row>
    <row r="33" spans="1:26" s="1" customFormat="1" ht="18" customHeight="1">
      <c r="A33" s="1441"/>
      <c r="B33" s="1439"/>
      <c r="C33" s="1440"/>
      <c r="D33" s="987"/>
      <c r="E33" s="733"/>
      <c r="F33" s="713"/>
      <c r="G33" s="715"/>
      <c r="H33" s="966"/>
      <c r="I33" s="592"/>
      <c r="J33" s="20" t="s">
        <v>20</v>
      </c>
      <c r="K33" s="128"/>
      <c r="L33" s="128"/>
      <c r="M33" s="137">
        <f t="shared" si="0"/>
        <v>7</v>
      </c>
      <c r="N33" s="229">
        <v>7</v>
      </c>
      <c r="O33" s="229"/>
      <c r="P33" s="211"/>
      <c r="Q33" s="128">
        <v>7</v>
      </c>
      <c r="R33" s="211">
        <v>7</v>
      </c>
      <c r="S33" s="997" t="s">
        <v>291</v>
      </c>
      <c r="T33" s="248"/>
      <c r="U33" s="270"/>
      <c r="V33" s="26"/>
      <c r="W33" s="315"/>
      <c r="Y33" s="440"/>
      <c r="Z33" s="440"/>
    </row>
    <row r="34" spans="1:26" s="1" customFormat="1" ht="15" customHeight="1">
      <c r="A34" s="1441"/>
      <c r="B34" s="1439"/>
      <c r="C34" s="1440"/>
      <c r="D34" s="987"/>
      <c r="E34" s="930" t="s">
        <v>288</v>
      </c>
      <c r="F34" s="879"/>
      <c r="G34" s="961"/>
      <c r="H34" s="959"/>
      <c r="I34" s="932"/>
      <c r="J34" s="27" t="s">
        <v>20</v>
      </c>
      <c r="K34" s="118"/>
      <c r="L34" s="209"/>
      <c r="M34" s="96">
        <f t="shared" si="0"/>
        <v>29.9</v>
      </c>
      <c r="N34" s="148">
        <v>29.9</v>
      </c>
      <c r="O34" s="227"/>
      <c r="P34" s="208"/>
      <c r="Q34" s="119">
        <v>29.9</v>
      </c>
      <c r="R34" s="194">
        <v>29.9</v>
      </c>
      <c r="S34" s="976" t="s">
        <v>271</v>
      </c>
      <c r="T34" s="614"/>
      <c r="U34" s="775"/>
      <c r="V34" s="776"/>
      <c r="W34" s="777"/>
      <c r="Y34" s="440"/>
      <c r="Z34" s="440"/>
    </row>
    <row r="35" spans="1:26" s="1" customFormat="1" ht="15" customHeight="1">
      <c r="A35" s="1441"/>
      <c r="B35" s="1439"/>
      <c r="C35" s="1440"/>
      <c r="D35" s="987"/>
      <c r="E35" s="930"/>
      <c r="F35" s="879"/>
      <c r="G35" s="961"/>
      <c r="H35" s="959"/>
      <c r="I35" s="929"/>
      <c r="J35" s="20" t="s">
        <v>20</v>
      </c>
      <c r="K35" s="119"/>
      <c r="L35" s="209"/>
      <c r="M35" s="398">
        <f t="shared" si="0"/>
        <v>14.2</v>
      </c>
      <c r="N35" s="148">
        <v>14.2</v>
      </c>
      <c r="O35" s="148"/>
      <c r="P35" s="209"/>
      <c r="Q35" s="119">
        <v>14.2</v>
      </c>
      <c r="R35" s="194">
        <v>14.2</v>
      </c>
      <c r="S35" s="922" t="s">
        <v>272</v>
      </c>
      <c r="T35" s="778"/>
      <c r="U35" s="888">
        <v>2</v>
      </c>
      <c r="V35" s="951">
        <v>2</v>
      </c>
      <c r="W35" s="1002">
        <v>2</v>
      </c>
      <c r="Y35" s="440"/>
      <c r="Z35" s="440"/>
    </row>
    <row r="36" spans="1:26" s="1" customFormat="1" ht="20.25" customHeight="1">
      <c r="A36" s="1441"/>
      <c r="B36" s="1439"/>
      <c r="C36" s="1440"/>
      <c r="D36" s="987"/>
      <c r="E36" s="714"/>
      <c r="F36" s="713"/>
      <c r="G36" s="715"/>
      <c r="H36" s="966"/>
      <c r="I36" s="592"/>
      <c r="J36" s="23" t="s">
        <v>20</v>
      </c>
      <c r="K36" s="128"/>
      <c r="L36" s="734"/>
      <c r="M36" s="137">
        <f t="shared" si="0"/>
        <v>8</v>
      </c>
      <c r="N36" s="229">
        <v>8</v>
      </c>
      <c r="O36" s="229"/>
      <c r="P36" s="211"/>
      <c r="Q36" s="128">
        <v>8</v>
      </c>
      <c r="R36" s="223">
        <v>8</v>
      </c>
      <c r="S36" s="997" t="s">
        <v>273</v>
      </c>
      <c r="T36" s="779"/>
      <c r="U36" s="270">
        <v>1</v>
      </c>
      <c r="V36" s="26"/>
      <c r="W36" s="315"/>
      <c r="Y36" s="440"/>
      <c r="Z36" s="440"/>
    </row>
    <row r="37" spans="1:26" s="1" customFormat="1" ht="27" customHeight="1">
      <c r="A37" s="1441"/>
      <c r="B37" s="1439"/>
      <c r="C37" s="1440"/>
      <c r="D37" s="959"/>
      <c r="E37" s="931" t="s">
        <v>274</v>
      </c>
      <c r="F37" s="712"/>
      <c r="G37" s="735"/>
      <c r="H37" s="958"/>
      <c r="I37" s="929"/>
      <c r="J37" s="20" t="s">
        <v>20</v>
      </c>
      <c r="K37" s="119"/>
      <c r="L37" s="118"/>
      <c r="M37" s="375">
        <f t="shared" si="0"/>
        <v>63.2</v>
      </c>
      <c r="N37" s="725">
        <v>63.2</v>
      </c>
      <c r="O37" s="725"/>
      <c r="P37" s="726"/>
      <c r="Q37" s="120">
        <v>63.2</v>
      </c>
      <c r="R37" s="726">
        <v>63.2</v>
      </c>
      <c r="S37" s="736" t="s">
        <v>350</v>
      </c>
      <c r="T37" s="249">
        <v>320</v>
      </c>
      <c r="U37" s="271">
        <v>320</v>
      </c>
      <c r="V37" s="470">
        <v>320</v>
      </c>
      <c r="W37" s="455">
        <v>320</v>
      </c>
      <c r="Y37" s="440"/>
      <c r="Z37" s="440"/>
    </row>
    <row r="38" spans="1:26" s="1" customFormat="1" ht="18" customHeight="1">
      <c r="A38" s="1441"/>
      <c r="B38" s="1439"/>
      <c r="C38" s="1440"/>
      <c r="D38" s="987"/>
      <c r="E38" s="930"/>
      <c r="F38" s="879"/>
      <c r="G38" s="961"/>
      <c r="H38" s="959"/>
      <c r="I38" s="929"/>
      <c r="J38" s="20" t="s">
        <v>20</v>
      </c>
      <c r="K38" s="119"/>
      <c r="L38" s="119"/>
      <c r="M38" s="202">
        <f t="shared" si="0"/>
        <v>16.7</v>
      </c>
      <c r="N38" s="228">
        <v>16.7</v>
      </c>
      <c r="O38" s="228"/>
      <c r="P38" s="210"/>
      <c r="Q38" s="126">
        <v>16.7</v>
      </c>
      <c r="R38" s="126">
        <v>16.7</v>
      </c>
      <c r="S38" s="434" t="s">
        <v>118</v>
      </c>
      <c r="T38" s="269">
        <v>21</v>
      </c>
      <c r="U38" s="269">
        <v>21</v>
      </c>
      <c r="V38" s="458">
        <v>21</v>
      </c>
      <c r="W38" s="456">
        <v>21</v>
      </c>
      <c r="Y38" s="440"/>
      <c r="Z38" s="440"/>
    </row>
    <row r="39" spans="1:26" s="1" customFormat="1" ht="17.25" customHeight="1">
      <c r="A39" s="1441"/>
      <c r="B39" s="1439"/>
      <c r="C39" s="1440"/>
      <c r="D39" s="959"/>
      <c r="E39" s="930"/>
      <c r="F39" s="879"/>
      <c r="G39" s="961"/>
      <c r="H39" s="959"/>
      <c r="I39" s="929"/>
      <c r="J39" s="20" t="s">
        <v>20</v>
      </c>
      <c r="K39" s="119"/>
      <c r="L39" s="119"/>
      <c r="M39" s="737">
        <f t="shared" si="0"/>
        <v>55.8</v>
      </c>
      <c r="N39" s="738">
        <v>55.8</v>
      </c>
      <c r="O39" s="738"/>
      <c r="P39" s="739"/>
      <c r="Q39" s="740">
        <v>20.8</v>
      </c>
      <c r="R39" s="740">
        <v>20.8</v>
      </c>
      <c r="S39" s="741" t="s">
        <v>275</v>
      </c>
      <c r="T39" s="742"/>
      <c r="U39" s="268"/>
      <c r="V39" s="459"/>
      <c r="W39" s="341"/>
      <c r="X39" s="1755" t="s">
        <v>302</v>
      </c>
      <c r="Y39" s="1396"/>
      <c r="Z39" s="1756"/>
    </row>
    <row r="40" spans="1:26" s="1" customFormat="1" ht="34.5" customHeight="1">
      <c r="A40" s="1441"/>
      <c r="B40" s="1439"/>
      <c r="C40" s="1440"/>
      <c r="D40" s="959"/>
      <c r="E40" s="930"/>
      <c r="F40" s="879"/>
      <c r="G40" s="961"/>
      <c r="H40" s="959"/>
      <c r="I40" s="929"/>
      <c r="J40" s="20" t="s">
        <v>20</v>
      </c>
      <c r="K40" s="119"/>
      <c r="L40" s="119"/>
      <c r="M40" s="202"/>
      <c r="N40" s="228"/>
      <c r="O40" s="228"/>
      <c r="P40" s="210"/>
      <c r="Q40" s="126">
        <v>35</v>
      </c>
      <c r="R40" s="126">
        <v>35</v>
      </c>
      <c r="S40" s="730" t="s">
        <v>276</v>
      </c>
      <c r="T40" s="247"/>
      <c r="U40" s="269"/>
      <c r="V40" s="458"/>
      <c r="W40" s="456"/>
      <c r="X40" s="1757"/>
      <c r="Y40" s="1396"/>
      <c r="Z40" s="1756"/>
    </row>
    <row r="41" spans="1:26" s="1" customFormat="1" ht="19.5" customHeight="1">
      <c r="A41" s="1441"/>
      <c r="B41" s="1439"/>
      <c r="C41" s="1440"/>
      <c r="D41" s="959"/>
      <c r="E41" s="930"/>
      <c r="F41" s="879"/>
      <c r="G41" s="961"/>
      <c r="H41" s="959"/>
      <c r="I41" s="929"/>
      <c r="J41" s="20" t="s">
        <v>20</v>
      </c>
      <c r="K41" s="119"/>
      <c r="L41" s="119"/>
      <c r="M41" s="394">
        <f>+N41+P41</f>
        <v>50</v>
      </c>
      <c r="N41" s="228">
        <v>50</v>
      </c>
      <c r="O41" s="228"/>
      <c r="P41" s="210"/>
      <c r="Q41" s="126">
        <v>50</v>
      </c>
      <c r="R41" s="126">
        <v>50</v>
      </c>
      <c r="S41" s="730" t="s">
        <v>277</v>
      </c>
      <c r="T41" s="247"/>
      <c r="U41" s="269"/>
      <c r="V41" s="458"/>
      <c r="W41" s="456"/>
      <c r="Y41" s="440"/>
      <c r="Z41" s="440"/>
    </row>
    <row r="42" spans="1:26" s="1" customFormat="1" ht="20.25" customHeight="1">
      <c r="A42" s="1441"/>
      <c r="B42" s="1439"/>
      <c r="C42" s="1440"/>
      <c r="D42" s="959"/>
      <c r="E42" s="930"/>
      <c r="F42" s="879"/>
      <c r="G42" s="961"/>
      <c r="H42" s="959"/>
      <c r="I42" s="929"/>
      <c r="J42" s="20" t="s">
        <v>20</v>
      </c>
      <c r="K42" s="119"/>
      <c r="L42" s="119"/>
      <c r="M42" s="394">
        <f>+N42+P42</f>
        <v>32</v>
      </c>
      <c r="N42" s="228">
        <v>32</v>
      </c>
      <c r="O42" s="228"/>
      <c r="P42" s="210"/>
      <c r="Q42" s="126">
        <v>32</v>
      </c>
      <c r="R42" s="126">
        <v>32</v>
      </c>
      <c r="S42" s="730" t="s">
        <v>278</v>
      </c>
      <c r="T42" s="247"/>
      <c r="U42" s="269"/>
      <c r="V42" s="458"/>
      <c r="W42" s="456"/>
      <c r="Y42" s="440"/>
      <c r="Z42" s="440"/>
    </row>
    <row r="43" spans="1:26" s="1" customFormat="1" ht="19.5" customHeight="1">
      <c r="A43" s="937"/>
      <c r="B43" s="939"/>
      <c r="C43" s="989"/>
      <c r="D43" s="987"/>
      <c r="E43" s="442" t="s">
        <v>282</v>
      </c>
      <c r="F43" s="743"/>
      <c r="G43" s="744"/>
      <c r="H43" s="745"/>
      <c r="I43" s="552"/>
      <c r="J43" s="540" t="s">
        <v>20</v>
      </c>
      <c r="K43" s="129"/>
      <c r="L43" s="129"/>
      <c r="M43" s="203">
        <f>+N43+P43</f>
        <v>31.5</v>
      </c>
      <c r="N43" s="230">
        <v>31.5</v>
      </c>
      <c r="O43" s="230"/>
      <c r="P43" s="212"/>
      <c r="Q43" s="129">
        <v>31.5</v>
      </c>
      <c r="R43" s="129">
        <v>31.5</v>
      </c>
      <c r="S43" s="746" t="s">
        <v>283</v>
      </c>
      <c r="T43" s="747"/>
      <c r="U43" s="748"/>
      <c r="V43" s="749"/>
      <c r="W43" s="750"/>
      <c r="Y43" s="440"/>
      <c r="Z43" s="440"/>
    </row>
    <row r="44" spans="1:26" s="1" customFormat="1" ht="38.25" customHeight="1">
      <c r="A44" s="937"/>
      <c r="B44" s="939"/>
      <c r="C44" s="989"/>
      <c r="D44" s="965"/>
      <c r="E44" s="930" t="s">
        <v>279</v>
      </c>
      <c r="F44" s="751"/>
      <c r="G44" s="962"/>
      <c r="H44" s="959"/>
      <c r="I44" s="929" t="s">
        <v>280</v>
      </c>
      <c r="J44" s="20" t="s">
        <v>20</v>
      </c>
      <c r="K44" s="126"/>
      <c r="L44" s="126"/>
      <c r="M44" s="202">
        <f>+N44+P44</f>
        <v>12</v>
      </c>
      <c r="N44" s="228">
        <v>12</v>
      </c>
      <c r="O44" s="228"/>
      <c r="P44" s="210"/>
      <c r="Q44" s="126">
        <v>12</v>
      </c>
      <c r="R44" s="126">
        <v>12</v>
      </c>
      <c r="S44" s="417" t="s">
        <v>243</v>
      </c>
      <c r="T44" s="269"/>
      <c r="U44" s="752">
        <v>100</v>
      </c>
      <c r="V44" s="753">
        <v>100</v>
      </c>
      <c r="W44" s="754">
        <v>100</v>
      </c>
      <c r="X44" s="1" t="s">
        <v>238</v>
      </c>
      <c r="Y44" s="440"/>
      <c r="Z44" s="440"/>
    </row>
    <row r="45" spans="1:26" s="1" customFormat="1" ht="19.5" customHeight="1">
      <c r="A45" s="24"/>
      <c r="B45" s="942"/>
      <c r="C45" s="989"/>
      <c r="D45" s="571" t="s">
        <v>26</v>
      </c>
      <c r="E45" s="1480" t="s">
        <v>242</v>
      </c>
      <c r="F45" s="662"/>
      <c r="G45" s="1485" t="s">
        <v>136</v>
      </c>
      <c r="H45" s="958" t="s">
        <v>18</v>
      </c>
      <c r="I45" s="1362" t="s">
        <v>46</v>
      </c>
      <c r="J45" s="663" t="s">
        <v>20</v>
      </c>
      <c r="K45" s="664">
        <v>78.900000000000006</v>
      </c>
      <c r="L45" s="665">
        <v>78.900000000000006</v>
      </c>
      <c r="M45" s="528">
        <v>70.2</v>
      </c>
      <c r="N45" s="403">
        <v>70.2</v>
      </c>
      <c r="O45" s="403"/>
      <c r="P45" s="404"/>
      <c r="Q45" s="404">
        <v>67.7</v>
      </c>
      <c r="R45" s="404">
        <v>67.7</v>
      </c>
      <c r="S45" s="1749" t="s">
        <v>186</v>
      </c>
      <c r="T45" s="1751" t="s">
        <v>106</v>
      </c>
      <c r="U45" s="1746" t="s">
        <v>106</v>
      </c>
      <c r="V45" s="1746" t="s">
        <v>106</v>
      </c>
      <c r="W45" s="1442" t="s">
        <v>106</v>
      </c>
      <c r="Y45" s="440"/>
      <c r="Z45" s="440"/>
    </row>
    <row r="46" spans="1:26" s="1" customFormat="1" ht="24" customHeight="1">
      <c r="A46" s="24"/>
      <c r="B46" s="942"/>
      <c r="C46" s="989"/>
      <c r="D46" s="987"/>
      <c r="E46" s="1481"/>
      <c r="F46" s="666"/>
      <c r="G46" s="1486"/>
      <c r="H46" s="959"/>
      <c r="I46" s="1406"/>
      <c r="J46" s="460" t="s">
        <v>158</v>
      </c>
      <c r="K46" s="546">
        <v>28.1</v>
      </c>
      <c r="L46" s="405">
        <v>28.1</v>
      </c>
      <c r="M46" s="461"/>
      <c r="N46" s="462"/>
      <c r="O46" s="462"/>
      <c r="P46" s="405"/>
      <c r="Q46" s="405"/>
      <c r="R46" s="405"/>
      <c r="S46" s="1750"/>
      <c r="T46" s="1747"/>
      <c r="U46" s="1747"/>
      <c r="V46" s="1747"/>
      <c r="W46" s="1748"/>
      <c r="Y46" s="440"/>
      <c r="Z46" s="440"/>
    </row>
    <row r="47" spans="1:26" s="1" customFormat="1" ht="45.75" customHeight="1">
      <c r="A47" s="24"/>
      <c r="B47" s="942"/>
      <c r="C47" s="989"/>
      <c r="D47" s="569"/>
      <c r="E47" s="1381"/>
      <c r="F47" s="392"/>
      <c r="G47" s="853"/>
      <c r="H47" s="441"/>
      <c r="I47" s="592"/>
      <c r="J47" s="124" t="s">
        <v>20</v>
      </c>
      <c r="K47" s="128">
        <v>50</v>
      </c>
      <c r="L47" s="211">
        <v>50</v>
      </c>
      <c r="M47" s="188">
        <v>58.9</v>
      </c>
      <c r="N47" s="229">
        <v>58.9</v>
      </c>
      <c r="O47" s="229"/>
      <c r="P47" s="211"/>
      <c r="Q47" s="211">
        <v>58.9</v>
      </c>
      <c r="R47" s="211">
        <v>58.9</v>
      </c>
      <c r="S47" s="701" t="s">
        <v>241</v>
      </c>
      <c r="T47" s="702" t="s">
        <v>171</v>
      </c>
      <c r="U47" s="702" t="s">
        <v>172</v>
      </c>
      <c r="V47" s="703" t="s">
        <v>172</v>
      </c>
      <c r="W47" s="704" t="s">
        <v>172</v>
      </c>
      <c r="Y47" s="440"/>
      <c r="Z47" s="440"/>
    </row>
    <row r="48" spans="1:26" s="1" customFormat="1" ht="47.25" customHeight="1">
      <c r="A48" s="937"/>
      <c r="B48" s="942"/>
      <c r="C48" s="996"/>
      <c r="D48" s="920" t="s">
        <v>28</v>
      </c>
      <c r="E48" s="930" t="s">
        <v>27</v>
      </c>
      <c r="F48" s="660"/>
      <c r="G48" s="661" t="s">
        <v>134</v>
      </c>
      <c r="H48" s="941" t="s">
        <v>18</v>
      </c>
      <c r="I48" s="948" t="s">
        <v>23</v>
      </c>
      <c r="J48" s="39" t="s">
        <v>20</v>
      </c>
      <c r="K48" s="388">
        <v>42.9</v>
      </c>
      <c r="L48" s="388">
        <v>42.9</v>
      </c>
      <c r="M48" s="389">
        <v>15</v>
      </c>
      <c r="N48" s="390">
        <v>15</v>
      </c>
      <c r="O48" s="390"/>
      <c r="P48" s="391"/>
      <c r="Q48" s="128">
        <v>15</v>
      </c>
      <c r="R48" s="128">
        <v>15</v>
      </c>
      <c r="S48" s="1010" t="s">
        <v>254</v>
      </c>
      <c r="T48" s="246">
        <v>100</v>
      </c>
      <c r="U48" s="888">
        <v>70</v>
      </c>
      <c r="V48" s="248">
        <v>70</v>
      </c>
      <c r="W48" s="315">
        <v>50</v>
      </c>
      <c r="Y48" s="440"/>
      <c r="Z48" s="440"/>
    </row>
    <row r="49" spans="1:26" s="1" customFormat="1" ht="60" customHeight="1">
      <c r="A49" s="937"/>
      <c r="B49" s="942"/>
      <c r="C49" s="996"/>
      <c r="D49" s="920" t="s">
        <v>30</v>
      </c>
      <c r="E49" s="442" t="s">
        <v>239</v>
      </c>
      <c r="F49" s="93" t="s">
        <v>105</v>
      </c>
      <c r="G49" s="155" t="s">
        <v>135</v>
      </c>
      <c r="H49" s="181" t="s">
        <v>18</v>
      </c>
      <c r="I49" s="163" t="s">
        <v>29</v>
      </c>
      <c r="J49" s="19" t="s">
        <v>20</v>
      </c>
      <c r="K49" s="129">
        <v>45</v>
      </c>
      <c r="L49" s="129">
        <v>45</v>
      </c>
      <c r="M49" s="203">
        <v>45</v>
      </c>
      <c r="N49" s="230">
        <v>45</v>
      </c>
      <c r="O49" s="230"/>
      <c r="P49" s="212"/>
      <c r="Q49" s="129">
        <v>45</v>
      </c>
      <c r="R49" s="129">
        <v>45</v>
      </c>
      <c r="S49" s="175" t="s">
        <v>154</v>
      </c>
      <c r="T49" s="615" t="s">
        <v>234</v>
      </c>
      <c r="U49" s="616" t="s">
        <v>233</v>
      </c>
      <c r="V49" s="616" t="s">
        <v>233</v>
      </c>
      <c r="W49" s="844" t="s">
        <v>233</v>
      </c>
      <c r="Y49" s="440"/>
      <c r="Z49" s="440"/>
    </row>
    <row r="50" spans="1:26" s="1" customFormat="1" ht="17.25" customHeight="1">
      <c r="A50" s="1441"/>
      <c r="B50" s="1439"/>
      <c r="C50" s="1444"/>
      <c r="D50" s="571" t="s">
        <v>33</v>
      </c>
      <c r="E50" s="1402" t="s">
        <v>194</v>
      </c>
      <c r="F50" s="1460"/>
      <c r="G50" s="1400" t="s">
        <v>137</v>
      </c>
      <c r="H50" s="1478" t="s">
        <v>18</v>
      </c>
      <c r="I50" s="1362" t="s">
        <v>31</v>
      </c>
      <c r="J50" s="27" t="s">
        <v>20</v>
      </c>
      <c r="K50" s="118">
        <v>150</v>
      </c>
      <c r="L50" s="118">
        <v>150</v>
      </c>
      <c r="M50" s="135">
        <v>148.69999999999999</v>
      </c>
      <c r="N50" s="227">
        <v>148.69999999999999</v>
      </c>
      <c r="O50" s="227"/>
      <c r="P50" s="208"/>
      <c r="Q50" s="118">
        <v>150</v>
      </c>
      <c r="R50" s="118">
        <v>150</v>
      </c>
      <c r="S50" s="111" t="s">
        <v>32</v>
      </c>
      <c r="T50" s="251">
        <v>2</v>
      </c>
      <c r="U50" s="272">
        <v>2</v>
      </c>
      <c r="V50" s="464">
        <v>2</v>
      </c>
      <c r="W50" s="449">
        <v>2</v>
      </c>
      <c r="Y50" s="440"/>
      <c r="Z50" s="440"/>
    </row>
    <row r="51" spans="1:26" s="1" customFormat="1" ht="28.5" customHeight="1">
      <c r="A51" s="1441"/>
      <c r="B51" s="1439"/>
      <c r="C51" s="1444"/>
      <c r="D51" s="987"/>
      <c r="E51" s="1404"/>
      <c r="F51" s="1461"/>
      <c r="G51" s="1487"/>
      <c r="H51" s="1479"/>
      <c r="I51" s="1465"/>
      <c r="J51" s="20"/>
      <c r="K51" s="119"/>
      <c r="L51" s="119"/>
      <c r="M51" s="96"/>
      <c r="N51" s="148"/>
      <c r="O51" s="148"/>
      <c r="P51" s="209"/>
      <c r="Q51" s="119"/>
      <c r="R51" s="119"/>
      <c r="S51" s="112" t="s">
        <v>220</v>
      </c>
      <c r="T51" s="252">
        <v>200</v>
      </c>
      <c r="U51" s="273">
        <v>200</v>
      </c>
      <c r="V51" s="465">
        <v>200</v>
      </c>
      <c r="W51" s="450">
        <v>200</v>
      </c>
      <c r="Y51" s="440"/>
      <c r="Z51" s="440"/>
    </row>
    <row r="52" spans="1:26" s="1" customFormat="1" ht="15.75" customHeight="1">
      <c r="A52" s="1441"/>
      <c r="B52" s="1439"/>
      <c r="C52" s="1444"/>
      <c r="D52" s="987"/>
      <c r="E52" s="1404"/>
      <c r="F52" s="1461"/>
      <c r="G52" s="1487"/>
      <c r="H52" s="1479"/>
      <c r="I52" s="1465"/>
      <c r="J52" s="20"/>
      <c r="K52" s="119"/>
      <c r="L52" s="119"/>
      <c r="M52" s="96"/>
      <c r="N52" s="148"/>
      <c r="O52" s="148"/>
      <c r="P52" s="209"/>
      <c r="Q52" s="119"/>
      <c r="R52" s="119"/>
      <c r="S52" s="113" t="s">
        <v>170</v>
      </c>
      <c r="T52" s="252">
        <v>3</v>
      </c>
      <c r="U52" s="273">
        <v>3</v>
      </c>
      <c r="V52" s="465">
        <v>3</v>
      </c>
      <c r="W52" s="450">
        <v>3</v>
      </c>
      <c r="Y52" s="440"/>
      <c r="Z52" s="440"/>
    </row>
    <row r="53" spans="1:26" s="1" customFormat="1" ht="15" customHeight="1">
      <c r="A53" s="1441"/>
      <c r="B53" s="1439"/>
      <c r="C53" s="1444"/>
      <c r="D53" s="987"/>
      <c r="E53" s="1404"/>
      <c r="F53" s="1461"/>
      <c r="G53" s="1487"/>
      <c r="H53" s="1479"/>
      <c r="I53" s="162"/>
      <c r="J53" s="20"/>
      <c r="K53" s="119"/>
      <c r="L53" s="119"/>
      <c r="M53" s="96"/>
      <c r="N53" s="148"/>
      <c r="O53" s="148"/>
      <c r="P53" s="209"/>
      <c r="Q53" s="119"/>
      <c r="R53" s="119"/>
      <c r="S53" s="114" t="s">
        <v>196</v>
      </c>
      <c r="T53" s="253">
        <v>10</v>
      </c>
      <c r="U53" s="274">
        <v>10</v>
      </c>
      <c r="V53" s="466">
        <v>10</v>
      </c>
      <c r="W53" s="451">
        <v>10</v>
      </c>
      <c r="Y53" s="440"/>
      <c r="Z53" s="440"/>
    </row>
    <row r="54" spans="1:26" s="1" customFormat="1" ht="27" customHeight="1">
      <c r="A54" s="1441"/>
      <c r="B54" s="1439"/>
      <c r="C54" s="1444"/>
      <c r="D54" s="569"/>
      <c r="E54" s="95"/>
      <c r="F54" s="1462"/>
      <c r="G54" s="853"/>
      <c r="H54" s="1489"/>
      <c r="I54" s="164"/>
      <c r="J54" s="23"/>
      <c r="K54" s="128"/>
      <c r="L54" s="128"/>
      <c r="M54" s="137"/>
      <c r="N54" s="229"/>
      <c r="O54" s="229"/>
      <c r="P54" s="211"/>
      <c r="Q54" s="128"/>
      <c r="R54" s="128"/>
      <c r="S54" s="471" t="s">
        <v>120</v>
      </c>
      <c r="T54" s="518">
        <v>1</v>
      </c>
      <c r="U54" s="270"/>
      <c r="V54" s="26"/>
      <c r="W54" s="315"/>
      <c r="Y54" s="440"/>
      <c r="Z54" s="440"/>
    </row>
    <row r="55" spans="1:26" s="1" customFormat="1" ht="13.5" customHeight="1">
      <c r="A55" s="937"/>
      <c r="B55" s="939"/>
      <c r="C55" s="989"/>
      <c r="D55" s="987" t="s">
        <v>36</v>
      </c>
      <c r="E55" s="1467" t="s">
        <v>289</v>
      </c>
      <c r="F55" s="72"/>
      <c r="G55" s="1400" t="s">
        <v>138</v>
      </c>
      <c r="H55" s="959" t="s">
        <v>18</v>
      </c>
      <c r="I55" s="1362" t="s">
        <v>34</v>
      </c>
      <c r="J55" s="20" t="s">
        <v>20</v>
      </c>
      <c r="K55" s="119">
        <v>300.39999999999998</v>
      </c>
      <c r="L55" s="119">
        <v>38.6</v>
      </c>
      <c r="M55" s="96">
        <v>39</v>
      </c>
      <c r="N55" s="148">
        <v>39</v>
      </c>
      <c r="O55" s="148"/>
      <c r="P55" s="209"/>
      <c r="Q55" s="119">
        <v>39</v>
      </c>
      <c r="R55" s="119">
        <v>39</v>
      </c>
      <c r="S55" s="1576" t="s">
        <v>35</v>
      </c>
      <c r="T55" s="254">
        <v>130</v>
      </c>
      <c r="U55" s="275">
        <v>130</v>
      </c>
      <c r="V55" s="467">
        <v>130</v>
      </c>
      <c r="W55" s="452">
        <v>130</v>
      </c>
      <c r="Y55" s="440"/>
      <c r="Z55" s="440"/>
    </row>
    <row r="56" spans="1:26" s="1" customFormat="1" ht="14.25" customHeight="1">
      <c r="A56" s="937"/>
      <c r="B56" s="939"/>
      <c r="C56" s="989"/>
      <c r="D56" s="987"/>
      <c r="E56" s="1467"/>
      <c r="F56" s="72"/>
      <c r="G56" s="1470"/>
      <c r="H56" s="959"/>
      <c r="I56" s="1586"/>
      <c r="J56" s="20"/>
      <c r="K56" s="119"/>
      <c r="L56" s="119"/>
      <c r="M56" s="96"/>
      <c r="N56" s="148"/>
      <c r="O56" s="148"/>
      <c r="P56" s="209"/>
      <c r="Q56" s="119"/>
      <c r="R56" s="119"/>
      <c r="S56" s="1738"/>
      <c r="T56" s="255"/>
      <c r="U56" s="276"/>
      <c r="V56" s="468"/>
      <c r="W56" s="453"/>
      <c r="Y56" s="440"/>
      <c r="Z56" s="440"/>
    </row>
    <row r="57" spans="1:26" s="1" customFormat="1" ht="38.25" customHeight="1">
      <c r="A57" s="937"/>
      <c r="B57" s="939"/>
      <c r="C57" s="989"/>
      <c r="D57" s="374"/>
      <c r="E57" s="1468"/>
      <c r="F57" s="21"/>
      <c r="G57" s="1471"/>
      <c r="H57" s="959"/>
      <c r="I57" s="73"/>
      <c r="J57" s="20"/>
      <c r="K57" s="130"/>
      <c r="L57" s="130"/>
      <c r="M57" s="204"/>
      <c r="N57" s="231"/>
      <c r="O57" s="231"/>
      <c r="P57" s="213"/>
      <c r="Q57" s="130"/>
      <c r="R57" s="130"/>
      <c r="S57" s="472" t="s">
        <v>116</v>
      </c>
      <c r="T57" s="473">
        <v>4</v>
      </c>
      <c r="U57" s="277"/>
      <c r="V57" s="469"/>
      <c r="W57" s="454"/>
      <c r="Y57" s="440"/>
      <c r="Z57" s="440"/>
    </row>
    <row r="58" spans="1:26" s="1" customFormat="1" ht="27.75" customHeight="1">
      <c r="A58" s="937"/>
      <c r="B58" s="942"/>
      <c r="C58" s="996"/>
      <c r="D58" s="571" t="s">
        <v>37</v>
      </c>
      <c r="E58" s="1402" t="s">
        <v>38</v>
      </c>
      <c r="F58" s="76"/>
      <c r="G58" s="1400" t="s">
        <v>139</v>
      </c>
      <c r="H58" s="379" t="s">
        <v>18</v>
      </c>
      <c r="I58" s="1362" t="s">
        <v>39</v>
      </c>
      <c r="J58" s="78" t="s">
        <v>20</v>
      </c>
      <c r="K58" s="118">
        <v>16.7</v>
      </c>
      <c r="L58" s="118">
        <v>16.7</v>
      </c>
      <c r="M58" s="135">
        <v>20.3</v>
      </c>
      <c r="N58" s="227">
        <v>20.3</v>
      </c>
      <c r="O58" s="227"/>
      <c r="P58" s="208"/>
      <c r="Q58" s="118">
        <v>20.3</v>
      </c>
      <c r="R58" s="118">
        <v>20.3</v>
      </c>
      <c r="S58" s="659" t="s">
        <v>40</v>
      </c>
      <c r="T58" s="249">
        <v>15</v>
      </c>
      <c r="U58" s="271">
        <v>15</v>
      </c>
      <c r="V58" s="470">
        <v>15</v>
      </c>
      <c r="W58" s="455">
        <v>15</v>
      </c>
      <c r="Y58" s="440"/>
      <c r="Z58" s="440"/>
    </row>
    <row r="59" spans="1:26" s="1" customFormat="1" ht="41.25" customHeight="1">
      <c r="A59" s="24"/>
      <c r="B59" s="942"/>
      <c r="C59" s="996"/>
      <c r="D59" s="569"/>
      <c r="E59" s="1482"/>
      <c r="F59" s="22"/>
      <c r="G59" s="1401"/>
      <c r="H59" s="966"/>
      <c r="I59" s="1473"/>
      <c r="J59" s="23"/>
      <c r="K59" s="128"/>
      <c r="L59" s="128"/>
      <c r="M59" s="137"/>
      <c r="N59" s="229"/>
      <c r="O59" s="229"/>
      <c r="P59" s="211"/>
      <c r="Q59" s="128"/>
      <c r="R59" s="128"/>
      <c r="S59" s="1006" t="s">
        <v>240</v>
      </c>
      <c r="T59" s="248"/>
      <c r="U59" s="270">
        <v>1</v>
      </c>
      <c r="V59" s="26">
        <v>1</v>
      </c>
      <c r="W59" s="315">
        <v>1</v>
      </c>
      <c r="Y59" s="440"/>
      <c r="Z59" s="440"/>
    </row>
    <row r="60" spans="1:26" s="1" customFormat="1" ht="25.5" customHeight="1">
      <c r="A60" s="24"/>
      <c r="B60" s="942"/>
      <c r="C60" s="996"/>
      <c r="D60" s="965" t="s">
        <v>41</v>
      </c>
      <c r="E60" s="1467" t="s">
        <v>210</v>
      </c>
      <c r="F60" s="21"/>
      <c r="G60" s="1483" t="s">
        <v>140</v>
      </c>
      <c r="H60" s="959" t="s">
        <v>18</v>
      </c>
      <c r="I60" s="1465" t="s">
        <v>42</v>
      </c>
      <c r="J60" s="180" t="s">
        <v>43</v>
      </c>
      <c r="K60" s="119">
        <v>30.5</v>
      </c>
      <c r="L60" s="119">
        <v>24.3</v>
      </c>
      <c r="M60" s="135">
        <v>12.1</v>
      </c>
      <c r="N60" s="227">
        <v>12.1</v>
      </c>
      <c r="O60" s="227"/>
      <c r="P60" s="208"/>
      <c r="Q60" s="118">
        <v>12.1</v>
      </c>
      <c r="R60" s="118">
        <v>12.1</v>
      </c>
      <c r="S60" s="1005"/>
      <c r="T60" s="656"/>
      <c r="U60" s="656"/>
      <c r="V60" s="657"/>
      <c r="W60" s="658"/>
      <c r="Y60" s="440"/>
      <c r="Z60" s="440"/>
    </row>
    <row r="61" spans="1:26" s="1" customFormat="1" ht="50.25" customHeight="1">
      <c r="A61" s="24"/>
      <c r="B61" s="939"/>
      <c r="C61" s="996"/>
      <c r="D61" s="920"/>
      <c r="E61" s="1468"/>
      <c r="F61" s="22"/>
      <c r="G61" s="1484"/>
      <c r="H61" s="966"/>
      <c r="I61" s="1466"/>
      <c r="J61" s="26" t="s">
        <v>44</v>
      </c>
      <c r="K61" s="128"/>
      <c r="L61" s="128"/>
      <c r="M61" s="137"/>
      <c r="N61" s="229"/>
      <c r="O61" s="229"/>
      <c r="P61" s="211"/>
      <c r="Q61" s="128"/>
      <c r="R61" s="128"/>
      <c r="S61" s="1006"/>
      <c r="T61" s="256"/>
      <c r="U61" s="278"/>
      <c r="V61" s="474"/>
      <c r="W61" s="475"/>
      <c r="Y61" s="440"/>
      <c r="Z61" s="440"/>
    </row>
    <row r="62" spans="1:26" s="1" customFormat="1" ht="22.5" customHeight="1">
      <c r="A62" s="24"/>
      <c r="B62" s="939"/>
      <c r="C62" s="989"/>
      <c r="D62" s="919" t="s">
        <v>45</v>
      </c>
      <c r="E62" s="931" t="s">
        <v>126</v>
      </c>
      <c r="F62" s="76"/>
      <c r="G62" s="960" t="s">
        <v>141</v>
      </c>
      <c r="H62" s="958" t="s">
        <v>18</v>
      </c>
      <c r="I62" s="1362" t="s">
        <v>119</v>
      </c>
      <c r="J62" s="812" t="s">
        <v>20</v>
      </c>
      <c r="K62" s="118">
        <v>9.8000000000000007</v>
      </c>
      <c r="L62" s="118">
        <v>9.8000000000000007</v>
      </c>
      <c r="M62" s="135">
        <v>40.700000000000003</v>
      </c>
      <c r="N62" s="227">
        <v>40.700000000000003</v>
      </c>
      <c r="O62" s="227"/>
      <c r="P62" s="208"/>
      <c r="Q62" s="118">
        <v>40.700000000000003</v>
      </c>
      <c r="R62" s="118">
        <v>40.700000000000003</v>
      </c>
      <c r="S62" s="928" t="s">
        <v>127</v>
      </c>
      <c r="T62" s="258">
        <v>54</v>
      </c>
      <c r="U62" s="279">
        <v>55</v>
      </c>
      <c r="V62" s="371">
        <v>55</v>
      </c>
      <c r="W62" s="314">
        <v>55</v>
      </c>
      <c r="Y62" s="440"/>
      <c r="Z62" s="440"/>
    </row>
    <row r="63" spans="1:26" s="1" customFormat="1" ht="19.5" customHeight="1">
      <c r="A63" s="24"/>
      <c r="B63" s="939"/>
      <c r="C63" s="989"/>
      <c r="D63" s="920"/>
      <c r="E63" s="714"/>
      <c r="F63" s="22"/>
      <c r="G63" s="715"/>
      <c r="H63" s="966"/>
      <c r="I63" s="1472"/>
      <c r="J63" s="144" t="s">
        <v>20</v>
      </c>
      <c r="K63" s="128"/>
      <c r="L63" s="128"/>
      <c r="M63" s="137"/>
      <c r="N63" s="229"/>
      <c r="O63" s="229"/>
      <c r="P63" s="211"/>
      <c r="Q63" s="128"/>
      <c r="R63" s="128"/>
      <c r="S63" s="110" t="s">
        <v>294</v>
      </c>
      <c r="T63" s="248"/>
      <c r="U63" s="270">
        <v>10</v>
      </c>
      <c r="V63" s="26">
        <v>10</v>
      </c>
      <c r="W63" s="315">
        <v>10</v>
      </c>
      <c r="X63" s="440"/>
      <c r="Y63" s="440"/>
      <c r="Z63" s="440"/>
    </row>
    <row r="64" spans="1:26" s="1" customFormat="1" ht="43.5" customHeight="1">
      <c r="A64" s="24"/>
      <c r="B64" s="939"/>
      <c r="C64" s="989"/>
      <c r="D64" s="570" t="s">
        <v>47</v>
      </c>
      <c r="E64" s="442" t="s">
        <v>312</v>
      </c>
      <c r="F64" s="550"/>
      <c r="G64" s="551"/>
      <c r="H64" s="181">
        <v>1</v>
      </c>
      <c r="I64" s="552" t="s">
        <v>313</v>
      </c>
      <c r="J64" s="144" t="s">
        <v>20</v>
      </c>
      <c r="K64" s="128"/>
      <c r="L64" s="128"/>
      <c r="M64" s="896">
        <v>5</v>
      </c>
      <c r="N64" s="897">
        <v>5</v>
      </c>
      <c r="O64" s="229"/>
      <c r="P64" s="211"/>
      <c r="Q64" s="129"/>
      <c r="R64" s="129"/>
      <c r="S64" s="865" t="s">
        <v>310</v>
      </c>
      <c r="T64" s="866"/>
      <c r="U64" s="867">
        <v>1</v>
      </c>
      <c r="V64" s="868"/>
      <c r="W64" s="869"/>
      <c r="X64" s="892" t="s">
        <v>311</v>
      </c>
      <c r="Y64" s="440"/>
      <c r="Z64" s="440"/>
    </row>
    <row r="65" spans="1:26" s="1" customFormat="1" ht="41.25" customHeight="1">
      <c r="A65" s="24"/>
      <c r="B65" s="939"/>
      <c r="C65" s="989"/>
      <c r="D65" s="570" t="s">
        <v>219</v>
      </c>
      <c r="E65" s="442" t="s">
        <v>290</v>
      </c>
      <c r="F65" s="550"/>
      <c r="G65" s="551"/>
      <c r="H65" s="181">
        <v>1</v>
      </c>
      <c r="I65" s="646" t="s">
        <v>34</v>
      </c>
      <c r="J65" s="144" t="s">
        <v>20</v>
      </c>
      <c r="K65" s="128"/>
      <c r="L65" s="128"/>
      <c r="M65" s="137">
        <v>12</v>
      </c>
      <c r="N65" s="229">
        <v>12</v>
      </c>
      <c r="O65" s="229"/>
      <c r="P65" s="211"/>
      <c r="Q65" s="129">
        <v>12</v>
      </c>
      <c r="R65" s="129">
        <v>12</v>
      </c>
      <c r="S65" s="865" t="s">
        <v>258</v>
      </c>
      <c r="T65" s="866"/>
      <c r="U65" s="867">
        <v>1</v>
      </c>
      <c r="V65" s="868">
        <v>1</v>
      </c>
      <c r="W65" s="869">
        <v>1</v>
      </c>
      <c r="X65" s="440"/>
      <c r="Y65" s="440"/>
      <c r="Z65" s="440"/>
    </row>
    <row r="66" spans="1:26" s="1" customFormat="1" ht="25.5" customHeight="1">
      <c r="A66" s="24"/>
      <c r="B66" s="939"/>
      <c r="C66" s="989"/>
      <c r="D66" s="919" t="s">
        <v>297</v>
      </c>
      <c r="E66" s="1402" t="s">
        <v>298</v>
      </c>
      <c r="F66" s="76"/>
      <c r="G66" s="960" t="s">
        <v>141</v>
      </c>
      <c r="H66" s="958" t="s">
        <v>18</v>
      </c>
      <c r="I66" s="932" t="s">
        <v>29</v>
      </c>
      <c r="J66" s="812" t="s">
        <v>20</v>
      </c>
      <c r="K66" s="118"/>
      <c r="L66" s="118"/>
      <c r="M66" s="870">
        <v>3</v>
      </c>
      <c r="N66" s="871">
        <v>3</v>
      </c>
      <c r="O66" s="227"/>
      <c r="P66" s="208"/>
      <c r="Q66" s="119"/>
      <c r="R66" s="423"/>
      <c r="S66" s="977" t="s">
        <v>310</v>
      </c>
      <c r="T66" s="258"/>
      <c r="U66" s="775">
        <v>1</v>
      </c>
      <c r="V66" s="371"/>
      <c r="W66" s="314"/>
      <c r="X66" s="892" t="s">
        <v>311</v>
      </c>
      <c r="Y66" s="440"/>
      <c r="Z66" s="440"/>
    </row>
    <row r="67" spans="1:26" s="1" customFormat="1" ht="30" customHeight="1">
      <c r="A67" s="24"/>
      <c r="B67" s="939"/>
      <c r="C67" s="989"/>
      <c r="D67" s="920"/>
      <c r="E67" s="1405"/>
      <c r="F67" s="22"/>
      <c r="G67" s="715"/>
      <c r="H67" s="966"/>
      <c r="I67" s="864"/>
      <c r="J67" s="144"/>
      <c r="K67" s="128"/>
      <c r="L67" s="128"/>
      <c r="M67" s="137"/>
      <c r="N67" s="229"/>
      <c r="O67" s="229"/>
      <c r="P67" s="211"/>
      <c r="Q67" s="128"/>
      <c r="R67" s="128"/>
      <c r="S67" s="429"/>
      <c r="T67" s="248"/>
      <c r="U67" s="846"/>
      <c r="V67" s="26"/>
      <c r="W67" s="315"/>
      <c r="X67" s="847"/>
      <c r="Y67" s="440"/>
      <c r="Z67" s="440"/>
    </row>
    <row r="68" spans="1:26" s="1" customFormat="1" ht="43.5" customHeight="1">
      <c r="A68" s="24"/>
      <c r="B68" s="939"/>
      <c r="C68" s="989"/>
      <c r="D68" s="920"/>
      <c r="E68" s="917" t="s">
        <v>323</v>
      </c>
      <c r="F68" s="22"/>
      <c r="G68" s="715"/>
      <c r="H68" s="966">
        <v>1</v>
      </c>
      <c r="I68" s="864" t="s">
        <v>169</v>
      </c>
      <c r="J68" s="144" t="s">
        <v>20</v>
      </c>
      <c r="K68" s="128">
        <v>15</v>
      </c>
      <c r="L68" s="128">
        <v>15</v>
      </c>
      <c r="M68" s="137"/>
      <c r="N68" s="229"/>
      <c r="O68" s="229"/>
      <c r="P68" s="211"/>
      <c r="Q68" s="128"/>
      <c r="R68" s="128"/>
      <c r="S68" s="918" t="s">
        <v>324</v>
      </c>
      <c r="T68" s="708">
        <v>1</v>
      </c>
      <c r="U68" s="721"/>
      <c r="V68" s="951"/>
      <c r="W68" s="1002"/>
      <c r="X68" s="847"/>
      <c r="Y68" s="440"/>
      <c r="Z68" s="440"/>
    </row>
    <row r="69" spans="1:26" s="1" customFormat="1" ht="42.75" customHeight="1">
      <c r="A69" s="24"/>
      <c r="B69" s="939"/>
      <c r="C69" s="989"/>
      <c r="D69" s="570"/>
      <c r="E69" s="921" t="s">
        <v>217</v>
      </c>
      <c r="F69" s="643"/>
      <c r="G69" s="644" t="s">
        <v>228</v>
      </c>
      <c r="H69" s="645">
        <v>1</v>
      </c>
      <c r="I69" s="646" t="s">
        <v>34</v>
      </c>
      <c r="J69" s="647" t="s">
        <v>20</v>
      </c>
      <c r="K69" s="648"/>
      <c r="L69" s="648">
        <v>1</v>
      </c>
      <c r="M69" s="649"/>
      <c r="N69" s="650"/>
      <c r="O69" s="650"/>
      <c r="P69" s="651"/>
      <c r="Q69" s="648"/>
      <c r="R69" s="648"/>
      <c r="S69" s="652" t="s">
        <v>218</v>
      </c>
      <c r="T69" s="653">
        <v>20</v>
      </c>
      <c r="U69" s="654"/>
      <c r="V69" s="553"/>
      <c r="W69" s="554"/>
      <c r="X69" s="440"/>
      <c r="Y69" s="440"/>
      <c r="Z69" s="440"/>
    </row>
    <row r="70" spans="1:26" s="1" customFormat="1" ht="16.5" customHeight="1" thickBot="1">
      <c r="A70" s="29"/>
      <c r="B70" s="943"/>
      <c r="C70" s="576"/>
      <c r="D70" s="558"/>
      <c r="E70" s="555"/>
      <c r="F70" s="556"/>
      <c r="G70" s="557"/>
      <c r="H70" s="558"/>
      <c r="I70" s="328"/>
      <c r="J70" s="45" t="s">
        <v>50</v>
      </c>
      <c r="K70" s="131">
        <f t="shared" ref="K70:R70" si="1">SUM(K14:K69)</f>
        <v>7810.9</v>
      </c>
      <c r="L70" s="131">
        <f t="shared" si="1"/>
        <v>7597.1</v>
      </c>
      <c r="M70" s="131">
        <f t="shared" si="1"/>
        <v>6934.7999999999993</v>
      </c>
      <c r="N70" s="131">
        <f t="shared" si="1"/>
        <v>6890.4999999999991</v>
      </c>
      <c r="O70" s="131">
        <f t="shared" si="1"/>
        <v>4352</v>
      </c>
      <c r="P70" s="131">
        <f t="shared" si="1"/>
        <v>44.3</v>
      </c>
      <c r="Q70" s="131">
        <f t="shared" si="1"/>
        <v>6801.3999999999987</v>
      </c>
      <c r="R70" s="131">
        <f t="shared" si="1"/>
        <v>6801.3999999999987</v>
      </c>
      <c r="S70" s="559"/>
      <c r="T70" s="560"/>
      <c r="U70" s="561"/>
      <c r="V70" s="562"/>
      <c r="W70" s="563"/>
      <c r="X70" s="440"/>
      <c r="Y70" s="440"/>
      <c r="Z70" s="440"/>
    </row>
    <row r="71" spans="1:26" s="1" customFormat="1" ht="18" customHeight="1">
      <c r="A71" s="1441" t="s">
        <v>13</v>
      </c>
      <c r="B71" s="1439" t="s">
        <v>13</v>
      </c>
      <c r="C71" s="1494" t="s">
        <v>22</v>
      </c>
      <c r="D71" s="86"/>
      <c r="E71" s="1467" t="s">
        <v>48</v>
      </c>
      <c r="F71" s="1498"/>
      <c r="G71" s="1355" t="s">
        <v>142</v>
      </c>
      <c r="H71" s="1496" t="s">
        <v>18</v>
      </c>
      <c r="I71" s="1497" t="s">
        <v>19</v>
      </c>
      <c r="J71" s="476" t="s">
        <v>20</v>
      </c>
      <c r="K71" s="119">
        <v>157.5</v>
      </c>
      <c r="L71" s="119">
        <v>157.5</v>
      </c>
      <c r="M71" s="909">
        <v>160.1</v>
      </c>
      <c r="N71" s="906">
        <v>159.1</v>
      </c>
      <c r="O71" s="906">
        <v>117</v>
      </c>
      <c r="P71" s="477">
        <v>1</v>
      </c>
      <c r="Q71" s="119">
        <v>163.6</v>
      </c>
      <c r="R71" s="119">
        <v>164.8</v>
      </c>
      <c r="S71" s="1739" t="s">
        <v>49</v>
      </c>
      <c r="T71" s="887">
        <v>8</v>
      </c>
      <c r="U71" s="887">
        <v>8</v>
      </c>
      <c r="V71" s="1729">
        <v>8</v>
      </c>
      <c r="W71" s="1732">
        <v>8</v>
      </c>
      <c r="Y71" s="440"/>
      <c r="Z71" s="440"/>
    </row>
    <row r="72" spans="1:26" s="1" customFormat="1" ht="18" customHeight="1">
      <c r="A72" s="1441"/>
      <c r="B72" s="1439"/>
      <c r="C72" s="1494"/>
      <c r="D72" s="86"/>
      <c r="E72" s="1467"/>
      <c r="F72" s="1498"/>
      <c r="G72" s="1355"/>
      <c r="H72" s="1496"/>
      <c r="I72" s="1352"/>
      <c r="J72" s="17" t="s">
        <v>20</v>
      </c>
      <c r="K72" s="119"/>
      <c r="L72" s="119"/>
      <c r="M72" s="901">
        <v>0.9</v>
      </c>
      <c r="N72" s="900">
        <v>0.9</v>
      </c>
      <c r="O72" s="900">
        <v>0.7</v>
      </c>
      <c r="P72" s="405"/>
      <c r="Q72" s="119"/>
      <c r="R72" s="119"/>
      <c r="S72" s="1716"/>
      <c r="T72" s="888"/>
      <c r="U72" s="888"/>
      <c r="V72" s="1730"/>
      <c r="W72" s="1733"/>
      <c r="Y72" s="440"/>
      <c r="Z72" s="440"/>
    </row>
    <row r="73" spans="1:26" s="1" customFormat="1" ht="16.5" customHeight="1">
      <c r="A73" s="1441"/>
      <c r="B73" s="1439"/>
      <c r="C73" s="1494"/>
      <c r="D73" s="86"/>
      <c r="E73" s="1467"/>
      <c r="F73" s="1498"/>
      <c r="G73" s="1355"/>
      <c r="H73" s="1496"/>
      <c r="I73" s="1352"/>
      <c r="J73" s="39" t="s">
        <v>21</v>
      </c>
      <c r="K73" s="128">
        <v>2.5</v>
      </c>
      <c r="L73" s="128">
        <v>2.5</v>
      </c>
      <c r="M73" s="907"/>
      <c r="N73" s="908"/>
      <c r="O73" s="908"/>
      <c r="P73" s="463"/>
      <c r="Q73" s="128"/>
      <c r="R73" s="128"/>
      <c r="S73" s="1716"/>
      <c r="T73" s="888"/>
      <c r="U73" s="888"/>
      <c r="V73" s="1730"/>
      <c r="W73" s="1733"/>
      <c r="Y73" s="440"/>
      <c r="Z73" s="440"/>
    </row>
    <row r="74" spans="1:26" s="1" customFormat="1" ht="19.5" customHeight="1" thickBot="1">
      <c r="A74" s="1505"/>
      <c r="B74" s="1493"/>
      <c r="C74" s="1495"/>
      <c r="D74" s="79"/>
      <c r="E74" s="1469"/>
      <c r="F74" s="1499"/>
      <c r="G74" s="1356"/>
      <c r="H74" s="1371"/>
      <c r="I74" s="1353"/>
      <c r="J74" s="980" t="s">
        <v>50</v>
      </c>
      <c r="K74" s="131">
        <f>SUM(K71:K73)</f>
        <v>160</v>
      </c>
      <c r="L74" s="131">
        <f t="shared" ref="L74:R74" si="2">SUM(L71:L73)</f>
        <v>160</v>
      </c>
      <c r="M74" s="131">
        <f>SUM(M71:M73)</f>
        <v>161</v>
      </c>
      <c r="N74" s="131">
        <f t="shared" si="2"/>
        <v>160</v>
      </c>
      <c r="O74" s="131">
        <f t="shared" si="2"/>
        <v>117.7</v>
      </c>
      <c r="P74" s="131">
        <f t="shared" si="2"/>
        <v>1</v>
      </c>
      <c r="Q74" s="131">
        <f t="shared" si="2"/>
        <v>163.6</v>
      </c>
      <c r="R74" s="131">
        <f t="shared" si="2"/>
        <v>164.8</v>
      </c>
      <c r="S74" s="1740"/>
      <c r="T74" s="889"/>
      <c r="U74" s="889"/>
      <c r="V74" s="1731"/>
      <c r="W74" s="1734"/>
      <c r="Y74" s="440"/>
      <c r="Z74" s="440"/>
    </row>
    <row r="75" spans="1:26" s="1" customFormat="1" ht="24.75" customHeight="1">
      <c r="A75" s="1504" t="s">
        <v>13</v>
      </c>
      <c r="B75" s="1500" t="s">
        <v>13</v>
      </c>
      <c r="C75" s="1501" t="s">
        <v>26</v>
      </c>
      <c r="D75" s="373"/>
      <c r="E75" s="925" t="s">
        <v>51</v>
      </c>
      <c r="F75" s="1533"/>
      <c r="G75" s="1354" t="s">
        <v>143</v>
      </c>
      <c r="H75" s="1370" t="s">
        <v>18</v>
      </c>
      <c r="I75" s="1497" t="s">
        <v>19</v>
      </c>
      <c r="J75" s="425" t="s">
        <v>20</v>
      </c>
      <c r="K75" s="176">
        <v>285.7</v>
      </c>
      <c r="L75" s="176">
        <v>285.7</v>
      </c>
      <c r="M75" s="189">
        <v>271.89999999999998</v>
      </c>
      <c r="N75" s="147">
        <v>271.89999999999998</v>
      </c>
      <c r="O75" s="147">
        <v>110.3</v>
      </c>
      <c r="P75" s="219"/>
      <c r="Q75" s="176">
        <v>301.89999999999998</v>
      </c>
      <c r="R75" s="176">
        <v>271.89999999999998</v>
      </c>
      <c r="S75" s="481" t="s">
        <v>52</v>
      </c>
      <c r="T75" s="887">
        <v>31</v>
      </c>
      <c r="U75" s="887">
        <v>31</v>
      </c>
      <c r="V75" s="950">
        <v>31</v>
      </c>
      <c r="W75" s="1001">
        <v>31</v>
      </c>
      <c r="Y75" s="440"/>
      <c r="Z75" s="440"/>
    </row>
    <row r="76" spans="1:26" s="1" customFormat="1" ht="15" customHeight="1">
      <c r="A76" s="1441"/>
      <c r="B76" s="1439"/>
      <c r="C76" s="1494"/>
      <c r="D76" s="86"/>
      <c r="E76" s="930"/>
      <c r="F76" s="1498"/>
      <c r="G76" s="1355"/>
      <c r="H76" s="1496"/>
      <c r="I76" s="1472"/>
      <c r="J76" s="23"/>
      <c r="K76" s="128"/>
      <c r="L76" s="128"/>
      <c r="M76" s="137"/>
      <c r="N76" s="229"/>
      <c r="O76" s="229"/>
      <c r="P76" s="211"/>
      <c r="Q76" s="128"/>
      <c r="R76" s="128"/>
      <c r="S76" s="433"/>
      <c r="T76" s="888"/>
      <c r="U76" s="888"/>
      <c r="V76" s="951"/>
      <c r="W76" s="1002"/>
      <c r="Y76" s="440"/>
      <c r="Z76" s="440"/>
    </row>
    <row r="77" spans="1:26" s="1" customFormat="1" ht="24.75" customHeight="1">
      <c r="A77" s="1441"/>
      <c r="B77" s="1439"/>
      <c r="C77" s="1494"/>
      <c r="D77" s="86"/>
      <c r="E77" s="930"/>
      <c r="F77" s="1498"/>
      <c r="G77" s="1355"/>
      <c r="H77" s="1496"/>
      <c r="I77" s="929" t="s">
        <v>23</v>
      </c>
      <c r="J77" s="19" t="s">
        <v>20</v>
      </c>
      <c r="K77" s="129">
        <v>61.3</v>
      </c>
      <c r="L77" s="129">
        <v>61.3</v>
      </c>
      <c r="M77" s="203">
        <v>57.9</v>
      </c>
      <c r="N77" s="230">
        <v>57.9</v>
      </c>
      <c r="O77" s="230"/>
      <c r="P77" s="212"/>
      <c r="Q77" s="129">
        <v>49.3</v>
      </c>
      <c r="R77" s="129">
        <v>48.9</v>
      </c>
      <c r="S77" s="1010"/>
      <c r="T77" s="888"/>
      <c r="U77" s="888"/>
      <c r="V77" s="951"/>
      <c r="W77" s="1002"/>
      <c r="Y77" s="440"/>
      <c r="Z77" s="440"/>
    </row>
    <row r="78" spans="1:26" s="1" customFormat="1" ht="19.5" customHeight="1" thickBot="1">
      <c r="A78" s="1505"/>
      <c r="B78" s="1493"/>
      <c r="C78" s="1495"/>
      <c r="D78" s="79"/>
      <c r="E78" s="933"/>
      <c r="F78" s="1499"/>
      <c r="G78" s="1356"/>
      <c r="H78" s="1371"/>
      <c r="I78" s="949"/>
      <c r="J78" s="980" t="s">
        <v>50</v>
      </c>
      <c r="K78" s="131">
        <f>SUM(K75:K77)</f>
        <v>347</v>
      </c>
      <c r="L78" s="131">
        <f t="shared" ref="L78:R78" si="3">SUM(L75:L77)</f>
        <v>347</v>
      </c>
      <c r="M78" s="131">
        <f>SUM(M75:M77)</f>
        <v>329.79999999999995</v>
      </c>
      <c r="N78" s="131">
        <f>SUM(N75:N77)</f>
        <v>329.79999999999995</v>
      </c>
      <c r="O78" s="131">
        <f t="shared" si="3"/>
        <v>110.3</v>
      </c>
      <c r="P78" s="131">
        <f t="shared" si="3"/>
        <v>0</v>
      </c>
      <c r="Q78" s="131">
        <f t="shared" si="3"/>
        <v>351.2</v>
      </c>
      <c r="R78" s="131">
        <f t="shared" si="3"/>
        <v>320.79999999999995</v>
      </c>
      <c r="S78" s="115"/>
      <c r="T78" s="878"/>
      <c r="U78" s="878"/>
      <c r="V78" s="947"/>
      <c r="W78" s="1000"/>
      <c r="Y78" s="440"/>
      <c r="Z78" s="440"/>
    </row>
    <row r="79" spans="1:26" s="1" customFormat="1" ht="18" customHeight="1">
      <c r="A79" s="1504" t="s">
        <v>13</v>
      </c>
      <c r="B79" s="1506" t="s">
        <v>13</v>
      </c>
      <c r="C79" s="1501" t="s">
        <v>28</v>
      </c>
      <c r="D79" s="373"/>
      <c r="E79" s="1510" t="s">
        <v>121</v>
      </c>
      <c r="F79" s="1533"/>
      <c r="G79" s="1354" t="s">
        <v>144</v>
      </c>
      <c r="H79" s="1370" t="s">
        <v>18</v>
      </c>
      <c r="I79" s="1497" t="s">
        <v>119</v>
      </c>
      <c r="J79" s="437" t="s">
        <v>20</v>
      </c>
      <c r="K79" s="176">
        <v>153.9</v>
      </c>
      <c r="L79" s="176">
        <v>153.9</v>
      </c>
      <c r="M79" s="905">
        <f>153+0.4</f>
        <v>153.4</v>
      </c>
      <c r="N79" s="906">
        <f>153+0.4</f>
        <v>153.4</v>
      </c>
      <c r="O79" s="655">
        <v>115.3</v>
      </c>
      <c r="P79" s="482"/>
      <c r="Q79" s="176">
        <v>153.4</v>
      </c>
      <c r="R79" s="176">
        <v>153.4</v>
      </c>
      <c r="S79" s="1720" t="s">
        <v>122</v>
      </c>
      <c r="T79" s="887">
        <v>11</v>
      </c>
      <c r="U79" s="887">
        <v>11</v>
      </c>
      <c r="V79" s="1723">
        <v>11</v>
      </c>
      <c r="W79" s="1735">
        <v>11</v>
      </c>
      <c r="Y79" s="440"/>
      <c r="Z79" s="440"/>
    </row>
    <row r="80" spans="1:26" s="1" customFormat="1" ht="23.25" customHeight="1">
      <c r="A80" s="1441"/>
      <c r="B80" s="1392"/>
      <c r="C80" s="1494"/>
      <c r="D80" s="86"/>
      <c r="E80" s="1467"/>
      <c r="F80" s="1498"/>
      <c r="G80" s="1355"/>
      <c r="H80" s="1496"/>
      <c r="I80" s="1472"/>
      <c r="J80" s="592" t="s">
        <v>21</v>
      </c>
      <c r="K80" s="128"/>
      <c r="L80" s="128">
        <v>0.1</v>
      </c>
      <c r="M80" s="439"/>
      <c r="N80" s="435"/>
      <c r="O80" s="435"/>
      <c r="P80" s="463"/>
      <c r="Q80" s="128"/>
      <c r="R80" s="128"/>
      <c r="S80" s="1721"/>
      <c r="T80" s="888"/>
      <c r="U80" s="888"/>
      <c r="V80" s="1724"/>
      <c r="W80" s="1736"/>
      <c r="Y80" s="440"/>
      <c r="Z80" s="440"/>
    </row>
    <row r="81" spans="1:26" s="1" customFormat="1" ht="18.75" customHeight="1">
      <c r="A81" s="1441"/>
      <c r="B81" s="1392"/>
      <c r="C81" s="1494"/>
      <c r="D81" s="86"/>
      <c r="E81" s="1467"/>
      <c r="F81" s="1498"/>
      <c r="G81" s="1355"/>
      <c r="H81" s="1496"/>
      <c r="I81" s="929" t="s">
        <v>23</v>
      </c>
      <c r="J81" s="483" t="s">
        <v>20</v>
      </c>
      <c r="K81" s="129">
        <v>22.1</v>
      </c>
      <c r="L81" s="129">
        <v>22.1</v>
      </c>
      <c r="M81" s="484">
        <v>4.3</v>
      </c>
      <c r="N81" s="485">
        <v>4.3</v>
      </c>
      <c r="O81" s="485"/>
      <c r="P81" s="486"/>
      <c r="Q81" s="129">
        <v>4.3</v>
      </c>
      <c r="R81" s="129">
        <v>4.3</v>
      </c>
      <c r="S81" s="1721"/>
      <c r="T81" s="888"/>
      <c r="U81" s="888"/>
      <c r="V81" s="1724"/>
      <c r="W81" s="1736"/>
      <c r="Y81" s="440"/>
      <c r="Z81" s="440"/>
    </row>
    <row r="82" spans="1:26" s="1" customFormat="1" ht="19.5" customHeight="1" thickBot="1">
      <c r="A82" s="1505"/>
      <c r="B82" s="1507"/>
      <c r="C82" s="1495"/>
      <c r="D82" s="79"/>
      <c r="E82" s="1469"/>
      <c r="F82" s="1499"/>
      <c r="G82" s="1356"/>
      <c r="H82" s="1371"/>
      <c r="I82" s="949"/>
      <c r="J82" s="980" t="s">
        <v>50</v>
      </c>
      <c r="K82" s="438">
        <f t="shared" ref="K82:R82" si="4">SUM(K79:K81)</f>
        <v>176</v>
      </c>
      <c r="L82" s="438">
        <f t="shared" si="4"/>
        <v>176.1</v>
      </c>
      <c r="M82" s="438">
        <f t="shared" si="4"/>
        <v>157.70000000000002</v>
      </c>
      <c r="N82" s="438">
        <f t="shared" si="4"/>
        <v>157.70000000000002</v>
      </c>
      <c r="O82" s="438">
        <f t="shared" si="4"/>
        <v>115.3</v>
      </c>
      <c r="P82" s="438">
        <f t="shared" si="4"/>
        <v>0</v>
      </c>
      <c r="Q82" s="438">
        <f t="shared" si="4"/>
        <v>157.70000000000002</v>
      </c>
      <c r="R82" s="438">
        <f t="shared" si="4"/>
        <v>157.70000000000002</v>
      </c>
      <c r="S82" s="1722"/>
      <c r="T82" s="889"/>
      <c r="U82" s="889"/>
      <c r="V82" s="1725"/>
      <c r="W82" s="1737"/>
      <c r="Y82" s="440"/>
      <c r="Z82" s="440"/>
    </row>
    <row r="83" spans="1:26" s="1" customFormat="1" ht="19.5" customHeight="1">
      <c r="A83" s="1504" t="s">
        <v>13</v>
      </c>
      <c r="B83" s="1500" t="s">
        <v>13</v>
      </c>
      <c r="C83" s="1501" t="s">
        <v>30</v>
      </c>
      <c r="D83" s="373"/>
      <c r="E83" s="1510" t="s">
        <v>53</v>
      </c>
      <c r="F83" s="1533"/>
      <c r="G83" s="1372" t="s">
        <v>145</v>
      </c>
      <c r="H83" s="1370" t="s">
        <v>18</v>
      </c>
      <c r="I83" s="924" t="s">
        <v>23</v>
      </c>
      <c r="J83" s="37" t="s">
        <v>20</v>
      </c>
      <c r="K83" s="132">
        <v>15.7</v>
      </c>
      <c r="L83" s="132">
        <v>15.7</v>
      </c>
      <c r="M83" s="206">
        <v>15.7</v>
      </c>
      <c r="N83" s="233">
        <v>15.7</v>
      </c>
      <c r="O83" s="233"/>
      <c r="P83" s="215"/>
      <c r="Q83" s="132">
        <v>15.7</v>
      </c>
      <c r="R83" s="132">
        <v>15.7</v>
      </c>
      <c r="S83" s="481"/>
      <c r="T83" s="877"/>
      <c r="U83" s="877"/>
      <c r="V83" s="945"/>
      <c r="W83" s="998"/>
      <c r="Y83" s="440"/>
      <c r="Z83" s="440"/>
    </row>
    <row r="84" spans="1:26" s="1" customFormat="1" ht="15.75" customHeight="1" thickBot="1">
      <c r="A84" s="1505"/>
      <c r="B84" s="1493"/>
      <c r="C84" s="1495"/>
      <c r="D84" s="79"/>
      <c r="E84" s="1538"/>
      <c r="F84" s="1499"/>
      <c r="G84" s="1373"/>
      <c r="H84" s="1371"/>
      <c r="I84" s="166"/>
      <c r="J84" s="980" t="s">
        <v>50</v>
      </c>
      <c r="K84" s="133">
        <f t="shared" ref="K84:R84" si="5">SUM(K83:K83)</f>
        <v>15.7</v>
      </c>
      <c r="L84" s="133">
        <f t="shared" si="5"/>
        <v>15.7</v>
      </c>
      <c r="M84" s="100">
        <f t="shared" si="5"/>
        <v>15.7</v>
      </c>
      <c r="N84" s="329">
        <f t="shared" si="5"/>
        <v>15.7</v>
      </c>
      <c r="O84" s="329">
        <f t="shared" si="5"/>
        <v>0</v>
      </c>
      <c r="P84" s="328">
        <f t="shared" si="5"/>
        <v>0</v>
      </c>
      <c r="Q84" s="133">
        <f t="shared" si="5"/>
        <v>15.7</v>
      </c>
      <c r="R84" s="133">
        <f t="shared" si="5"/>
        <v>15.7</v>
      </c>
      <c r="S84" s="116"/>
      <c r="T84" s="889"/>
      <c r="U84" s="889"/>
      <c r="V84" s="952"/>
      <c r="W84" s="1003"/>
      <c r="Y84" s="440"/>
      <c r="Z84" s="440"/>
    </row>
    <row r="85" spans="1:26" s="1" customFormat="1" ht="28.5" customHeight="1">
      <c r="A85" s="936" t="s">
        <v>13</v>
      </c>
      <c r="B85" s="488" t="s">
        <v>13</v>
      </c>
      <c r="C85" s="577" t="s">
        <v>33</v>
      </c>
      <c r="D85" s="373"/>
      <c r="E85" s="489" t="s">
        <v>319</v>
      </c>
      <c r="F85" s="490"/>
      <c r="G85" s="491"/>
      <c r="H85" s="944"/>
      <c r="I85" s="492"/>
      <c r="J85" s="37" t="s">
        <v>20</v>
      </c>
      <c r="K85" s="205"/>
      <c r="L85" s="117"/>
      <c r="M85" s="205"/>
      <c r="N85" s="232"/>
      <c r="O85" s="232"/>
      <c r="P85" s="214"/>
      <c r="Q85" s="117"/>
      <c r="R85" s="205"/>
      <c r="S85" s="400"/>
      <c r="T85" s="970"/>
      <c r="U85" s="970"/>
      <c r="V85" s="478"/>
      <c r="W85" s="320"/>
      <c r="Y85" s="440"/>
      <c r="Z85" s="440"/>
    </row>
    <row r="86" spans="1:26" s="1" customFormat="1" ht="15.75" customHeight="1">
      <c r="A86" s="937"/>
      <c r="B86" s="30"/>
      <c r="C86" s="578"/>
      <c r="D86" s="969" t="s">
        <v>13</v>
      </c>
      <c r="E86" s="1402" t="s">
        <v>128</v>
      </c>
      <c r="F86" s="80"/>
      <c r="G86" s="1357" t="s">
        <v>146</v>
      </c>
      <c r="H86" s="379" t="s">
        <v>18</v>
      </c>
      <c r="I86" s="1362" t="s">
        <v>19</v>
      </c>
      <c r="J86" s="27" t="s">
        <v>20</v>
      </c>
      <c r="K86" s="135">
        <v>44</v>
      </c>
      <c r="L86" s="118">
        <v>49.4</v>
      </c>
      <c r="M86" s="135">
        <v>49.4</v>
      </c>
      <c r="N86" s="227">
        <v>49.4</v>
      </c>
      <c r="O86" s="227"/>
      <c r="P86" s="208"/>
      <c r="Q86" s="118">
        <v>49.4</v>
      </c>
      <c r="R86" s="135">
        <v>49.4</v>
      </c>
      <c r="S86" s="1511" t="s">
        <v>110</v>
      </c>
      <c r="T86" s="279">
        <v>3</v>
      </c>
      <c r="U86" s="279">
        <v>3</v>
      </c>
      <c r="V86" s="371">
        <v>3</v>
      </c>
      <c r="W86" s="314">
        <v>3</v>
      </c>
      <c r="Y86" s="440"/>
      <c r="Z86" s="440"/>
    </row>
    <row r="87" spans="1:26" s="1" customFormat="1" ht="25.5" customHeight="1">
      <c r="A87" s="937"/>
      <c r="B87" s="30"/>
      <c r="C87" s="578"/>
      <c r="D87" s="940"/>
      <c r="E87" s="1598"/>
      <c r="F87" s="378"/>
      <c r="G87" s="1599"/>
      <c r="H87" s="380"/>
      <c r="I87" s="1363"/>
      <c r="J87" s="20"/>
      <c r="K87" s="96"/>
      <c r="L87" s="119"/>
      <c r="M87" s="420"/>
      <c r="N87" s="421"/>
      <c r="O87" s="421"/>
      <c r="P87" s="422"/>
      <c r="Q87" s="423"/>
      <c r="R87" s="420"/>
      <c r="S87" s="1512"/>
      <c r="T87" s="888"/>
      <c r="U87" s="888"/>
      <c r="V87" s="951"/>
      <c r="W87" s="1002"/>
      <c r="Y87" s="440"/>
      <c r="Z87" s="440"/>
    </row>
    <row r="88" spans="1:26" s="1" customFormat="1" ht="26.25" customHeight="1">
      <c r="A88" s="937"/>
      <c r="B88" s="30"/>
      <c r="C88" s="578"/>
      <c r="D88" s="940"/>
      <c r="E88" s="1598"/>
      <c r="F88" s="378"/>
      <c r="G88" s="961"/>
      <c r="H88" s="959">
        <v>5</v>
      </c>
      <c r="I88" s="932" t="s">
        <v>169</v>
      </c>
      <c r="J88" s="376" t="s">
        <v>20</v>
      </c>
      <c r="K88" s="203">
        <v>18.8</v>
      </c>
      <c r="L88" s="129">
        <v>18.8</v>
      </c>
      <c r="M88" s="203">
        <v>18.8</v>
      </c>
      <c r="N88" s="230">
        <v>18.8</v>
      </c>
      <c r="O88" s="770"/>
      <c r="P88" s="769"/>
      <c r="Q88" s="203">
        <v>18.8</v>
      </c>
      <c r="R88" s="203">
        <v>18.8</v>
      </c>
      <c r="S88" s="377" t="s">
        <v>180</v>
      </c>
      <c r="T88" s="771">
        <v>1</v>
      </c>
      <c r="U88" s="771">
        <v>1</v>
      </c>
      <c r="V88" s="772">
        <v>1</v>
      </c>
      <c r="W88" s="480">
        <v>1</v>
      </c>
      <c r="X88" s="1" t="s">
        <v>281</v>
      </c>
      <c r="Y88" s="440"/>
      <c r="Z88" s="440"/>
    </row>
    <row r="89" spans="1:26" s="1" customFormat="1" ht="54" customHeight="1">
      <c r="A89" s="937"/>
      <c r="B89" s="30"/>
      <c r="C89" s="578"/>
      <c r="D89" s="959"/>
      <c r="E89" s="714"/>
      <c r="F89" s="768"/>
      <c r="G89" s="715"/>
      <c r="H89" s="966"/>
      <c r="I89" s="592"/>
      <c r="J89" s="764" t="s">
        <v>20</v>
      </c>
      <c r="K89" s="135"/>
      <c r="L89" s="118"/>
      <c r="M89" s="135">
        <v>41</v>
      </c>
      <c r="N89" s="227">
        <v>41</v>
      </c>
      <c r="O89" s="766"/>
      <c r="P89" s="769"/>
      <c r="Q89" s="135"/>
      <c r="R89" s="135"/>
      <c r="S89" s="765" t="s">
        <v>287</v>
      </c>
      <c r="T89" s="773"/>
      <c r="U89" s="773">
        <v>1</v>
      </c>
      <c r="V89" s="774"/>
      <c r="W89" s="767"/>
      <c r="Y89" s="440"/>
      <c r="Z89" s="440"/>
    </row>
    <row r="90" spans="1:26" s="1" customFormat="1" ht="30" customHeight="1">
      <c r="A90" s="937"/>
      <c r="B90" s="30"/>
      <c r="C90" s="578"/>
      <c r="D90" s="958" t="s">
        <v>22</v>
      </c>
      <c r="E90" s="1402" t="s">
        <v>317</v>
      </c>
      <c r="F90" s="31"/>
      <c r="G90" s="1367" t="s">
        <v>156</v>
      </c>
      <c r="H90" s="165" t="s">
        <v>55</v>
      </c>
      <c r="I90" s="1364" t="s">
        <v>56</v>
      </c>
      <c r="J90" s="13" t="s">
        <v>20</v>
      </c>
      <c r="K90" s="375">
        <v>33.4</v>
      </c>
      <c r="L90" s="120">
        <v>33.4</v>
      </c>
      <c r="M90" s="375">
        <v>33.4</v>
      </c>
      <c r="N90" s="725">
        <v>33.4</v>
      </c>
      <c r="O90" s="725"/>
      <c r="P90" s="726"/>
      <c r="Q90" s="120">
        <v>33.4</v>
      </c>
      <c r="R90" s="375">
        <v>33.4</v>
      </c>
      <c r="S90" s="177" t="s">
        <v>57</v>
      </c>
      <c r="T90" s="280">
        <v>9</v>
      </c>
      <c r="U90" s="280">
        <v>10</v>
      </c>
      <c r="V90" s="479">
        <v>10</v>
      </c>
      <c r="W90" s="312">
        <v>10</v>
      </c>
      <c r="Y90" s="440"/>
      <c r="Z90" s="440"/>
    </row>
    <row r="91" spans="1:26" s="1" customFormat="1" ht="27.75" customHeight="1">
      <c r="A91" s="937"/>
      <c r="B91" s="30"/>
      <c r="C91" s="564"/>
      <c r="D91" s="940"/>
      <c r="E91" s="1404"/>
      <c r="F91" s="70"/>
      <c r="G91" s="1369"/>
      <c r="H91" s="959"/>
      <c r="I91" s="1365"/>
      <c r="J91" s="105" t="s">
        <v>20</v>
      </c>
      <c r="K91" s="190">
        <v>31.6</v>
      </c>
      <c r="L91" s="121">
        <v>31.6</v>
      </c>
      <c r="M91" s="190">
        <v>31.6</v>
      </c>
      <c r="N91" s="234">
        <v>31.6</v>
      </c>
      <c r="O91" s="234"/>
      <c r="P91" s="216"/>
      <c r="Q91" s="121">
        <v>31.6</v>
      </c>
      <c r="R91" s="190">
        <v>31.6</v>
      </c>
      <c r="S91" s="178" t="s">
        <v>181</v>
      </c>
      <c r="T91" s="268">
        <v>1</v>
      </c>
      <c r="U91" s="268">
        <v>1</v>
      </c>
      <c r="V91" s="459">
        <v>1</v>
      </c>
      <c r="W91" s="341">
        <v>1</v>
      </c>
      <c r="Y91" s="440"/>
      <c r="Z91" s="440"/>
    </row>
    <row r="92" spans="1:26" s="1" customFormat="1" ht="27.75" customHeight="1">
      <c r="A92" s="937"/>
      <c r="B92" s="30"/>
      <c r="C92" s="564"/>
      <c r="D92" s="940"/>
      <c r="E92" s="1404"/>
      <c r="F92" s="70"/>
      <c r="G92" s="1369"/>
      <c r="H92" s="959"/>
      <c r="I92" s="1366"/>
      <c r="J92" s="105"/>
      <c r="K92" s="191"/>
      <c r="L92" s="122"/>
      <c r="M92" s="191"/>
      <c r="N92" s="235"/>
      <c r="O92" s="235"/>
      <c r="P92" s="217"/>
      <c r="Q92" s="122"/>
      <c r="R92" s="191"/>
      <c r="S92" s="179" t="s">
        <v>109</v>
      </c>
      <c r="T92" s="273">
        <v>10</v>
      </c>
      <c r="U92" s="273">
        <v>10</v>
      </c>
      <c r="V92" s="465">
        <v>10</v>
      </c>
      <c r="W92" s="450">
        <v>10</v>
      </c>
      <c r="Y92" s="440"/>
      <c r="Z92" s="440"/>
    </row>
    <row r="93" spans="1:26" s="1" customFormat="1" ht="28.5" customHeight="1">
      <c r="A93" s="937"/>
      <c r="B93" s="30"/>
      <c r="C93" s="564"/>
      <c r="D93" s="940"/>
      <c r="E93" s="1404"/>
      <c r="F93" s="70"/>
      <c r="G93" s="70"/>
      <c r="H93" s="959"/>
      <c r="I93" s="167"/>
      <c r="J93" s="105"/>
      <c r="K93" s="191"/>
      <c r="L93" s="122"/>
      <c r="M93" s="191"/>
      <c r="N93" s="235"/>
      <c r="O93" s="235"/>
      <c r="P93" s="217"/>
      <c r="Q93" s="122"/>
      <c r="R93" s="191"/>
      <c r="S93" s="179" t="s">
        <v>177</v>
      </c>
      <c r="T93" s="273">
        <v>3</v>
      </c>
      <c r="U93" s="273">
        <v>3</v>
      </c>
      <c r="V93" s="465">
        <v>3</v>
      </c>
      <c r="W93" s="450">
        <v>3</v>
      </c>
      <c r="Y93" s="440"/>
      <c r="Z93" s="440"/>
    </row>
    <row r="94" spans="1:26" s="1" customFormat="1" ht="27" customHeight="1">
      <c r="A94" s="937"/>
      <c r="B94" s="30"/>
      <c r="C94" s="564"/>
      <c r="D94" s="851"/>
      <c r="E94" s="1600"/>
      <c r="F94" s="71"/>
      <c r="G94" s="71"/>
      <c r="H94" s="380"/>
      <c r="I94" s="167"/>
      <c r="J94" s="106"/>
      <c r="K94" s="192"/>
      <c r="L94" s="123"/>
      <c r="M94" s="192"/>
      <c r="N94" s="236"/>
      <c r="O94" s="236"/>
      <c r="P94" s="218"/>
      <c r="Q94" s="123"/>
      <c r="R94" s="192"/>
      <c r="S94" s="28" t="s">
        <v>111</v>
      </c>
      <c r="T94" s="270">
        <v>1</v>
      </c>
      <c r="U94" s="270">
        <v>1</v>
      </c>
      <c r="V94" s="494">
        <v>1</v>
      </c>
      <c r="W94" s="315">
        <v>1</v>
      </c>
      <c r="Y94" s="440"/>
      <c r="Z94" s="440"/>
    </row>
    <row r="95" spans="1:26" s="1" customFormat="1" ht="18.75" customHeight="1">
      <c r="A95" s="937"/>
      <c r="B95" s="30"/>
      <c r="C95" s="564"/>
      <c r="D95" s="965" t="s">
        <v>26</v>
      </c>
      <c r="E95" s="1607" t="s">
        <v>104</v>
      </c>
      <c r="F95" s="70"/>
      <c r="G95" s="1367" t="s">
        <v>157</v>
      </c>
      <c r="H95" s="959">
        <v>5</v>
      </c>
      <c r="I95" s="167"/>
      <c r="J95" s="501" t="s">
        <v>20</v>
      </c>
      <c r="K95" s="504">
        <v>19</v>
      </c>
      <c r="L95" s="502">
        <v>19</v>
      </c>
      <c r="M95" s="755">
        <v>19</v>
      </c>
      <c r="N95" s="756">
        <v>19</v>
      </c>
      <c r="O95" s="756"/>
      <c r="P95" s="757"/>
      <c r="Q95" s="502">
        <v>19</v>
      </c>
      <c r="R95" s="758">
        <v>19</v>
      </c>
      <c r="S95" s="1727" t="s">
        <v>178</v>
      </c>
      <c r="T95" s="1015">
        <v>5</v>
      </c>
      <c r="U95" s="1015">
        <v>5</v>
      </c>
      <c r="V95" s="1016">
        <v>5</v>
      </c>
      <c r="W95" s="1017">
        <v>5</v>
      </c>
      <c r="Y95" s="440"/>
      <c r="Z95" s="440"/>
    </row>
    <row r="96" spans="1:26" s="1" customFormat="1" ht="15" customHeight="1">
      <c r="A96" s="937"/>
      <c r="B96" s="30"/>
      <c r="C96" s="564"/>
      <c r="D96" s="965"/>
      <c r="E96" s="1403"/>
      <c r="F96" s="70"/>
      <c r="G96" s="1368"/>
      <c r="H96" s="959"/>
      <c r="I96" s="167"/>
      <c r="J96" s="105" t="s">
        <v>158</v>
      </c>
      <c r="K96" s="190">
        <v>4.5999999999999996</v>
      </c>
      <c r="L96" s="121">
        <v>4.5999999999999996</v>
      </c>
      <c r="M96" s="190"/>
      <c r="N96" s="234"/>
      <c r="O96" s="234"/>
      <c r="P96" s="503"/>
      <c r="Q96" s="121"/>
      <c r="R96" s="503"/>
      <c r="S96" s="1728"/>
      <c r="T96" s="1018"/>
      <c r="U96" s="1018"/>
      <c r="V96" s="1019"/>
      <c r="W96" s="1020"/>
      <c r="Y96" s="440"/>
      <c r="Z96" s="440"/>
    </row>
    <row r="97" spans="1:26" s="1" customFormat="1" ht="26.25" customHeight="1">
      <c r="A97" s="937"/>
      <c r="B97" s="30"/>
      <c r="C97" s="564"/>
      <c r="D97" s="965"/>
      <c r="E97" s="1403"/>
      <c r="F97" s="70"/>
      <c r="G97" s="1368"/>
      <c r="H97" s="959"/>
      <c r="I97" s="167"/>
      <c r="J97" s="1035" t="s">
        <v>20</v>
      </c>
      <c r="K97" s="496">
        <v>45</v>
      </c>
      <c r="L97" s="497">
        <v>45</v>
      </c>
      <c r="M97" s="759">
        <v>45</v>
      </c>
      <c r="N97" s="760">
        <v>45</v>
      </c>
      <c r="O97" s="761"/>
      <c r="P97" s="762"/>
      <c r="Q97" s="763">
        <v>45</v>
      </c>
      <c r="R97" s="762">
        <v>45</v>
      </c>
      <c r="S97" s="791" t="s">
        <v>286</v>
      </c>
      <c r="T97" s="500">
        <v>1</v>
      </c>
      <c r="U97" s="273">
        <v>1</v>
      </c>
      <c r="V97" s="465">
        <v>1</v>
      </c>
      <c r="W97" s="450">
        <v>1</v>
      </c>
      <c r="Y97" s="440"/>
      <c r="Z97" s="440"/>
    </row>
    <row r="98" spans="1:26" s="1" customFormat="1" ht="26.25" customHeight="1">
      <c r="A98" s="937"/>
      <c r="B98" s="30"/>
      <c r="C98" s="564"/>
      <c r="D98" s="965"/>
      <c r="E98" s="32"/>
      <c r="F98" s="70"/>
      <c r="G98" s="1726"/>
      <c r="H98" s="959"/>
      <c r="I98" s="167"/>
      <c r="J98" s="106" t="s">
        <v>20</v>
      </c>
      <c r="K98" s="192">
        <v>10</v>
      </c>
      <c r="L98" s="123">
        <v>10</v>
      </c>
      <c r="M98" s="192"/>
      <c r="N98" s="505"/>
      <c r="O98" s="236"/>
      <c r="P98" s="495"/>
      <c r="Q98" s="123"/>
      <c r="R98" s="495"/>
      <c r="S98" s="498" t="s">
        <v>176</v>
      </c>
      <c r="T98" s="499">
        <v>1</v>
      </c>
      <c r="U98" s="268"/>
      <c r="V98" s="459"/>
      <c r="W98" s="341"/>
      <c r="X98" s="397"/>
      <c r="Y98" s="440"/>
      <c r="Z98" s="440"/>
    </row>
    <row r="99" spans="1:26" s="1" customFormat="1" ht="15.75" customHeight="1" thickBot="1">
      <c r="A99" s="938"/>
      <c r="B99" s="493"/>
      <c r="C99" s="579"/>
      <c r="D99" s="558"/>
      <c r="E99" s="555"/>
      <c r="F99" s="556"/>
      <c r="G99" s="557"/>
      <c r="H99" s="558"/>
      <c r="I99" s="328"/>
      <c r="J99" s="980" t="s">
        <v>50</v>
      </c>
      <c r="K99" s="100">
        <f>SUM(K86:K98)</f>
        <v>206.39999999999998</v>
      </c>
      <c r="L99" s="100">
        <f>SUM(L86:L98)</f>
        <v>211.79999999999998</v>
      </c>
      <c r="M99" s="100">
        <f>SUM(M86:M98)</f>
        <v>238.2</v>
      </c>
      <c r="N99" s="100">
        <f t="shared" ref="N99:R99" si="6">SUM(N86:N98)</f>
        <v>238.2</v>
      </c>
      <c r="O99" s="100">
        <f t="shared" si="6"/>
        <v>0</v>
      </c>
      <c r="P99" s="100">
        <f t="shared" si="6"/>
        <v>0</v>
      </c>
      <c r="Q99" s="100">
        <f t="shared" si="6"/>
        <v>197.2</v>
      </c>
      <c r="R99" s="100">
        <f t="shared" si="6"/>
        <v>197.2</v>
      </c>
      <c r="S99" s="559"/>
      <c r="T99" s="560"/>
      <c r="U99" s="561"/>
      <c r="V99" s="562"/>
      <c r="W99" s="563"/>
      <c r="Y99" s="440"/>
      <c r="Z99" s="440"/>
    </row>
    <row r="100" spans="1:26" s="4" customFormat="1" ht="18.75" customHeight="1">
      <c r="A100" s="1441" t="s">
        <v>13</v>
      </c>
      <c r="B100" s="1392" t="s">
        <v>13</v>
      </c>
      <c r="C100" s="1494" t="s">
        <v>36</v>
      </c>
      <c r="D100" s="86"/>
      <c r="E100" s="1467" t="s">
        <v>58</v>
      </c>
      <c r="F100" s="1536"/>
      <c r="G100" s="1348" t="s">
        <v>148</v>
      </c>
      <c r="H100" s="1350" t="s">
        <v>18</v>
      </c>
      <c r="I100" s="1352" t="s">
        <v>212</v>
      </c>
      <c r="J100" s="487" t="s">
        <v>20</v>
      </c>
      <c r="K100" s="119">
        <v>2558.8000000000002</v>
      </c>
      <c r="L100" s="119">
        <v>59</v>
      </c>
      <c r="M100" s="96">
        <v>3009.2</v>
      </c>
      <c r="N100" s="286">
        <v>105</v>
      </c>
      <c r="O100" s="148"/>
      <c r="P100" s="209">
        <v>2904.2</v>
      </c>
      <c r="Q100" s="119">
        <v>3731.2</v>
      </c>
      <c r="R100" s="119">
        <v>4449.6000000000004</v>
      </c>
      <c r="S100" s="1718" t="s">
        <v>211</v>
      </c>
      <c r="T100" s="888">
        <v>1</v>
      </c>
      <c r="U100" s="888">
        <v>1</v>
      </c>
      <c r="V100" s="951">
        <v>1</v>
      </c>
      <c r="W100" s="1002">
        <v>1</v>
      </c>
      <c r="Y100" s="33"/>
      <c r="Z100" s="33"/>
    </row>
    <row r="101" spans="1:26" s="4" customFormat="1" ht="18" customHeight="1">
      <c r="A101" s="1441"/>
      <c r="B101" s="1392"/>
      <c r="C101" s="1494"/>
      <c r="D101" s="86"/>
      <c r="E101" s="1467"/>
      <c r="F101" s="1536"/>
      <c r="G101" s="1348"/>
      <c r="H101" s="1350"/>
      <c r="I101" s="1352"/>
      <c r="J101" s="63" t="s">
        <v>158</v>
      </c>
      <c r="K101" s="141">
        <v>2904.2</v>
      </c>
      <c r="L101" s="141">
        <v>2904.2</v>
      </c>
      <c r="M101" s="193"/>
      <c r="N101" s="507"/>
      <c r="O101" s="237"/>
      <c r="P101" s="220"/>
      <c r="Q101" s="141"/>
      <c r="R101" s="141"/>
      <c r="S101" s="1718"/>
      <c r="T101" s="888"/>
      <c r="U101" s="888"/>
      <c r="V101" s="951"/>
      <c r="W101" s="1002"/>
      <c r="Y101" s="33"/>
      <c r="Z101" s="33"/>
    </row>
    <row r="102" spans="1:26" s="4" customFormat="1" ht="13.5" thickBot="1">
      <c r="A102" s="1505"/>
      <c r="B102" s="1507"/>
      <c r="C102" s="1495"/>
      <c r="D102" s="79"/>
      <c r="E102" s="1469"/>
      <c r="F102" s="1537"/>
      <c r="G102" s="1349"/>
      <c r="H102" s="1351"/>
      <c r="I102" s="1353"/>
      <c r="J102" s="107" t="s">
        <v>50</v>
      </c>
      <c r="K102" s="133">
        <f>SUM(K100:K101)</f>
        <v>5463</v>
      </c>
      <c r="L102" s="133">
        <f>SUM(L100:L101)</f>
        <v>2963.2</v>
      </c>
      <c r="M102" s="100">
        <f t="shared" ref="M102:R102" si="7">M100+M101</f>
        <v>3009.2</v>
      </c>
      <c r="N102" s="506">
        <f t="shared" si="7"/>
        <v>105</v>
      </c>
      <c r="O102" s="329">
        <f t="shared" si="7"/>
        <v>0</v>
      </c>
      <c r="P102" s="328">
        <f t="shared" si="7"/>
        <v>2904.2</v>
      </c>
      <c r="Q102" s="133">
        <f t="shared" si="7"/>
        <v>3731.2</v>
      </c>
      <c r="R102" s="133">
        <f t="shared" si="7"/>
        <v>4449.6000000000004</v>
      </c>
      <c r="S102" s="1719"/>
      <c r="T102" s="889"/>
      <c r="U102" s="889"/>
      <c r="V102" s="952"/>
      <c r="W102" s="1003"/>
      <c r="Y102" s="33"/>
      <c r="Z102" s="33"/>
    </row>
    <row r="103" spans="1:26" s="4" customFormat="1" ht="21" customHeight="1">
      <c r="A103" s="1504" t="s">
        <v>13</v>
      </c>
      <c r="B103" s="1506" t="s">
        <v>13</v>
      </c>
      <c r="C103" s="1508" t="s">
        <v>37</v>
      </c>
      <c r="D103" s="86"/>
      <c r="E103" s="1510" t="s">
        <v>59</v>
      </c>
      <c r="F103" s="1536"/>
      <c r="G103" s="1604" t="s">
        <v>147</v>
      </c>
      <c r="H103" s="1606" t="s">
        <v>18</v>
      </c>
      <c r="I103" s="1592" t="s">
        <v>19</v>
      </c>
      <c r="J103" s="108" t="s">
        <v>20</v>
      </c>
      <c r="K103" s="141">
        <v>29</v>
      </c>
      <c r="L103" s="141">
        <v>29</v>
      </c>
      <c r="M103" s="193">
        <v>29</v>
      </c>
      <c r="N103" s="507">
        <v>29</v>
      </c>
      <c r="O103" s="237"/>
      <c r="P103" s="220"/>
      <c r="Q103" s="141">
        <v>29</v>
      </c>
      <c r="R103" s="141">
        <v>29</v>
      </c>
      <c r="S103" s="34"/>
      <c r="T103" s="887"/>
      <c r="U103" s="887"/>
      <c r="V103" s="950"/>
      <c r="W103" s="1001"/>
      <c r="Y103" s="33"/>
      <c r="Z103" s="33"/>
    </row>
    <row r="104" spans="1:26" s="4" customFormat="1" ht="18.75" customHeight="1" thickBot="1">
      <c r="A104" s="1505"/>
      <c r="B104" s="1507"/>
      <c r="C104" s="1509"/>
      <c r="D104" s="79"/>
      <c r="E104" s="1469"/>
      <c r="F104" s="1537"/>
      <c r="G104" s="1605"/>
      <c r="H104" s="1351"/>
      <c r="I104" s="1593"/>
      <c r="J104" s="103" t="s">
        <v>50</v>
      </c>
      <c r="K104" s="133">
        <f t="shared" ref="K104:R104" si="8">K103</f>
        <v>29</v>
      </c>
      <c r="L104" s="133">
        <f t="shared" si="8"/>
        <v>29</v>
      </c>
      <c r="M104" s="100">
        <f t="shared" si="8"/>
        <v>29</v>
      </c>
      <c r="N104" s="506">
        <f t="shared" si="8"/>
        <v>29</v>
      </c>
      <c r="O104" s="329">
        <f t="shared" si="8"/>
        <v>0</v>
      </c>
      <c r="P104" s="328">
        <f t="shared" si="8"/>
        <v>0</v>
      </c>
      <c r="Q104" s="133">
        <f t="shared" si="8"/>
        <v>29</v>
      </c>
      <c r="R104" s="133">
        <f t="shared" si="8"/>
        <v>29</v>
      </c>
      <c r="S104" s="142"/>
      <c r="T104" s="889"/>
      <c r="U104" s="889"/>
      <c r="V104" s="952"/>
      <c r="W104" s="1003"/>
      <c r="Y104" s="33"/>
      <c r="Z104" s="33"/>
    </row>
    <row r="105" spans="1:26" s="1" customFormat="1" ht="43.5" customHeight="1">
      <c r="A105" s="35" t="s">
        <v>13</v>
      </c>
      <c r="B105" s="36" t="s">
        <v>13</v>
      </c>
      <c r="C105" s="585" t="s">
        <v>41</v>
      </c>
      <c r="D105" s="580"/>
      <c r="E105" s="1007" t="s">
        <v>182</v>
      </c>
      <c r="F105" s="631"/>
      <c r="G105" s="631"/>
      <c r="H105" s="632"/>
      <c r="I105" s="630"/>
      <c r="J105" s="92"/>
      <c r="K105" s="134"/>
      <c r="L105" s="134"/>
      <c r="M105" s="134"/>
      <c r="N105" s="508"/>
      <c r="O105" s="238"/>
      <c r="P105" s="221"/>
      <c r="Q105" s="134"/>
      <c r="R105" s="134"/>
      <c r="S105" s="91"/>
      <c r="T105" s="281"/>
      <c r="U105" s="281"/>
      <c r="V105" s="509"/>
      <c r="W105" s="512"/>
      <c r="Y105" s="440"/>
      <c r="Z105" s="440"/>
    </row>
    <row r="106" spans="1:26" s="1" customFormat="1" ht="30.75" customHeight="1">
      <c r="A106" s="14"/>
      <c r="B106" s="15"/>
      <c r="C106" s="574"/>
      <c r="D106" s="852" t="s">
        <v>13</v>
      </c>
      <c r="E106" s="442" t="s">
        <v>62</v>
      </c>
      <c r="F106" s="38"/>
      <c r="G106" s="1622" t="s">
        <v>149</v>
      </c>
      <c r="H106" s="42">
        <v>1</v>
      </c>
      <c r="I106" s="169" t="s">
        <v>61</v>
      </c>
      <c r="J106" s="514" t="s">
        <v>20</v>
      </c>
      <c r="K106" s="515">
        <v>30</v>
      </c>
      <c r="L106" s="515">
        <v>30</v>
      </c>
      <c r="M106" s="515">
        <v>30</v>
      </c>
      <c r="N106" s="516">
        <v>30</v>
      </c>
      <c r="O106" s="516"/>
      <c r="P106" s="517"/>
      <c r="Q106" s="515">
        <v>21.8</v>
      </c>
      <c r="R106" s="515">
        <v>21.8</v>
      </c>
      <c r="S106" s="981" t="s">
        <v>123</v>
      </c>
      <c r="T106" s="418">
        <v>50</v>
      </c>
      <c r="U106" s="262">
        <v>50</v>
      </c>
      <c r="V106" s="628">
        <v>50</v>
      </c>
      <c r="W106" s="312">
        <v>50</v>
      </c>
      <c r="Y106" s="440"/>
      <c r="Z106" s="440"/>
    </row>
    <row r="107" spans="1:26" s="1" customFormat="1" ht="14.25" customHeight="1">
      <c r="A107" s="14"/>
      <c r="B107" s="15"/>
      <c r="C107" s="574"/>
      <c r="D107" s="86" t="s">
        <v>22</v>
      </c>
      <c r="E107" s="1619" t="s">
        <v>63</v>
      </c>
      <c r="F107" s="38"/>
      <c r="G107" s="1623"/>
      <c r="H107" s="42"/>
      <c r="I107" s="169"/>
      <c r="J107" s="513" t="s">
        <v>24</v>
      </c>
      <c r="K107" s="96">
        <v>44.6</v>
      </c>
      <c r="L107" s="96">
        <v>44.6</v>
      </c>
      <c r="M107" s="96">
        <v>25</v>
      </c>
      <c r="N107" s="148">
        <v>25</v>
      </c>
      <c r="O107" s="148"/>
      <c r="P107" s="186"/>
      <c r="Q107" s="96">
        <v>22</v>
      </c>
      <c r="R107" s="96">
        <v>20</v>
      </c>
      <c r="S107" s="1716" t="s">
        <v>188</v>
      </c>
      <c r="T107" s="840">
        <v>19</v>
      </c>
      <c r="U107" s="259">
        <v>18</v>
      </c>
      <c r="V107" s="259">
        <v>17</v>
      </c>
      <c r="W107" s="310">
        <v>17</v>
      </c>
      <c r="Y107" s="440"/>
      <c r="Z107" s="440"/>
    </row>
    <row r="108" spans="1:26" s="1" customFormat="1" ht="16.5" customHeight="1">
      <c r="A108" s="14"/>
      <c r="B108" s="15"/>
      <c r="C108" s="574"/>
      <c r="D108" s="86"/>
      <c r="E108" s="1620"/>
      <c r="F108" s="38"/>
      <c r="G108" s="1623"/>
      <c r="H108" s="42"/>
      <c r="I108" s="169"/>
      <c r="J108" s="53" t="s">
        <v>25</v>
      </c>
      <c r="K108" s="136">
        <v>4.5</v>
      </c>
      <c r="L108" s="136">
        <v>4.5</v>
      </c>
      <c r="M108" s="136"/>
      <c r="N108" s="239"/>
      <c r="O108" s="239"/>
      <c r="P108" s="222"/>
      <c r="Q108" s="136"/>
      <c r="R108" s="136"/>
      <c r="S108" s="1717"/>
      <c r="T108" s="627"/>
      <c r="U108" s="257"/>
      <c r="V108" s="257"/>
      <c r="W108" s="308"/>
      <c r="Y108" s="440"/>
      <c r="Z108" s="440"/>
    </row>
    <row r="109" spans="1:26" s="1" customFormat="1" ht="28.5" customHeight="1">
      <c r="A109" s="14"/>
      <c r="B109" s="15"/>
      <c r="C109" s="574"/>
      <c r="D109" s="958" t="s">
        <v>26</v>
      </c>
      <c r="E109" s="1581" t="s">
        <v>64</v>
      </c>
      <c r="F109" s="38"/>
      <c r="G109" s="38"/>
      <c r="H109" s="42"/>
      <c r="I109" s="170"/>
      <c r="J109" s="73" t="s">
        <v>24</v>
      </c>
      <c r="K109" s="96">
        <v>0.6</v>
      </c>
      <c r="L109" s="96">
        <v>0.6</v>
      </c>
      <c r="M109" s="96">
        <v>1.8</v>
      </c>
      <c r="N109" s="148"/>
      <c r="O109" s="148"/>
      <c r="P109" s="186">
        <v>1.8</v>
      </c>
      <c r="Q109" s="96">
        <v>0.9</v>
      </c>
      <c r="R109" s="96">
        <v>0.9</v>
      </c>
      <c r="S109" s="976" t="s">
        <v>189</v>
      </c>
      <c r="T109" s="282">
        <v>3</v>
      </c>
      <c r="U109" s="260">
        <v>4</v>
      </c>
      <c r="V109" s="260">
        <v>2</v>
      </c>
      <c r="W109" s="309">
        <v>2</v>
      </c>
      <c r="Y109" s="440"/>
      <c r="Z109" s="440"/>
    </row>
    <row r="110" spans="1:26" s="1" customFormat="1" ht="24.75" customHeight="1">
      <c r="A110" s="14"/>
      <c r="B110" s="15"/>
      <c r="C110" s="574"/>
      <c r="D110" s="966"/>
      <c r="E110" s="1468"/>
      <c r="F110" s="75"/>
      <c r="G110" s="75"/>
      <c r="H110" s="158"/>
      <c r="I110" s="171"/>
      <c r="J110" s="53" t="s">
        <v>20</v>
      </c>
      <c r="K110" s="137"/>
      <c r="L110" s="137">
        <v>12.2</v>
      </c>
      <c r="M110" s="137"/>
      <c r="N110" s="229"/>
      <c r="O110" s="229"/>
      <c r="P110" s="188"/>
      <c r="Q110" s="137"/>
      <c r="R110" s="137"/>
      <c r="S110" s="997"/>
      <c r="T110" s="283"/>
      <c r="U110" s="261"/>
      <c r="V110" s="261"/>
      <c r="W110" s="313"/>
      <c r="Y110" s="440"/>
      <c r="Z110" s="440"/>
    </row>
    <row r="111" spans="1:26" s="1" customFormat="1" ht="24" customHeight="1">
      <c r="A111" s="14"/>
      <c r="B111" s="41"/>
      <c r="C111" s="586"/>
      <c r="D111" s="919" t="s">
        <v>28</v>
      </c>
      <c r="E111" s="1402" t="s">
        <v>187</v>
      </c>
      <c r="F111" s="76"/>
      <c r="G111" s="1588" t="s">
        <v>150</v>
      </c>
      <c r="H111" s="168">
        <v>1</v>
      </c>
      <c r="I111" s="932" t="s">
        <v>65</v>
      </c>
      <c r="J111" s="78" t="s">
        <v>24</v>
      </c>
      <c r="K111" s="135">
        <v>4.5</v>
      </c>
      <c r="L111" s="135">
        <v>4.5</v>
      </c>
      <c r="M111" s="135">
        <v>4.5</v>
      </c>
      <c r="N111" s="227">
        <v>4.5</v>
      </c>
      <c r="O111" s="227"/>
      <c r="P111" s="187"/>
      <c r="Q111" s="135">
        <v>4.5</v>
      </c>
      <c r="R111" s="135">
        <v>4.5</v>
      </c>
      <c r="S111" s="977" t="s">
        <v>103</v>
      </c>
      <c r="T111" s="279">
        <v>2</v>
      </c>
      <c r="U111" s="250">
        <v>2</v>
      </c>
      <c r="V111" s="258">
        <v>2</v>
      </c>
      <c r="W111" s="314">
        <v>2</v>
      </c>
      <c r="Y111" s="440"/>
      <c r="Z111" s="440"/>
    </row>
    <row r="112" spans="1:26" s="1" customFormat="1" ht="31.5" customHeight="1">
      <c r="A112" s="14"/>
      <c r="B112" s="41"/>
      <c r="C112" s="586"/>
      <c r="D112" s="920"/>
      <c r="E112" s="1405"/>
      <c r="F112" s="22"/>
      <c r="G112" s="1589"/>
      <c r="H112" s="158"/>
      <c r="I112" s="592"/>
      <c r="J112" s="53" t="s">
        <v>20</v>
      </c>
      <c r="K112" s="99"/>
      <c r="L112" s="99"/>
      <c r="M112" s="137"/>
      <c r="N112" s="229"/>
      <c r="O112" s="229"/>
      <c r="P112" s="223"/>
      <c r="Q112" s="99"/>
      <c r="R112" s="99"/>
      <c r="S112" s="416"/>
      <c r="T112" s="270"/>
      <c r="U112" s="257"/>
      <c r="V112" s="248"/>
      <c r="W112" s="315"/>
      <c r="Y112" s="440"/>
      <c r="Z112" s="440"/>
    </row>
    <row r="113" spans="1:26" s="1" customFormat="1" ht="45" customHeight="1">
      <c r="A113" s="14"/>
      <c r="B113" s="15"/>
      <c r="C113" s="574"/>
      <c r="D113" s="581" t="s">
        <v>30</v>
      </c>
      <c r="E113" s="992" t="s">
        <v>66</v>
      </c>
      <c r="F113" s="182"/>
      <c r="G113" s="182"/>
      <c r="H113" s="183">
        <v>1</v>
      </c>
      <c r="I113" s="184" t="s">
        <v>61</v>
      </c>
      <c r="J113" s="47" t="s">
        <v>20</v>
      </c>
      <c r="K113" s="138">
        <v>4.4000000000000004</v>
      </c>
      <c r="L113" s="138">
        <v>4.4000000000000004</v>
      </c>
      <c r="M113" s="203">
        <v>2.2000000000000002</v>
      </c>
      <c r="N113" s="230">
        <v>2.2000000000000002</v>
      </c>
      <c r="O113" s="230"/>
      <c r="P113" s="224"/>
      <c r="Q113" s="138">
        <v>2.2000000000000002</v>
      </c>
      <c r="R113" s="138">
        <v>2.2000000000000002</v>
      </c>
      <c r="S113" s="387" t="s">
        <v>190</v>
      </c>
      <c r="T113" s="627">
        <v>20</v>
      </c>
      <c r="U113" s="257">
        <v>10</v>
      </c>
      <c r="V113" s="262">
        <v>10</v>
      </c>
      <c r="W113" s="311">
        <v>10</v>
      </c>
      <c r="Y113" s="440"/>
      <c r="Z113" s="440"/>
    </row>
    <row r="114" spans="1:26" s="1" customFormat="1" ht="54" customHeight="1">
      <c r="A114" s="14"/>
      <c r="B114" s="41"/>
      <c r="C114" s="586"/>
      <c r="D114" s="582" t="s">
        <v>33</v>
      </c>
      <c r="E114" s="872" t="s">
        <v>195</v>
      </c>
      <c r="F114" s="874"/>
      <c r="G114" s="874"/>
      <c r="H114" s="42"/>
      <c r="I114" s="169"/>
      <c r="J114" s="53" t="s">
        <v>20</v>
      </c>
      <c r="K114" s="99">
        <v>7.6</v>
      </c>
      <c r="L114" s="99">
        <v>7.6</v>
      </c>
      <c r="M114" s="137">
        <v>7.6</v>
      </c>
      <c r="N114" s="229">
        <v>7.6</v>
      </c>
      <c r="O114" s="229"/>
      <c r="P114" s="223"/>
      <c r="Q114" s="99">
        <v>7.6</v>
      </c>
      <c r="R114" s="99">
        <v>7.6</v>
      </c>
      <c r="S114" s="429" t="s">
        <v>193</v>
      </c>
      <c r="T114" s="628">
        <v>116</v>
      </c>
      <c r="U114" s="262">
        <v>116</v>
      </c>
      <c r="V114" s="257">
        <v>116</v>
      </c>
      <c r="W114" s="308">
        <v>116</v>
      </c>
      <c r="Y114" s="440"/>
      <c r="Z114" s="440"/>
    </row>
    <row r="115" spans="1:26" s="1" customFormat="1" ht="25.5" customHeight="1">
      <c r="A115" s="14"/>
      <c r="B115" s="15"/>
      <c r="C115" s="586"/>
      <c r="D115" s="1508" t="s">
        <v>36</v>
      </c>
      <c r="E115" s="1629" t="s">
        <v>67</v>
      </c>
      <c r="F115" s="874"/>
      <c r="G115" s="1622" t="s">
        <v>149</v>
      </c>
      <c r="H115" s="42"/>
      <c r="I115" s="169"/>
      <c r="J115" s="78" t="s">
        <v>20</v>
      </c>
      <c r="K115" s="565">
        <v>4</v>
      </c>
      <c r="L115" s="565">
        <v>4</v>
      </c>
      <c r="M115" s="98"/>
      <c r="N115" s="566"/>
      <c r="O115" s="566"/>
      <c r="P115" s="567"/>
      <c r="Q115" s="565"/>
      <c r="R115" s="568"/>
      <c r="S115" s="417" t="s">
        <v>102</v>
      </c>
      <c r="T115" s="316">
        <v>1</v>
      </c>
      <c r="U115" s="318"/>
      <c r="V115" s="318"/>
      <c r="W115" s="317"/>
      <c r="Y115" s="440"/>
      <c r="Z115" s="440"/>
    </row>
    <row r="116" spans="1:26" s="1" customFormat="1" ht="19.5" customHeight="1">
      <c r="A116" s="14"/>
      <c r="B116" s="15"/>
      <c r="C116" s="586"/>
      <c r="D116" s="1633"/>
      <c r="E116" s="1630"/>
      <c r="F116" s="874"/>
      <c r="G116" s="1712"/>
      <c r="H116" s="42"/>
      <c r="I116" s="169"/>
      <c r="J116" s="53" t="s">
        <v>20</v>
      </c>
      <c r="K116" s="139">
        <v>2.1</v>
      </c>
      <c r="L116" s="139">
        <v>2.1</v>
      </c>
      <c r="M116" s="196">
        <v>1.5</v>
      </c>
      <c r="N116" s="240">
        <v>1.5</v>
      </c>
      <c r="O116" s="240"/>
      <c r="P116" s="225"/>
      <c r="Q116" s="139">
        <v>2</v>
      </c>
      <c r="R116" s="139">
        <v>0.8</v>
      </c>
      <c r="S116" s="997" t="s">
        <v>68</v>
      </c>
      <c r="T116" s="283">
        <v>20</v>
      </c>
      <c r="U116" s="261">
        <v>19</v>
      </c>
      <c r="V116" s="261">
        <v>25</v>
      </c>
      <c r="W116" s="313">
        <v>10</v>
      </c>
      <c r="Y116" s="440"/>
      <c r="Z116" s="440"/>
    </row>
    <row r="117" spans="1:26" s="1" customFormat="1" ht="42" customHeight="1">
      <c r="A117" s="14"/>
      <c r="B117" s="41"/>
      <c r="C117" s="586"/>
      <c r="D117" s="583" t="s">
        <v>37</v>
      </c>
      <c r="E117" s="872" t="s">
        <v>69</v>
      </c>
      <c r="F117" s="874"/>
      <c r="G117" s="1712"/>
      <c r="H117" s="42"/>
      <c r="I117" s="169"/>
      <c r="J117" s="53" t="s">
        <v>20</v>
      </c>
      <c r="K117" s="99">
        <v>8.3000000000000007</v>
      </c>
      <c r="L117" s="99">
        <v>8.3000000000000007</v>
      </c>
      <c r="M117" s="137">
        <v>7.8</v>
      </c>
      <c r="N117" s="229">
        <v>7.8</v>
      </c>
      <c r="O117" s="229"/>
      <c r="P117" s="223"/>
      <c r="Q117" s="99">
        <v>7.8</v>
      </c>
      <c r="R117" s="99">
        <v>7.8</v>
      </c>
      <c r="S117" s="429" t="s">
        <v>70</v>
      </c>
      <c r="T117" s="627">
        <v>110</v>
      </c>
      <c r="U117" s="257">
        <v>100</v>
      </c>
      <c r="V117" s="257">
        <v>100</v>
      </c>
      <c r="W117" s="308">
        <v>100</v>
      </c>
      <c r="Y117" s="440"/>
      <c r="Z117" s="440"/>
    </row>
    <row r="118" spans="1:26" s="1" customFormat="1" ht="30" customHeight="1">
      <c r="A118" s="14"/>
      <c r="B118" s="41"/>
      <c r="C118" s="586"/>
      <c r="D118" s="799" t="s">
        <v>41</v>
      </c>
      <c r="E118" s="973" t="s">
        <v>71</v>
      </c>
      <c r="F118" s="874"/>
      <c r="G118" s="1712"/>
      <c r="H118" s="42"/>
      <c r="I118" s="170"/>
      <c r="J118" s="78" t="s">
        <v>20</v>
      </c>
      <c r="K118" s="369">
        <v>18</v>
      </c>
      <c r="L118" s="369">
        <v>18</v>
      </c>
      <c r="M118" s="135">
        <v>40</v>
      </c>
      <c r="N118" s="227">
        <v>40</v>
      </c>
      <c r="O118" s="227"/>
      <c r="P118" s="370"/>
      <c r="Q118" s="369"/>
      <c r="R118" s="369"/>
      <c r="S118" s="800" t="s">
        <v>293</v>
      </c>
      <c r="T118" s="280"/>
      <c r="U118" s="801">
        <v>1</v>
      </c>
      <c r="V118" s="801"/>
      <c r="W118" s="312"/>
      <c r="X118" s="1" t="s">
        <v>292</v>
      </c>
      <c r="Y118" s="440"/>
      <c r="Z118" s="440"/>
    </row>
    <row r="119" spans="1:26" s="1" customFormat="1" ht="47.25" customHeight="1">
      <c r="A119" s="14"/>
      <c r="B119" s="41"/>
      <c r="C119" s="587"/>
      <c r="D119" s="584"/>
      <c r="E119" s="974"/>
      <c r="F119" s="874"/>
      <c r="G119" s="802"/>
      <c r="H119" s="42"/>
      <c r="I119" s="170"/>
      <c r="J119" s="890"/>
      <c r="K119" s="96"/>
      <c r="L119" s="96"/>
      <c r="M119" s="96"/>
      <c r="N119" s="148"/>
      <c r="O119" s="148"/>
      <c r="P119" s="194"/>
      <c r="Q119" s="398"/>
      <c r="R119" s="398"/>
      <c r="S119" s="972" t="s">
        <v>315</v>
      </c>
      <c r="T119" s="259"/>
      <c r="U119" s="259">
        <v>1</v>
      </c>
      <c r="V119" s="259"/>
      <c r="W119" s="999"/>
      <c r="X119" s="1" t="s">
        <v>292</v>
      </c>
      <c r="Y119" s="440"/>
      <c r="Z119" s="440"/>
    </row>
    <row r="120" spans="1:26" s="1" customFormat="1" ht="29.25" customHeight="1">
      <c r="A120" s="14"/>
      <c r="B120" s="41"/>
      <c r="C120" s="587"/>
      <c r="D120" s="584"/>
      <c r="E120" s="974"/>
      <c r="F120" s="874"/>
      <c r="G120" s="802"/>
      <c r="H120" s="42"/>
      <c r="I120" s="170"/>
      <c r="J120" s="53"/>
      <c r="K120" s="137"/>
      <c r="L120" s="137"/>
      <c r="M120" s="137"/>
      <c r="N120" s="229"/>
      <c r="O120" s="229"/>
      <c r="P120" s="223"/>
      <c r="Q120" s="99"/>
      <c r="R120" s="99"/>
      <c r="S120" s="803" t="s">
        <v>101</v>
      </c>
      <c r="T120" s="804">
        <v>1</v>
      </c>
      <c r="U120" s="257"/>
      <c r="V120" s="257"/>
      <c r="W120" s="308"/>
      <c r="Y120" s="440"/>
      <c r="Z120" s="440"/>
    </row>
    <row r="121" spans="1:26" s="1" customFormat="1" ht="13.5" customHeight="1">
      <c r="A121" s="14"/>
      <c r="B121" s="41"/>
      <c r="C121" s="587"/>
      <c r="D121" s="919" t="s">
        <v>45</v>
      </c>
      <c r="E121" s="1360" t="s">
        <v>72</v>
      </c>
      <c r="F121" s="874"/>
      <c r="G121" s="874"/>
      <c r="H121" s="42"/>
      <c r="I121" s="1631" t="s">
        <v>61</v>
      </c>
      <c r="J121" s="805" t="s">
        <v>20</v>
      </c>
      <c r="K121" s="135">
        <v>70.2</v>
      </c>
      <c r="L121" s="135">
        <f>70.2+19.8</f>
        <v>90</v>
      </c>
      <c r="M121" s="135"/>
      <c r="N121" s="227"/>
      <c r="O121" s="227"/>
      <c r="P121" s="370"/>
      <c r="Q121" s="369">
        <v>28</v>
      </c>
      <c r="R121" s="369">
        <v>28</v>
      </c>
      <c r="S121" s="1710"/>
      <c r="T121" s="810"/>
      <c r="U121" s="279"/>
      <c r="V121" s="510"/>
      <c r="W121" s="372"/>
      <c r="X121" s="1" t="s">
        <v>300</v>
      </c>
      <c r="Y121" s="440"/>
      <c r="Z121" s="440"/>
    </row>
    <row r="122" spans="1:26" s="1" customFormat="1" ht="15.75" customHeight="1">
      <c r="A122" s="14"/>
      <c r="B122" s="41"/>
      <c r="C122" s="587"/>
      <c r="D122" s="965"/>
      <c r="E122" s="1361"/>
      <c r="F122" s="874"/>
      <c r="G122" s="874"/>
      <c r="H122" s="42"/>
      <c r="I122" s="1594"/>
      <c r="J122" s="56" t="s">
        <v>24</v>
      </c>
      <c r="K122" s="119">
        <v>59</v>
      </c>
      <c r="L122" s="119">
        <v>59</v>
      </c>
      <c r="M122" s="96"/>
      <c r="N122" s="148"/>
      <c r="O122" s="148"/>
      <c r="P122" s="194"/>
      <c r="Q122" s="398"/>
      <c r="R122" s="398"/>
      <c r="S122" s="1713"/>
      <c r="T122" s="708"/>
      <c r="U122" s="888"/>
      <c r="V122" s="292"/>
      <c r="W122" s="811"/>
      <c r="Y122" s="440"/>
      <c r="Z122" s="440"/>
    </row>
    <row r="123" spans="1:26" s="1" customFormat="1" ht="18.75" customHeight="1">
      <c r="A123" s="14"/>
      <c r="B123" s="41"/>
      <c r="C123" s="587"/>
      <c r="D123" s="965"/>
      <c r="E123" s="1361"/>
      <c r="F123" s="874"/>
      <c r="G123" s="874"/>
      <c r="H123" s="42"/>
      <c r="I123" s="1594"/>
      <c r="J123" s="806" t="s">
        <v>25</v>
      </c>
      <c r="K123" s="126"/>
      <c r="L123" s="126"/>
      <c r="M123" s="202"/>
      <c r="N123" s="228"/>
      <c r="O123" s="228"/>
      <c r="P123" s="807"/>
      <c r="Q123" s="808"/>
      <c r="R123" s="808"/>
      <c r="S123" s="842"/>
      <c r="T123" s="809"/>
      <c r="U123" s="269"/>
      <c r="V123" s="593"/>
      <c r="W123" s="634"/>
      <c r="Y123" s="440"/>
      <c r="Z123" s="440"/>
    </row>
    <row r="124" spans="1:26" s="1" customFormat="1" ht="26.25" customHeight="1">
      <c r="A124" s="14"/>
      <c r="B124" s="41"/>
      <c r="C124" s="587"/>
      <c r="D124" s="965"/>
      <c r="E124" s="1361"/>
      <c r="F124" s="874"/>
      <c r="G124" s="874"/>
      <c r="H124" s="42"/>
      <c r="I124" s="1594"/>
      <c r="J124" s="781" t="s">
        <v>24</v>
      </c>
      <c r="K124" s="395"/>
      <c r="L124" s="395"/>
      <c r="M124" s="817">
        <f>+N124+P124</f>
        <v>60</v>
      </c>
      <c r="N124" s="818"/>
      <c r="O124" s="818"/>
      <c r="P124" s="819">
        <v>60</v>
      </c>
      <c r="Q124" s="820"/>
      <c r="R124" s="820"/>
      <c r="S124" s="347" t="s">
        <v>303</v>
      </c>
      <c r="T124" s="821"/>
      <c r="U124" s="822">
        <v>100</v>
      </c>
      <c r="V124" s="823"/>
      <c r="W124" s="815"/>
      <c r="X124" s="848"/>
      <c r="Y124" s="440"/>
      <c r="Z124" s="440"/>
    </row>
    <row r="125" spans="1:26" s="1" customFormat="1" ht="15.75" customHeight="1">
      <c r="A125" s="14"/>
      <c r="B125" s="41"/>
      <c r="C125" s="587"/>
      <c r="D125" s="965"/>
      <c r="E125" s="1361"/>
      <c r="F125" s="874"/>
      <c r="G125" s="874"/>
      <c r="H125" s="42"/>
      <c r="I125" s="1594"/>
      <c r="J125" s="814" t="s">
        <v>24</v>
      </c>
      <c r="K125" s="740"/>
      <c r="L125" s="740"/>
      <c r="M125" s="737">
        <v>35.4</v>
      </c>
      <c r="N125" s="738"/>
      <c r="O125" s="738"/>
      <c r="P125" s="824">
        <v>35.4</v>
      </c>
      <c r="Q125" s="825"/>
      <c r="R125" s="825"/>
      <c r="S125" s="1714" t="s">
        <v>304</v>
      </c>
      <c r="T125" s="835"/>
      <c r="U125" s="268">
        <v>100</v>
      </c>
      <c r="V125" s="836"/>
      <c r="W125" s="837"/>
      <c r="X125" s="848"/>
      <c r="Y125" s="440"/>
      <c r="Z125" s="440"/>
    </row>
    <row r="126" spans="1:26" s="1" customFormat="1" ht="15" customHeight="1">
      <c r="A126" s="14"/>
      <c r="B126" s="41"/>
      <c r="C126" s="587"/>
      <c r="D126" s="965"/>
      <c r="E126" s="1361"/>
      <c r="F126" s="874"/>
      <c r="G126" s="874"/>
      <c r="H126" s="42"/>
      <c r="I126" s="1594"/>
      <c r="J126" s="806" t="s">
        <v>20</v>
      </c>
      <c r="K126" s="126"/>
      <c r="L126" s="126"/>
      <c r="M126" s="202">
        <v>1.1000000000000001</v>
      </c>
      <c r="N126" s="228"/>
      <c r="O126" s="228"/>
      <c r="P126" s="807">
        <v>1.1000000000000001</v>
      </c>
      <c r="Q126" s="808"/>
      <c r="R126" s="826"/>
      <c r="S126" s="1715"/>
      <c r="T126" s="809"/>
      <c r="U126" s="269"/>
      <c r="V126" s="593"/>
      <c r="W126" s="838"/>
      <c r="X126" s="813"/>
      <c r="Y126" s="440"/>
      <c r="Z126" s="440"/>
    </row>
    <row r="127" spans="1:26" s="1" customFormat="1" ht="30" customHeight="1">
      <c r="A127" s="14"/>
      <c r="B127" s="41"/>
      <c r="C127" s="587"/>
      <c r="D127" s="965"/>
      <c r="E127" s="1361"/>
      <c r="F127" s="874"/>
      <c r="G127" s="874"/>
      <c r="H127" s="42"/>
      <c r="I127" s="1594"/>
      <c r="J127" s="635" t="s">
        <v>20</v>
      </c>
      <c r="K127" s="128"/>
      <c r="L127" s="128"/>
      <c r="M127" s="827">
        <f>+N127+P127</f>
        <v>30.5</v>
      </c>
      <c r="N127" s="828"/>
      <c r="O127" s="828"/>
      <c r="P127" s="829">
        <v>30.5</v>
      </c>
      <c r="Q127" s="830"/>
      <c r="R127" s="830"/>
      <c r="S127" s="831" t="s">
        <v>305</v>
      </c>
      <c r="T127" s="832"/>
      <c r="U127" s="833">
        <v>100</v>
      </c>
      <c r="V127" s="834"/>
      <c r="W127" s="816"/>
      <c r="X127" s="813"/>
      <c r="Y127" s="440"/>
      <c r="Z127" s="440"/>
    </row>
    <row r="128" spans="1:26" s="1" customFormat="1" ht="80.25" customHeight="1">
      <c r="A128" s="14"/>
      <c r="B128" s="41"/>
      <c r="C128" s="587"/>
      <c r="D128" s="965"/>
      <c r="E128" s="1361"/>
      <c r="F128" s="874"/>
      <c r="G128" s="874"/>
      <c r="H128" s="42"/>
      <c r="I128" s="1632"/>
      <c r="J128" s="635" t="s">
        <v>25</v>
      </c>
      <c r="K128" s="128">
        <v>23.1</v>
      </c>
      <c r="L128" s="128">
        <v>23.1</v>
      </c>
      <c r="M128" s="137"/>
      <c r="N128" s="229"/>
      <c r="O128" s="229"/>
      <c r="P128" s="223"/>
      <c r="Q128" s="99"/>
      <c r="R128" s="99"/>
      <c r="S128" s="636" t="s">
        <v>296</v>
      </c>
      <c r="T128" s="248">
        <v>4</v>
      </c>
      <c r="U128" s="270"/>
      <c r="V128" s="511"/>
      <c r="W128" s="319"/>
      <c r="X128" s="629"/>
      <c r="Y128" s="440"/>
      <c r="Z128" s="440"/>
    </row>
    <row r="129" spans="1:26" s="1" customFormat="1" ht="22.5" customHeight="1">
      <c r="A129" s="14"/>
      <c r="B129" s="41"/>
      <c r="C129" s="587"/>
      <c r="D129" s="940"/>
      <c r="E129" s="982"/>
      <c r="F129" s="874"/>
      <c r="G129" s="874"/>
      <c r="H129" s="875"/>
      <c r="I129" s="1594" t="s">
        <v>23</v>
      </c>
      <c r="J129" s="414" t="s">
        <v>24</v>
      </c>
      <c r="K129" s="119">
        <v>20</v>
      </c>
      <c r="L129" s="119">
        <v>20</v>
      </c>
      <c r="M129" s="186"/>
      <c r="N129" s="148"/>
      <c r="O129" s="148"/>
      <c r="P129" s="186"/>
      <c r="Q129" s="119"/>
      <c r="R129" s="119"/>
      <c r="S129" s="1710" t="s">
        <v>328</v>
      </c>
      <c r="T129" s="258">
        <v>50</v>
      </c>
      <c r="U129" s="279">
        <v>100</v>
      </c>
      <c r="V129" s="510"/>
      <c r="W129" s="372"/>
      <c r="X129" s="440" t="s">
        <v>327</v>
      </c>
      <c r="Y129" s="440"/>
      <c r="Z129" s="440"/>
    </row>
    <row r="130" spans="1:26" s="1" customFormat="1" ht="19.5" customHeight="1">
      <c r="A130" s="14"/>
      <c r="B130" s="41"/>
      <c r="C130" s="587"/>
      <c r="D130" s="940"/>
      <c r="E130" s="982"/>
      <c r="F130" s="874"/>
      <c r="G130" s="874"/>
      <c r="H130" s="875"/>
      <c r="I130" s="1594"/>
      <c r="J130" s="414" t="s">
        <v>20</v>
      </c>
      <c r="K130" s="119"/>
      <c r="L130" s="119">
        <v>25</v>
      </c>
      <c r="M130" s="845">
        <f>N130+P130</f>
        <v>187.10000000000002</v>
      </c>
      <c r="N130" s="698">
        <v>96.2</v>
      </c>
      <c r="O130" s="699"/>
      <c r="P130" s="1023">
        <f>48.6+42.3</f>
        <v>90.9</v>
      </c>
      <c r="Q130" s="119"/>
      <c r="R130" s="119"/>
      <c r="S130" s="1711"/>
      <c r="T130" s="247"/>
      <c r="U130" s="269"/>
      <c r="V130" s="593"/>
      <c r="W130" s="634"/>
      <c r="Y130" s="440"/>
      <c r="Z130" s="440"/>
    </row>
    <row r="131" spans="1:26" s="1" customFormat="1" ht="29.25" customHeight="1">
      <c r="A131" s="14"/>
      <c r="B131" s="41"/>
      <c r="C131" s="587"/>
      <c r="D131" s="851"/>
      <c r="E131" s="984"/>
      <c r="F131" s="38"/>
      <c r="G131" s="38"/>
      <c r="H131" s="798"/>
      <c r="I131" s="1595"/>
      <c r="J131" s="415" t="s">
        <v>25</v>
      </c>
      <c r="K131" s="128">
        <v>20</v>
      </c>
      <c r="L131" s="128">
        <v>20</v>
      </c>
      <c r="M131" s="223"/>
      <c r="N131" s="229"/>
      <c r="O131" s="229"/>
      <c r="P131" s="684"/>
      <c r="Q131" s="128"/>
      <c r="R131" s="128"/>
      <c r="S131" s="28" t="s">
        <v>249</v>
      </c>
      <c r="T131" s="248"/>
      <c r="U131" s="270">
        <v>100</v>
      </c>
      <c r="V131" s="511"/>
      <c r="W131" s="319"/>
      <c r="X131" s="397"/>
      <c r="Y131" s="440"/>
      <c r="Z131" s="440"/>
    </row>
    <row r="132" spans="1:26" s="1" customFormat="1" ht="15.75" customHeight="1">
      <c r="A132" s="14"/>
      <c r="B132" s="15"/>
      <c r="C132" s="586"/>
      <c r="D132" s="1634"/>
      <c r="E132" s="1706" t="s">
        <v>295</v>
      </c>
      <c r="F132" s="637"/>
      <c r="G132" s="1695" t="s">
        <v>223</v>
      </c>
      <c r="H132" s="638"/>
      <c r="I132" s="1708" t="s">
        <v>61</v>
      </c>
      <c r="J132" s="639" t="s">
        <v>20</v>
      </c>
      <c r="K132" s="640"/>
      <c r="L132" s="640">
        <v>155</v>
      </c>
      <c r="M132" s="364"/>
      <c r="N132" s="355"/>
      <c r="O132" s="355"/>
      <c r="P132" s="365"/>
      <c r="Q132" s="522"/>
      <c r="R132" s="353"/>
      <c r="S132" s="525" t="s">
        <v>203</v>
      </c>
      <c r="T132" s="526">
        <v>1</v>
      </c>
      <c r="U132" s="523"/>
      <c r="V132" s="523"/>
      <c r="W132" s="524"/>
      <c r="X132" s="1" t="s">
        <v>299</v>
      </c>
      <c r="Y132" s="440"/>
      <c r="Z132" s="440"/>
    </row>
    <row r="133" spans="1:26" s="1" customFormat="1" ht="26.25" customHeight="1">
      <c r="A133" s="14"/>
      <c r="B133" s="15"/>
      <c r="C133" s="586"/>
      <c r="D133" s="1633"/>
      <c r="E133" s="1706"/>
      <c r="F133" s="637"/>
      <c r="G133" s="1707"/>
      <c r="H133" s="638"/>
      <c r="I133" s="1709"/>
      <c r="J133" s="641"/>
      <c r="K133" s="642"/>
      <c r="L133" s="642"/>
      <c r="M133" s="300"/>
      <c r="N133" s="362"/>
      <c r="O133" s="362"/>
      <c r="P133" s="363"/>
      <c r="Q133" s="436"/>
      <c r="R133" s="436"/>
      <c r="S133" s="922"/>
      <c r="T133" s="519"/>
      <c r="U133" s="520"/>
      <c r="V133" s="520"/>
      <c r="W133" s="521"/>
      <c r="Y133" s="440"/>
      <c r="Z133" s="440"/>
    </row>
    <row r="134" spans="1:26" s="1" customFormat="1" ht="15.75" customHeight="1">
      <c r="A134" s="14"/>
      <c r="B134" s="15"/>
      <c r="C134" s="586"/>
      <c r="D134" s="1634"/>
      <c r="E134" s="1706" t="s">
        <v>257</v>
      </c>
      <c r="F134" s="637"/>
      <c r="G134" s="1695" t="s">
        <v>223</v>
      </c>
      <c r="H134" s="638"/>
      <c r="I134" s="1708" t="s">
        <v>61</v>
      </c>
      <c r="J134" s="639" t="s">
        <v>20</v>
      </c>
      <c r="K134" s="640"/>
      <c r="L134" s="640">
        <v>87.2</v>
      </c>
      <c r="M134" s="364"/>
      <c r="N134" s="355"/>
      <c r="O134" s="355"/>
      <c r="P134" s="365"/>
      <c r="Q134" s="522"/>
      <c r="R134" s="353"/>
      <c r="S134" s="525" t="s">
        <v>203</v>
      </c>
      <c r="T134" s="526">
        <v>1</v>
      </c>
      <c r="U134" s="523"/>
      <c r="V134" s="523"/>
      <c r="W134" s="524"/>
      <c r="Y134" s="440"/>
      <c r="Z134" s="440"/>
    </row>
    <row r="135" spans="1:26" s="1" customFormat="1" ht="26.25" customHeight="1">
      <c r="A135" s="14"/>
      <c r="B135" s="15"/>
      <c r="C135" s="586"/>
      <c r="D135" s="1633"/>
      <c r="E135" s="1706"/>
      <c r="F135" s="637"/>
      <c r="G135" s="1707"/>
      <c r="H135" s="638"/>
      <c r="I135" s="1709"/>
      <c r="J135" s="641"/>
      <c r="K135" s="642"/>
      <c r="L135" s="642"/>
      <c r="M135" s="300"/>
      <c r="N135" s="362"/>
      <c r="O135" s="362"/>
      <c r="P135" s="363"/>
      <c r="Q135" s="436"/>
      <c r="R135" s="436"/>
      <c r="S135" s="922"/>
      <c r="T135" s="519"/>
      <c r="U135" s="520"/>
      <c r="V135" s="520"/>
      <c r="W135" s="521"/>
      <c r="Y135" s="440"/>
      <c r="Z135" s="440"/>
    </row>
    <row r="136" spans="1:26" s="1" customFormat="1" ht="15.75" customHeight="1" thickBot="1">
      <c r="A136" s="938"/>
      <c r="B136" s="493"/>
      <c r="C136" s="579"/>
      <c r="D136" s="558"/>
      <c r="E136" s="555"/>
      <c r="F136" s="556"/>
      <c r="G136" s="557"/>
      <c r="H136" s="558"/>
      <c r="I136" s="328"/>
      <c r="J136" s="980" t="s">
        <v>50</v>
      </c>
      <c r="K136" s="100">
        <f>SUM(K106:K131)</f>
        <v>320.89999999999998</v>
      </c>
      <c r="L136" s="100">
        <f t="shared" ref="L136:R136" si="9">SUM(L106:L135)</f>
        <v>620.1</v>
      </c>
      <c r="M136" s="100">
        <f t="shared" si="9"/>
        <v>434.5</v>
      </c>
      <c r="N136" s="100">
        <f t="shared" si="9"/>
        <v>214.8</v>
      </c>
      <c r="O136" s="100">
        <f t="shared" si="9"/>
        <v>0</v>
      </c>
      <c r="P136" s="100">
        <f t="shared" si="9"/>
        <v>219.7</v>
      </c>
      <c r="Q136" s="100">
        <f>SUM(Q106:Q135)</f>
        <v>96.8</v>
      </c>
      <c r="R136" s="100">
        <f t="shared" si="9"/>
        <v>93.6</v>
      </c>
      <c r="S136" s="559"/>
      <c r="T136" s="560"/>
      <c r="U136" s="561"/>
      <c r="V136" s="562"/>
      <c r="W136" s="563"/>
      <c r="Y136" s="440"/>
      <c r="Z136" s="440"/>
    </row>
    <row r="137" spans="1:26" s="1" customFormat="1" ht="44.25" customHeight="1">
      <c r="A137" s="1504" t="s">
        <v>13</v>
      </c>
      <c r="B137" s="1506" t="s">
        <v>13</v>
      </c>
      <c r="C137" s="1501" t="s">
        <v>45</v>
      </c>
      <c r="D137" s="1529"/>
      <c r="E137" s="1531" t="s">
        <v>73</v>
      </c>
      <c r="F137" s="1533"/>
      <c r="G137" s="1354" t="s">
        <v>151</v>
      </c>
      <c r="H137" s="1534">
        <v>1</v>
      </c>
      <c r="I137" s="1497" t="s">
        <v>117</v>
      </c>
      <c r="J137" s="43" t="s">
        <v>20</v>
      </c>
      <c r="K137" s="145">
        <v>9</v>
      </c>
      <c r="L137" s="145">
        <v>9</v>
      </c>
      <c r="M137" s="207">
        <v>9</v>
      </c>
      <c r="N137" s="241">
        <v>9</v>
      </c>
      <c r="O137" s="241"/>
      <c r="P137" s="226"/>
      <c r="Q137" s="145">
        <v>9</v>
      </c>
      <c r="R137" s="145">
        <v>9</v>
      </c>
      <c r="S137" s="52" t="s">
        <v>74</v>
      </c>
      <c r="T137" s="887">
        <v>5</v>
      </c>
      <c r="U137" s="993">
        <v>4</v>
      </c>
      <c r="V137" s="993">
        <v>4</v>
      </c>
      <c r="W137" s="1001">
        <v>4</v>
      </c>
      <c r="Y137" s="440"/>
      <c r="Z137" s="440"/>
    </row>
    <row r="138" spans="1:26" s="1" customFormat="1" ht="23.25" customHeight="1" thickBot="1">
      <c r="A138" s="1505"/>
      <c r="B138" s="1507"/>
      <c r="C138" s="1495"/>
      <c r="D138" s="1530"/>
      <c r="E138" s="1532"/>
      <c r="F138" s="1499"/>
      <c r="G138" s="1356"/>
      <c r="H138" s="1535"/>
      <c r="I138" s="1353"/>
      <c r="J138" s="45" t="s">
        <v>50</v>
      </c>
      <c r="K138" s="133">
        <f t="shared" ref="K138:R138" si="10">SUM(K137)</f>
        <v>9</v>
      </c>
      <c r="L138" s="133">
        <f t="shared" si="10"/>
        <v>9</v>
      </c>
      <c r="M138" s="100">
        <f t="shared" si="10"/>
        <v>9</v>
      </c>
      <c r="N138" s="329">
        <f t="shared" si="10"/>
        <v>9</v>
      </c>
      <c r="O138" s="329">
        <f t="shared" si="10"/>
        <v>0</v>
      </c>
      <c r="P138" s="328">
        <f t="shared" si="10"/>
        <v>0</v>
      </c>
      <c r="Q138" s="133">
        <f t="shared" si="10"/>
        <v>9</v>
      </c>
      <c r="R138" s="133">
        <f t="shared" si="10"/>
        <v>9</v>
      </c>
      <c r="S138" s="142"/>
      <c r="T138" s="889"/>
      <c r="U138" s="994"/>
      <c r="V138" s="994"/>
      <c r="W138" s="1003"/>
      <c r="Y138" s="440"/>
      <c r="Z138" s="440"/>
    </row>
    <row r="139" spans="1:26" s="46" customFormat="1" ht="30.75" customHeight="1">
      <c r="A139" s="1504" t="s">
        <v>13</v>
      </c>
      <c r="B139" s="1506" t="s">
        <v>13</v>
      </c>
      <c r="C139" s="1515" t="s">
        <v>47</v>
      </c>
      <c r="D139" s="1517"/>
      <c r="E139" s="1011" t="s">
        <v>255</v>
      </c>
      <c r="F139" s="843"/>
      <c r="G139" s="382"/>
      <c r="H139" s="958">
        <v>5</v>
      </c>
      <c r="I139" s="932" t="s">
        <v>169</v>
      </c>
      <c r="J139" s="47" t="s">
        <v>21</v>
      </c>
      <c r="K139" s="129">
        <v>4.8</v>
      </c>
      <c r="L139" s="129">
        <v>4.8</v>
      </c>
      <c r="M139" s="203">
        <v>4.8</v>
      </c>
      <c r="N139" s="230">
        <v>4.8</v>
      </c>
      <c r="O139" s="230"/>
      <c r="P139" s="212"/>
      <c r="Q139" s="129">
        <v>4.8</v>
      </c>
      <c r="R139" s="129">
        <v>4.8</v>
      </c>
      <c r="S139" s="922" t="s">
        <v>112</v>
      </c>
      <c r="T139" s="888">
        <v>1</v>
      </c>
      <c r="U139" s="246">
        <v>1</v>
      </c>
      <c r="V139" s="246">
        <v>1</v>
      </c>
      <c r="W139" s="1002">
        <v>1</v>
      </c>
      <c r="Y139" s="894"/>
      <c r="Z139" s="894"/>
    </row>
    <row r="140" spans="1:26" s="46" customFormat="1" ht="16.5" customHeight="1">
      <c r="A140" s="1441"/>
      <c r="B140" s="1392"/>
      <c r="C140" s="1702"/>
      <c r="D140" s="1703"/>
      <c r="E140" s="709" t="s">
        <v>75</v>
      </c>
      <c r="F140" s="710"/>
      <c r="G140" s="1704"/>
      <c r="H140" s="668">
        <v>3</v>
      </c>
      <c r="I140" s="669" t="s">
        <v>213</v>
      </c>
      <c r="J140" s="670" t="s">
        <v>21</v>
      </c>
      <c r="K140" s="633">
        <v>245.1</v>
      </c>
      <c r="L140" s="148">
        <f>245.1-166.1</f>
        <v>79</v>
      </c>
      <c r="M140" s="671"/>
      <c r="N140" s="672"/>
      <c r="O140" s="672"/>
      <c r="P140" s="673"/>
      <c r="Q140" s="633"/>
      <c r="R140" s="633"/>
      <c r="S140" s="922"/>
      <c r="T140" s="707"/>
      <c r="U140" s="708"/>
      <c r="V140" s="705"/>
      <c r="W140" s="706"/>
      <c r="Y140" s="894"/>
      <c r="Z140" s="894"/>
    </row>
    <row r="141" spans="1:26" s="46" customFormat="1" ht="18.75" customHeight="1" thickBot="1">
      <c r="A141" s="1505"/>
      <c r="B141" s="1507"/>
      <c r="C141" s="1516"/>
      <c r="D141" s="1518"/>
      <c r="E141" s="381"/>
      <c r="F141" s="926"/>
      <c r="G141" s="1705"/>
      <c r="H141" s="413"/>
      <c r="I141" s="935"/>
      <c r="J141" s="45" t="s">
        <v>50</v>
      </c>
      <c r="K141" s="133">
        <f>SUM(K139:K140)</f>
        <v>249.9</v>
      </c>
      <c r="L141" s="133">
        <f t="shared" ref="L141:R141" si="11">SUM(L139:L140)</f>
        <v>83.8</v>
      </c>
      <c r="M141" s="133">
        <f>SUM(M139:M140)</f>
        <v>4.8</v>
      </c>
      <c r="N141" s="133">
        <f t="shared" si="11"/>
        <v>4.8</v>
      </c>
      <c r="O141" s="133">
        <f t="shared" si="11"/>
        <v>0</v>
      </c>
      <c r="P141" s="133">
        <f t="shared" si="11"/>
        <v>0</v>
      </c>
      <c r="Q141" s="133">
        <f t="shared" si="11"/>
        <v>4.8</v>
      </c>
      <c r="R141" s="133">
        <f t="shared" si="11"/>
        <v>4.8</v>
      </c>
      <c r="S141" s="923"/>
      <c r="T141" s="889"/>
      <c r="U141" s="889"/>
      <c r="V141" s="952"/>
      <c r="W141" s="1003"/>
      <c r="Y141" s="894"/>
      <c r="Z141" s="894"/>
    </row>
    <row r="142" spans="1:26" s="1" customFormat="1" ht="15" customHeight="1" thickBot="1">
      <c r="A142" s="938" t="s">
        <v>13</v>
      </c>
      <c r="B142" s="943" t="s">
        <v>13</v>
      </c>
      <c r="C142" s="1527" t="s">
        <v>76</v>
      </c>
      <c r="D142" s="1528"/>
      <c r="E142" s="1528"/>
      <c r="F142" s="1528"/>
      <c r="G142" s="1528"/>
      <c r="H142" s="1528"/>
      <c r="I142" s="1528"/>
      <c r="J142" s="1699"/>
      <c r="K142" s="140">
        <f>K141+K138+K136+K104+K102+K99+K84+K82+K78+K74+K70</f>
        <v>14787.8</v>
      </c>
      <c r="L142" s="140">
        <f t="shared" ref="L142:R142" si="12">L141+L138+L136+L104+L102+L99+L84+L82+L78+L74+L70</f>
        <v>12212.8</v>
      </c>
      <c r="M142" s="140">
        <f>M141+M138+M136+M104+M102+M99+M84+M82+M78+M74+M70</f>
        <v>11323.699999999999</v>
      </c>
      <c r="N142" s="140">
        <f t="shared" si="12"/>
        <v>8154.4999999999991</v>
      </c>
      <c r="O142" s="140">
        <f t="shared" si="12"/>
        <v>4695.3</v>
      </c>
      <c r="P142" s="140">
        <f t="shared" si="12"/>
        <v>3169.2</v>
      </c>
      <c r="Q142" s="140">
        <f t="shared" si="12"/>
        <v>11557.599999999999</v>
      </c>
      <c r="R142" s="140">
        <f t="shared" si="12"/>
        <v>12243.599999999999</v>
      </c>
      <c r="S142" s="48"/>
      <c r="T142" s="263"/>
      <c r="U142" s="419"/>
      <c r="V142" s="419"/>
      <c r="W142" s="49"/>
      <c r="Y142" s="440"/>
      <c r="Z142" s="440"/>
    </row>
    <row r="143" spans="1:26" s="1" customFormat="1" ht="17.25" customHeight="1" thickBot="1">
      <c r="A143" s="50" t="s">
        <v>13</v>
      </c>
      <c r="B143" s="51" t="s">
        <v>22</v>
      </c>
      <c r="C143" s="1389" t="s">
        <v>77</v>
      </c>
      <c r="D143" s="1390"/>
      <c r="E143" s="1390"/>
      <c r="F143" s="1390"/>
      <c r="G143" s="1390"/>
      <c r="H143" s="1390"/>
      <c r="I143" s="1390"/>
      <c r="J143" s="1390"/>
      <c r="K143" s="1390"/>
      <c r="L143" s="1390"/>
      <c r="M143" s="1390"/>
      <c r="N143" s="1390"/>
      <c r="O143" s="1390"/>
      <c r="P143" s="1390"/>
      <c r="Q143" s="1390"/>
      <c r="R143" s="1390"/>
      <c r="S143" s="1390"/>
      <c r="T143" s="1390"/>
      <c r="U143" s="1390"/>
      <c r="V143" s="1390"/>
      <c r="W143" s="1391"/>
      <c r="Y143" s="440"/>
      <c r="Z143" s="440"/>
    </row>
    <row r="144" spans="1:26" s="1" customFormat="1" ht="27" customHeight="1">
      <c r="A144" s="937" t="s">
        <v>13</v>
      </c>
      <c r="B144" s="942" t="s">
        <v>22</v>
      </c>
      <c r="C144" s="989" t="s">
        <v>13</v>
      </c>
      <c r="D144" s="959"/>
      <c r="E144" s="1008" t="s">
        <v>318</v>
      </c>
      <c r="F144" s="156"/>
      <c r="G144" s="157"/>
      <c r="H144" s="409" t="s">
        <v>18</v>
      </c>
      <c r="I144" s="410"/>
      <c r="J144" s="410"/>
      <c r="K144" s="159"/>
      <c r="L144" s="159"/>
      <c r="M144" s="284"/>
      <c r="N144" s="289"/>
      <c r="O144" s="289"/>
      <c r="P144" s="287"/>
      <c r="Q144" s="159"/>
      <c r="R144" s="159"/>
      <c r="S144" s="160"/>
      <c r="T144" s="290"/>
      <c r="U144" s="297"/>
      <c r="V144" s="297"/>
      <c r="W144" s="293"/>
      <c r="Y144" s="440"/>
      <c r="Z144" s="440"/>
    </row>
    <row r="145" spans="1:26" s="1" customFormat="1" ht="20.25" customHeight="1">
      <c r="A145" s="937"/>
      <c r="B145" s="942"/>
      <c r="C145" s="989"/>
      <c r="D145" s="969" t="s">
        <v>13</v>
      </c>
      <c r="E145" s="1581" t="s">
        <v>124</v>
      </c>
      <c r="F145" s="1582" t="s">
        <v>152</v>
      </c>
      <c r="G145" s="1584" t="s">
        <v>155</v>
      </c>
      <c r="H145" s="958"/>
      <c r="I145" s="1362" t="s">
        <v>79</v>
      </c>
      <c r="J145" s="527" t="s">
        <v>20</v>
      </c>
      <c r="K145" s="118">
        <v>645.1</v>
      </c>
      <c r="L145" s="118">
        <v>510.1</v>
      </c>
      <c r="M145" s="187">
        <v>473.7</v>
      </c>
      <c r="N145" s="766">
        <v>358.9</v>
      </c>
      <c r="O145" s="227"/>
      <c r="P145" s="208">
        <v>114.8</v>
      </c>
      <c r="Q145" s="700">
        <v>465</v>
      </c>
      <c r="R145" s="700">
        <v>465</v>
      </c>
      <c r="S145" s="351" t="s">
        <v>114</v>
      </c>
      <c r="T145" s="529">
        <v>439</v>
      </c>
      <c r="U145" s="368">
        <v>439</v>
      </c>
      <c r="V145" s="368">
        <v>439</v>
      </c>
      <c r="W145" s="343">
        <v>439</v>
      </c>
      <c r="Y145" s="440"/>
      <c r="Z145" s="440"/>
    </row>
    <row r="146" spans="1:26" s="1" customFormat="1" ht="26.25" customHeight="1">
      <c r="A146" s="937"/>
      <c r="B146" s="942"/>
      <c r="C146" s="989"/>
      <c r="D146" s="959"/>
      <c r="E146" s="1546"/>
      <c r="F146" s="1583"/>
      <c r="G146" s="1585"/>
      <c r="H146" s="959"/>
      <c r="I146" s="1586"/>
      <c r="J146" s="143"/>
      <c r="K146" s="119"/>
      <c r="L146" s="119"/>
      <c r="M146" s="96"/>
      <c r="N146" s="148"/>
      <c r="O146" s="148"/>
      <c r="P146" s="209"/>
      <c r="Q146" s="119"/>
      <c r="R146" s="119"/>
      <c r="S146" s="1004" t="s">
        <v>244</v>
      </c>
      <c r="T146" s="344">
        <v>439</v>
      </c>
      <c r="U146" s="345">
        <v>439</v>
      </c>
      <c r="V146" s="345">
        <v>439</v>
      </c>
      <c r="W146" s="346">
        <v>439</v>
      </c>
      <c r="Y146" s="440"/>
      <c r="Z146" s="440"/>
    </row>
    <row r="147" spans="1:26" s="1" customFormat="1" ht="18.75" customHeight="1">
      <c r="A147" s="937"/>
      <c r="B147" s="942"/>
      <c r="C147" s="989"/>
      <c r="D147" s="959"/>
      <c r="E147" s="974"/>
      <c r="F147" s="1583"/>
      <c r="G147" s="1585"/>
      <c r="H147" s="959"/>
      <c r="I147" s="1586"/>
      <c r="J147" s="143"/>
      <c r="K147" s="119"/>
      <c r="L147" s="119"/>
      <c r="M147" s="96"/>
      <c r="N147" s="148"/>
      <c r="O147" s="148"/>
      <c r="P147" s="209"/>
      <c r="Q147" s="119"/>
      <c r="R147" s="119"/>
      <c r="S147" s="179" t="s">
        <v>115</v>
      </c>
      <c r="T147" s="322">
        <f>87+6+1</f>
        <v>94</v>
      </c>
      <c r="U147" s="323">
        <v>5</v>
      </c>
      <c r="V147" s="323">
        <v>10</v>
      </c>
      <c r="W147" s="321">
        <v>70</v>
      </c>
      <c r="Y147" s="440"/>
      <c r="Z147" s="440"/>
    </row>
    <row r="148" spans="1:26" s="1" customFormat="1" ht="18.75" customHeight="1">
      <c r="A148" s="937"/>
      <c r="B148" s="942"/>
      <c r="C148" s="989"/>
      <c r="D148" s="959"/>
      <c r="E148" s="974"/>
      <c r="F148" s="1583"/>
      <c r="G148" s="1585"/>
      <c r="H148" s="959"/>
      <c r="I148" s="1586"/>
      <c r="J148" s="143"/>
      <c r="K148" s="119"/>
      <c r="L148" s="119"/>
      <c r="M148" s="96"/>
      <c r="N148" s="148"/>
      <c r="O148" s="148"/>
      <c r="P148" s="209"/>
      <c r="Q148" s="119"/>
      <c r="R148" s="119"/>
      <c r="S148" s="179" t="s">
        <v>113</v>
      </c>
      <c r="T148" s="322">
        <v>31</v>
      </c>
      <c r="U148" s="323">
        <v>0</v>
      </c>
      <c r="V148" s="323">
        <v>15</v>
      </c>
      <c r="W148" s="321">
        <v>0</v>
      </c>
      <c r="Y148" s="440"/>
      <c r="Z148" s="440"/>
    </row>
    <row r="149" spans="1:26" s="1" customFormat="1" ht="18.75" customHeight="1">
      <c r="A149" s="937"/>
      <c r="B149" s="942"/>
      <c r="C149" s="989"/>
      <c r="D149" s="959"/>
      <c r="E149" s="982"/>
      <c r="F149" s="1583"/>
      <c r="G149" s="1585"/>
      <c r="H149" s="959"/>
      <c r="I149" s="172"/>
      <c r="J149" s="143"/>
      <c r="K149" s="119"/>
      <c r="L149" s="119"/>
      <c r="M149" s="96"/>
      <c r="N149" s="148"/>
      <c r="O149" s="148"/>
      <c r="P149" s="209"/>
      <c r="Q149" s="119"/>
      <c r="R149" s="119"/>
      <c r="S149" s="348" t="s">
        <v>191</v>
      </c>
      <c r="T149" s="349">
        <v>18</v>
      </c>
      <c r="U149" s="350">
        <v>3</v>
      </c>
      <c r="V149" s="350">
        <v>3</v>
      </c>
      <c r="W149" s="321">
        <v>4</v>
      </c>
      <c r="Y149" s="440"/>
      <c r="Z149" s="440"/>
    </row>
    <row r="150" spans="1:26" s="1" customFormat="1" ht="18.75" customHeight="1">
      <c r="A150" s="937"/>
      <c r="B150" s="942"/>
      <c r="C150" s="989"/>
      <c r="D150" s="966"/>
      <c r="E150" s="984"/>
      <c r="F150" s="1700"/>
      <c r="G150" s="1701"/>
      <c r="H150" s="966"/>
      <c r="I150" s="530"/>
      <c r="J150" s="144"/>
      <c r="K150" s="128"/>
      <c r="L150" s="128"/>
      <c r="M150" s="137"/>
      <c r="N150" s="229"/>
      <c r="O150" s="229"/>
      <c r="P150" s="211"/>
      <c r="Q150" s="128"/>
      <c r="R150" s="128"/>
      <c r="S150" s="531" t="s">
        <v>192</v>
      </c>
      <c r="T150" s="532">
        <v>13</v>
      </c>
      <c r="U150" s="533">
        <v>14</v>
      </c>
      <c r="V150" s="534">
        <v>14</v>
      </c>
      <c r="W150" s="446">
        <v>14</v>
      </c>
      <c r="Y150" s="440"/>
      <c r="Z150" s="440"/>
    </row>
    <row r="151" spans="1:26" s="1" customFormat="1" ht="36" customHeight="1">
      <c r="A151" s="937"/>
      <c r="B151" s="942"/>
      <c r="C151" s="989"/>
      <c r="D151" s="965"/>
      <c r="E151" s="1691" t="s">
        <v>214</v>
      </c>
      <c r="F151" s="1693" t="s">
        <v>78</v>
      </c>
      <c r="G151" s="1695" t="s">
        <v>224</v>
      </c>
      <c r="H151" s="782"/>
      <c r="I151" s="1697" t="s">
        <v>169</v>
      </c>
      <c r="J151" s="783" t="s">
        <v>20</v>
      </c>
      <c r="K151" s="685">
        <v>10</v>
      </c>
      <c r="L151" s="685">
        <v>10</v>
      </c>
      <c r="M151" s="784"/>
      <c r="N151" s="785"/>
      <c r="O151" s="785"/>
      <c r="P151" s="786"/>
      <c r="Q151" s="787"/>
      <c r="R151" s="787"/>
      <c r="S151" s="780" t="s">
        <v>185</v>
      </c>
      <c r="T151" s="788" t="s">
        <v>168</v>
      </c>
      <c r="U151" s="690"/>
      <c r="V151" s="689"/>
      <c r="W151" s="342"/>
      <c r="X151" s="1" t="s">
        <v>301</v>
      </c>
      <c r="Y151" s="440"/>
      <c r="Z151" s="440"/>
    </row>
    <row r="152" spans="1:26" s="4" customFormat="1" ht="32.25" customHeight="1">
      <c r="A152" s="937"/>
      <c r="B152" s="942"/>
      <c r="C152" s="989"/>
      <c r="D152" s="584"/>
      <c r="E152" s="1692"/>
      <c r="F152" s="1694"/>
      <c r="G152" s="1696"/>
      <c r="H152" s="789"/>
      <c r="I152" s="1698"/>
      <c r="J152" s="783"/>
      <c r="K152" s="685"/>
      <c r="L152" s="685"/>
      <c r="M152" s="790"/>
      <c r="N152" s="686"/>
      <c r="O152" s="686"/>
      <c r="P152" s="687"/>
      <c r="Q152" s="685"/>
      <c r="R152" s="685"/>
      <c r="S152" s="688"/>
      <c r="T152" s="689"/>
      <c r="U152" s="689"/>
      <c r="V152" s="689"/>
      <c r="W152" s="342"/>
      <c r="Y152" s="33"/>
      <c r="Z152" s="33"/>
    </row>
    <row r="153" spans="1:26" s="46" customFormat="1" ht="12.75" customHeight="1" thickBot="1">
      <c r="A153" s="938"/>
      <c r="B153" s="943"/>
      <c r="C153" s="588"/>
      <c r="D153" s="558"/>
      <c r="E153" s="555"/>
      <c r="F153" s="556"/>
      <c r="G153" s="557"/>
      <c r="H153" s="558"/>
      <c r="I153" s="328"/>
      <c r="J153" s="45" t="s">
        <v>50</v>
      </c>
      <c r="K153" s="133">
        <f t="shared" ref="K153:R153" si="13">SUM(K145:K152)</f>
        <v>655.1</v>
      </c>
      <c r="L153" s="133">
        <f t="shared" si="13"/>
        <v>520.1</v>
      </c>
      <c r="M153" s="133">
        <f>SUM(M145:M152)</f>
        <v>473.7</v>
      </c>
      <c r="N153" s="133">
        <f t="shared" si="13"/>
        <v>358.9</v>
      </c>
      <c r="O153" s="133">
        <f t="shared" si="13"/>
        <v>0</v>
      </c>
      <c r="P153" s="133">
        <f t="shared" si="13"/>
        <v>114.8</v>
      </c>
      <c r="Q153" s="133">
        <f>SUM(Q145:Q152)</f>
        <v>465</v>
      </c>
      <c r="R153" s="133">
        <f t="shared" si="13"/>
        <v>465</v>
      </c>
      <c r="S153" s="559"/>
      <c r="T153" s="560"/>
      <c r="U153" s="561"/>
      <c r="V153" s="562"/>
      <c r="W153" s="563"/>
      <c r="Y153" s="894"/>
      <c r="Z153" s="894"/>
    </row>
    <row r="154" spans="1:26" s="1" customFormat="1" ht="13.5" thickBot="1">
      <c r="A154" s="50" t="s">
        <v>13</v>
      </c>
      <c r="B154" s="54" t="s">
        <v>22</v>
      </c>
      <c r="C154" s="1513" t="s">
        <v>76</v>
      </c>
      <c r="D154" s="1514"/>
      <c r="E154" s="1514"/>
      <c r="F154" s="1514"/>
      <c r="G154" s="1514"/>
      <c r="H154" s="1514"/>
      <c r="I154" s="1528"/>
      <c r="J154" s="1528"/>
      <c r="K154" s="146">
        <f>K153</f>
        <v>655.1</v>
      </c>
      <c r="L154" s="146">
        <f>L153</f>
        <v>520.1</v>
      </c>
      <c r="M154" s="146">
        <f t="shared" ref="M154:R154" si="14">M153</f>
        <v>473.7</v>
      </c>
      <c r="N154" s="146">
        <f t="shared" si="14"/>
        <v>358.9</v>
      </c>
      <c r="O154" s="146">
        <f t="shared" si="14"/>
        <v>0</v>
      </c>
      <c r="P154" s="146">
        <f t="shared" si="14"/>
        <v>114.8</v>
      </c>
      <c r="Q154" s="146">
        <f t="shared" si="14"/>
        <v>465</v>
      </c>
      <c r="R154" s="146">
        <f t="shared" si="14"/>
        <v>465</v>
      </c>
      <c r="S154" s="535"/>
      <c r="T154" s="536"/>
      <c r="U154" s="536"/>
      <c r="V154" s="536"/>
      <c r="W154" s="294"/>
      <c r="Y154" s="440"/>
      <c r="Z154" s="440"/>
    </row>
    <row r="155" spans="1:26" s="1" customFormat="1" ht="17.25" customHeight="1" thickBot="1">
      <c r="A155" s="50" t="s">
        <v>13</v>
      </c>
      <c r="B155" s="51" t="s">
        <v>26</v>
      </c>
      <c r="C155" s="1389" t="s">
        <v>221</v>
      </c>
      <c r="D155" s="1390"/>
      <c r="E155" s="1390"/>
      <c r="F155" s="1390"/>
      <c r="G155" s="1390"/>
      <c r="H155" s="1390"/>
      <c r="I155" s="1390"/>
      <c r="J155" s="1390"/>
      <c r="K155" s="1390"/>
      <c r="L155" s="1390"/>
      <c r="M155" s="1390"/>
      <c r="N155" s="1390"/>
      <c r="O155" s="1390"/>
      <c r="P155" s="1390"/>
      <c r="Q155" s="1390"/>
      <c r="R155" s="1390"/>
      <c r="S155" s="1390"/>
      <c r="T155" s="1390"/>
      <c r="U155" s="1390"/>
      <c r="V155" s="1390"/>
      <c r="W155" s="1391"/>
      <c r="Y155" s="440"/>
      <c r="Z155" s="440"/>
    </row>
    <row r="156" spans="1:26" s="1" customFormat="1" ht="27" customHeight="1">
      <c r="A156" s="967" t="s">
        <v>13</v>
      </c>
      <c r="B156" s="954" t="s">
        <v>26</v>
      </c>
      <c r="C156" s="971" t="s">
        <v>13</v>
      </c>
      <c r="D156" s="409"/>
      <c r="E156" s="58" t="s">
        <v>232</v>
      </c>
      <c r="F156" s="604"/>
      <c r="G156" s="157"/>
      <c r="H156" s="409"/>
      <c r="I156" s="410"/>
      <c r="J156" s="410"/>
      <c r="K156" s="159"/>
      <c r="L156" s="159"/>
      <c r="M156" s="284"/>
      <c r="N156" s="289"/>
      <c r="O156" s="289"/>
      <c r="P156" s="287"/>
      <c r="Q156" s="159"/>
      <c r="R156" s="284"/>
      <c r="S156" s="619"/>
      <c r="T156" s="290"/>
      <c r="U156" s="297"/>
      <c r="V156" s="297"/>
      <c r="W156" s="293"/>
      <c r="Y156" s="440"/>
      <c r="Z156" s="440"/>
    </row>
    <row r="157" spans="1:26" s="1" customFormat="1" ht="25.5" customHeight="1">
      <c r="A157" s="1441"/>
      <c r="B157" s="1392"/>
      <c r="C157" s="1393"/>
      <c r="D157" s="965" t="s">
        <v>13</v>
      </c>
      <c r="E157" s="1394" t="s">
        <v>285</v>
      </c>
      <c r="F157" s="1635"/>
      <c r="G157" s="963"/>
      <c r="H157" s="1519" t="s">
        <v>18</v>
      </c>
      <c r="I157" s="1362" t="s">
        <v>29</v>
      </c>
      <c r="J157" s="73" t="s">
        <v>20</v>
      </c>
      <c r="K157" s="186"/>
      <c r="L157" s="119"/>
      <c r="M157" s="96">
        <v>90</v>
      </c>
      <c r="N157" s="148">
        <v>90</v>
      </c>
      <c r="O157" s="148"/>
      <c r="P157" s="609"/>
      <c r="Q157" s="423"/>
      <c r="R157" s="96"/>
      <c r="S157" s="977" t="s">
        <v>284</v>
      </c>
      <c r="T157" s="279"/>
      <c r="U157" s="279">
        <v>1</v>
      </c>
      <c r="V157" s="614"/>
      <c r="W157" s="314"/>
      <c r="X157" s="1" t="s">
        <v>238</v>
      </c>
      <c r="Y157" s="440"/>
      <c r="Z157" s="440"/>
    </row>
    <row r="158" spans="1:26" s="1" customFormat="1" ht="15" customHeight="1">
      <c r="A158" s="1441"/>
      <c r="B158" s="1392"/>
      <c r="C158" s="1393"/>
      <c r="D158" s="920"/>
      <c r="E158" s="1394"/>
      <c r="F158" s="1635"/>
      <c r="G158" s="983"/>
      <c r="H158" s="1520"/>
      <c r="I158" s="1465"/>
      <c r="J158" s="53"/>
      <c r="K158" s="188"/>
      <c r="L158" s="128"/>
      <c r="M158" s="610"/>
      <c r="N158" s="611"/>
      <c r="O158" s="611"/>
      <c r="P158" s="612"/>
      <c r="Q158" s="613"/>
      <c r="R158" s="137"/>
      <c r="S158" s="429"/>
      <c r="T158" s="270"/>
      <c r="U158" s="270"/>
      <c r="V158" s="248"/>
      <c r="W158" s="315"/>
      <c r="Y158" s="440"/>
      <c r="Z158" s="440"/>
    </row>
    <row r="159" spans="1:26" s="4" customFormat="1" ht="39.75" customHeight="1">
      <c r="A159" s="1521"/>
      <c r="B159" s="1523"/>
      <c r="C159" s="1525"/>
      <c r="D159" s="987" t="s">
        <v>22</v>
      </c>
      <c r="E159" s="880" t="s">
        <v>222</v>
      </c>
      <c r="F159" s="605" t="s">
        <v>247</v>
      </c>
      <c r="G159" s="963"/>
      <c r="H159" s="711"/>
      <c r="I159" s="927"/>
      <c r="J159" s="56" t="s">
        <v>20</v>
      </c>
      <c r="K159" s="598"/>
      <c r="L159" s="119"/>
      <c r="M159" s="148">
        <v>12.3</v>
      </c>
      <c r="N159" s="148">
        <v>12.3</v>
      </c>
      <c r="O159" s="148">
        <v>9.4</v>
      </c>
      <c r="P159" s="597"/>
      <c r="Q159" s="119">
        <v>29</v>
      </c>
      <c r="R159" s="96">
        <v>29.9</v>
      </c>
      <c r="S159" s="839" t="s">
        <v>245</v>
      </c>
      <c r="T159" s="299">
        <v>1</v>
      </c>
      <c r="U159" s="888"/>
      <c r="V159" s="951"/>
      <c r="W159" s="1002">
        <v>1</v>
      </c>
      <c r="X159" s="590" t="s">
        <v>238</v>
      </c>
      <c r="Y159" s="33"/>
      <c r="Z159" s="33"/>
    </row>
    <row r="160" spans="1:26" s="4" customFormat="1" ht="15" customHeight="1">
      <c r="A160" s="1521"/>
      <c r="B160" s="1523"/>
      <c r="C160" s="1525"/>
      <c r="D160" s="987"/>
      <c r="E160" s="880"/>
      <c r="F160" s="963"/>
      <c r="G160" s="963"/>
      <c r="H160" s="964"/>
      <c r="I160" s="607"/>
      <c r="J160" s="56" t="s">
        <v>230</v>
      </c>
      <c r="K160" s="594"/>
      <c r="L160" s="119"/>
      <c r="M160" s="148">
        <v>70</v>
      </c>
      <c r="N160" s="148">
        <v>70</v>
      </c>
      <c r="O160" s="595"/>
      <c r="P160" s="597"/>
      <c r="Q160" s="119">
        <v>165</v>
      </c>
      <c r="R160" s="96">
        <v>168.4</v>
      </c>
      <c r="S160" s="617" t="s">
        <v>235</v>
      </c>
      <c r="T160" s="618"/>
      <c r="U160" s="268"/>
      <c r="V160" s="459"/>
      <c r="W160" s="341">
        <v>1</v>
      </c>
      <c r="X160" s="590"/>
      <c r="Y160" s="33"/>
      <c r="Z160" s="33"/>
    </row>
    <row r="161" spans="1:26" s="4" customFormat="1" ht="16.5" customHeight="1">
      <c r="A161" s="1521"/>
      <c r="B161" s="1523"/>
      <c r="C161" s="1525"/>
      <c r="D161" s="987"/>
      <c r="E161" s="880"/>
      <c r="F161" s="1470" t="s">
        <v>246</v>
      </c>
      <c r="G161" s="963"/>
      <c r="H161" s="964"/>
      <c r="I161" s="607"/>
      <c r="J161" s="56"/>
      <c r="K161" s="594"/>
      <c r="L161" s="119"/>
      <c r="M161" s="148"/>
      <c r="N161" s="148"/>
      <c r="O161" s="595"/>
      <c r="P161" s="597"/>
      <c r="Q161" s="119"/>
      <c r="R161" s="96"/>
      <c r="S161" s="623" t="s">
        <v>236</v>
      </c>
      <c r="T161" s="624"/>
      <c r="U161" s="625"/>
      <c r="V161" s="625">
        <v>100</v>
      </c>
      <c r="W161" s="626">
        <v>166</v>
      </c>
      <c r="X161" s="590"/>
      <c r="Y161" s="33"/>
      <c r="Z161" s="33"/>
    </row>
    <row r="162" spans="1:26" s="4" customFormat="1" ht="27" customHeight="1">
      <c r="A162" s="1521"/>
      <c r="B162" s="1523"/>
      <c r="C162" s="1525"/>
      <c r="D162" s="987"/>
      <c r="E162" s="880"/>
      <c r="F162" s="1358"/>
      <c r="G162" s="963"/>
      <c r="H162" s="964"/>
      <c r="I162" s="607"/>
      <c r="J162" s="56"/>
      <c r="K162" s="594"/>
      <c r="L162" s="119"/>
      <c r="M162" s="186"/>
      <c r="N162" s="148"/>
      <c r="O162" s="596"/>
      <c r="P162" s="594"/>
      <c r="Q162" s="119"/>
      <c r="R162" s="96"/>
      <c r="S162" s="623" t="s">
        <v>237</v>
      </c>
      <c r="T162" s="624"/>
      <c r="U162" s="625"/>
      <c r="V162" s="625"/>
      <c r="W162" s="626">
        <v>20</v>
      </c>
      <c r="X162" s="590"/>
      <c r="Y162" s="33"/>
      <c r="Z162" s="33"/>
    </row>
    <row r="163" spans="1:26" s="4" customFormat="1" ht="16.5" customHeight="1">
      <c r="A163" s="1521"/>
      <c r="B163" s="1523"/>
      <c r="C163" s="1525"/>
      <c r="D163" s="569"/>
      <c r="E163" s="975"/>
      <c r="F163" s="983"/>
      <c r="G163" s="983"/>
      <c r="H163" s="964"/>
      <c r="I163" s="608"/>
      <c r="J163" s="635"/>
      <c r="K163" s="674"/>
      <c r="L163" s="128"/>
      <c r="M163" s="188"/>
      <c r="N163" s="229"/>
      <c r="O163" s="675"/>
      <c r="P163" s="674"/>
      <c r="Q163" s="128"/>
      <c r="R163" s="137"/>
      <c r="S163" s="620" t="s">
        <v>231</v>
      </c>
      <c r="T163" s="621"/>
      <c r="U163" s="621"/>
      <c r="V163" s="621"/>
      <c r="W163" s="622">
        <v>1</v>
      </c>
      <c r="X163" s="590"/>
      <c r="Y163" s="33"/>
      <c r="Z163" s="33"/>
    </row>
    <row r="164" spans="1:26" s="4" customFormat="1" ht="39.75" customHeight="1">
      <c r="A164" s="1521"/>
      <c r="B164" s="1523"/>
      <c r="C164" s="1525"/>
      <c r="D164" s="987" t="s">
        <v>26</v>
      </c>
      <c r="E164" s="880" t="s">
        <v>253</v>
      </c>
      <c r="F164" s="605"/>
      <c r="G164" s="963"/>
      <c r="H164" s="606"/>
      <c r="I164" s="927" t="s">
        <v>248</v>
      </c>
      <c r="J164" s="56" t="s">
        <v>20</v>
      </c>
      <c r="K164" s="598"/>
      <c r="L164" s="119"/>
      <c r="M164" s="148">
        <v>5</v>
      </c>
      <c r="N164" s="148">
        <v>5</v>
      </c>
      <c r="O164" s="148"/>
      <c r="P164" s="597"/>
      <c r="Q164" s="119">
        <v>30</v>
      </c>
      <c r="R164" s="96">
        <v>20</v>
      </c>
      <c r="S164" s="696" t="s">
        <v>251</v>
      </c>
      <c r="T164" s="697"/>
      <c r="U164" s="271">
        <v>1</v>
      </c>
      <c r="V164" s="470"/>
      <c r="W164" s="455"/>
      <c r="X164" s="590" t="s">
        <v>238</v>
      </c>
      <c r="Y164" s="33"/>
      <c r="Z164" s="33"/>
    </row>
    <row r="165" spans="1:26" s="4" customFormat="1" ht="16.5" customHeight="1">
      <c r="A165" s="1521"/>
      <c r="B165" s="1523"/>
      <c r="C165" s="1525"/>
      <c r="D165" s="569"/>
      <c r="E165" s="975"/>
      <c r="F165" s="983"/>
      <c r="G165" s="983"/>
      <c r="H165" s="569"/>
      <c r="I165" s="608"/>
      <c r="J165" s="56"/>
      <c r="K165" s="594"/>
      <c r="L165" s="119"/>
      <c r="M165" s="186"/>
      <c r="N165" s="148"/>
      <c r="O165" s="596"/>
      <c r="P165" s="594"/>
      <c r="Q165" s="119"/>
      <c r="R165" s="96"/>
      <c r="S165" s="620" t="s">
        <v>252</v>
      </c>
      <c r="T165" s="621"/>
      <c r="U165" s="621"/>
      <c r="V165" s="621"/>
      <c r="W165" s="622">
        <v>1</v>
      </c>
      <c r="X165" s="590"/>
      <c r="Y165" s="33"/>
      <c r="Z165" s="33"/>
    </row>
    <row r="166" spans="1:26" s="46" customFormat="1" ht="17.25" customHeight="1" thickBot="1">
      <c r="A166" s="1522"/>
      <c r="B166" s="1524"/>
      <c r="C166" s="1526"/>
      <c r="D166" s="432"/>
      <c r="E166" s="600"/>
      <c r="F166" s="601"/>
      <c r="G166" s="557"/>
      <c r="H166" s="602"/>
      <c r="I166" s="603"/>
      <c r="J166" s="45" t="s">
        <v>50</v>
      </c>
      <c r="K166" s="133"/>
      <c r="L166" s="133"/>
      <c r="M166" s="133">
        <f t="shared" ref="M166:Q166" si="15">SUM(M157:M165)</f>
        <v>177.3</v>
      </c>
      <c r="N166" s="133">
        <f t="shared" si="15"/>
        <v>177.3</v>
      </c>
      <c r="O166" s="133">
        <f t="shared" si="15"/>
        <v>9.4</v>
      </c>
      <c r="P166" s="133">
        <f t="shared" si="15"/>
        <v>0</v>
      </c>
      <c r="Q166" s="133">
        <f t="shared" si="15"/>
        <v>224</v>
      </c>
      <c r="R166" s="133">
        <f>SUM(R157:R165)</f>
        <v>218.3</v>
      </c>
      <c r="S166" s="559"/>
      <c r="T166" s="560"/>
      <c r="U166" s="561"/>
      <c r="V166" s="562"/>
      <c r="W166" s="563"/>
      <c r="Y166" s="894"/>
      <c r="Z166" s="894"/>
    </row>
    <row r="167" spans="1:26" s="1" customFormat="1" ht="13.5" thickBot="1">
      <c r="A167" s="938" t="s">
        <v>13</v>
      </c>
      <c r="B167" s="955" t="s">
        <v>26</v>
      </c>
      <c r="C167" s="1527" t="s">
        <v>76</v>
      </c>
      <c r="D167" s="1528"/>
      <c r="E167" s="1528"/>
      <c r="F167" s="1528"/>
      <c r="G167" s="1528"/>
      <c r="H167" s="1528"/>
      <c r="I167" s="1528"/>
      <c r="J167" s="1528"/>
      <c r="K167" s="599">
        <f>K166</f>
        <v>0</v>
      </c>
      <c r="L167" s="599">
        <f t="shared" ref="L167:R167" si="16">L166</f>
        <v>0</v>
      </c>
      <c r="M167" s="599">
        <f t="shared" si="16"/>
        <v>177.3</v>
      </c>
      <c r="N167" s="599">
        <f t="shared" si="16"/>
        <v>177.3</v>
      </c>
      <c r="O167" s="599">
        <f t="shared" si="16"/>
        <v>9.4</v>
      </c>
      <c r="P167" s="599">
        <f t="shared" si="16"/>
        <v>0</v>
      </c>
      <c r="Q167" s="599">
        <f t="shared" si="16"/>
        <v>224</v>
      </c>
      <c r="R167" s="599">
        <f t="shared" si="16"/>
        <v>218.3</v>
      </c>
      <c r="S167" s="48"/>
      <c r="T167" s="263"/>
      <c r="U167" s="263"/>
      <c r="V167" s="263"/>
      <c r="W167" s="49"/>
      <c r="Y167" s="440"/>
      <c r="Z167" s="440"/>
    </row>
    <row r="168" spans="1:26" s="1" customFormat="1" ht="16.5" customHeight="1" thickBot="1">
      <c r="A168" s="50" t="s">
        <v>13</v>
      </c>
      <c r="B168" s="399" t="s">
        <v>28</v>
      </c>
      <c r="C168" s="1389" t="s">
        <v>80</v>
      </c>
      <c r="D168" s="1390"/>
      <c r="E168" s="1390"/>
      <c r="F168" s="1390"/>
      <c r="G168" s="1390"/>
      <c r="H168" s="1390"/>
      <c r="I168" s="1390"/>
      <c r="J168" s="1390"/>
      <c r="K168" s="1636"/>
      <c r="L168" s="1636"/>
      <c r="M168" s="1636"/>
      <c r="N168" s="1636"/>
      <c r="O168" s="1636"/>
      <c r="P168" s="1636"/>
      <c r="Q168" s="1636"/>
      <c r="R168" s="1636"/>
      <c r="S168" s="1390"/>
      <c r="T168" s="1390"/>
      <c r="U168" s="1390"/>
      <c r="V168" s="1390"/>
      <c r="W168" s="1391"/>
      <c r="Y168" s="440"/>
      <c r="Z168" s="440"/>
    </row>
    <row r="169" spans="1:26" s="1" customFormat="1" ht="39.75" customHeight="1">
      <c r="A169" s="936" t="s">
        <v>13</v>
      </c>
      <c r="B169" s="953" t="s">
        <v>28</v>
      </c>
      <c r="C169" s="589" t="s">
        <v>13</v>
      </c>
      <c r="D169" s="968"/>
      <c r="E169" s="58" t="s">
        <v>322</v>
      </c>
      <c r="F169" s="873"/>
      <c r="G169" s="591"/>
      <c r="H169" s="173" t="s">
        <v>18</v>
      </c>
      <c r="I169" s="934" t="s">
        <v>82</v>
      </c>
      <c r="J169" s="37"/>
      <c r="K169" s="97"/>
      <c r="L169" s="324"/>
      <c r="M169" s="302"/>
      <c r="N169" s="304"/>
      <c r="O169" s="304"/>
      <c r="P169" s="302"/>
      <c r="Q169" s="324"/>
      <c r="R169" s="302"/>
      <c r="S169" s="59"/>
      <c r="T169" s="290"/>
      <c r="U169" s="297"/>
      <c r="V169" s="297"/>
      <c r="W169" s="293"/>
      <c r="Y169" s="440"/>
      <c r="Z169" s="440"/>
    </row>
    <row r="170" spans="1:26" s="1" customFormat="1" ht="17.25" customHeight="1">
      <c r="A170" s="937"/>
      <c r="B170" s="942"/>
      <c r="C170" s="996"/>
      <c r="D170" s="965" t="s">
        <v>13</v>
      </c>
      <c r="E170" s="1581" t="s">
        <v>335</v>
      </c>
      <c r="F170" s="81"/>
      <c r="G170" s="411"/>
      <c r="H170" s="886"/>
      <c r="I170" s="929"/>
      <c r="J170" s="18" t="s">
        <v>20</v>
      </c>
      <c r="K170" s="98">
        <v>205.5</v>
      </c>
      <c r="L170" s="353">
        <v>205.5</v>
      </c>
      <c r="M170" s="354">
        <v>37.1</v>
      </c>
      <c r="N170" s="355">
        <v>37.1</v>
      </c>
      <c r="O170" s="355"/>
      <c r="P170" s="537"/>
      <c r="Q170" s="353"/>
      <c r="R170" s="354"/>
      <c r="S170" s="792" t="s">
        <v>198</v>
      </c>
      <c r="T170" s="368">
        <v>900</v>
      </c>
      <c r="U170" s="793">
        <v>1000</v>
      </c>
      <c r="V170" s="793"/>
      <c r="W170" s="445"/>
      <c r="Y170" s="440"/>
      <c r="Z170" s="440"/>
    </row>
    <row r="171" spans="1:26" s="1" customFormat="1" ht="14.25" customHeight="1">
      <c r="A171" s="937"/>
      <c r="B171" s="942"/>
      <c r="C171" s="996"/>
      <c r="D171" s="965"/>
      <c r="E171" s="1361"/>
      <c r="F171" s="81"/>
      <c r="G171" s="1470"/>
      <c r="H171" s="886"/>
      <c r="I171" s="929"/>
      <c r="J171" s="20" t="s">
        <v>158</v>
      </c>
      <c r="K171" s="195">
        <v>31</v>
      </c>
      <c r="L171" s="356">
        <v>31</v>
      </c>
      <c r="M171" s="357"/>
      <c r="N171" s="358"/>
      <c r="O171" s="358"/>
      <c r="P171" s="538"/>
      <c r="Q171" s="356"/>
      <c r="R171" s="359"/>
      <c r="S171" s="898" t="s">
        <v>125</v>
      </c>
      <c r="T171" s="426" t="s">
        <v>83</v>
      </c>
      <c r="U171" s="427"/>
      <c r="V171" s="427"/>
      <c r="W171" s="428"/>
      <c r="Y171" s="440"/>
      <c r="Z171" s="440"/>
    </row>
    <row r="172" spans="1:26" s="1" customFormat="1" ht="16.5" customHeight="1">
      <c r="A172" s="937"/>
      <c r="B172" s="942"/>
      <c r="C172" s="996"/>
      <c r="D172" s="965"/>
      <c r="E172" s="1032"/>
      <c r="F172" s="81"/>
      <c r="G172" s="1470"/>
      <c r="H172" s="886"/>
      <c r="I172" s="929"/>
      <c r="J172" s="20"/>
      <c r="K172" s="195"/>
      <c r="L172" s="356"/>
      <c r="M172" s="357"/>
      <c r="N172" s="358"/>
      <c r="O172" s="358"/>
      <c r="P172" s="538"/>
      <c r="Q172" s="356"/>
      <c r="R172" s="359"/>
      <c r="S172" s="676" t="s">
        <v>197</v>
      </c>
      <c r="T172" s="677" t="s">
        <v>173</v>
      </c>
      <c r="U172" s="678"/>
      <c r="V172" s="427"/>
      <c r="W172" s="428"/>
      <c r="Y172" s="440"/>
      <c r="Z172" s="440"/>
    </row>
    <row r="173" spans="1:26" s="1" customFormat="1" ht="41.25" customHeight="1">
      <c r="A173" s="937"/>
      <c r="B173" s="942"/>
      <c r="C173" s="996"/>
      <c r="D173" s="965"/>
      <c r="E173" s="1031" t="s">
        <v>336</v>
      </c>
      <c r="F173" s="81"/>
      <c r="G173" s="1684"/>
      <c r="H173" s="886"/>
      <c r="I173" s="929"/>
      <c r="J173" s="23" t="s">
        <v>20</v>
      </c>
      <c r="K173" s="300"/>
      <c r="L173" s="360"/>
      <c r="M173" s="361"/>
      <c r="N173" s="362"/>
      <c r="O173" s="362"/>
      <c r="P173" s="794"/>
      <c r="Q173" s="360"/>
      <c r="R173" s="363"/>
      <c r="S173" s="795" t="s">
        <v>199</v>
      </c>
      <c r="T173" s="796" t="s">
        <v>108</v>
      </c>
      <c r="U173" s="797"/>
      <c r="V173" s="797"/>
      <c r="W173" s="428"/>
      <c r="Y173" s="440"/>
      <c r="Z173" s="440"/>
    </row>
    <row r="174" spans="1:26" s="1" customFormat="1" ht="26.25" customHeight="1">
      <c r="A174" s="937"/>
      <c r="B174" s="942"/>
      <c r="C174" s="996"/>
      <c r="D174" s="919" t="s">
        <v>22</v>
      </c>
      <c r="E174" s="1360" t="s">
        <v>174</v>
      </c>
      <c r="F174" s="81"/>
      <c r="G174" s="1400" t="s">
        <v>225</v>
      </c>
      <c r="H174" s="886"/>
      <c r="I174" s="929"/>
      <c r="J174" s="20" t="s">
        <v>20</v>
      </c>
      <c r="K174" s="195">
        <v>17</v>
      </c>
      <c r="L174" s="356">
        <v>0</v>
      </c>
      <c r="M174" s="1024">
        <v>20</v>
      </c>
      <c r="N174" s="1025">
        <v>20</v>
      </c>
      <c r="O174" s="358"/>
      <c r="P174" s="357"/>
      <c r="Q174" s="1026">
        <v>30</v>
      </c>
      <c r="R174" s="359"/>
      <c r="S174" s="337" t="s">
        <v>337</v>
      </c>
      <c r="T174" s="406"/>
      <c r="U174" s="406">
        <v>40</v>
      </c>
      <c r="V174" s="444">
        <v>100</v>
      </c>
      <c r="W174" s="448"/>
      <c r="X174" s="1" t="s">
        <v>329</v>
      </c>
      <c r="Y174" s="440"/>
      <c r="Z174" s="440"/>
    </row>
    <row r="175" spans="1:26" s="1" customFormat="1" ht="13.5" customHeight="1">
      <c r="A175" s="937"/>
      <c r="B175" s="942"/>
      <c r="C175" s="996"/>
      <c r="D175" s="920"/>
      <c r="E175" s="1382"/>
      <c r="F175" s="81"/>
      <c r="G175" s="1685"/>
      <c r="H175" s="886"/>
      <c r="I175" s="929"/>
      <c r="J175" s="23"/>
      <c r="K175" s="300"/>
      <c r="L175" s="360"/>
      <c r="M175" s="361"/>
      <c r="N175" s="362"/>
      <c r="O175" s="362"/>
      <c r="P175" s="361"/>
      <c r="Q175" s="360"/>
      <c r="R175" s="363"/>
      <c r="S175" s="334"/>
      <c r="T175" s="335"/>
      <c r="U175" s="336"/>
      <c r="V175" s="415"/>
      <c r="W175" s="446"/>
      <c r="Y175" s="440"/>
      <c r="Z175" s="440"/>
    </row>
    <row r="176" spans="1:26" s="1" customFormat="1" ht="41.25" customHeight="1">
      <c r="A176" s="937"/>
      <c r="B176" s="942"/>
      <c r="C176" s="996"/>
      <c r="D176" s="919" t="s">
        <v>26</v>
      </c>
      <c r="E176" s="1380" t="s">
        <v>201</v>
      </c>
      <c r="F176" s="81"/>
      <c r="G176" s="963" t="s">
        <v>227</v>
      </c>
      <c r="H176" s="886"/>
      <c r="I176" s="929"/>
      <c r="J176" s="27" t="s">
        <v>20</v>
      </c>
      <c r="K176" s="364"/>
      <c r="L176" s="353"/>
      <c r="M176" s="1033">
        <f>110-65</f>
        <v>45</v>
      </c>
      <c r="N176" s="355"/>
      <c r="O176" s="355"/>
      <c r="P176" s="1034">
        <v>45</v>
      </c>
      <c r="Q176" s="353">
        <v>50</v>
      </c>
      <c r="R176" s="691"/>
      <c r="S176" s="692" t="s">
        <v>338</v>
      </c>
      <c r="T176" s="679"/>
      <c r="U176" s="430">
        <v>50</v>
      </c>
      <c r="V176" s="414">
        <v>100</v>
      </c>
      <c r="W176" s="431"/>
      <c r="Y176" s="440"/>
      <c r="Z176" s="440"/>
    </row>
    <row r="177" spans="1:26" s="1" customFormat="1" ht="17.25" customHeight="1">
      <c r="A177" s="937"/>
      <c r="B177" s="942"/>
      <c r="C177" s="996"/>
      <c r="D177" s="920"/>
      <c r="E177" s="1381"/>
      <c r="F177" s="81"/>
      <c r="G177" s="963"/>
      <c r="H177" s="886"/>
      <c r="I177" s="929"/>
      <c r="J177" s="23" t="s">
        <v>158</v>
      </c>
      <c r="K177" s="300">
        <v>8.5</v>
      </c>
      <c r="L177" s="360">
        <v>8.5</v>
      </c>
      <c r="M177" s="361"/>
      <c r="N177" s="362"/>
      <c r="O177" s="362"/>
      <c r="P177" s="361"/>
      <c r="Q177" s="360"/>
      <c r="R177" s="682"/>
      <c r="S177" s="693" t="s">
        <v>200</v>
      </c>
      <c r="T177" s="694">
        <v>350</v>
      </c>
      <c r="U177" s="695"/>
      <c r="V177" s="414"/>
      <c r="W177" s="431"/>
      <c r="X177" s="1" t="s">
        <v>329</v>
      </c>
      <c r="Y177" s="440"/>
      <c r="Z177" s="440"/>
    </row>
    <row r="178" spans="1:26" s="1" customFormat="1" ht="29.25" customHeight="1">
      <c r="A178" s="937"/>
      <c r="B178" s="942"/>
      <c r="C178" s="996"/>
      <c r="D178" s="919" t="s">
        <v>28</v>
      </c>
      <c r="E178" s="1360" t="s">
        <v>250</v>
      </c>
      <c r="F178" s="81"/>
      <c r="G178" s="963"/>
      <c r="H178" s="886"/>
      <c r="I178" s="929"/>
      <c r="J178" s="27" t="s">
        <v>20</v>
      </c>
      <c r="K178" s="364">
        <v>15</v>
      </c>
      <c r="L178" s="353">
        <v>0</v>
      </c>
      <c r="M178" s="1034">
        <v>92.7</v>
      </c>
      <c r="N178" s="355"/>
      <c r="O178" s="355"/>
      <c r="P178" s="354">
        <v>92.7</v>
      </c>
      <c r="Q178" s="353"/>
      <c r="R178" s="365"/>
      <c r="S178" s="337" t="s">
        <v>339</v>
      </c>
      <c r="T178" s="406"/>
      <c r="U178" s="406">
        <v>100</v>
      </c>
      <c r="V178" s="444"/>
      <c r="W178" s="448"/>
      <c r="X178" s="692"/>
      <c r="Y178" s="440"/>
      <c r="Z178" s="440"/>
    </row>
    <row r="179" spans="1:26" s="1" customFormat="1" ht="17.25" customHeight="1">
      <c r="A179" s="937"/>
      <c r="B179" s="942"/>
      <c r="C179" s="996"/>
      <c r="D179" s="965"/>
      <c r="E179" s="1567"/>
      <c r="F179" s="81"/>
      <c r="G179" s="963"/>
      <c r="H179" s="886"/>
      <c r="I179" s="929"/>
      <c r="J179" s="20" t="s">
        <v>20</v>
      </c>
      <c r="K179" s="195"/>
      <c r="L179" s="356"/>
      <c r="M179" s="1024">
        <v>98.6</v>
      </c>
      <c r="N179" s="358"/>
      <c r="O179" s="358"/>
      <c r="P179" s="357">
        <v>98.6</v>
      </c>
      <c r="Q179" s="356"/>
      <c r="R179" s="359"/>
      <c r="S179" s="1037" t="s">
        <v>340</v>
      </c>
      <c r="T179" s="430">
        <v>100</v>
      </c>
      <c r="U179" s="430">
        <v>33</v>
      </c>
      <c r="V179" s="414"/>
      <c r="W179" s="431"/>
      <c r="X179" s="1038"/>
      <c r="Y179" s="440"/>
      <c r="Z179" s="440"/>
    </row>
    <row r="180" spans="1:26" s="1" customFormat="1" ht="9.75" customHeight="1">
      <c r="A180" s="937"/>
      <c r="B180" s="942"/>
      <c r="C180" s="996"/>
      <c r="D180" s="920"/>
      <c r="E180" s="1381"/>
      <c r="F180" s="81"/>
      <c r="G180" s="963"/>
      <c r="H180" s="886"/>
      <c r="I180" s="929"/>
      <c r="J180" s="23"/>
      <c r="K180" s="300"/>
      <c r="L180" s="360"/>
      <c r="M180" s="361"/>
      <c r="N180" s="362"/>
      <c r="O180" s="362"/>
      <c r="P180" s="361"/>
      <c r="Q180" s="360"/>
      <c r="R180" s="363"/>
      <c r="S180" s="334"/>
      <c r="T180" s="336"/>
      <c r="U180" s="336"/>
      <c r="V180" s="415"/>
      <c r="W180" s="446"/>
      <c r="Y180" s="440"/>
      <c r="Z180" s="440"/>
    </row>
    <row r="181" spans="1:26" s="1" customFormat="1" ht="18" customHeight="1">
      <c r="A181" s="937"/>
      <c r="B181" s="942"/>
      <c r="C181" s="996"/>
      <c r="D181" s="965" t="s">
        <v>30</v>
      </c>
      <c r="E181" s="1360" t="s">
        <v>184</v>
      </c>
      <c r="F181" s="81"/>
      <c r="G181" s="963"/>
      <c r="H181" s="886"/>
      <c r="I181" s="929"/>
      <c r="J181" s="27" t="s">
        <v>20</v>
      </c>
      <c r="K181" s="364">
        <v>99</v>
      </c>
      <c r="L181" s="353">
        <f>99+44.4</f>
        <v>143.4</v>
      </c>
      <c r="M181" s="354"/>
      <c r="N181" s="355"/>
      <c r="O181" s="355"/>
      <c r="P181" s="354"/>
      <c r="Q181" s="353"/>
      <c r="R181" s="691"/>
      <c r="S181" s="1580" t="s">
        <v>341</v>
      </c>
      <c r="T181" s="406">
        <v>50</v>
      </c>
      <c r="U181" s="406">
        <v>100</v>
      </c>
      <c r="V181" s="444"/>
      <c r="W181" s="448"/>
      <c r="Y181" s="440"/>
      <c r="Z181" s="440"/>
    </row>
    <row r="182" spans="1:26" s="1" customFormat="1" ht="21" customHeight="1">
      <c r="A182" s="937"/>
      <c r="B182" s="942"/>
      <c r="C182" s="996"/>
      <c r="D182" s="920"/>
      <c r="E182" s="1381"/>
      <c r="F182" s="81"/>
      <c r="G182" s="963"/>
      <c r="H182" s="886"/>
      <c r="I182" s="929"/>
      <c r="J182" s="23" t="s">
        <v>158</v>
      </c>
      <c r="K182" s="300"/>
      <c r="L182" s="360"/>
      <c r="M182" s="910">
        <v>59.6</v>
      </c>
      <c r="N182" s="911"/>
      <c r="O182" s="911"/>
      <c r="P182" s="910">
        <v>59.6</v>
      </c>
      <c r="Q182" s="360"/>
      <c r="R182" s="682"/>
      <c r="S182" s="1512"/>
      <c r="T182" s="336"/>
      <c r="U182" s="336"/>
      <c r="V182" s="415"/>
      <c r="W182" s="446"/>
      <c r="Y182" s="440"/>
      <c r="Z182" s="440"/>
    </row>
    <row r="183" spans="1:26" s="1" customFormat="1" ht="29.25" customHeight="1">
      <c r="A183" s="937"/>
      <c r="B183" s="942"/>
      <c r="C183" s="996"/>
      <c r="D183" s="965" t="s">
        <v>33</v>
      </c>
      <c r="E183" s="1027" t="s">
        <v>308</v>
      </c>
      <c r="F183" s="81"/>
      <c r="G183" s="1028"/>
      <c r="H183" s="886"/>
      <c r="I183" s="1029"/>
      <c r="J183" s="104" t="s">
        <v>20</v>
      </c>
      <c r="K183" s="366"/>
      <c r="L183" s="367"/>
      <c r="M183" s="1021"/>
      <c r="N183" s="1022"/>
      <c r="O183" s="1022"/>
      <c r="P183" s="1021"/>
      <c r="Q183" s="367"/>
      <c r="R183" s="683"/>
      <c r="S183" s="1030" t="s">
        <v>342</v>
      </c>
      <c r="T183" s="539"/>
      <c r="U183" s="352"/>
      <c r="V183" s="443"/>
      <c r="W183" s="343"/>
      <c r="X183" s="1" t="s">
        <v>309</v>
      </c>
      <c r="Y183" s="440"/>
      <c r="Z183" s="440"/>
    </row>
    <row r="184" spans="1:26" s="1" customFormat="1" ht="18.75" customHeight="1">
      <c r="A184" s="937"/>
      <c r="B184" s="942"/>
      <c r="C184" s="996"/>
      <c r="D184" s="965"/>
      <c r="E184" s="544" t="s">
        <v>175</v>
      </c>
      <c r="F184" s="81"/>
      <c r="G184" s="995"/>
      <c r="H184" s="886"/>
      <c r="I184" s="929"/>
      <c r="J184" s="540" t="s">
        <v>20</v>
      </c>
      <c r="K184" s="541">
        <v>22.6</v>
      </c>
      <c r="L184" s="325">
        <v>22.6</v>
      </c>
      <c r="M184" s="301"/>
      <c r="N184" s="305"/>
      <c r="O184" s="305"/>
      <c r="P184" s="301"/>
      <c r="Q184" s="325"/>
      <c r="R184" s="681"/>
      <c r="S184" s="680" t="s">
        <v>183</v>
      </c>
      <c r="T184" s="407">
        <v>76</v>
      </c>
      <c r="U184" s="408"/>
      <c r="V184" s="542"/>
      <c r="W184" s="447"/>
      <c r="Y184" s="440"/>
      <c r="Z184" s="440"/>
    </row>
    <row r="185" spans="1:26" s="1" customFormat="1" ht="32.25" customHeight="1">
      <c r="A185" s="937"/>
      <c r="B185" s="942"/>
      <c r="C185" s="996"/>
      <c r="D185" s="965"/>
      <c r="E185" s="543" t="s">
        <v>216</v>
      </c>
      <c r="F185" s="81"/>
      <c r="G185" s="995"/>
      <c r="H185" s="886"/>
      <c r="I185" s="929"/>
      <c r="J185" s="23" t="s">
        <v>20</v>
      </c>
      <c r="K185" s="300">
        <v>25</v>
      </c>
      <c r="L185" s="360">
        <v>0</v>
      </c>
      <c r="M185" s="361"/>
      <c r="N185" s="362"/>
      <c r="O185" s="362"/>
      <c r="P185" s="361"/>
      <c r="Q185" s="360"/>
      <c r="R185" s="363"/>
      <c r="S185" s="547"/>
      <c r="T185" s="407"/>
      <c r="U185" s="408"/>
      <c r="V185" s="548"/>
      <c r="W185" s="549"/>
      <c r="Y185" s="440"/>
      <c r="Z185" s="440"/>
    </row>
    <row r="186" spans="1:26" s="46" customFormat="1" ht="15" customHeight="1" thickBot="1">
      <c r="A186" s="938"/>
      <c r="B186" s="943"/>
      <c r="C186" s="588"/>
      <c r="D186" s="558"/>
      <c r="E186" s="555"/>
      <c r="F186" s="556"/>
      <c r="G186" s="557"/>
      <c r="H186" s="558"/>
      <c r="I186" s="328"/>
      <c r="J186" s="45" t="s">
        <v>50</v>
      </c>
      <c r="K186" s="133">
        <f t="shared" ref="K186:R186" si="17">SUM(K170:K185)</f>
        <v>423.6</v>
      </c>
      <c r="L186" s="133">
        <f t="shared" si="17"/>
        <v>411</v>
      </c>
      <c r="M186" s="133">
        <f t="shared" si="17"/>
        <v>353</v>
      </c>
      <c r="N186" s="133">
        <f t="shared" si="17"/>
        <v>57.1</v>
      </c>
      <c r="O186" s="133">
        <f t="shared" si="17"/>
        <v>0</v>
      </c>
      <c r="P186" s="133">
        <f t="shared" si="17"/>
        <v>295.89999999999998</v>
      </c>
      <c r="Q186" s="133">
        <f t="shared" si="17"/>
        <v>80</v>
      </c>
      <c r="R186" s="133">
        <f t="shared" si="17"/>
        <v>0</v>
      </c>
      <c r="S186" s="559"/>
      <c r="T186" s="560"/>
      <c r="U186" s="561"/>
      <c r="V186" s="562"/>
      <c r="W186" s="563"/>
      <c r="Y186" s="894"/>
      <c r="Z186" s="894"/>
    </row>
    <row r="187" spans="1:26" s="4" customFormat="1" ht="15" customHeight="1">
      <c r="A187" s="1668" t="s">
        <v>13</v>
      </c>
      <c r="B187" s="1669" t="s">
        <v>28</v>
      </c>
      <c r="C187" s="1670" t="s">
        <v>22</v>
      </c>
      <c r="D187" s="986"/>
      <c r="E187" s="1673" t="s">
        <v>179</v>
      </c>
      <c r="F187" s="1676"/>
      <c r="G187" s="1372" t="s">
        <v>226</v>
      </c>
      <c r="H187" s="1681" t="s">
        <v>55</v>
      </c>
      <c r="I187" s="1686" t="s">
        <v>169</v>
      </c>
      <c r="J187" s="56" t="s">
        <v>20</v>
      </c>
      <c r="K187" s="285"/>
      <c r="L187" s="176"/>
      <c r="M187" s="330"/>
      <c r="N187" s="147"/>
      <c r="O187" s="147"/>
      <c r="P187" s="330"/>
      <c r="Q187" s="176"/>
      <c r="R187" s="288"/>
      <c r="S187" s="326"/>
      <c r="T187" s="291"/>
      <c r="U187" s="298"/>
      <c r="V187" s="298"/>
      <c r="W187" s="295"/>
      <c r="Y187" s="33"/>
      <c r="Z187" s="33"/>
    </row>
    <row r="188" spans="1:26" s="4" customFormat="1" ht="10.5" customHeight="1">
      <c r="A188" s="1521"/>
      <c r="B188" s="1523"/>
      <c r="C188" s="1671"/>
      <c r="D188" s="987"/>
      <c r="E188" s="1674"/>
      <c r="F188" s="1677"/>
      <c r="G188" s="1679"/>
      <c r="H188" s="1682"/>
      <c r="I188" s="1687"/>
      <c r="J188" s="56"/>
      <c r="K188" s="286"/>
      <c r="L188" s="119"/>
      <c r="M188" s="186"/>
      <c r="N188" s="148"/>
      <c r="O188" s="148"/>
      <c r="P188" s="186"/>
      <c r="Q188" s="119"/>
      <c r="R188" s="194"/>
      <c r="S188" s="1689"/>
      <c r="T188" s="292"/>
      <c r="U188" s="299"/>
      <c r="V188" s="299"/>
      <c r="W188" s="296"/>
      <c r="Y188" s="33"/>
      <c r="Z188" s="33"/>
    </row>
    <row r="189" spans="1:26" s="1" customFormat="1" ht="21" customHeight="1" thickBot="1">
      <c r="A189" s="1522"/>
      <c r="B189" s="1524"/>
      <c r="C189" s="1672"/>
      <c r="D189" s="988"/>
      <c r="E189" s="1675"/>
      <c r="F189" s="1678"/>
      <c r="G189" s="1680"/>
      <c r="H189" s="1683"/>
      <c r="I189" s="1688"/>
      <c r="J189" s="57" t="s">
        <v>50</v>
      </c>
      <c r="K189" s="100">
        <f>K188+K187</f>
        <v>0</v>
      </c>
      <c r="L189" s="133">
        <f>L188+L187</f>
        <v>0</v>
      </c>
      <c r="M189" s="331">
        <f t="shared" ref="M189:R189" si="18">M188+M187</f>
        <v>0</v>
      </c>
      <c r="N189" s="149">
        <f t="shared" si="18"/>
        <v>0</v>
      </c>
      <c r="O189" s="149">
        <f t="shared" si="18"/>
        <v>0</v>
      </c>
      <c r="P189" s="100">
        <f t="shared" si="18"/>
        <v>0</v>
      </c>
      <c r="Q189" s="133">
        <f t="shared" si="18"/>
        <v>0</v>
      </c>
      <c r="R189" s="331">
        <f t="shared" si="18"/>
        <v>0</v>
      </c>
      <c r="S189" s="1690"/>
      <c r="T189" s="994"/>
      <c r="U189" s="889"/>
      <c r="V189" s="889"/>
      <c r="W189" s="876"/>
      <c r="Y189" s="440"/>
      <c r="Z189" s="440"/>
    </row>
    <row r="190" spans="1:26" s="1" customFormat="1" ht="13.5" thickBot="1">
      <c r="A190" s="50" t="s">
        <v>13</v>
      </c>
      <c r="B190" s="54" t="s">
        <v>28</v>
      </c>
      <c r="C190" s="1513" t="s">
        <v>76</v>
      </c>
      <c r="D190" s="1514"/>
      <c r="E190" s="1514"/>
      <c r="F190" s="1514"/>
      <c r="G190" s="1514"/>
      <c r="H190" s="1514"/>
      <c r="I190" s="1514"/>
      <c r="J190" s="1661"/>
      <c r="K190" s="150">
        <f t="shared" ref="K190:R190" si="19">K186+K189</f>
        <v>423.6</v>
      </c>
      <c r="L190" s="146">
        <f t="shared" si="19"/>
        <v>411</v>
      </c>
      <c r="M190" s="332">
        <f t="shared" si="19"/>
        <v>353</v>
      </c>
      <c r="N190" s="150">
        <f t="shared" si="19"/>
        <v>57.1</v>
      </c>
      <c r="O190" s="150">
        <f t="shared" si="19"/>
        <v>0</v>
      </c>
      <c r="P190" s="150">
        <f t="shared" si="19"/>
        <v>295.89999999999998</v>
      </c>
      <c r="Q190" s="146">
        <f t="shared" si="19"/>
        <v>80</v>
      </c>
      <c r="R190" s="332">
        <f t="shared" si="19"/>
        <v>0</v>
      </c>
      <c r="S190" s="1662"/>
      <c r="T190" s="1574"/>
      <c r="U190" s="1574"/>
      <c r="V190" s="1574"/>
      <c r="W190" s="1575"/>
      <c r="Y190" s="440"/>
      <c r="Z190" s="440"/>
    </row>
    <row r="191" spans="1:26" s="4" customFormat="1" ht="13.5" thickBot="1">
      <c r="A191" s="50" t="s">
        <v>13</v>
      </c>
      <c r="B191" s="1387" t="s">
        <v>84</v>
      </c>
      <c r="C191" s="1388"/>
      <c r="D191" s="1388"/>
      <c r="E191" s="1388"/>
      <c r="F191" s="1388"/>
      <c r="G191" s="1388"/>
      <c r="H191" s="1388"/>
      <c r="I191" s="1388"/>
      <c r="J191" s="1663"/>
      <c r="K191" s="101">
        <f t="shared" ref="K191:R191" si="20">SUM(K190,K154,K142,K167,)</f>
        <v>15866.5</v>
      </c>
      <c r="L191" s="101">
        <f t="shared" si="20"/>
        <v>13143.9</v>
      </c>
      <c r="M191" s="101">
        <f t="shared" si="20"/>
        <v>12327.699999999999</v>
      </c>
      <c r="N191" s="101">
        <f t="shared" si="20"/>
        <v>8747.7999999999993</v>
      </c>
      <c r="O191" s="101">
        <f t="shared" si="20"/>
        <v>4704.7</v>
      </c>
      <c r="P191" s="101">
        <f t="shared" si="20"/>
        <v>3579.8999999999996</v>
      </c>
      <c r="Q191" s="101">
        <f t="shared" si="20"/>
        <v>12326.599999999999</v>
      </c>
      <c r="R191" s="101">
        <f t="shared" si="20"/>
        <v>12926.899999999998</v>
      </c>
      <c r="S191" s="1664"/>
      <c r="T191" s="1547"/>
      <c r="U191" s="1547"/>
      <c r="V191" s="1547"/>
      <c r="W191" s="1548"/>
      <c r="Y191" s="33"/>
      <c r="Z191" s="33"/>
    </row>
    <row r="192" spans="1:26" s="4" customFormat="1" ht="13.5" thickBot="1">
      <c r="A192" s="60" t="s">
        <v>26</v>
      </c>
      <c r="B192" s="1549" t="s">
        <v>85</v>
      </c>
      <c r="C192" s="1550"/>
      <c r="D192" s="1550"/>
      <c r="E192" s="1550"/>
      <c r="F192" s="1550"/>
      <c r="G192" s="1550"/>
      <c r="H192" s="1550"/>
      <c r="I192" s="1550"/>
      <c r="J192" s="1652"/>
      <c r="K192" s="102">
        <f>K191</f>
        <v>15866.5</v>
      </c>
      <c r="L192" s="333">
        <f>L191</f>
        <v>13143.9</v>
      </c>
      <c r="M192" s="303">
        <f t="shared" ref="M192:R192" si="21">M191</f>
        <v>12327.699999999999</v>
      </c>
      <c r="N192" s="306">
        <f t="shared" si="21"/>
        <v>8747.7999999999993</v>
      </c>
      <c r="O192" s="306">
        <f t="shared" si="21"/>
        <v>4704.7</v>
      </c>
      <c r="P192" s="303">
        <f t="shared" si="21"/>
        <v>3579.8999999999996</v>
      </c>
      <c r="Q192" s="333">
        <f t="shared" si="21"/>
        <v>12326.599999999999</v>
      </c>
      <c r="R192" s="303">
        <f t="shared" si="21"/>
        <v>12926.899999999998</v>
      </c>
      <c r="S192" s="1653"/>
      <c r="T192" s="1565"/>
      <c r="U192" s="1565"/>
      <c r="V192" s="1565"/>
      <c r="W192" s="1566"/>
      <c r="Y192" s="33"/>
      <c r="Z192" s="33"/>
    </row>
    <row r="193" spans="1:28" s="412" customFormat="1" ht="18" customHeight="1">
      <c r="A193" s="1654" t="s">
        <v>215</v>
      </c>
      <c r="B193" s="1655"/>
      <c r="C193" s="1655"/>
      <c r="D193" s="1655"/>
      <c r="E193" s="1655"/>
      <c r="F193" s="1655"/>
      <c r="G193" s="1655"/>
      <c r="H193" s="1655"/>
      <c r="I193" s="1655"/>
      <c r="J193" s="1655"/>
      <c r="K193" s="1655"/>
      <c r="L193" s="1655"/>
      <c r="M193" s="1655"/>
      <c r="N193" s="1655"/>
      <c r="O193" s="1655"/>
      <c r="P193" s="1655"/>
      <c r="Q193" s="1655"/>
      <c r="R193" s="1655"/>
      <c r="S193" s="545"/>
      <c r="T193" s="545"/>
      <c r="U193" s="545"/>
      <c r="V193" s="545"/>
      <c r="W193" s="545"/>
      <c r="X193" s="545"/>
      <c r="Y193" s="985"/>
      <c r="Z193" s="985"/>
      <c r="AA193" s="545"/>
      <c r="AB193" s="545"/>
    </row>
    <row r="194" spans="1:28" s="440" customFormat="1" ht="17.25" customHeight="1">
      <c r="A194" s="1656" t="s">
        <v>314</v>
      </c>
      <c r="B194" s="1657"/>
      <c r="C194" s="1657"/>
      <c r="D194" s="1657"/>
      <c r="E194" s="1657"/>
      <c r="F194" s="1657"/>
      <c r="G194" s="1657"/>
      <c r="H194" s="1657"/>
      <c r="I194" s="1657"/>
      <c r="J194" s="1657"/>
      <c r="K194" s="1657"/>
      <c r="L194" s="1657"/>
      <c r="M194" s="1657"/>
      <c r="N194" s="1657"/>
      <c r="O194" s="1657"/>
      <c r="P194" s="1657"/>
      <c r="Q194" s="1657"/>
      <c r="R194" s="1657"/>
      <c r="S194" s="1657"/>
      <c r="T194" s="985"/>
      <c r="U194" s="985"/>
      <c r="V194" s="985"/>
      <c r="W194" s="985"/>
      <c r="X194" s="985"/>
      <c r="Y194" s="985"/>
      <c r="Z194" s="985"/>
      <c r="AA194" s="985"/>
      <c r="AB194" s="985"/>
    </row>
    <row r="195" spans="1:28" s="33" customFormat="1" ht="12.75">
      <c r="A195" s="174"/>
      <c r="B195" s="61"/>
      <c r="C195" s="61"/>
      <c r="D195" s="61"/>
      <c r="E195" s="61"/>
      <c r="F195" s="61"/>
      <c r="G195" s="61"/>
      <c r="H195" s="61"/>
      <c r="I195" s="61"/>
      <c r="J195" s="61"/>
      <c r="K195" s="327"/>
      <c r="L195" s="327"/>
      <c r="M195" s="327"/>
      <c r="N195" s="327"/>
      <c r="O195" s="327"/>
      <c r="P195" s="327"/>
      <c r="Q195" s="327"/>
      <c r="R195" s="327"/>
      <c r="S195" s="174"/>
      <c r="T195" s="174"/>
      <c r="U195" s="174"/>
      <c r="V195" s="174"/>
      <c r="W195" s="174"/>
    </row>
    <row r="196" spans="1:28" s="4" customFormat="1" ht="18.75" customHeight="1">
      <c r="A196" s="44"/>
      <c r="B196" s="61"/>
      <c r="C196" s="1611" t="s">
        <v>86</v>
      </c>
      <c r="D196" s="1611"/>
      <c r="E196" s="1611"/>
      <c r="F196" s="1611"/>
      <c r="G196" s="1611"/>
      <c r="H196" s="1611"/>
      <c r="I196" s="1611"/>
      <c r="J196" s="1611"/>
      <c r="K196" s="1611"/>
      <c r="L196" s="991"/>
      <c r="M196" s="991"/>
      <c r="N196" s="991"/>
      <c r="O196" s="991"/>
      <c r="P196" s="991"/>
      <c r="Q196" s="991"/>
      <c r="R196" s="991"/>
      <c r="S196" s="55"/>
      <c r="T196" s="946"/>
      <c r="U196" s="946"/>
      <c r="V196" s="946"/>
      <c r="W196" s="946"/>
      <c r="Y196" s="33"/>
      <c r="Z196" s="33"/>
    </row>
    <row r="197" spans="1:28" s="4" customFormat="1" ht="15.75" customHeight="1" thickBot="1">
      <c r="A197" s="44"/>
      <c r="B197" s="40"/>
      <c r="C197" s="40"/>
      <c r="D197" s="40"/>
      <c r="E197" s="40"/>
      <c r="F197" s="62"/>
      <c r="G197" s="62"/>
      <c r="H197" s="63"/>
      <c r="I197" s="40"/>
      <c r="J197" s="55"/>
      <c r="K197" s="55"/>
      <c r="L197" s="55"/>
      <c r="M197" s="55"/>
      <c r="N197" s="55"/>
      <c r="O197" s="55"/>
      <c r="P197" s="55"/>
      <c r="Q197" s="55"/>
      <c r="R197" s="55"/>
      <c r="S197" s="55"/>
      <c r="T197" s="946"/>
      <c r="U197" s="946"/>
      <c r="V197" s="946"/>
      <c r="W197" s="946"/>
      <c r="Y197" s="33"/>
      <c r="Z197" s="33"/>
    </row>
    <row r="198" spans="1:28" s="4" customFormat="1" ht="77.25" customHeight="1" thickBot="1">
      <c r="A198" s="64"/>
      <c r="B198" s="64"/>
      <c r="C198" s="1612" t="s">
        <v>87</v>
      </c>
      <c r="D198" s="1613"/>
      <c r="E198" s="1613"/>
      <c r="F198" s="1613"/>
      <c r="G198" s="1613"/>
      <c r="H198" s="1613"/>
      <c r="I198" s="1613"/>
      <c r="J198" s="1614"/>
      <c r="K198" s="979" t="s">
        <v>205</v>
      </c>
      <c r="L198" s="979" t="s">
        <v>206</v>
      </c>
      <c r="M198" s="1658" t="s">
        <v>207</v>
      </c>
      <c r="N198" s="1659"/>
      <c r="O198" s="1659"/>
      <c r="P198" s="1660"/>
      <c r="Q198" s="882" t="s">
        <v>159</v>
      </c>
      <c r="R198" s="882" t="s">
        <v>208</v>
      </c>
      <c r="S198" s="44"/>
      <c r="T198" s="63"/>
      <c r="U198" s="63"/>
      <c r="V198" s="63"/>
      <c r="W198" s="63"/>
      <c r="Y198" s="33"/>
      <c r="Z198" s="33"/>
    </row>
    <row r="199" spans="1:28" s="4" customFormat="1" ht="12.75">
      <c r="A199" s="64"/>
      <c r="B199" s="64"/>
      <c r="C199" s="1615" t="s">
        <v>88</v>
      </c>
      <c r="D199" s="1616"/>
      <c r="E199" s="1617"/>
      <c r="F199" s="1617"/>
      <c r="G199" s="1617"/>
      <c r="H199" s="1617"/>
      <c r="I199" s="1618"/>
      <c r="J199" s="1618"/>
      <c r="K199" s="151">
        <f>K200+K207+K208+K209+K210</f>
        <v>15866.499999999998</v>
      </c>
      <c r="L199" s="151">
        <f>L200+L207+L208+L209+L210</f>
        <v>13143.899999999998</v>
      </c>
      <c r="M199" s="1665">
        <f>M200+M207+M208+M209+M210</f>
        <v>12257.699999999999</v>
      </c>
      <c r="N199" s="1666"/>
      <c r="O199" s="1666"/>
      <c r="P199" s="1667"/>
      <c r="Q199" s="151">
        <f>Q200+Q207+Q208+Q209+Q210</f>
        <v>12161.599999999997</v>
      </c>
      <c r="R199" s="151">
        <f>R200+R207+R208+R209+R210</f>
        <v>12758.499999999996</v>
      </c>
      <c r="S199" s="174"/>
      <c r="T199" s="174"/>
      <c r="U199" s="174"/>
      <c r="V199" s="174"/>
      <c r="W199" s="174"/>
      <c r="Y199" s="33"/>
      <c r="Z199" s="33"/>
    </row>
    <row r="200" spans="1:28" s="4" customFormat="1" ht="12.75" customHeight="1">
      <c r="A200" s="64"/>
      <c r="B200" s="64"/>
      <c r="C200" s="1556" t="s">
        <v>89</v>
      </c>
      <c r="D200" s="1557"/>
      <c r="E200" s="1557"/>
      <c r="F200" s="1557"/>
      <c r="G200" s="1557"/>
      <c r="H200" s="1557"/>
      <c r="I200" s="1557"/>
      <c r="J200" s="1558"/>
      <c r="K200" s="152">
        <f>SUM(K201:K206)</f>
        <v>12836.999999999998</v>
      </c>
      <c r="L200" s="152">
        <f>SUM(L201:L206)</f>
        <v>10114.399999999998</v>
      </c>
      <c r="M200" s="1649">
        <f>SUM(M201:P206)</f>
        <v>12198.099999999999</v>
      </c>
      <c r="N200" s="1650"/>
      <c r="O200" s="1650"/>
      <c r="P200" s="1651"/>
      <c r="Q200" s="152">
        <f>SUM(Q201:Q206)</f>
        <v>12161.599999999997</v>
      </c>
      <c r="R200" s="152">
        <f>SUM(R201:R206)</f>
        <v>12758.499999999996</v>
      </c>
      <c r="S200" s="174"/>
      <c r="T200" s="174"/>
      <c r="U200" s="174"/>
      <c r="V200" s="174"/>
      <c r="W200" s="174"/>
      <c r="Y200" s="33"/>
      <c r="Z200" s="33"/>
    </row>
    <row r="201" spans="1:28" s="4" customFormat="1" ht="12.75" customHeight="1">
      <c r="A201" s="64"/>
      <c r="B201" s="64"/>
      <c r="C201" s="1542" t="s">
        <v>90</v>
      </c>
      <c r="D201" s="1543"/>
      <c r="E201" s="1544"/>
      <c r="F201" s="1544"/>
      <c r="G201" s="1544"/>
      <c r="H201" s="1544"/>
      <c r="I201" s="1545"/>
      <c r="J201" s="1545"/>
      <c r="K201" s="153">
        <f>SUMIF(J13:J192,"SB",K13:K192)</f>
        <v>11625.199999999999</v>
      </c>
      <c r="L201" s="153">
        <f>SUMIF(J13:J192,"SB",L13:L192)</f>
        <v>9021.5999999999985</v>
      </c>
      <c r="M201" s="1643">
        <f>SUMIF(J14:J191,"SB",M14:M191)</f>
        <v>12045.199999999999</v>
      </c>
      <c r="N201" s="1644"/>
      <c r="O201" s="1644"/>
      <c r="P201" s="1645"/>
      <c r="Q201" s="153">
        <f>SUMIF(J13:J192,"SB",Q13:Q192)</f>
        <v>12111.299999999997</v>
      </c>
      <c r="R201" s="153">
        <f>SUMIF(J13:J192,"SB",R13:R192)</f>
        <v>12710.199999999997</v>
      </c>
      <c r="S201" s="44"/>
      <c r="T201" s="63"/>
      <c r="U201" s="63"/>
      <c r="V201" s="63"/>
      <c r="W201" s="63"/>
      <c r="Y201" s="33"/>
      <c r="Z201" s="33"/>
    </row>
    <row r="202" spans="1:28" s="4" customFormat="1" ht="12.75" customHeight="1">
      <c r="A202" s="64"/>
      <c r="B202" s="64"/>
      <c r="C202" s="1561" t="s">
        <v>91</v>
      </c>
      <c r="D202" s="1562"/>
      <c r="E202" s="1562"/>
      <c r="F202" s="1562"/>
      <c r="G202" s="1562"/>
      <c r="H202" s="1562"/>
      <c r="I202" s="1562"/>
      <c r="J202" s="1563"/>
      <c r="K202" s="153">
        <f>SUMIF(J13:J192,"SB(VR)",K13:K192)</f>
        <v>30.5</v>
      </c>
      <c r="L202" s="153">
        <f>SUMIF(J13:J192,"SB(VR)",L13:L192)</f>
        <v>24.3</v>
      </c>
      <c r="M202" s="1643">
        <f>SUMIF(J13:J192,"SB(VR)",M13:M192)</f>
        <v>18.100000000000001</v>
      </c>
      <c r="N202" s="1644"/>
      <c r="O202" s="1644"/>
      <c r="P202" s="1645"/>
      <c r="Q202" s="153">
        <f>SUMIF(J13:J192,"SB(VR)",Q13:Q192)</f>
        <v>18.100000000000001</v>
      </c>
      <c r="R202" s="153">
        <f>SUMIF(J13:J192,"SB(VR)",R13:R192)</f>
        <v>18.100000000000001</v>
      </c>
      <c r="S202" s="44"/>
      <c r="T202" s="63"/>
      <c r="U202" s="63"/>
      <c r="V202" s="63"/>
      <c r="W202" s="63"/>
      <c r="Y202" s="33"/>
      <c r="Z202" s="33"/>
    </row>
    <row r="203" spans="1:28" s="4" customFormat="1" ht="12.75" customHeight="1">
      <c r="A203" s="64"/>
      <c r="B203" s="64"/>
      <c r="C203" s="1377" t="s">
        <v>92</v>
      </c>
      <c r="D203" s="1378"/>
      <c r="E203" s="1378"/>
      <c r="F203" s="1378"/>
      <c r="G203" s="1378"/>
      <c r="H203" s="1378"/>
      <c r="I203" s="1378"/>
      <c r="J203" s="1379"/>
      <c r="K203" s="153">
        <f>SUMIF(J12:J192,"SB(VB)",K12:K192)</f>
        <v>1047.5</v>
      </c>
      <c r="L203" s="153">
        <f>SUMIF(J12:J192,"SB(VB)",L12:L192)</f>
        <v>934.69999999999993</v>
      </c>
      <c r="M203" s="1643">
        <f>SUMIF(J13:J192,"SB(VB)",M13:M192)</f>
        <v>4.8</v>
      </c>
      <c r="N203" s="1644"/>
      <c r="O203" s="1644"/>
      <c r="P203" s="1645"/>
      <c r="Q203" s="153">
        <f>SUMIF(J12:J192,"SB(VB)",Q12:Q192)</f>
        <v>4.8</v>
      </c>
      <c r="R203" s="153">
        <f>SUMIF(J12:J192,"SB(VB)",R12:R192)</f>
        <v>4.8</v>
      </c>
      <c r="S203" s="44"/>
      <c r="T203" s="63"/>
      <c r="U203" s="63"/>
      <c r="V203" s="63"/>
      <c r="W203" s="63"/>
      <c r="Y203" s="33"/>
      <c r="Z203" s="33"/>
    </row>
    <row r="204" spans="1:28" s="4" customFormat="1" ht="12.75" customHeight="1">
      <c r="A204" s="64"/>
      <c r="B204" s="64"/>
      <c r="C204" s="1377" t="s">
        <v>93</v>
      </c>
      <c r="D204" s="1378"/>
      <c r="E204" s="1378"/>
      <c r="F204" s="1378"/>
      <c r="G204" s="1378"/>
      <c r="H204" s="1378"/>
      <c r="I204" s="1378"/>
      <c r="J204" s="1379"/>
      <c r="K204" s="153">
        <f>SUMIF(J12:J192,"SB(P)",K12:K192)</f>
        <v>0</v>
      </c>
      <c r="L204" s="153">
        <f>SUMIF(J12:J192,"SB(P)",L12:L192)</f>
        <v>0</v>
      </c>
      <c r="M204" s="1643">
        <f>SUMIF(J13:J192,"SB(P)",M13:M192)</f>
        <v>0</v>
      </c>
      <c r="N204" s="1644"/>
      <c r="O204" s="1644"/>
      <c r="P204" s="1645"/>
      <c r="Q204" s="153">
        <f>SUMIF(J12:J192,"SB(P)",Q12:Q192)</f>
        <v>0</v>
      </c>
      <c r="R204" s="153">
        <f>SUMIF(J12:J192,"SB(P)",R12:R192)</f>
        <v>0</v>
      </c>
      <c r="S204" s="55"/>
      <c r="T204" s="946"/>
      <c r="U204" s="946"/>
      <c r="V204" s="946"/>
      <c r="W204" s="946"/>
      <c r="Y204" s="33"/>
      <c r="Z204" s="33"/>
    </row>
    <row r="205" spans="1:28" s="1" customFormat="1" ht="12.75" customHeight="1">
      <c r="A205" s="64"/>
      <c r="B205" s="64"/>
      <c r="C205" s="1570" t="s">
        <v>94</v>
      </c>
      <c r="D205" s="1571"/>
      <c r="E205" s="1572"/>
      <c r="F205" s="1572"/>
      <c r="G205" s="1572"/>
      <c r="H205" s="1572"/>
      <c r="I205" s="1573"/>
      <c r="J205" s="1573"/>
      <c r="K205" s="153">
        <f>SUMIF(J13:J192,"SB(SP)",K13:K192)</f>
        <v>133.80000000000001</v>
      </c>
      <c r="L205" s="153">
        <f>SUMIF(J13:J192,"SB(SP)",L13:L192)</f>
        <v>133.80000000000001</v>
      </c>
      <c r="M205" s="1643">
        <f>SUMIF(J13:J192,"SB(SP)",M13:M192)</f>
        <v>130</v>
      </c>
      <c r="N205" s="1644"/>
      <c r="O205" s="1644"/>
      <c r="P205" s="1645"/>
      <c r="Q205" s="153">
        <f>SUMIF(J13:J192,"SB(SP)",Q13:Q192)</f>
        <v>27.4</v>
      </c>
      <c r="R205" s="153">
        <f>SUMIF(J13:J192,"SB(SP)",R13:R192)</f>
        <v>25.4</v>
      </c>
      <c r="S205" s="64"/>
      <c r="T205" s="65"/>
      <c r="U205" s="65"/>
      <c r="V205" s="65"/>
      <c r="W205" s="65"/>
      <c r="Y205" s="440"/>
      <c r="Z205" s="440"/>
    </row>
    <row r="206" spans="1:28" s="1" customFormat="1" ht="12.75" customHeight="1">
      <c r="A206" s="64"/>
      <c r="B206" s="64"/>
      <c r="C206" s="1539" t="s">
        <v>202</v>
      </c>
      <c r="D206" s="1564"/>
      <c r="E206" s="1564"/>
      <c r="F206" s="1564"/>
      <c r="G206" s="1564"/>
      <c r="H206" s="1564"/>
      <c r="I206" s="1564"/>
      <c r="J206" s="1564"/>
      <c r="K206" s="83">
        <f>SUMIF(J5:J185,"SB(ES)",K5:K185)</f>
        <v>0</v>
      </c>
      <c r="L206" s="83">
        <f>SUMIF(J14:J185,"SB(ES)",L14:L196)</f>
        <v>0</v>
      </c>
      <c r="M206" s="1643">
        <f>SUMIF(J14:J185,"SB(ES)",M14:M185)</f>
        <v>0</v>
      </c>
      <c r="N206" s="1644"/>
      <c r="O206" s="1644"/>
      <c r="P206" s="1645"/>
      <c r="Q206" s="83">
        <f>SUMIF(J5:J185,"SB(ES)",Q5:Q185)</f>
        <v>0</v>
      </c>
      <c r="R206" s="83">
        <f>SUMIF(J5:J185,"SB(ES)",R5:R185)</f>
        <v>0</v>
      </c>
      <c r="S206" s="64"/>
      <c r="T206" s="65"/>
      <c r="U206" s="65"/>
      <c r="V206" s="65"/>
      <c r="W206" s="65"/>
      <c r="Y206" s="440"/>
      <c r="Z206" s="440"/>
    </row>
    <row r="207" spans="1:28" s="1" customFormat="1" ht="12.75" customHeight="1">
      <c r="A207" s="64"/>
      <c r="B207" s="64"/>
      <c r="C207" s="1383" t="s">
        <v>95</v>
      </c>
      <c r="D207" s="1384"/>
      <c r="E207" s="1385"/>
      <c r="F207" s="1385"/>
      <c r="G207" s="1385"/>
      <c r="H207" s="1385"/>
      <c r="I207" s="1386"/>
      <c r="J207" s="1386"/>
      <c r="K207" s="82">
        <f>SUMIF(J18:J196,"SB(L)",K18:K196)</f>
        <v>2981.7999999999997</v>
      </c>
      <c r="L207" s="82">
        <f>SUMIF(J18:J196,"SB(L)",L18:L196)</f>
        <v>2981.7999999999997</v>
      </c>
      <c r="M207" s="1646">
        <f>SUMIF(J45:J196,"SB(L)",M45:M196)</f>
        <v>59.6</v>
      </c>
      <c r="N207" s="1647"/>
      <c r="O207" s="1647"/>
      <c r="P207" s="1648"/>
      <c r="Q207" s="82">
        <f>SUMIF(J18:J196,"SB(L)",Q18:Q196)</f>
        <v>0</v>
      </c>
      <c r="R207" s="82">
        <f>SUMIF(J18:J196,"SB(L)",R18:R196)</f>
        <v>0</v>
      </c>
      <c r="S207" s="64"/>
      <c r="T207" s="65"/>
      <c r="U207" s="65"/>
      <c r="V207" s="65"/>
      <c r="W207" s="65"/>
      <c r="Y207" s="440"/>
      <c r="Z207" s="440"/>
    </row>
    <row r="208" spans="1:28" s="1" customFormat="1" ht="12.75" customHeight="1">
      <c r="A208" s="64"/>
      <c r="B208" s="64"/>
      <c r="C208" s="1383" t="s">
        <v>96</v>
      </c>
      <c r="D208" s="1384"/>
      <c r="E208" s="1385"/>
      <c r="F208" s="1385"/>
      <c r="G208" s="1385"/>
      <c r="H208" s="1385"/>
      <c r="I208" s="1386"/>
      <c r="J208" s="1386"/>
      <c r="K208" s="82">
        <f>SUMIF(J14:J192,"SB(SPL)",K14:K192)</f>
        <v>47.7</v>
      </c>
      <c r="L208" s="82">
        <f>SUMIF(J14:J192,"SB(SPL)",L14:L192)</f>
        <v>47.7</v>
      </c>
      <c r="M208" s="1646">
        <f>SUMIF(J93:J192,"SB(SPL)",M93:M192)</f>
        <v>0</v>
      </c>
      <c r="N208" s="1647"/>
      <c r="O208" s="1647"/>
      <c r="P208" s="1648"/>
      <c r="Q208" s="82">
        <f>SUMIF(J14:J192,"SB(SPL)",Q14:Q192)</f>
        <v>0</v>
      </c>
      <c r="R208" s="82">
        <f>SUMIF(J14:J192,"SB(SPL)",R14:R192)</f>
        <v>0</v>
      </c>
      <c r="S208" s="64"/>
      <c r="T208" s="65"/>
      <c r="U208" s="65"/>
      <c r="V208" s="65"/>
      <c r="W208" s="65"/>
      <c r="Y208" s="440"/>
      <c r="Z208" s="440"/>
    </row>
    <row r="209" spans="1:26" s="1" customFormat="1" ht="12.75" customHeight="1">
      <c r="A209" s="64"/>
      <c r="B209" s="64"/>
      <c r="C209" s="1383" t="s">
        <v>97</v>
      </c>
      <c r="D209" s="1384"/>
      <c r="E209" s="1385"/>
      <c r="F209" s="1385"/>
      <c r="G209" s="1385"/>
      <c r="H209" s="1385"/>
      <c r="I209" s="1386"/>
      <c r="J209" s="1386"/>
      <c r="K209" s="82">
        <f>SUMIF(J14:J192,"SB(VRL)",K14:K192)</f>
        <v>0</v>
      </c>
      <c r="L209" s="82">
        <f>SUMIF(J14:J192,"SB(VRL)",L14:L192)</f>
        <v>0</v>
      </c>
      <c r="M209" s="1646">
        <f>SUMIF(J13:J192,"SB(VRL)",M13:M192)</f>
        <v>0</v>
      </c>
      <c r="N209" s="1647"/>
      <c r="O209" s="1647"/>
      <c r="P209" s="1648"/>
      <c r="Q209" s="82">
        <f>SUMIF(J14:J192,"SB(VRL)",Q14:Q192)</f>
        <v>0</v>
      </c>
      <c r="R209" s="82">
        <f>SUMIF(J14:J192,"SB(VRL)",R14:R192)</f>
        <v>0</v>
      </c>
      <c r="S209" s="64"/>
      <c r="T209" s="65"/>
      <c r="U209" s="65"/>
      <c r="V209" s="65"/>
      <c r="W209" s="65"/>
      <c r="Y209" s="440"/>
      <c r="Z209" s="440"/>
    </row>
    <row r="210" spans="1:26" s="1" customFormat="1" ht="13.5" customHeight="1">
      <c r="A210" s="64"/>
      <c r="B210" s="64"/>
      <c r="C210" s="1383" t="s">
        <v>107</v>
      </c>
      <c r="D210" s="1384"/>
      <c r="E210" s="1385"/>
      <c r="F210" s="1385"/>
      <c r="G210" s="1385"/>
      <c r="H210" s="1385"/>
      <c r="I210" s="1386"/>
      <c r="J210" s="1386"/>
      <c r="K210" s="82">
        <f>SUMIF(J16:J192,"SB(ŽPL)",K16:K192)</f>
        <v>0</v>
      </c>
      <c r="L210" s="82">
        <f>SUMIF(J16:J192,"SB(ŽPL)",L16:L192)</f>
        <v>0</v>
      </c>
      <c r="M210" s="1646">
        <f>SUMIF(J13:J192,"SB(ŽPL)",M13:M192)</f>
        <v>0</v>
      </c>
      <c r="N210" s="1647"/>
      <c r="O210" s="1647"/>
      <c r="P210" s="1648"/>
      <c r="Q210" s="82">
        <f>SUMIF(J16:J192,"SB(ŽPL)",Q16:Q192)</f>
        <v>0</v>
      </c>
      <c r="R210" s="82">
        <f>SUMIF(J16:J192,"SB(ŽPL)",R16:R192)</f>
        <v>0</v>
      </c>
      <c r="S210" s="64"/>
      <c r="T210" s="65"/>
      <c r="U210" s="65"/>
      <c r="V210" s="65"/>
      <c r="W210" s="65"/>
      <c r="Y210" s="440"/>
      <c r="Z210" s="440"/>
    </row>
    <row r="211" spans="1:26" s="1" customFormat="1" ht="12.75" customHeight="1">
      <c r="A211" s="424"/>
      <c r="B211" s="424"/>
      <c r="C211" s="1551" t="s">
        <v>98</v>
      </c>
      <c r="D211" s="1552"/>
      <c r="E211" s="1553"/>
      <c r="F211" s="1553"/>
      <c r="G211" s="1553"/>
      <c r="H211" s="1553"/>
      <c r="I211" s="1554"/>
      <c r="J211" s="1555"/>
      <c r="K211" s="84">
        <f>K213</f>
        <v>0</v>
      </c>
      <c r="L211" s="84">
        <f>L213</f>
        <v>0</v>
      </c>
      <c r="M211" s="1640">
        <f ca="1">M213+M212</f>
        <v>70</v>
      </c>
      <c r="N211" s="1641"/>
      <c r="O211" s="1641"/>
      <c r="P211" s="1642"/>
      <c r="Q211" s="84">
        <f>Q213+Q212</f>
        <v>165</v>
      </c>
      <c r="R211" s="84">
        <f>R213+R212</f>
        <v>168.4</v>
      </c>
      <c r="S211" s="64"/>
      <c r="T211" s="65"/>
      <c r="U211" s="65"/>
      <c r="V211" s="65"/>
      <c r="W211" s="65"/>
      <c r="Y211" s="440"/>
      <c r="Z211" s="440"/>
    </row>
    <row r="212" spans="1:26" s="55" customFormat="1">
      <c r="A212" s="985"/>
      <c r="B212" s="850"/>
      <c r="C212" s="1539" t="s">
        <v>256</v>
      </c>
      <c r="D212" s="1540"/>
      <c r="E212" s="1540"/>
      <c r="F212" s="1540"/>
      <c r="G212" s="1540"/>
      <c r="H212" s="1540"/>
      <c r="I212" s="1540"/>
      <c r="J212" s="1541"/>
      <c r="K212" s="153">
        <f>SUMIF(J84:J194,"ES",K84:K194)</f>
        <v>0</v>
      </c>
      <c r="L212" s="153">
        <f>SUMIF(J84:J194,"ES",L84:L194)</f>
        <v>0</v>
      </c>
      <c r="M212" s="1643">
        <f>SUMIF(J14:J191,"ES",M14:M191)</f>
        <v>70</v>
      </c>
      <c r="N212" s="1644"/>
      <c r="O212" s="1644"/>
      <c r="P212" s="1645"/>
      <c r="Q212" s="153">
        <f>SUMIF(J84:J194,"ES",Q84:Q194)</f>
        <v>165</v>
      </c>
      <c r="R212" s="153">
        <f>SUMIF(J84:J194,"ES",R84:R194)</f>
        <v>168.4</v>
      </c>
      <c r="S212" s="424"/>
      <c r="T212" s="424"/>
      <c r="U212" s="64"/>
      <c r="V212" s="64"/>
      <c r="W212" s="64"/>
      <c r="Y212" s="44"/>
      <c r="Z212" s="44"/>
    </row>
    <row r="213" spans="1:26" s="1" customFormat="1" ht="16.5" customHeight="1">
      <c r="A213" s="424"/>
      <c r="B213" s="424"/>
      <c r="C213" s="1542" t="s">
        <v>99</v>
      </c>
      <c r="D213" s="1543"/>
      <c r="E213" s="1544"/>
      <c r="F213" s="1544"/>
      <c r="G213" s="1544"/>
      <c r="H213" s="1544"/>
      <c r="I213" s="1545"/>
      <c r="J213" s="1545"/>
      <c r="K213" s="153">
        <f>SUMIF(J13:J192,"LRVB",K13:K192)</f>
        <v>0</v>
      </c>
      <c r="L213" s="153">
        <f>SUMIF(J13:J192,"LRVB",L13:L192)</f>
        <v>0</v>
      </c>
      <c r="M213" s="1643">
        <f ca="1">SUMIF(J13:J192,"LRVB",M51:M192)</f>
        <v>0</v>
      </c>
      <c r="N213" s="1644"/>
      <c r="O213" s="1644"/>
      <c r="P213" s="1645"/>
      <c r="Q213" s="153">
        <f>SUMIF(J13:J192,"LRVB",Q13:Q192)</f>
        <v>0</v>
      </c>
      <c r="R213" s="153">
        <f>SUMIF(J13:J192,"LRVB",R13:R192)</f>
        <v>0</v>
      </c>
      <c r="S213" s="64"/>
      <c r="T213" s="65"/>
      <c r="U213" s="65"/>
      <c r="V213" s="65"/>
      <c r="W213" s="65"/>
      <c r="Y213" s="440"/>
      <c r="Z213" s="440"/>
    </row>
    <row r="214" spans="1:26" s="1" customFormat="1" ht="13.5" customHeight="1" thickBot="1">
      <c r="A214" s="424"/>
      <c r="B214" s="424"/>
      <c r="C214" s="1374" t="s">
        <v>100</v>
      </c>
      <c r="D214" s="1375"/>
      <c r="E214" s="1375"/>
      <c r="F214" s="1375"/>
      <c r="G214" s="1375"/>
      <c r="H214" s="1375"/>
      <c r="I214" s="1375"/>
      <c r="J214" s="1376"/>
      <c r="K214" s="154">
        <f>K211+K199</f>
        <v>15866.499999999998</v>
      </c>
      <c r="L214" s="154">
        <f>L211+L199</f>
        <v>13143.899999999998</v>
      </c>
      <c r="M214" s="1637">
        <f ca="1">M211+M199</f>
        <v>12327.699999999999</v>
      </c>
      <c r="N214" s="1638"/>
      <c r="O214" s="1638"/>
      <c r="P214" s="1639"/>
      <c r="Q214" s="154">
        <f>Q211+Q199</f>
        <v>12326.599999999997</v>
      </c>
      <c r="R214" s="154">
        <f>R211+R199</f>
        <v>12926.899999999996</v>
      </c>
      <c r="S214" s="88"/>
      <c r="T214" s="65"/>
      <c r="U214" s="65"/>
      <c r="V214" s="65"/>
      <c r="W214" s="65"/>
      <c r="Y214" s="440"/>
      <c r="Z214" s="440"/>
    </row>
    <row r="215" spans="1:26" s="67" customFormat="1" ht="11.25">
      <c r="A215" s="66"/>
      <c r="B215" s="66"/>
      <c r="C215" s="66"/>
      <c r="D215" s="66"/>
      <c r="E215" s="66"/>
      <c r="F215" s="66"/>
      <c r="G215" s="66"/>
      <c r="H215" s="66"/>
      <c r="I215" s="66"/>
      <c r="J215" s="66"/>
      <c r="K215" s="74"/>
      <c r="L215" s="74"/>
      <c r="M215" s="74"/>
      <c r="N215" s="74"/>
      <c r="O215" s="74"/>
      <c r="P215" s="74"/>
      <c r="Q215" s="74"/>
      <c r="R215" s="74"/>
      <c r="S215" s="94"/>
      <c r="T215" s="66"/>
      <c r="U215" s="66"/>
      <c r="V215" s="66"/>
      <c r="W215" s="66"/>
      <c r="Y215" s="895"/>
      <c r="Z215" s="895"/>
    </row>
    <row r="216" spans="1:26" s="67" customFormat="1" ht="12.75">
      <c r="A216" s="66"/>
      <c r="B216" s="66"/>
      <c r="C216" s="66"/>
      <c r="D216" s="66"/>
      <c r="E216" s="64"/>
      <c r="F216" s="68"/>
      <c r="G216" s="68"/>
      <c r="H216" s="69"/>
      <c r="I216" s="66"/>
      <c r="J216" s="66"/>
      <c r="K216" s="94"/>
      <c r="L216" s="94"/>
      <c r="M216" s="94"/>
      <c r="N216" s="94"/>
      <c r="O216" s="94"/>
      <c r="P216" s="94"/>
      <c r="Q216" s="94"/>
      <c r="R216" s="94"/>
      <c r="S216" s="94"/>
      <c r="T216" s="69"/>
      <c r="U216" s="69"/>
      <c r="V216" s="69"/>
      <c r="W216" s="69"/>
      <c r="Y216" s="895"/>
      <c r="Z216" s="895"/>
    </row>
    <row r="217" spans="1:26" s="67" customFormat="1" ht="12.75">
      <c r="A217" s="66"/>
      <c r="B217" s="66"/>
      <c r="C217" s="66"/>
      <c r="D217" s="66"/>
      <c r="E217" s="64"/>
      <c r="F217" s="68"/>
      <c r="G217" s="68"/>
      <c r="H217" s="69"/>
      <c r="I217" s="66"/>
      <c r="J217" s="66"/>
      <c r="K217" s="66"/>
      <c r="L217" s="66"/>
      <c r="M217" s="66"/>
      <c r="N217" s="66"/>
      <c r="O217" s="66"/>
      <c r="P217" s="66"/>
      <c r="Q217" s="66"/>
      <c r="R217" s="66"/>
      <c r="S217" s="66"/>
      <c r="T217" s="69"/>
      <c r="U217" s="69"/>
      <c r="V217" s="69"/>
      <c r="W217" s="69"/>
      <c r="Y217" s="895"/>
      <c r="Z217" s="895"/>
    </row>
    <row r="218" spans="1:26">
      <c r="K218" s="90"/>
      <c r="L218" s="90"/>
      <c r="M218" s="90"/>
      <c r="N218" s="90"/>
      <c r="O218" s="90"/>
      <c r="P218" s="90"/>
      <c r="Q218" s="90"/>
      <c r="R218" s="90"/>
    </row>
    <row r="219" spans="1:26">
      <c r="K219" s="90"/>
      <c r="L219" s="90"/>
      <c r="M219" s="90"/>
      <c r="N219" s="90"/>
      <c r="O219" s="90"/>
      <c r="P219" s="90"/>
      <c r="Q219" s="90"/>
      <c r="R219" s="90"/>
    </row>
    <row r="220" spans="1:26">
      <c r="K220" s="185"/>
      <c r="L220" s="185"/>
      <c r="M220" s="185"/>
      <c r="N220" s="185"/>
      <c r="O220" s="185"/>
      <c r="P220" s="185"/>
      <c r="Q220" s="185"/>
      <c r="R220" s="185"/>
    </row>
  </sheetData>
  <mergeCells count="255">
    <mergeCell ref="S1:W1"/>
    <mergeCell ref="E2:S2"/>
    <mergeCell ref="E3:S3"/>
    <mergeCell ref="A4:W4"/>
    <mergeCell ref="S5:W5"/>
    <mergeCell ref="A6:A8"/>
    <mergeCell ref="B6:B8"/>
    <mergeCell ref="C6:C8"/>
    <mergeCell ref="D6:D8"/>
    <mergeCell ref="E6:E8"/>
    <mergeCell ref="L6:L8"/>
    <mergeCell ref="M6:P6"/>
    <mergeCell ref="Q6:Q8"/>
    <mergeCell ref="R6:R8"/>
    <mergeCell ref="S6:W6"/>
    <mergeCell ref="M7:M8"/>
    <mergeCell ref="N7:O7"/>
    <mergeCell ref="P7:P8"/>
    <mergeCell ref="S7:S8"/>
    <mergeCell ref="T7:W7"/>
    <mergeCell ref="F6:F8"/>
    <mergeCell ref="G6:G8"/>
    <mergeCell ref="H6:H8"/>
    <mergeCell ref="I6:I8"/>
    <mergeCell ref="X39:Z40"/>
    <mergeCell ref="A9:W9"/>
    <mergeCell ref="A10:W10"/>
    <mergeCell ref="B11:W11"/>
    <mergeCell ref="C12:W12"/>
    <mergeCell ref="E14:E16"/>
    <mergeCell ref="F14:F16"/>
    <mergeCell ref="G14:G18"/>
    <mergeCell ref="H14:H16"/>
    <mergeCell ref="I14:I18"/>
    <mergeCell ref="S14:S16"/>
    <mergeCell ref="J6:J8"/>
    <mergeCell ref="K6:K8"/>
    <mergeCell ref="V45:V46"/>
    <mergeCell ref="W45:W46"/>
    <mergeCell ref="A50:A54"/>
    <mergeCell ref="B50:B54"/>
    <mergeCell ref="C50:C54"/>
    <mergeCell ref="E50:E53"/>
    <mergeCell ref="F50:F54"/>
    <mergeCell ref="G50:G53"/>
    <mergeCell ref="H50:H54"/>
    <mergeCell ref="I50:I52"/>
    <mergeCell ref="E45:E47"/>
    <mergeCell ref="G45:G46"/>
    <mergeCell ref="I45:I46"/>
    <mergeCell ref="S45:S46"/>
    <mergeCell ref="T45:T46"/>
    <mergeCell ref="U45:U46"/>
    <mergeCell ref="A19:A42"/>
    <mergeCell ref="B19:B42"/>
    <mergeCell ref="C19:C42"/>
    <mergeCell ref="E19:E22"/>
    <mergeCell ref="E29:E31"/>
    <mergeCell ref="A71:A74"/>
    <mergeCell ref="B71:B74"/>
    <mergeCell ref="C71:C74"/>
    <mergeCell ref="E71:E74"/>
    <mergeCell ref="F71:F74"/>
    <mergeCell ref="E55:E57"/>
    <mergeCell ref="G55:G57"/>
    <mergeCell ref="I55:I56"/>
    <mergeCell ref="S55:S56"/>
    <mergeCell ref="E58:E59"/>
    <mergeCell ref="G58:G59"/>
    <mergeCell ref="I58:I59"/>
    <mergeCell ref="G71:G74"/>
    <mergeCell ref="H71:H74"/>
    <mergeCell ref="I71:I74"/>
    <mergeCell ref="S71:S74"/>
    <mergeCell ref="V71:V74"/>
    <mergeCell ref="W71:W74"/>
    <mergeCell ref="E60:E61"/>
    <mergeCell ref="G60:G61"/>
    <mergeCell ref="I60:I61"/>
    <mergeCell ref="I62:I63"/>
    <mergeCell ref="E66:E67"/>
    <mergeCell ref="W79:W82"/>
    <mergeCell ref="A83:A84"/>
    <mergeCell ref="B83:B84"/>
    <mergeCell ref="C83:C84"/>
    <mergeCell ref="E83:E84"/>
    <mergeCell ref="F83:F84"/>
    <mergeCell ref="G83:G84"/>
    <mergeCell ref="H83:H84"/>
    <mergeCell ref="I75:I76"/>
    <mergeCell ref="A79:A82"/>
    <mergeCell ref="B79:B82"/>
    <mergeCell ref="C79:C82"/>
    <mergeCell ref="E79:E82"/>
    <mergeCell ref="F79:F82"/>
    <mergeCell ref="G79:G82"/>
    <mergeCell ref="H79:H82"/>
    <mergeCell ref="I79:I80"/>
    <mergeCell ref="A75:A78"/>
    <mergeCell ref="B75:B78"/>
    <mergeCell ref="C75:C78"/>
    <mergeCell ref="F75:F78"/>
    <mergeCell ref="G75:G78"/>
    <mergeCell ref="H75:H78"/>
    <mergeCell ref="E86:E88"/>
    <mergeCell ref="G86:G87"/>
    <mergeCell ref="I86:I87"/>
    <mergeCell ref="S86:S87"/>
    <mergeCell ref="E90:E94"/>
    <mergeCell ref="G90:G92"/>
    <mergeCell ref="I90:I92"/>
    <mergeCell ref="S79:S82"/>
    <mergeCell ref="V79:V82"/>
    <mergeCell ref="E95:E97"/>
    <mergeCell ref="G95:G98"/>
    <mergeCell ref="S95:S96"/>
    <mergeCell ref="S107:S108"/>
    <mergeCell ref="E109:E110"/>
    <mergeCell ref="E111:E112"/>
    <mergeCell ref="G111:G112"/>
    <mergeCell ref="I100:I102"/>
    <mergeCell ref="S100:S102"/>
    <mergeCell ref="A103:A104"/>
    <mergeCell ref="B103:B104"/>
    <mergeCell ref="C103:C104"/>
    <mergeCell ref="E103:E104"/>
    <mergeCell ref="F103:F104"/>
    <mergeCell ref="G103:G104"/>
    <mergeCell ref="H103:H104"/>
    <mergeCell ref="I103:I104"/>
    <mergeCell ref="A100:A102"/>
    <mergeCell ref="B100:B102"/>
    <mergeCell ref="C100:C102"/>
    <mergeCell ref="E100:E102"/>
    <mergeCell ref="F100:F102"/>
    <mergeCell ref="G100:G102"/>
    <mergeCell ref="H100:H102"/>
    <mergeCell ref="G106:G108"/>
    <mergeCell ref="E107:E108"/>
    <mergeCell ref="I129:I131"/>
    <mergeCell ref="S129:S130"/>
    <mergeCell ref="D132:D133"/>
    <mergeCell ref="E132:E133"/>
    <mergeCell ref="G132:G133"/>
    <mergeCell ref="I132:I133"/>
    <mergeCell ref="D115:D116"/>
    <mergeCell ref="E115:E116"/>
    <mergeCell ref="G115:G118"/>
    <mergeCell ref="E121:E128"/>
    <mergeCell ref="I121:I128"/>
    <mergeCell ref="S121:S122"/>
    <mergeCell ref="S125:S126"/>
    <mergeCell ref="G137:G138"/>
    <mergeCell ref="H137:H138"/>
    <mergeCell ref="I137:I138"/>
    <mergeCell ref="A139:A141"/>
    <mergeCell ref="B139:B141"/>
    <mergeCell ref="C139:C141"/>
    <mergeCell ref="D139:D141"/>
    <mergeCell ref="G140:G141"/>
    <mergeCell ref="D134:D135"/>
    <mergeCell ref="E134:E135"/>
    <mergeCell ref="G134:G135"/>
    <mergeCell ref="I134:I135"/>
    <mergeCell ref="A137:A138"/>
    <mergeCell ref="B137:B138"/>
    <mergeCell ref="C137:C138"/>
    <mergeCell ref="D137:D138"/>
    <mergeCell ref="E137:E138"/>
    <mergeCell ref="F137:F138"/>
    <mergeCell ref="E151:E152"/>
    <mergeCell ref="F151:F152"/>
    <mergeCell ref="G151:G152"/>
    <mergeCell ref="I151:I152"/>
    <mergeCell ref="C154:J154"/>
    <mergeCell ref="C155:W155"/>
    <mergeCell ref="C142:J142"/>
    <mergeCell ref="C143:W143"/>
    <mergeCell ref="E145:E146"/>
    <mergeCell ref="F145:F150"/>
    <mergeCell ref="G145:G150"/>
    <mergeCell ref="I145:I148"/>
    <mergeCell ref="I157:I158"/>
    <mergeCell ref="A159:A166"/>
    <mergeCell ref="B159:B166"/>
    <mergeCell ref="C159:C166"/>
    <mergeCell ref="F161:F162"/>
    <mergeCell ref="C167:J167"/>
    <mergeCell ref="A157:A158"/>
    <mergeCell ref="B157:B158"/>
    <mergeCell ref="C157:C158"/>
    <mergeCell ref="E157:E158"/>
    <mergeCell ref="F157:F158"/>
    <mergeCell ref="H157:H158"/>
    <mergeCell ref="A187:A189"/>
    <mergeCell ref="B187:B189"/>
    <mergeCell ref="C187:C189"/>
    <mergeCell ref="E187:E189"/>
    <mergeCell ref="F187:F189"/>
    <mergeCell ref="G187:G189"/>
    <mergeCell ref="H187:H189"/>
    <mergeCell ref="C168:W168"/>
    <mergeCell ref="E170:E171"/>
    <mergeCell ref="G171:G173"/>
    <mergeCell ref="E174:E175"/>
    <mergeCell ref="G174:G175"/>
    <mergeCell ref="E176:E177"/>
    <mergeCell ref="I187:I189"/>
    <mergeCell ref="S188:S189"/>
    <mergeCell ref="C190:J190"/>
    <mergeCell ref="S190:W190"/>
    <mergeCell ref="B191:J191"/>
    <mergeCell ref="S191:W191"/>
    <mergeCell ref="E178:E180"/>
    <mergeCell ref="E181:E182"/>
    <mergeCell ref="S181:S182"/>
    <mergeCell ref="C199:J199"/>
    <mergeCell ref="M199:P199"/>
    <mergeCell ref="C200:J200"/>
    <mergeCell ref="M200:P200"/>
    <mergeCell ref="C201:J201"/>
    <mergeCell ref="M201:P201"/>
    <mergeCell ref="B192:J192"/>
    <mergeCell ref="S192:W192"/>
    <mergeCell ref="A193:R193"/>
    <mergeCell ref="A194:S194"/>
    <mergeCell ref="C196:K196"/>
    <mergeCell ref="C198:J198"/>
    <mergeCell ref="M198:P198"/>
    <mergeCell ref="C205:J205"/>
    <mergeCell ref="M205:P205"/>
    <mergeCell ref="C206:J206"/>
    <mergeCell ref="M206:P206"/>
    <mergeCell ref="C207:J207"/>
    <mergeCell ref="M207:P207"/>
    <mergeCell ref="C202:J202"/>
    <mergeCell ref="M202:P202"/>
    <mergeCell ref="C203:J203"/>
    <mergeCell ref="M203:P203"/>
    <mergeCell ref="C204:J204"/>
    <mergeCell ref="M204:P204"/>
    <mergeCell ref="C214:J214"/>
    <mergeCell ref="M214:P214"/>
    <mergeCell ref="C211:J211"/>
    <mergeCell ref="M211:P211"/>
    <mergeCell ref="C212:J212"/>
    <mergeCell ref="M212:P212"/>
    <mergeCell ref="C213:J213"/>
    <mergeCell ref="M213:P213"/>
    <mergeCell ref="C208:J208"/>
    <mergeCell ref="M208:P208"/>
    <mergeCell ref="C209:J209"/>
    <mergeCell ref="M209:P209"/>
    <mergeCell ref="C210:J210"/>
    <mergeCell ref="M210:P210"/>
  </mergeCells>
  <printOptions horizontalCentered="1"/>
  <pageMargins left="0.19685039370078741" right="0.19685039370078741" top="0.74803149606299213" bottom="0" header="0" footer="0"/>
  <pageSetup paperSize="9" scale="73" orientation="landscape" r:id="rId1"/>
  <rowBreaks count="7" manualBreakCount="7">
    <brk id="57" max="22" man="1"/>
    <brk id="78" max="22" man="1"/>
    <brk id="102" max="22" man="1"/>
    <brk id="120" max="22" man="1"/>
    <brk id="144" max="22" man="1"/>
    <brk id="169" max="22" man="1"/>
    <brk id="195" max="22"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78"/>
  <sheetViews>
    <sheetView zoomScaleNormal="100" zoomScaleSheetLayoutView="100" workbookViewId="0">
      <selection activeCell="U40" sqref="U40"/>
    </sheetView>
  </sheetViews>
  <sheetFormatPr defaultColWidth="9.140625" defaultRowHeight="15"/>
  <cols>
    <col min="1" max="1" width="3" style="89" customWidth="1"/>
    <col min="2" max="2" width="2.7109375" style="89" customWidth="1"/>
    <col min="3" max="3" width="3" style="89" customWidth="1"/>
    <col min="4" max="4" width="2.7109375" style="89" customWidth="1"/>
    <col min="5" max="5" width="34" style="89" customWidth="1"/>
    <col min="6" max="6" width="3.140625" style="89" customWidth="1"/>
    <col min="7" max="7" width="4.5703125" style="89" customWidth="1"/>
    <col min="8" max="8" width="4.28515625" style="89" customWidth="1"/>
    <col min="9" max="9" width="10.85546875" style="89" customWidth="1"/>
    <col min="10" max="10" width="9.140625" style="89"/>
    <col min="11" max="13" width="9.85546875" style="89" customWidth="1"/>
    <col min="14" max="14" width="36.5703125" style="89" customWidth="1"/>
    <col min="15" max="15" width="7.28515625" style="89" customWidth="1"/>
    <col min="16" max="16" width="9.140625" style="893"/>
    <col min="17" max="16384" width="9.140625" style="89"/>
  </cols>
  <sheetData>
    <row r="1" spans="1:16" ht="12.75" customHeight="1">
      <c r="N1" s="1809" t="s">
        <v>351</v>
      </c>
      <c r="O1" s="1810"/>
      <c r="P1" s="89"/>
    </row>
    <row r="2" spans="1:16" ht="14.25" customHeight="1">
      <c r="N2" s="1111"/>
      <c r="O2" s="1183"/>
      <c r="P2" s="89"/>
    </row>
    <row r="3" spans="1:16" s="1" customFormat="1" ht="15" customHeight="1">
      <c r="A3" s="1112"/>
      <c r="B3" s="1112"/>
      <c r="C3" s="1112"/>
      <c r="D3" s="1112"/>
      <c r="E3" s="1407" t="s">
        <v>306</v>
      </c>
      <c r="F3" s="1407"/>
      <c r="G3" s="1407"/>
      <c r="H3" s="1407"/>
      <c r="I3" s="1407"/>
      <c r="J3" s="1407"/>
      <c r="K3" s="1407"/>
      <c r="L3" s="1407"/>
      <c r="M3" s="1407"/>
      <c r="N3" s="1407"/>
      <c r="O3" s="1112"/>
    </row>
    <row r="4" spans="1:16" s="1" customFormat="1">
      <c r="A4" s="1112"/>
      <c r="B4" s="1112"/>
      <c r="C4" s="1112"/>
      <c r="D4" s="1112"/>
      <c r="E4" s="1408" t="s">
        <v>132</v>
      </c>
      <c r="F4" s="1409"/>
      <c r="G4" s="1409"/>
      <c r="H4" s="1409"/>
      <c r="I4" s="1409"/>
      <c r="J4" s="1409"/>
      <c r="K4" s="1409"/>
      <c r="L4" s="1409"/>
      <c r="M4" s="1409"/>
      <c r="N4" s="1409"/>
      <c r="O4" s="1112"/>
    </row>
    <row r="5" spans="1:16" s="1" customFormat="1" ht="15" customHeight="1">
      <c r="A5" s="1410" t="s">
        <v>129</v>
      </c>
      <c r="B5" s="1410"/>
      <c r="C5" s="1410"/>
      <c r="D5" s="1410"/>
      <c r="E5" s="1410"/>
      <c r="F5" s="1410"/>
      <c r="G5" s="1410"/>
      <c r="H5" s="1410"/>
      <c r="I5" s="1410"/>
      <c r="J5" s="1410"/>
      <c r="K5" s="1410"/>
      <c r="L5" s="1410"/>
      <c r="M5" s="1410"/>
      <c r="N5" s="1410"/>
      <c r="O5" s="1410"/>
    </row>
    <row r="6" spans="1:16" s="1" customFormat="1" ht="13.5" thickBot="1">
      <c r="F6" s="2"/>
      <c r="G6" s="2"/>
      <c r="H6" s="3"/>
      <c r="N6" s="1411" t="s">
        <v>130</v>
      </c>
      <c r="O6" s="1411"/>
    </row>
    <row r="7" spans="1:16" s="4" customFormat="1" ht="29.25" customHeight="1">
      <c r="A7" s="1412" t="s">
        <v>0</v>
      </c>
      <c r="B7" s="1415" t="s">
        <v>1</v>
      </c>
      <c r="C7" s="1415" t="s">
        <v>2</v>
      </c>
      <c r="D7" s="1415" t="s">
        <v>3</v>
      </c>
      <c r="E7" s="1418" t="s">
        <v>4</v>
      </c>
      <c r="F7" s="1415" t="s">
        <v>5</v>
      </c>
      <c r="G7" s="1415" t="s">
        <v>131</v>
      </c>
      <c r="H7" s="1423" t="s">
        <v>6</v>
      </c>
      <c r="I7" s="1811" t="s">
        <v>7</v>
      </c>
      <c r="J7" s="1429" t="s">
        <v>8</v>
      </c>
      <c r="K7" s="1432" t="s">
        <v>307</v>
      </c>
      <c r="L7" s="1432" t="s">
        <v>353</v>
      </c>
      <c r="M7" s="1432" t="s">
        <v>352</v>
      </c>
      <c r="N7" s="1435" t="s">
        <v>9</v>
      </c>
      <c r="O7" s="1436"/>
    </row>
    <row r="8" spans="1:16" s="4" customFormat="1" ht="21.75" customHeight="1">
      <c r="A8" s="1413"/>
      <c r="B8" s="1416"/>
      <c r="C8" s="1416"/>
      <c r="D8" s="1416"/>
      <c r="E8" s="1419"/>
      <c r="F8" s="1416"/>
      <c r="G8" s="1421"/>
      <c r="H8" s="1424"/>
      <c r="I8" s="1812"/>
      <c r="J8" s="1430"/>
      <c r="K8" s="1433"/>
      <c r="L8" s="1433"/>
      <c r="M8" s="1433"/>
      <c r="N8" s="1437" t="s">
        <v>4</v>
      </c>
      <c r="O8" s="854" t="s">
        <v>10</v>
      </c>
    </row>
    <row r="9" spans="1:16" s="4" customFormat="1" ht="69.75" customHeight="1" thickBot="1">
      <c r="A9" s="1414"/>
      <c r="B9" s="1417"/>
      <c r="C9" s="1417"/>
      <c r="D9" s="1417"/>
      <c r="E9" s="1420"/>
      <c r="F9" s="1417"/>
      <c r="G9" s="1422"/>
      <c r="H9" s="1425"/>
      <c r="I9" s="1813"/>
      <c r="J9" s="1431"/>
      <c r="K9" s="1434"/>
      <c r="L9" s="1434"/>
      <c r="M9" s="1434"/>
      <c r="N9" s="1438"/>
      <c r="O9" s="855" t="s">
        <v>165</v>
      </c>
    </row>
    <row r="10" spans="1:16" s="1" customFormat="1" ht="15.75" customHeight="1">
      <c r="A10" s="1453" t="s">
        <v>11</v>
      </c>
      <c r="B10" s="1454"/>
      <c r="C10" s="1454"/>
      <c r="D10" s="1454"/>
      <c r="E10" s="1454"/>
      <c r="F10" s="1454"/>
      <c r="G10" s="1454"/>
      <c r="H10" s="1454"/>
      <c r="I10" s="1454"/>
      <c r="J10" s="1454"/>
      <c r="K10" s="1454"/>
      <c r="L10" s="1454"/>
      <c r="M10" s="1454"/>
      <c r="N10" s="1454"/>
      <c r="O10" s="1455"/>
      <c r="P10" s="440"/>
    </row>
    <row r="11" spans="1:16" s="1" customFormat="1" ht="14.25" customHeight="1">
      <c r="A11" s="1445" t="s">
        <v>12</v>
      </c>
      <c r="B11" s="1446"/>
      <c r="C11" s="1446"/>
      <c r="D11" s="1446"/>
      <c r="E11" s="1446"/>
      <c r="F11" s="1446"/>
      <c r="G11" s="1446"/>
      <c r="H11" s="1446"/>
      <c r="I11" s="1446"/>
      <c r="J11" s="1446"/>
      <c r="K11" s="1446"/>
      <c r="L11" s="1446"/>
      <c r="M11" s="1446"/>
      <c r="N11" s="1446"/>
      <c r="O11" s="1447"/>
      <c r="P11" s="440"/>
    </row>
    <row r="12" spans="1:16" s="1" customFormat="1" ht="14.25" customHeight="1">
      <c r="A12" s="5" t="s">
        <v>13</v>
      </c>
      <c r="B12" s="1448" t="s">
        <v>14</v>
      </c>
      <c r="C12" s="1448"/>
      <c r="D12" s="1448"/>
      <c r="E12" s="1448"/>
      <c r="F12" s="1448"/>
      <c r="G12" s="1448"/>
      <c r="H12" s="1448"/>
      <c r="I12" s="1448"/>
      <c r="J12" s="1448"/>
      <c r="K12" s="1448"/>
      <c r="L12" s="1448"/>
      <c r="M12" s="1448"/>
      <c r="N12" s="1448"/>
      <c r="O12" s="1449"/>
      <c r="P12" s="440"/>
    </row>
    <row r="13" spans="1:16" s="1" customFormat="1" ht="15.75" customHeight="1">
      <c r="A13" s="6" t="s">
        <v>13</v>
      </c>
      <c r="B13" s="7" t="s">
        <v>13</v>
      </c>
      <c r="C13" s="1450" t="s">
        <v>15</v>
      </c>
      <c r="D13" s="1451"/>
      <c r="E13" s="1451"/>
      <c r="F13" s="1451"/>
      <c r="G13" s="1451"/>
      <c r="H13" s="1451"/>
      <c r="I13" s="1451"/>
      <c r="J13" s="1451"/>
      <c r="K13" s="1451"/>
      <c r="L13" s="1451"/>
      <c r="M13" s="1451"/>
      <c r="N13" s="1451"/>
      <c r="O13" s="1452"/>
      <c r="P13" s="440"/>
    </row>
    <row r="14" spans="1:16" s="4" customFormat="1" ht="25.5" customHeight="1">
      <c r="A14" s="8" t="s">
        <v>13</v>
      </c>
      <c r="B14" s="9" t="s">
        <v>13</v>
      </c>
      <c r="C14" s="572" t="s">
        <v>13</v>
      </c>
      <c r="D14" s="1171"/>
      <c r="E14" s="87" t="s">
        <v>16</v>
      </c>
      <c r="F14" s="10"/>
      <c r="G14" s="87"/>
      <c r="H14" s="77"/>
      <c r="I14" s="856"/>
      <c r="J14" s="124"/>
      <c r="K14" s="857"/>
      <c r="L14" s="857"/>
      <c r="M14" s="857"/>
      <c r="N14" s="1109"/>
      <c r="O14" s="1223"/>
      <c r="P14" s="33"/>
    </row>
    <row r="15" spans="1:16" s="4" customFormat="1" ht="15.6" customHeight="1">
      <c r="A15" s="11"/>
      <c r="B15" s="12"/>
      <c r="C15" s="573"/>
      <c r="D15" s="1121" t="s">
        <v>13</v>
      </c>
      <c r="E15" s="1402" t="s">
        <v>17</v>
      </c>
      <c r="F15" s="1476"/>
      <c r="G15" s="1357" t="s">
        <v>133</v>
      </c>
      <c r="H15" s="1478" t="s">
        <v>18</v>
      </c>
      <c r="I15" s="1456" t="s">
        <v>19</v>
      </c>
      <c r="J15" s="27" t="s">
        <v>20</v>
      </c>
      <c r="K15" s="118">
        <f>5668.4+123.3+0.4+15.3</f>
        <v>5807.4</v>
      </c>
      <c r="L15" s="118">
        <f>5668.4+123.3+0.4+15.3</f>
        <v>5807.4</v>
      </c>
      <c r="M15" s="1304"/>
      <c r="N15" s="1759" t="s">
        <v>153</v>
      </c>
      <c r="O15" s="307">
        <v>456.5</v>
      </c>
      <c r="P15" s="33"/>
    </row>
    <row r="16" spans="1:16" s="4" customFormat="1" ht="15.6" customHeight="1">
      <c r="A16" s="14"/>
      <c r="B16" s="15"/>
      <c r="C16" s="574"/>
      <c r="D16" s="1122"/>
      <c r="E16" s="1475"/>
      <c r="F16" s="1477"/>
      <c r="G16" s="1398"/>
      <c r="H16" s="1479"/>
      <c r="I16" s="1352"/>
      <c r="J16" s="20" t="s">
        <v>43</v>
      </c>
      <c r="K16" s="119">
        <v>6</v>
      </c>
      <c r="L16" s="119">
        <v>6</v>
      </c>
      <c r="M16" s="119"/>
      <c r="N16" s="1716"/>
      <c r="O16" s="339"/>
      <c r="P16" s="33"/>
    </row>
    <row r="17" spans="1:22" s="4" customFormat="1" ht="15.6" customHeight="1">
      <c r="A17" s="14"/>
      <c r="B17" s="16"/>
      <c r="C17" s="575"/>
      <c r="D17" s="1122"/>
      <c r="E17" s="1116"/>
      <c r="F17" s="1117"/>
      <c r="G17" s="1398"/>
      <c r="H17" s="1122"/>
      <c r="I17" s="1352"/>
      <c r="J17" s="20" t="s">
        <v>44</v>
      </c>
      <c r="K17" s="119">
        <v>25.9</v>
      </c>
      <c r="L17" s="119">
        <v>25.9</v>
      </c>
      <c r="M17" s="119"/>
      <c r="N17" s="1180"/>
      <c r="O17" s="339"/>
      <c r="P17" s="33"/>
    </row>
    <row r="18" spans="1:22" s="4" customFormat="1" ht="15.6" customHeight="1">
      <c r="A18" s="14"/>
      <c r="B18" s="16"/>
      <c r="C18" s="575"/>
      <c r="D18" s="1122"/>
      <c r="E18" s="1115"/>
      <c r="F18" s="1117"/>
      <c r="G18" s="1399"/>
      <c r="H18" s="1122"/>
      <c r="I18" s="1457"/>
      <c r="J18" s="17" t="s">
        <v>21</v>
      </c>
      <c r="K18" s="126">
        <f>599.7+19.2+6+22.7</f>
        <v>647.60000000000014</v>
      </c>
      <c r="L18" s="1298">
        <f>599.7+19.2+6+22.7+31.6-0.9-0.7-1.5</f>
        <v>676.10000000000014</v>
      </c>
      <c r="M18" s="1298">
        <f>L18-K18</f>
        <v>28.5</v>
      </c>
      <c r="N18" s="109"/>
      <c r="O18" s="340"/>
      <c r="P18" s="33" t="s">
        <v>368</v>
      </c>
    </row>
    <row r="19" spans="1:22" s="1" customFormat="1" ht="15.6" customHeight="1">
      <c r="A19" s="1441"/>
      <c r="B19" s="1439"/>
      <c r="C19" s="1440"/>
      <c r="D19" s="1121" t="s">
        <v>22</v>
      </c>
      <c r="E19" s="1402" t="s">
        <v>229</v>
      </c>
      <c r="F19" s="712"/>
      <c r="G19" s="1357" t="s">
        <v>133</v>
      </c>
      <c r="H19" s="1121" t="s">
        <v>18</v>
      </c>
      <c r="I19" s="1129" t="s">
        <v>23</v>
      </c>
      <c r="J19" s="18" t="s">
        <v>20</v>
      </c>
      <c r="K19" s="118">
        <v>782.7</v>
      </c>
      <c r="L19" s="1304">
        <f>782.7-3</f>
        <v>779.7</v>
      </c>
      <c r="M19" s="1304">
        <f>L19-K19</f>
        <v>-3</v>
      </c>
      <c r="N19" s="1185"/>
      <c r="O19" s="314"/>
      <c r="P19" s="440"/>
    </row>
    <row r="20" spans="1:22" s="1" customFormat="1" ht="15.6" customHeight="1">
      <c r="A20" s="1441"/>
      <c r="B20" s="1439"/>
      <c r="C20" s="1440"/>
      <c r="D20" s="1122"/>
      <c r="E20" s="1403"/>
      <c r="F20" s="879"/>
      <c r="G20" s="1358"/>
      <c r="H20" s="1122"/>
      <c r="I20" s="1130"/>
      <c r="J20" s="20" t="s">
        <v>24</v>
      </c>
      <c r="K20" s="119">
        <v>3.3</v>
      </c>
      <c r="L20" s="119">
        <v>3.3</v>
      </c>
      <c r="M20" s="119"/>
      <c r="N20" s="1180"/>
      <c r="O20" s="1146"/>
      <c r="P20" s="440"/>
    </row>
    <row r="21" spans="1:22" s="1" customFormat="1" ht="15.6" customHeight="1">
      <c r="A21" s="1441"/>
      <c r="B21" s="1439"/>
      <c r="C21" s="1440"/>
      <c r="D21" s="1122"/>
      <c r="E21" s="1403"/>
      <c r="F21" s="879"/>
      <c r="G21" s="1358"/>
      <c r="H21" s="1122"/>
      <c r="I21" s="1130"/>
      <c r="J21" s="20" t="s">
        <v>25</v>
      </c>
      <c r="K21" s="119">
        <v>0.1</v>
      </c>
      <c r="L21" s="119">
        <v>0.1</v>
      </c>
      <c r="M21" s="119"/>
      <c r="N21" s="1180"/>
      <c r="O21" s="1146"/>
      <c r="P21" s="440"/>
    </row>
    <row r="22" spans="1:22" s="1" customFormat="1" ht="15.6" customHeight="1">
      <c r="A22" s="1441"/>
      <c r="B22" s="1439"/>
      <c r="C22" s="1440"/>
      <c r="D22" s="1122"/>
      <c r="E22" s="1403"/>
      <c r="F22" s="879"/>
      <c r="G22" s="1358"/>
      <c r="H22" s="1122"/>
      <c r="I22" s="1130"/>
      <c r="J22" s="20" t="s">
        <v>158</v>
      </c>
      <c r="K22" s="119">
        <v>12.4</v>
      </c>
      <c r="L22" s="119">
        <v>12.4</v>
      </c>
      <c r="M22" s="119"/>
      <c r="N22" s="1180"/>
      <c r="O22" s="1146"/>
      <c r="P22" s="440"/>
    </row>
    <row r="23" spans="1:22" s="1" customFormat="1" ht="15.95" customHeight="1">
      <c r="A23" s="1441"/>
      <c r="B23" s="1439"/>
      <c r="C23" s="1440"/>
      <c r="D23" s="1171"/>
      <c r="E23" s="1403"/>
      <c r="F23" s="879"/>
      <c r="G23" s="1358"/>
      <c r="H23" s="1122"/>
      <c r="I23" s="1130"/>
      <c r="J23" s="17"/>
      <c r="K23" s="119"/>
      <c r="L23" s="119"/>
      <c r="M23" s="119"/>
      <c r="N23" s="720" t="s">
        <v>325</v>
      </c>
      <c r="O23" s="450">
        <v>3</v>
      </c>
      <c r="P23" s="440"/>
    </row>
    <row r="24" spans="1:22" s="1" customFormat="1" ht="27" customHeight="1">
      <c r="A24" s="1441"/>
      <c r="B24" s="1439"/>
      <c r="C24" s="1440"/>
      <c r="D24" s="1122"/>
      <c r="E24" s="1115"/>
      <c r="F24" s="879"/>
      <c r="G24" s="1120"/>
      <c r="H24" s="1122"/>
      <c r="I24" s="1130"/>
      <c r="J24" s="20"/>
      <c r="K24" s="119"/>
      <c r="L24" s="119"/>
      <c r="M24" s="119"/>
      <c r="N24" s="720" t="s">
        <v>350</v>
      </c>
      <c r="O24" s="450">
        <v>320</v>
      </c>
      <c r="P24" s="440"/>
      <c r="Q24" s="397"/>
      <c r="R24" s="397"/>
      <c r="S24" s="397"/>
      <c r="T24" s="397"/>
      <c r="U24" s="1039"/>
      <c r="V24" s="1039"/>
    </row>
    <row r="25" spans="1:22" s="1" customFormat="1" ht="15" customHeight="1">
      <c r="A25" s="1441"/>
      <c r="B25" s="1439"/>
      <c r="C25" s="1440"/>
      <c r="D25" s="1171"/>
      <c r="E25" s="1115"/>
      <c r="F25" s="879"/>
      <c r="G25" s="1119"/>
      <c r="H25" s="1122"/>
      <c r="I25" s="1130"/>
      <c r="J25" s="20"/>
      <c r="K25" s="119"/>
      <c r="L25" s="119"/>
      <c r="M25" s="119"/>
      <c r="N25" s="730" t="s">
        <v>118</v>
      </c>
      <c r="O25" s="456">
        <v>21</v>
      </c>
      <c r="P25" s="440"/>
    </row>
    <row r="26" spans="1:22" s="1" customFormat="1" ht="16.5" customHeight="1">
      <c r="A26" s="1441"/>
      <c r="B26" s="1439"/>
      <c r="C26" s="1440"/>
      <c r="D26" s="1122"/>
      <c r="E26" s="1115"/>
      <c r="F26" s="879"/>
      <c r="G26" s="1119"/>
      <c r="H26" s="1122"/>
      <c r="I26" s="1130"/>
      <c r="J26" s="20"/>
      <c r="K26" s="119"/>
      <c r="L26" s="119"/>
      <c r="M26" s="119"/>
      <c r="N26" s="730" t="s">
        <v>326</v>
      </c>
      <c r="O26" s="456">
        <v>1</v>
      </c>
    </row>
    <row r="27" spans="1:22" s="1" customFormat="1" ht="27.75" customHeight="1">
      <c r="A27" s="1124"/>
      <c r="B27" s="1125"/>
      <c r="C27" s="1131"/>
      <c r="D27" s="1154"/>
      <c r="E27" s="1115"/>
      <c r="F27" s="751"/>
      <c r="G27" s="1120"/>
      <c r="H27" s="1122"/>
      <c r="I27" s="1130"/>
      <c r="J27" s="20"/>
      <c r="K27" s="126"/>
      <c r="L27" s="126"/>
      <c r="M27" s="126"/>
      <c r="N27" s="1189" t="s">
        <v>243</v>
      </c>
      <c r="O27" s="1320">
        <v>1000</v>
      </c>
      <c r="P27" s="440"/>
    </row>
    <row r="28" spans="1:22" s="1" customFormat="1" ht="19.5" customHeight="1">
      <c r="A28" s="24"/>
      <c r="B28" s="1151"/>
      <c r="C28" s="1131"/>
      <c r="D28" s="571" t="s">
        <v>26</v>
      </c>
      <c r="E28" s="1480" t="s">
        <v>242</v>
      </c>
      <c r="F28" s="662"/>
      <c r="G28" s="1485" t="s">
        <v>136</v>
      </c>
      <c r="H28" s="1121" t="s">
        <v>18</v>
      </c>
      <c r="I28" s="1362" t="s">
        <v>46</v>
      </c>
      <c r="J28" s="663" t="s">
        <v>20</v>
      </c>
      <c r="K28" s="667">
        <f>70.2+58.9</f>
        <v>129.1</v>
      </c>
      <c r="L28" s="667">
        <f>70.2+58.9</f>
        <v>129.1</v>
      </c>
      <c r="M28" s="667"/>
      <c r="N28" s="1749" t="s">
        <v>186</v>
      </c>
      <c r="O28" s="1442" t="s">
        <v>106</v>
      </c>
      <c r="P28" s="440"/>
    </row>
    <row r="29" spans="1:22" s="1" customFormat="1" ht="21.75" customHeight="1">
      <c r="A29" s="24"/>
      <c r="B29" s="1151"/>
      <c r="C29" s="1131"/>
      <c r="D29" s="1171"/>
      <c r="E29" s="1481"/>
      <c r="F29" s="666"/>
      <c r="G29" s="1486"/>
      <c r="H29" s="1122"/>
      <c r="I29" s="1406"/>
      <c r="J29" s="460" t="s">
        <v>158</v>
      </c>
      <c r="K29" s="546">
        <v>8.1</v>
      </c>
      <c r="L29" s="546">
        <v>8.1</v>
      </c>
      <c r="M29" s="546"/>
      <c r="N29" s="1801"/>
      <c r="O29" s="1443"/>
      <c r="P29" s="440"/>
    </row>
    <row r="30" spans="1:22" s="1" customFormat="1" ht="39.75" customHeight="1">
      <c r="A30" s="24"/>
      <c r="B30" s="1151"/>
      <c r="C30" s="1131"/>
      <c r="D30" s="569"/>
      <c r="E30" s="1381"/>
      <c r="F30" s="392"/>
      <c r="G30" s="853"/>
      <c r="H30" s="441"/>
      <c r="I30" s="592"/>
      <c r="J30" s="124"/>
      <c r="K30" s="128"/>
      <c r="L30" s="128"/>
      <c r="M30" s="128"/>
      <c r="N30" s="1190" t="s">
        <v>241</v>
      </c>
      <c r="O30" s="704" t="s">
        <v>172</v>
      </c>
      <c r="P30" s="440"/>
      <c r="Q30" s="397"/>
      <c r="R30" s="397"/>
    </row>
    <row r="31" spans="1:22" s="1" customFormat="1" ht="42" customHeight="1">
      <c r="A31" s="1124"/>
      <c r="B31" s="1151"/>
      <c r="C31" s="1126"/>
      <c r="D31" s="1160" t="s">
        <v>28</v>
      </c>
      <c r="E31" s="1115" t="s">
        <v>27</v>
      </c>
      <c r="F31" s="660"/>
      <c r="G31" s="661" t="s">
        <v>134</v>
      </c>
      <c r="H31" s="1138" t="s">
        <v>18</v>
      </c>
      <c r="I31" s="1123" t="s">
        <v>23</v>
      </c>
      <c r="J31" s="39" t="s">
        <v>20</v>
      </c>
      <c r="K31" s="388">
        <v>15</v>
      </c>
      <c r="L31" s="388">
        <v>15</v>
      </c>
      <c r="M31" s="388"/>
      <c r="N31" s="1106" t="s">
        <v>254</v>
      </c>
      <c r="O31" s="1146">
        <v>70</v>
      </c>
      <c r="P31" s="440"/>
    </row>
    <row r="32" spans="1:22" s="1" customFormat="1" ht="52.5" customHeight="1">
      <c r="A32" s="1124"/>
      <c r="B32" s="1151"/>
      <c r="C32" s="1126"/>
      <c r="D32" s="1160" t="s">
        <v>30</v>
      </c>
      <c r="E32" s="1182" t="s">
        <v>239</v>
      </c>
      <c r="F32" s="93" t="s">
        <v>105</v>
      </c>
      <c r="G32" s="155" t="s">
        <v>135</v>
      </c>
      <c r="H32" s="181" t="s">
        <v>18</v>
      </c>
      <c r="I32" s="163" t="s">
        <v>29</v>
      </c>
      <c r="J32" s="19" t="s">
        <v>20</v>
      </c>
      <c r="K32" s="129">
        <v>45</v>
      </c>
      <c r="L32" s="129">
        <v>45</v>
      </c>
      <c r="M32" s="1346"/>
      <c r="N32" s="175" t="s">
        <v>356</v>
      </c>
      <c r="O32" s="844" t="s">
        <v>233</v>
      </c>
      <c r="P32" s="440"/>
    </row>
    <row r="33" spans="1:16" s="1" customFormat="1" ht="17.25" customHeight="1">
      <c r="A33" s="1441"/>
      <c r="B33" s="1439"/>
      <c r="C33" s="1444"/>
      <c r="D33" s="571" t="s">
        <v>33</v>
      </c>
      <c r="E33" s="1402" t="s">
        <v>194</v>
      </c>
      <c r="F33" s="1460"/>
      <c r="G33" s="1400" t="s">
        <v>137</v>
      </c>
      <c r="H33" s="1478" t="s">
        <v>18</v>
      </c>
      <c r="I33" s="1362" t="s">
        <v>31</v>
      </c>
      <c r="J33" s="27" t="s">
        <v>20</v>
      </c>
      <c r="K33" s="118">
        <v>148.69999999999999</v>
      </c>
      <c r="L33" s="1304">
        <f>148.7+3</f>
        <v>151.69999999999999</v>
      </c>
      <c r="M33" s="1304">
        <f>L33-K33</f>
        <v>3</v>
      </c>
      <c r="N33" s="111" t="s">
        <v>32</v>
      </c>
      <c r="O33" s="449">
        <v>2</v>
      </c>
      <c r="P33" s="440" t="s">
        <v>372</v>
      </c>
    </row>
    <row r="34" spans="1:16" s="1" customFormat="1" ht="28.5" customHeight="1">
      <c r="A34" s="1441"/>
      <c r="B34" s="1439"/>
      <c r="C34" s="1444"/>
      <c r="D34" s="1171"/>
      <c r="E34" s="1404"/>
      <c r="F34" s="1461"/>
      <c r="G34" s="1487"/>
      <c r="H34" s="1479"/>
      <c r="I34" s="1465"/>
      <c r="J34" s="20" t="s">
        <v>158</v>
      </c>
      <c r="K34" s="119">
        <v>7.9</v>
      </c>
      <c r="L34" s="119">
        <v>7.9</v>
      </c>
      <c r="M34" s="119"/>
      <c r="N34" s="112" t="s">
        <v>220</v>
      </c>
      <c r="O34" s="450">
        <v>200</v>
      </c>
      <c r="P34" s="440"/>
    </row>
    <row r="35" spans="1:16" s="1" customFormat="1" ht="15.75" customHeight="1">
      <c r="A35" s="1441"/>
      <c r="B35" s="1439"/>
      <c r="C35" s="1444"/>
      <c r="D35" s="1171"/>
      <c r="E35" s="1404"/>
      <c r="F35" s="1461"/>
      <c r="G35" s="1487"/>
      <c r="H35" s="1479"/>
      <c r="I35" s="1465"/>
      <c r="J35" s="20"/>
      <c r="K35" s="119"/>
      <c r="L35" s="119"/>
      <c r="M35" s="119"/>
      <c r="N35" s="720" t="s">
        <v>170</v>
      </c>
      <c r="O35" s="450">
        <v>3</v>
      </c>
      <c r="P35" s="440"/>
    </row>
    <row r="36" spans="1:16" s="1" customFormat="1" ht="15" customHeight="1">
      <c r="A36" s="1441"/>
      <c r="B36" s="1439"/>
      <c r="C36" s="1444"/>
      <c r="D36" s="569"/>
      <c r="E36" s="1405"/>
      <c r="F36" s="1462"/>
      <c r="G36" s="1488"/>
      <c r="H36" s="1489"/>
      <c r="I36" s="164"/>
      <c r="J36" s="23"/>
      <c r="K36" s="128"/>
      <c r="L36" s="128"/>
      <c r="M36" s="128"/>
      <c r="N36" s="1221" t="s">
        <v>196</v>
      </c>
      <c r="O36" s="451">
        <v>10</v>
      </c>
      <c r="P36" s="440"/>
    </row>
    <row r="37" spans="1:16" s="1" customFormat="1" ht="27.75" customHeight="1">
      <c r="A37" s="1124"/>
      <c r="B37" s="1125"/>
      <c r="C37" s="1131"/>
      <c r="D37" s="1171" t="s">
        <v>36</v>
      </c>
      <c r="E37" s="1467" t="s">
        <v>289</v>
      </c>
      <c r="F37" s="72"/>
      <c r="G37" s="1470" t="s">
        <v>138</v>
      </c>
      <c r="H37" s="1122" t="s">
        <v>18</v>
      </c>
      <c r="I37" s="1362" t="s">
        <v>34</v>
      </c>
      <c r="J37" s="20" t="s">
        <v>20</v>
      </c>
      <c r="K37" s="119">
        <v>39</v>
      </c>
      <c r="L37" s="119">
        <v>39</v>
      </c>
      <c r="M37" s="119"/>
      <c r="N37" s="1106" t="s">
        <v>35</v>
      </c>
      <c r="O37" s="452">
        <v>130</v>
      </c>
      <c r="P37" s="440"/>
    </row>
    <row r="38" spans="1:16" s="1" customFormat="1" ht="26.25" customHeight="1">
      <c r="A38" s="1124"/>
      <c r="B38" s="1125"/>
      <c r="C38" s="1131"/>
      <c r="D38" s="374"/>
      <c r="E38" s="1468"/>
      <c r="F38" s="21"/>
      <c r="G38" s="1471"/>
      <c r="H38" s="1122"/>
      <c r="I38" s="1474"/>
      <c r="J38" s="20"/>
      <c r="K38" s="130"/>
      <c r="L38" s="130"/>
      <c r="M38" s="130"/>
      <c r="N38" s="472"/>
      <c r="O38" s="454"/>
      <c r="P38" s="440"/>
    </row>
    <row r="39" spans="1:16" s="1" customFormat="1" ht="27.75" customHeight="1">
      <c r="A39" s="1124"/>
      <c r="B39" s="1151"/>
      <c r="C39" s="1126"/>
      <c r="D39" s="571" t="s">
        <v>37</v>
      </c>
      <c r="E39" s="1402" t="s">
        <v>38</v>
      </c>
      <c r="F39" s="76"/>
      <c r="G39" s="1400" t="s">
        <v>139</v>
      </c>
      <c r="H39" s="379" t="s">
        <v>18</v>
      </c>
      <c r="I39" s="1362" t="s">
        <v>39</v>
      </c>
      <c r="J39" s="27" t="s">
        <v>20</v>
      </c>
      <c r="K39" s="118">
        <v>20.3</v>
      </c>
      <c r="L39" s="118">
        <v>20.3</v>
      </c>
      <c r="M39" s="118"/>
      <c r="N39" s="736" t="s">
        <v>40</v>
      </c>
      <c r="O39" s="455">
        <v>15</v>
      </c>
      <c r="P39" s="440"/>
    </row>
    <row r="40" spans="1:16" s="1" customFormat="1" ht="41.25" customHeight="1">
      <c r="A40" s="24"/>
      <c r="B40" s="1151"/>
      <c r="C40" s="1126"/>
      <c r="D40" s="569"/>
      <c r="E40" s="1482"/>
      <c r="F40" s="22"/>
      <c r="G40" s="1401"/>
      <c r="H40" s="1128"/>
      <c r="I40" s="1473"/>
      <c r="J40" s="23"/>
      <c r="K40" s="128"/>
      <c r="L40" s="128"/>
      <c r="M40" s="128"/>
      <c r="N40" s="1181" t="s">
        <v>240</v>
      </c>
      <c r="O40" s="315">
        <v>1</v>
      </c>
      <c r="P40" s="440"/>
    </row>
    <row r="41" spans="1:16" s="1" customFormat="1" ht="25.5" customHeight="1">
      <c r="A41" s="24"/>
      <c r="B41" s="1151"/>
      <c r="C41" s="1126"/>
      <c r="D41" s="1154" t="s">
        <v>41</v>
      </c>
      <c r="E41" s="1467" t="s">
        <v>210</v>
      </c>
      <c r="F41" s="21"/>
      <c r="G41" s="1483" t="s">
        <v>140</v>
      </c>
      <c r="H41" s="1122" t="s">
        <v>18</v>
      </c>
      <c r="I41" s="1465" t="s">
        <v>42</v>
      </c>
      <c r="J41" s="20" t="s">
        <v>43</v>
      </c>
      <c r="K41" s="118">
        <v>12.1</v>
      </c>
      <c r="L41" s="118">
        <v>12.1</v>
      </c>
      <c r="M41" s="118"/>
      <c r="N41" s="1180"/>
      <c r="O41" s="658"/>
      <c r="P41" s="440"/>
    </row>
    <row r="42" spans="1:16" s="1" customFormat="1" ht="50.25" customHeight="1">
      <c r="A42" s="24"/>
      <c r="B42" s="1125"/>
      <c r="C42" s="1126"/>
      <c r="D42" s="1160"/>
      <c r="E42" s="1468"/>
      <c r="F42" s="22"/>
      <c r="G42" s="1484"/>
      <c r="H42" s="1128"/>
      <c r="I42" s="1466"/>
      <c r="J42" s="53"/>
      <c r="K42" s="128"/>
      <c r="L42" s="128"/>
      <c r="M42" s="128"/>
      <c r="N42" s="1181"/>
      <c r="O42" s="475"/>
      <c r="P42" s="440"/>
    </row>
    <row r="43" spans="1:16" s="1" customFormat="1" ht="15" customHeight="1">
      <c r="A43" s="24"/>
      <c r="B43" s="1125"/>
      <c r="C43" s="1131"/>
      <c r="D43" s="1159" t="s">
        <v>45</v>
      </c>
      <c r="E43" s="1114" t="s">
        <v>126</v>
      </c>
      <c r="F43" s="76"/>
      <c r="G43" s="1118" t="s">
        <v>141</v>
      </c>
      <c r="H43" s="1121" t="s">
        <v>18</v>
      </c>
      <c r="I43" s="1362" t="s">
        <v>360</v>
      </c>
      <c r="J43" s="812" t="s">
        <v>20</v>
      </c>
      <c r="K43" s="118">
        <v>30.4</v>
      </c>
      <c r="L43" s="118">
        <f>40.7+5-15.3</f>
        <v>30.400000000000002</v>
      </c>
      <c r="M43" s="1304"/>
      <c r="N43" s="1137" t="s">
        <v>127</v>
      </c>
      <c r="O43" s="314">
        <v>55</v>
      </c>
      <c r="P43" s="440"/>
    </row>
    <row r="44" spans="1:16" s="1" customFormat="1" ht="15" customHeight="1">
      <c r="A44" s="24"/>
      <c r="B44" s="1266"/>
      <c r="C44" s="1268"/>
      <c r="D44" s="1271"/>
      <c r="E44" s="1262"/>
      <c r="F44" s="21"/>
      <c r="G44" s="1263"/>
      <c r="H44" s="1265"/>
      <c r="I44" s="1406"/>
      <c r="J44" s="143"/>
      <c r="K44" s="119"/>
      <c r="L44" s="119"/>
      <c r="M44" s="119"/>
      <c r="N44" s="1106" t="s">
        <v>294</v>
      </c>
      <c r="O44" s="1270">
        <v>10</v>
      </c>
      <c r="P44" s="440"/>
    </row>
    <row r="45" spans="1:16" s="1" customFormat="1" ht="15.75" customHeight="1">
      <c r="A45" s="24"/>
      <c r="B45" s="1125"/>
      <c r="C45" s="1131"/>
      <c r="D45" s="1160"/>
      <c r="E45" s="714"/>
      <c r="F45" s="22"/>
      <c r="G45" s="715"/>
      <c r="H45" s="1128"/>
      <c r="I45" s="1472"/>
      <c r="J45" s="144"/>
      <c r="K45" s="128"/>
      <c r="L45" s="128"/>
      <c r="M45" s="128"/>
      <c r="N45" s="110" t="s">
        <v>355</v>
      </c>
      <c r="O45" s="315">
        <v>2</v>
      </c>
      <c r="P45" s="440"/>
    </row>
    <row r="46" spans="1:16" s="1" customFormat="1" ht="41.25" customHeight="1">
      <c r="A46" s="24"/>
      <c r="B46" s="1125"/>
      <c r="C46" s="1131"/>
      <c r="D46" s="570" t="s">
        <v>47</v>
      </c>
      <c r="E46" s="1182" t="s">
        <v>290</v>
      </c>
      <c r="F46" s="550"/>
      <c r="G46" s="551"/>
      <c r="H46" s="181">
        <v>1</v>
      </c>
      <c r="I46" s="552" t="s">
        <v>34</v>
      </c>
      <c r="J46" s="144" t="s">
        <v>20</v>
      </c>
      <c r="K46" s="128">
        <v>12</v>
      </c>
      <c r="L46" s="128">
        <v>12</v>
      </c>
      <c r="M46" s="128"/>
      <c r="N46" s="1191" t="s">
        <v>258</v>
      </c>
      <c r="O46" s="869">
        <v>1</v>
      </c>
      <c r="P46" s="440"/>
    </row>
    <row r="47" spans="1:16" s="1" customFormat="1" ht="25.5" customHeight="1">
      <c r="A47" s="24"/>
      <c r="B47" s="1125"/>
      <c r="C47" s="1131"/>
      <c r="D47" s="1159" t="s">
        <v>219</v>
      </c>
      <c r="E47" s="1402" t="s">
        <v>298</v>
      </c>
      <c r="F47" s="76"/>
      <c r="G47" s="1118" t="s">
        <v>141</v>
      </c>
      <c r="H47" s="1121" t="s">
        <v>18</v>
      </c>
      <c r="I47" s="1129" t="s">
        <v>29</v>
      </c>
      <c r="J47" s="812" t="s">
        <v>20</v>
      </c>
      <c r="K47" s="118">
        <v>3</v>
      </c>
      <c r="L47" s="118">
        <v>3</v>
      </c>
      <c r="M47" s="118"/>
      <c r="N47" s="1137" t="s">
        <v>310</v>
      </c>
      <c r="O47" s="314">
        <v>1</v>
      </c>
      <c r="P47" s="440"/>
    </row>
    <row r="48" spans="1:16" s="1" customFormat="1" ht="26.25" customHeight="1">
      <c r="A48" s="24"/>
      <c r="B48" s="1125"/>
      <c r="C48" s="1131"/>
      <c r="D48" s="1160"/>
      <c r="E48" s="1405"/>
      <c r="F48" s="22"/>
      <c r="G48" s="715"/>
      <c r="H48" s="1128"/>
      <c r="I48" s="864"/>
      <c r="J48" s="144"/>
      <c r="K48" s="128"/>
      <c r="L48" s="128"/>
      <c r="M48" s="128"/>
      <c r="N48" s="110"/>
      <c r="O48" s="1208"/>
      <c r="P48" s="440"/>
    </row>
    <row r="49" spans="1:16" s="1" customFormat="1" ht="16.5" customHeight="1" thickBot="1">
      <c r="A49" s="29"/>
      <c r="B49" s="1152"/>
      <c r="C49" s="576"/>
      <c r="D49" s="558"/>
      <c r="E49" s="555"/>
      <c r="F49" s="556"/>
      <c r="G49" s="557"/>
      <c r="H49" s="558"/>
      <c r="I49" s="328"/>
      <c r="J49" s="860" t="s">
        <v>50</v>
      </c>
      <c r="K49" s="131">
        <f>SUM(K15:K48)</f>
        <v>7756</v>
      </c>
      <c r="L49" s="131">
        <f>SUM(L15:L48)</f>
        <v>7784.5</v>
      </c>
      <c r="M49" s="1345">
        <f>SUM(M15:M48)</f>
        <v>28.5</v>
      </c>
      <c r="N49" s="863"/>
      <c r="O49" s="1209"/>
      <c r="P49" s="440"/>
    </row>
    <row r="50" spans="1:16" s="1" customFormat="1" ht="18" customHeight="1">
      <c r="A50" s="1441" t="s">
        <v>13</v>
      </c>
      <c r="B50" s="1439" t="s">
        <v>13</v>
      </c>
      <c r="C50" s="1494" t="s">
        <v>22</v>
      </c>
      <c r="D50" s="86"/>
      <c r="E50" s="1467" t="s">
        <v>48</v>
      </c>
      <c r="F50" s="1498"/>
      <c r="G50" s="1355" t="s">
        <v>142</v>
      </c>
      <c r="H50" s="1496" t="s">
        <v>18</v>
      </c>
      <c r="I50" s="1497" t="s">
        <v>19</v>
      </c>
      <c r="J50" s="425" t="s">
        <v>20</v>
      </c>
      <c r="K50" s="176">
        <v>163.69999999999999</v>
      </c>
      <c r="L50" s="176">
        <v>163.69999999999999</v>
      </c>
      <c r="M50" s="176"/>
      <c r="N50" s="1739" t="s">
        <v>49</v>
      </c>
      <c r="O50" s="1145">
        <v>8</v>
      </c>
      <c r="P50" s="440"/>
    </row>
    <row r="51" spans="1:16" s="1" customFormat="1" ht="16.5" customHeight="1">
      <c r="A51" s="1441"/>
      <c r="B51" s="1439"/>
      <c r="C51" s="1494"/>
      <c r="D51" s="86"/>
      <c r="E51" s="1467"/>
      <c r="F51" s="1498"/>
      <c r="G51" s="1355"/>
      <c r="H51" s="1496"/>
      <c r="I51" s="1352"/>
      <c r="J51" s="23"/>
      <c r="K51" s="1204"/>
      <c r="L51" s="1204"/>
      <c r="M51" s="1204"/>
      <c r="N51" s="1716"/>
      <c r="O51" s="1146"/>
      <c r="P51" s="440"/>
    </row>
    <row r="52" spans="1:16" s="1" customFormat="1" ht="19.5" customHeight="1" thickBot="1">
      <c r="A52" s="1505"/>
      <c r="B52" s="1493"/>
      <c r="C52" s="1495"/>
      <c r="D52" s="79"/>
      <c r="E52" s="1469"/>
      <c r="F52" s="1499"/>
      <c r="G52" s="1356"/>
      <c r="H52" s="1371"/>
      <c r="I52" s="1353"/>
      <c r="J52" s="1222" t="s">
        <v>50</v>
      </c>
      <c r="K52" s="131">
        <f>SUM(K50:K51)</f>
        <v>163.69999999999999</v>
      </c>
      <c r="L52" s="131">
        <f>SUM(L50:L51)</f>
        <v>163.69999999999999</v>
      </c>
      <c r="M52" s="131">
        <f>SUM(M50:M51)</f>
        <v>0</v>
      </c>
      <c r="N52" s="1740"/>
      <c r="O52" s="1147"/>
      <c r="P52" s="440"/>
    </row>
    <row r="53" spans="1:16" s="1" customFormat="1" ht="24.75" customHeight="1">
      <c r="A53" s="1504" t="s">
        <v>13</v>
      </c>
      <c r="B53" s="1500" t="s">
        <v>13</v>
      </c>
      <c r="C53" s="1501" t="s">
        <v>26</v>
      </c>
      <c r="D53" s="373"/>
      <c r="E53" s="1149" t="s">
        <v>51</v>
      </c>
      <c r="F53" s="1533"/>
      <c r="G53" s="1354" t="s">
        <v>143</v>
      </c>
      <c r="H53" s="1370" t="s">
        <v>18</v>
      </c>
      <c r="I53" s="1497" t="s">
        <v>19</v>
      </c>
      <c r="J53" s="425" t="s">
        <v>20</v>
      </c>
      <c r="K53" s="176">
        <v>274.39999999999998</v>
      </c>
      <c r="L53" s="176">
        <v>274.39999999999998</v>
      </c>
      <c r="M53" s="176"/>
      <c r="N53" s="481" t="s">
        <v>52</v>
      </c>
      <c r="O53" s="1145">
        <v>31</v>
      </c>
      <c r="P53" s="440"/>
    </row>
    <row r="54" spans="1:16" s="1" customFormat="1" ht="15" customHeight="1">
      <c r="A54" s="1441"/>
      <c r="B54" s="1439"/>
      <c r="C54" s="1494"/>
      <c r="D54" s="86"/>
      <c r="E54" s="1115"/>
      <c r="F54" s="1498"/>
      <c r="G54" s="1355"/>
      <c r="H54" s="1496"/>
      <c r="I54" s="1472"/>
      <c r="J54" s="23"/>
      <c r="K54" s="128"/>
      <c r="L54" s="128"/>
      <c r="M54" s="128"/>
      <c r="N54" s="1106"/>
      <c r="O54" s="1146"/>
      <c r="P54" s="440"/>
    </row>
    <row r="55" spans="1:16" s="1" customFormat="1" ht="18.75" customHeight="1">
      <c r="A55" s="1441"/>
      <c r="B55" s="1439"/>
      <c r="C55" s="1494"/>
      <c r="D55" s="86"/>
      <c r="E55" s="1115"/>
      <c r="F55" s="1498"/>
      <c r="G55" s="1355"/>
      <c r="H55" s="1496"/>
      <c r="I55" s="1130" t="s">
        <v>23</v>
      </c>
      <c r="J55" s="19" t="s">
        <v>20</v>
      </c>
      <c r="K55" s="129">
        <v>57.9</v>
      </c>
      <c r="L55" s="129">
        <v>57.9</v>
      </c>
      <c r="M55" s="129"/>
      <c r="N55" s="1106"/>
      <c r="O55" s="1146"/>
      <c r="P55" s="440"/>
    </row>
    <row r="56" spans="1:16" s="1" customFormat="1" ht="19.5" customHeight="1" thickBot="1">
      <c r="A56" s="1505"/>
      <c r="B56" s="1493"/>
      <c r="C56" s="1495"/>
      <c r="D56" s="79"/>
      <c r="E56" s="1134"/>
      <c r="F56" s="1499"/>
      <c r="G56" s="1356"/>
      <c r="H56" s="1371"/>
      <c r="I56" s="1140"/>
      <c r="J56" s="1222" t="s">
        <v>50</v>
      </c>
      <c r="K56" s="131">
        <f>SUM(K53:K55)</f>
        <v>332.29999999999995</v>
      </c>
      <c r="L56" s="131">
        <f>SUM(L53:L55)</f>
        <v>332.29999999999995</v>
      </c>
      <c r="M56" s="131">
        <f>SUM(M53:M55)</f>
        <v>0</v>
      </c>
      <c r="N56" s="115"/>
      <c r="O56" s="1144"/>
      <c r="P56" s="440"/>
    </row>
    <row r="57" spans="1:16" s="1" customFormat="1" ht="18" customHeight="1">
      <c r="A57" s="1504" t="s">
        <v>13</v>
      </c>
      <c r="B57" s="1506" t="s">
        <v>13</v>
      </c>
      <c r="C57" s="1501" t="s">
        <v>28</v>
      </c>
      <c r="D57" s="373"/>
      <c r="E57" s="1510" t="s">
        <v>121</v>
      </c>
      <c r="F57" s="1533"/>
      <c r="G57" s="1354" t="s">
        <v>144</v>
      </c>
      <c r="H57" s="1370" t="s">
        <v>18</v>
      </c>
      <c r="I57" s="1497" t="s">
        <v>19</v>
      </c>
      <c r="J57" s="437" t="s">
        <v>20</v>
      </c>
      <c r="K57" s="176">
        <f>156.5+2.4</f>
        <v>158.9</v>
      </c>
      <c r="L57" s="176">
        <f>156.5+2.4</f>
        <v>158.9</v>
      </c>
      <c r="M57" s="176"/>
      <c r="N57" s="1720" t="s">
        <v>122</v>
      </c>
      <c r="O57" s="1145">
        <v>11</v>
      </c>
      <c r="P57" s="440"/>
    </row>
    <row r="58" spans="1:16" s="1" customFormat="1" ht="19.5" customHeight="1">
      <c r="A58" s="1441"/>
      <c r="B58" s="1392"/>
      <c r="C58" s="1494"/>
      <c r="D58" s="86"/>
      <c r="E58" s="1467"/>
      <c r="F58" s="1498"/>
      <c r="G58" s="1355"/>
      <c r="H58" s="1496"/>
      <c r="I58" s="1472"/>
      <c r="J58" s="144" t="s">
        <v>21</v>
      </c>
      <c r="K58" s="858"/>
      <c r="L58" s="858"/>
      <c r="M58" s="858"/>
      <c r="N58" s="1721"/>
      <c r="O58" s="1146"/>
      <c r="P58" s="440"/>
    </row>
    <row r="59" spans="1:16" s="1" customFormat="1" ht="15" customHeight="1">
      <c r="A59" s="1441"/>
      <c r="B59" s="1392"/>
      <c r="C59" s="1494"/>
      <c r="D59" s="86"/>
      <c r="E59" s="1467"/>
      <c r="F59" s="1498"/>
      <c r="G59" s="1355"/>
      <c r="H59" s="1496"/>
      <c r="I59" s="1130" t="s">
        <v>23</v>
      </c>
      <c r="J59" s="483" t="s">
        <v>20</v>
      </c>
      <c r="K59" s="859">
        <v>4.3</v>
      </c>
      <c r="L59" s="859">
        <v>4.3</v>
      </c>
      <c r="M59" s="859"/>
      <c r="N59" s="1721"/>
      <c r="O59" s="1146"/>
      <c r="P59" s="440"/>
    </row>
    <row r="60" spans="1:16" s="1" customFormat="1" ht="19.5" customHeight="1" thickBot="1">
      <c r="A60" s="1505"/>
      <c r="B60" s="1507"/>
      <c r="C60" s="1495"/>
      <c r="D60" s="79"/>
      <c r="E60" s="1469"/>
      <c r="F60" s="1499"/>
      <c r="G60" s="1356"/>
      <c r="H60" s="1371"/>
      <c r="I60" s="1140"/>
      <c r="J60" s="1222" t="s">
        <v>50</v>
      </c>
      <c r="K60" s="438">
        <f>SUM(K57:K59)</f>
        <v>163.20000000000002</v>
      </c>
      <c r="L60" s="438">
        <f>SUM(L57:L59)</f>
        <v>163.20000000000002</v>
      </c>
      <c r="M60" s="438">
        <f>SUM(M57:M59)</f>
        <v>0</v>
      </c>
      <c r="N60" s="1722"/>
      <c r="O60" s="1147"/>
      <c r="P60" s="440"/>
    </row>
    <row r="61" spans="1:16" s="1" customFormat="1" ht="19.5" customHeight="1">
      <c r="A61" s="1504" t="s">
        <v>13</v>
      </c>
      <c r="B61" s="1500" t="s">
        <v>13</v>
      </c>
      <c r="C61" s="1501" t="s">
        <v>30</v>
      </c>
      <c r="D61" s="373"/>
      <c r="E61" s="1510" t="s">
        <v>53</v>
      </c>
      <c r="F61" s="1533"/>
      <c r="G61" s="1372" t="s">
        <v>145</v>
      </c>
      <c r="H61" s="1370" t="s">
        <v>18</v>
      </c>
      <c r="I61" s="1139" t="s">
        <v>23</v>
      </c>
      <c r="J61" s="37" t="s">
        <v>20</v>
      </c>
      <c r="K61" s="132">
        <v>15.7</v>
      </c>
      <c r="L61" s="132">
        <v>15.7</v>
      </c>
      <c r="M61" s="132"/>
      <c r="N61" s="481"/>
      <c r="O61" s="1142"/>
      <c r="P61" s="440"/>
    </row>
    <row r="62" spans="1:16" s="1" customFormat="1" ht="15.75" customHeight="1" thickBot="1">
      <c r="A62" s="1505"/>
      <c r="B62" s="1493"/>
      <c r="C62" s="1495"/>
      <c r="D62" s="79"/>
      <c r="E62" s="1538"/>
      <c r="F62" s="1499"/>
      <c r="G62" s="1373"/>
      <c r="H62" s="1371"/>
      <c r="I62" s="166"/>
      <c r="J62" s="1222" t="s">
        <v>50</v>
      </c>
      <c r="K62" s="133">
        <f t="shared" ref="K62" si="0">SUM(K61:K61)</f>
        <v>15.7</v>
      </c>
      <c r="L62" s="133">
        <f t="shared" ref="L62:M62" si="1">SUM(L61:L61)</f>
        <v>15.7</v>
      </c>
      <c r="M62" s="133">
        <f t="shared" si="1"/>
        <v>0</v>
      </c>
      <c r="N62" s="1199"/>
      <c r="O62" s="1147"/>
      <c r="P62" s="440"/>
    </row>
    <row r="63" spans="1:16" s="1" customFormat="1" ht="28.5" customHeight="1">
      <c r="A63" s="1148" t="s">
        <v>13</v>
      </c>
      <c r="B63" s="488" t="s">
        <v>13</v>
      </c>
      <c r="C63" s="577" t="s">
        <v>33</v>
      </c>
      <c r="D63" s="373"/>
      <c r="E63" s="1100" t="s">
        <v>54</v>
      </c>
      <c r="F63" s="490"/>
      <c r="G63" s="491"/>
      <c r="H63" s="1155"/>
      <c r="I63" s="492"/>
      <c r="J63" s="37"/>
      <c r="K63" s="117"/>
      <c r="L63" s="117"/>
      <c r="M63" s="117"/>
      <c r="N63" s="1192"/>
      <c r="O63" s="320"/>
      <c r="P63" s="440"/>
    </row>
    <row r="64" spans="1:16" s="1" customFormat="1" ht="15.75" customHeight="1">
      <c r="A64" s="1124"/>
      <c r="B64" s="30"/>
      <c r="C64" s="578"/>
      <c r="D64" s="1163" t="s">
        <v>13</v>
      </c>
      <c r="E64" s="1402" t="s">
        <v>128</v>
      </c>
      <c r="F64" s="80"/>
      <c r="G64" s="1357" t="s">
        <v>146</v>
      </c>
      <c r="H64" s="379" t="s">
        <v>18</v>
      </c>
      <c r="I64" s="1362" t="s">
        <v>19</v>
      </c>
      <c r="J64" s="27" t="s">
        <v>20</v>
      </c>
      <c r="K64" s="118">
        <v>52.8</v>
      </c>
      <c r="L64" s="118">
        <v>52.8</v>
      </c>
      <c r="M64" s="118"/>
      <c r="N64" s="1511" t="s">
        <v>110</v>
      </c>
      <c r="O64" s="314">
        <v>3</v>
      </c>
      <c r="P64" s="440"/>
    </row>
    <row r="65" spans="1:16" s="1" customFormat="1" ht="25.5" customHeight="1">
      <c r="A65" s="1124"/>
      <c r="B65" s="30"/>
      <c r="C65" s="578"/>
      <c r="D65" s="1133"/>
      <c r="E65" s="1598"/>
      <c r="F65" s="378"/>
      <c r="G65" s="1599"/>
      <c r="H65" s="380"/>
      <c r="I65" s="1363"/>
      <c r="J65" s="20"/>
      <c r="K65" s="423"/>
      <c r="L65" s="423"/>
      <c r="M65" s="423"/>
      <c r="N65" s="1802"/>
      <c r="O65" s="1146"/>
      <c r="P65" s="440"/>
    </row>
    <row r="66" spans="1:16" s="1" customFormat="1" ht="26.25" customHeight="1">
      <c r="A66" s="1124"/>
      <c r="B66" s="30"/>
      <c r="C66" s="578"/>
      <c r="D66" s="1133"/>
      <c r="E66" s="1598"/>
      <c r="F66" s="378"/>
      <c r="G66" s="1119"/>
      <c r="H66" s="1122">
        <v>5</v>
      </c>
      <c r="I66" s="1129" t="s">
        <v>169</v>
      </c>
      <c r="J66" s="1013" t="s">
        <v>20</v>
      </c>
      <c r="K66" s="118">
        <f>59.8+1.7</f>
        <v>61.5</v>
      </c>
      <c r="L66" s="118">
        <f>59.8+1.7</f>
        <v>61.5</v>
      </c>
      <c r="M66" s="118"/>
      <c r="N66" s="1193" t="s">
        <v>180</v>
      </c>
      <c r="O66" s="1210">
        <v>1</v>
      </c>
      <c r="P66" s="440"/>
    </row>
    <row r="67" spans="1:16" s="1" customFormat="1" ht="39.75" customHeight="1">
      <c r="A67" s="1124"/>
      <c r="B67" s="30"/>
      <c r="C67" s="578"/>
      <c r="D67" s="1122"/>
      <c r="E67" s="714"/>
      <c r="F67" s="768"/>
      <c r="G67" s="715"/>
      <c r="H67" s="1128"/>
      <c r="I67" s="592"/>
      <c r="J67" s="1014"/>
      <c r="K67" s="119"/>
      <c r="L67" s="119"/>
      <c r="M67" s="119"/>
      <c r="N67" s="1113" t="s">
        <v>287</v>
      </c>
      <c r="O67" s="1211">
        <v>1</v>
      </c>
      <c r="P67" s="440"/>
    </row>
    <row r="68" spans="1:16" s="1" customFormat="1" ht="30" customHeight="1">
      <c r="A68" s="1124"/>
      <c r="B68" s="30"/>
      <c r="C68" s="578"/>
      <c r="D68" s="1121" t="s">
        <v>22</v>
      </c>
      <c r="E68" s="1402" t="s">
        <v>317</v>
      </c>
      <c r="F68" s="31"/>
      <c r="G68" s="1367" t="s">
        <v>156</v>
      </c>
      <c r="H68" s="165" t="s">
        <v>55</v>
      </c>
      <c r="I68" s="1364" t="s">
        <v>56</v>
      </c>
      <c r="J68" s="18" t="s">
        <v>20</v>
      </c>
      <c r="K68" s="118">
        <v>65</v>
      </c>
      <c r="L68" s="118">
        <v>65</v>
      </c>
      <c r="M68" s="118"/>
      <c r="N68" s="1194" t="s">
        <v>57</v>
      </c>
      <c r="O68" s="312">
        <v>10</v>
      </c>
      <c r="P68" s="440"/>
    </row>
    <row r="69" spans="1:16" s="1" customFormat="1" ht="30" customHeight="1">
      <c r="A69" s="1124"/>
      <c r="B69" s="30"/>
      <c r="C69" s="564"/>
      <c r="D69" s="1133"/>
      <c r="E69" s="1404"/>
      <c r="F69" s="70"/>
      <c r="G69" s="1369"/>
      <c r="H69" s="1122"/>
      <c r="I69" s="1365"/>
      <c r="J69" s="105"/>
      <c r="K69" s="121"/>
      <c r="L69" s="121"/>
      <c r="M69" s="121"/>
      <c r="N69" s="1195" t="s">
        <v>181</v>
      </c>
      <c r="O69" s="341">
        <v>1</v>
      </c>
      <c r="P69" s="440"/>
    </row>
    <row r="70" spans="1:16" s="1" customFormat="1" ht="30" customHeight="1">
      <c r="A70" s="1124"/>
      <c r="B70" s="30"/>
      <c r="C70" s="564"/>
      <c r="D70" s="1133"/>
      <c r="E70" s="1404"/>
      <c r="F70" s="70"/>
      <c r="G70" s="1369"/>
      <c r="H70" s="1122"/>
      <c r="I70" s="1366"/>
      <c r="J70" s="105"/>
      <c r="K70" s="122"/>
      <c r="L70" s="122"/>
      <c r="M70" s="122"/>
      <c r="N70" s="1196" t="s">
        <v>109</v>
      </c>
      <c r="O70" s="450">
        <v>10</v>
      </c>
      <c r="P70" s="440"/>
    </row>
    <row r="71" spans="1:16" s="1" customFormat="1" ht="30" customHeight="1">
      <c r="A71" s="1124"/>
      <c r="B71" s="30"/>
      <c r="C71" s="564"/>
      <c r="D71" s="1133"/>
      <c r="E71" s="1404"/>
      <c r="F71" s="70"/>
      <c r="G71" s="70"/>
      <c r="H71" s="1122"/>
      <c r="I71" s="167"/>
      <c r="J71" s="105"/>
      <c r="K71" s="122"/>
      <c r="L71" s="122"/>
      <c r="M71" s="122"/>
      <c r="N71" s="1196" t="s">
        <v>177</v>
      </c>
      <c r="O71" s="450">
        <v>3</v>
      </c>
      <c r="P71" s="440"/>
    </row>
    <row r="72" spans="1:16" s="1" customFormat="1" ht="28.5" customHeight="1">
      <c r="A72" s="1124"/>
      <c r="B72" s="30"/>
      <c r="C72" s="564"/>
      <c r="D72" s="851"/>
      <c r="E72" s="1600"/>
      <c r="F72" s="71"/>
      <c r="G72" s="71"/>
      <c r="H72" s="1248"/>
      <c r="I72" s="167"/>
      <c r="J72" s="106"/>
      <c r="K72" s="123"/>
      <c r="L72" s="123"/>
      <c r="M72" s="123"/>
      <c r="N72" s="1197" t="s">
        <v>111</v>
      </c>
      <c r="O72" s="315">
        <v>1</v>
      </c>
      <c r="P72" s="440"/>
    </row>
    <row r="73" spans="1:16" s="1" customFormat="1" ht="14.25" customHeight="1">
      <c r="A73" s="1124"/>
      <c r="B73" s="30"/>
      <c r="C73" s="564"/>
      <c r="D73" s="1154" t="s">
        <v>26</v>
      </c>
      <c r="E73" s="1607" t="s">
        <v>104</v>
      </c>
      <c r="F73" s="70"/>
      <c r="G73" s="1367" t="s">
        <v>157</v>
      </c>
      <c r="H73" s="1248"/>
      <c r="I73" s="167"/>
      <c r="J73" s="501" t="s">
        <v>20</v>
      </c>
      <c r="K73" s="502">
        <f>19+45-1.7</f>
        <v>62.3</v>
      </c>
      <c r="L73" s="502">
        <f>19+45-1.7</f>
        <v>62.3</v>
      </c>
      <c r="M73" s="502"/>
      <c r="N73" s="1727" t="s">
        <v>178</v>
      </c>
      <c r="O73" s="1017">
        <v>5</v>
      </c>
      <c r="P73" s="440"/>
    </row>
    <row r="74" spans="1:16" s="1" customFormat="1" ht="17.25" customHeight="1">
      <c r="A74" s="1124"/>
      <c r="B74" s="30"/>
      <c r="C74" s="564"/>
      <c r="D74" s="1154"/>
      <c r="E74" s="1403"/>
      <c r="F74" s="70"/>
      <c r="G74" s="1368"/>
      <c r="H74" s="1122"/>
      <c r="I74" s="167"/>
      <c r="J74" s="105" t="s">
        <v>158</v>
      </c>
      <c r="K74" s="121"/>
      <c r="L74" s="121"/>
      <c r="M74" s="121"/>
      <c r="N74" s="1803"/>
      <c r="O74" s="1020"/>
      <c r="P74" s="440"/>
    </row>
    <row r="75" spans="1:16" s="1" customFormat="1" ht="30" customHeight="1">
      <c r="A75" s="1124"/>
      <c r="B75" s="30"/>
      <c r="C75" s="564"/>
      <c r="D75" s="1154"/>
      <c r="E75" s="1403"/>
      <c r="F75" s="70"/>
      <c r="G75" s="1368"/>
      <c r="H75" s="1122"/>
      <c r="I75" s="1040"/>
      <c r="J75" s="106"/>
      <c r="K75" s="1238"/>
      <c r="L75" s="1238"/>
      <c r="M75" s="1238"/>
      <c r="N75" s="1198" t="s">
        <v>286</v>
      </c>
      <c r="O75" s="450">
        <v>1</v>
      </c>
      <c r="P75" s="440"/>
    </row>
    <row r="76" spans="1:16" s="1" customFormat="1" ht="15.75" customHeight="1" thickBot="1">
      <c r="A76" s="1132"/>
      <c r="B76" s="493"/>
      <c r="C76" s="579"/>
      <c r="D76" s="558"/>
      <c r="E76" s="555"/>
      <c r="F76" s="556"/>
      <c r="G76" s="557"/>
      <c r="H76" s="558"/>
      <c r="I76" s="1237"/>
      <c r="J76" s="1179" t="s">
        <v>50</v>
      </c>
      <c r="K76" s="131">
        <f>SUM(K64:K75)</f>
        <v>241.60000000000002</v>
      </c>
      <c r="L76" s="131">
        <f>SUM(L64:L75)</f>
        <v>241.60000000000002</v>
      </c>
      <c r="M76" s="131">
        <f>SUM(M64:M75)</f>
        <v>0</v>
      </c>
      <c r="N76" s="863"/>
      <c r="O76" s="1209"/>
      <c r="P76" s="440"/>
    </row>
    <row r="77" spans="1:16" s="4" customFormat="1" ht="18.75" customHeight="1">
      <c r="A77" s="1441" t="s">
        <v>13</v>
      </c>
      <c r="B77" s="1392" t="s">
        <v>13</v>
      </c>
      <c r="C77" s="1494" t="s">
        <v>36</v>
      </c>
      <c r="D77" s="86"/>
      <c r="E77" s="1467" t="s">
        <v>58</v>
      </c>
      <c r="F77" s="1536"/>
      <c r="G77" s="1348" t="s">
        <v>148</v>
      </c>
      <c r="H77" s="1350" t="s">
        <v>18</v>
      </c>
      <c r="I77" s="1352" t="s">
        <v>212</v>
      </c>
      <c r="J77" s="487" t="s">
        <v>20</v>
      </c>
      <c r="K77" s="119">
        <v>54</v>
      </c>
      <c r="L77" s="119">
        <f>59-5</f>
        <v>54</v>
      </c>
      <c r="M77" s="423"/>
      <c r="N77" s="1804" t="s">
        <v>330</v>
      </c>
      <c r="O77" s="1146">
        <v>1</v>
      </c>
      <c r="P77" s="33"/>
    </row>
    <row r="78" spans="1:16" s="4" customFormat="1" ht="18" customHeight="1">
      <c r="A78" s="1441"/>
      <c r="B78" s="1392"/>
      <c r="C78" s="1494"/>
      <c r="D78" s="86"/>
      <c r="E78" s="1467"/>
      <c r="F78" s="1536"/>
      <c r="G78" s="1348"/>
      <c r="H78" s="1350"/>
      <c r="I78" s="1352"/>
      <c r="J78" s="1153" t="s">
        <v>158</v>
      </c>
      <c r="K78" s="141">
        <v>2904.2</v>
      </c>
      <c r="L78" s="141">
        <v>2904.2</v>
      </c>
      <c r="M78" s="141"/>
      <c r="N78" s="1718"/>
      <c r="O78" s="1146"/>
      <c r="P78" s="33"/>
    </row>
    <row r="79" spans="1:16" s="4" customFormat="1" ht="14.25" customHeight="1" thickBot="1">
      <c r="A79" s="1505"/>
      <c r="B79" s="1507"/>
      <c r="C79" s="1495"/>
      <c r="D79" s="79"/>
      <c r="E79" s="1469"/>
      <c r="F79" s="1537"/>
      <c r="G79" s="1349"/>
      <c r="H79" s="1351"/>
      <c r="I79" s="1353"/>
      <c r="J79" s="107" t="s">
        <v>50</v>
      </c>
      <c r="K79" s="133">
        <f t="shared" ref="K79" si="2">K77+K78</f>
        <v>2958.2</v>
      </c>
      <c r="L79" s="133">
        <f t="shared" ref="L79:M79" si="3">L77+L78</f>
        <v>2958.2</v>
      </c>
      <c r="M79" s="133">
        <f t="shared" si="3"/>
        <v>0</v>
      </c>
      <c r="N79" s="1719"/>
      <c r="O79" s="1147"/>
      <c r="P79" s="33"/>
    </row>
    <row r="80" spans="1:16" s="4" customFormat="1" ht="21" customHeight="1">
      <c r="A80" s="1504" t="s">
        <v>13</v>
      </c>
      <c r="B80" s="1506" t="s">
        <v>13</v>
      </c>
      <c r="C80" s="1508" t="s">
        <v>37</v>
      </c>
      <c r="D80" s="86"/>
      <c r="E80" s="1510" t="s">
        <v>59</v>
      </c>
      <c r="F80" s="1536"/>
      <c r="G80" s="1604" t="s">
        <v>147</v>
      </c>
      <c r="H80" s="1606" t="s">
        <v>18</v>
      </c>
      <c r="I80" s="1592" t="s">
        <v>19</v>
      </c>
      <c r="J80" s="108" t="s">
        <v>20</v>
      </c>
      <c r="K80" s="141">
        <v>29</v>
      </c>
      <c r="L80" s="141">
        <v>29</v>
      </c>
      <c r="M80" s="141"/>
      <c r="N80" s="52"/>
      <c r="O80" s="1145"/>
      <c r="P80" s="33"/>
    </row>
    <row r="81" spans="1:16" s="4" customFormat="1" ht="18.75" customHeight="1" thickBot="1">
      <c r="A81" s="1505"/>
      <c r="B81" s="1507"/>
      <c r="C81" s="1509"/>
      <c r="D81" s="79"/>
      <c r="E81" s="1469"/>
      <c r="F81" s="1537"/>
      <c r="G81" s="1605"/>
      <c r="H81" s="1351"/>
      <c r="I81" s="1593"/>
      <c r="J81" s="103" t="s">
        <v>50</v>
      </c>
      <c r="K81" s="133">
        <f t="shared" ref="K81" si="4">K80</f>
        <v>29</v>
      </c>
      <c r="L81" s="133">
        <f t="shared" ref="L81:M81" si="5">L80</f>
        <v>29</v>
      </c>
      <c r="M81" s="133">
        <f t="shared" si="5"/>
        <v>0</v>
      </c>
      <c r="N81" s="142"/>
      <c r="O81" s="1147"/>
      <c r="P81" s="33"/>
    </row>
    <row r="82" spans="1:16" s="1" customFormat="1" ht="51" customHeight="1">
      <c r="A82" s="35" t="s">
        <v>13</v>
      </c>
      <c r="B82" s="36" t="s">
        <v>13</v>
      </c>
      <c r="C82" s="585" t="s">
        <v>41</v>
      </c>
      <c r="D82" s="580"/>
      <c r="E82" s="1103" t="s">
        <v>60</v>
      </c>
      <c r="F82" s="631"/>
      <c r="G82" s="631"/>
      <c r="H82" s="1249"/>
      <c r="I82" s="630"/>
      <c r="J82" s="1186"/>
      <c r="K82" s="1205"/>
      <c r="L82" s="1205"/>
      <c r="M82" s="1205"/>
      <c r="N82" s="1200"/>
      <c r="O82" s="512"/>
      <c r="P82" s="440"/>
    </row>
    <row r="83" spans="1:16" s="1" customFormat="1" ht="30.75" customHeight="1">
      <c r="A83" s="14"/>
      <c r="B83" s="15"/>
      <c r="C83" s="574"/>
      <c r="D83" s="852" t="s">
        <v>13</v>
      </c>
      <c r="E83" s="1182" t="s">
        <v>62</v>
      </c>
      <c r="F83" s="38"/>
      <c r="G83" s="1622" t="s">
        <v>149</v>
      </c>
      <c r="H83" s="1239">
        <v>1</v>
      </c>
      <c r="I83" s="169" t="s">
        <v>61</v>
      </c>
      <c r="J83" s="19" t="s">
        <v>20</v>
      </c>
      <c r="K83" s="1206">
        <v>37</v>
      </c>
      <c r="L83" s="1343">
        <f>30+7+10</f>
        <v>47</v>
      </c>
      <c r="M83" s="1343">
        <f>L83-K83</f>
        <v>10</v>
      </c>
      <c r="N83" s="1178" t="s">
        <v>123</v>
      </c>
      <c r="O83" s="311">
        <v>50</v>
      </c>
      <c r="P83" s="440" t="s">
        <v>371</v>
      </c>
    </row>
    <row r="84" spans="1:16" s="1" customFormat="1" ht="14.25" customHeight="1">
      <c r="A84" s="14"/>
      <c r="B84" s="15"/>
      <c r="C84" s="574"/>
      <c r="D84" s="86" t="s">
        <v>22</v>
      </c>
      <c r="E84" s="1619" t="s">
        <v>63</v>
      </c>
      <c r="F84" s="38"/>
      <c r="G84" s="1623"/>
      <c r="H84" s="1239"/>
      <c r="I84" s="169"/>
      <c r="J84" s="1187" t="s">
        <v>24</v>
      </c>
      <c r="K84" s="119">
        <v>25</v>
      </c>
      <c r="L84" s="119">
        <v>25</v>
      </c>
      <c r="M84" s="119"/>
      <c r="N84" s="1759" t="s">
        <v>188</v>
      </c>
      <c r="O84" s="1146">
        <v>18</v>
      </c>
      <c r="P84" s="440"/>
    </row>
    <row r="85" spans="1:16" s="1" customFormat="1" ht="16.5" customHeight="1">
      <c r="A85" s="14"/>
      <c r="B85" s="15"/>
      <c r="C85" s="574"/>
      <c r="D85" s="86"/>
      <c r="E85" s="1620"/>
      <c r="F85" s="38"/>
      <c r="G85" s="1623"/>
      <c r="H85" s="1239"/>
      <c r="I85" s="169"/>
      <c r="J85" s="23"/>
      <c r="K85" s="1207"/>
      <c r="L85" s="1207"/>
      <c r="M85" s="1207"/>
      <c r="N85" s="1717"/>
      <c r="O85" s="315"/>
      <c r="P85" s="440"/>
    </row>
    <row r="86" spans="1:16" s="1" customFormat="1" ht="28.5" customHeight="1">
      <c r="A86" s="14"/>
      <c r="B86" s="15"/>
      <c r="C86" s="574"/>
      <c r="D86" s="1121" t="s">
        <v>26</v>
      </c>
      <c r="E86" s="1581" t="s">
        <v>64</v>
      </c>
      <c r="F86" s="38"/>
      <c r="G86" s="38"/>
      <c r="H86" s="1239"/>
      <c r="I86" s="170"/>
      <c r="J86" s="20" t="s">
        <v>24</v>
      </c>
      <c r="K86" s="119">
        <f>1.8+30.3</f>
        <v>32.1</v>
      </c>
      <c r="L86" s="119">
        <f>1.8+30.3</f>
        <v>32.1</v>
      </c>
      <c r="M86" s="423"/>
      <c r="N86" s="1185" t="s">
        <v>189</v>
      </c>
      <c r="O86" s="309">
        <v>4</v>
      </c>
      <c r="P86" s="440" t="s">
        <v>366</v>
      </c>
    </row>
    <row r="87" spans="1:16" s="1" customFormat="1" ht="24.75" customHeight="1">
      <c r="A87" s="14"/>
      <c r="B87" s="15"/>
      <c r="C87" s="574"/>
      <c r="D87" s="1128"/>
      <c r="E87" s="1468"/>
      <c r="F87" s="75"/>
      <c r="G87" s="75"/>
      <c r="H87" s="1239"/>
      <c r="I87" s="171"/>
      <c r="J87" s="23" t="s">
        <v>158</v>
      </c>
      <c r="K87" s="128"/>
      <c r="L87" s="613">
        <v>52</v>
      </c>
      <c r="M87" s="613">
        <f>L87-K87</f>
        <v>52</v>
      </c>
      <c r="N87" s="1181"/>
      <c r="O87" s="313"/>
      <c r="P87" s="440"/>
    </row>
    <row r="88" spans="1:16" s="1" customFormat="1" ht="24" customHeight="1">
      <c r="A88" s="14"/>
      <c r="B88" s="41"/>
      <c r="C88" s="586"/>
      <c r="D88" s="1159" t="s">
        <v>28</v>
      </c>
      <c r="E88" s="1402" t="s">
        <v>187</v>
      </c>
      <c r="F88" s="76"/>
      <c r="G88" s="1588" t="s">
        <v>150</v>
      </c>
      <c r="H88" s="1239"/>
      <c r="I88" s="1129" t="s">
        <v>65</v>
      </c>
      <c r="J88" s="27" t="s">
        <v>24</v>
      </c>
      <c r="K88" s="118">
        <v>4.5</v>
      </c>
      <c r="L88" s="118">
        <v>4.5</v>
      </c>
      <c r="M88" s="118"/>
      <c r="N88" s="1137" t="s">
        <v>103</v>
      </c>
      <c r="O88" s="314">
        <v>2</v>
      </c>
      <c r="P88" s="440"/>
    </row>
    <row r="89" spans="1:16" s="1" customFormat="1" ht="28.5" customHeight="1">
      <c r="A89" s="14"/>
      <c r="B89" s="41"/>
      <c r="C89" s="586"/>
      <c r="D89" s="1160"/>
      <c r="E89" s="1405"/>
      <c r="F89" s="22"/>
      <c r="G89" s="1589"/>
      <c r="H89" s="1239"/>
      <c r="I89" s="592"/>
      <c r="J89" s="23"/>
      <c r="K89" s="128"/>
      <c r="L89" s="128"/>
      <c r="M89" s="128"/>
      <c r="N89" s="883"/>
      <c r="O89" s="315"/>
      <c r="P89" s="440"/>
    </row>
    <row r="90" spans="1:16" s="1" customFormat="1" ht="45" customHeight="1">
      <c r="A90" s="14"/>
      <c r="B90" s="15"/>
      <c r="C90" s="574"/>
      <c r="D90" s="581" t="s">
        <v>30</v>
      </c>
      <c r="E90" s="1158" t="s">
        <v>66</v>
      </c>
      <c r="F90" s="182"/>
      <c r="G90" s="182"/>
      <c r="H90" s="1239"/>
      <c r="I90" s="184" t="s">
        <v>61</v>
      </c>
      <c r="J90" s="540" t="s">
        <v>20</v>
      </c>
      <c r="K90" s="129">
        <v>2.2000000000000002</v>
      </c>
      <c r="L90" s="129">
        <v>2.2000000000000002</v>
      </c>
      <c r="M90" s="129"/>
      <c r="N90" s="884" t="s">
        <v>190</v>
      </c>
      <c r="O90" s="315">
        <v>10</v>
      </c>
      <c r="P90" s="440"/>
    </row>
    <row r="91" spans="1:16" s="1" customFormat="1" ht="54" customHeight="1">
      <c r="A91" s="14"/>
      <c r="B91" s="41"/>
      <c r="C91" s="586"/>
      <c r="D91" s="582" t="s">
        <v>33</v>
      </c>
      <c r="E91" s="1244" t="s">
        <v>195</v>
      </c>
      <c r="F91" s="1245"/>
      <c r="G91" s="182"/>
      <c r="H91" s="1239"/>
      <c r="I91" s="169"/>
      <c r="J91" s="23" t="s">
        <v>20</v>
      </c>
      <c r="K91" s="128">
        <v>7.6</v>
      </c>
      <c r="L91" s="128">
        <v>7.6</v>
      </c>
      <c r="M91" s="128"/>
      <c r="N91" s="110" t="s">
        <v>193</v>
      </c>
      <c r="O91" s="311">
        <v>116</v>
      </c>
      <c r="P91" s="440"/>
    </row>
    <row r="92" spans="1:16" s="1" customFormat="1" ht="25.5" customHeight="1">
      <c r="A92" s="14"/>
      <c r="B92" s="15"/>
      <c r="C92" s="586"/>
      <c r="D92" s="1508" t="s">
        <v>36</v>
      </c>
      <c r="E92" s="1629" t="s">
        <v>67</v>
      </c>
      <c r="F92" s="874"/>
      <c r="G92" s="1157"/>
      <c r="H92" s="1239"/>
      <c r="I92" s="169"/>
      <c r="J92" s="27" t="s">
        <v>20</v>
      </c>
      <c r="K92" s="353"/>
      <c r="L92" s="353"/>
      <c r="M92" s="353"/>
      <c r="N92" s="1189" t="s">
        <v>102</v>
      </c>
      <c r="O92" s="317"/>
      <c r="P92" s="440"/>
    </row>
    <row r="93" spans="1:16" s="1" customFormat="1" ht="19.5" customHeight="1">
      <c r="A93" s="14"/>
      <c r="B93" s="15"/>
      <c r="C93" s="586"/>
      <c r="D93" s="1633"/>
      <c r="E93" s="1630"/>
      <c r="F93" s="1241"/>
      <c r="G93" s="1242"/>
      <c r="H93" s="42"/>
      <c r="I93" s="169"/>
      <c r="J93" s="23" t="s">
        <v>20</v>
      </c>
      <c r="K93" s="360">
        <v>1.5</v>
      </c>
      <c r="L93" s="360">
        <v>1.5</v>
      </c>
      <c r="M93" s="360"/>
      <c r="N93" s="1181" t="s">
        <v>68</v>
      </c>
      <c r="O93" s="313">
        <v>19</v>
      </c>
      <c r="P93" s="440"/>
    </row>
    <row r="94" spans="1:16" s="1" customFormat="1" ht="42" customHeight="1">
      <c r="A94" s="14"/>
      <c r="B94" s="41"/>
      <c r="C94" s="586"/>
      <c r="D94" s="583" t="s">
        <v>37</v>
      </c>
      <c r="E94" s="1244" t="s">
        <v>69</v>
      </c>
      <c r="F94" s="1245"/>
      <c r="G94" s="1246"/>
      <c r="H94" s="42"/>
      <c r="I94" s="169"/>
      <c r="J94" s="23" t="s">
        <v>20</v>
      </c>
      <c r="K94" s="128">
        <f>7.8+0.1</f>
        <v>7.8999999999999995</v>
      </c>
      <c r="L94" s="128">
        <f>7.8+0.1</f>
        <v>7.8999999999999995</v>
      </c>
      <c r="M94" s="613"/>
      <c r="N94" s="110" t="s">
        <v>70</v>
      </c>
      <c r="O94" s="308">
        <v>100</v>
      </c>
      <c r="P94" s="440"/>
    </row>
    <row r="95" spans="1:16" s="1" customFormat="1" ht="25.5" customHeight="1">
      <c r="A95" s="14"/>
      <c r="B95" s="41"/>
      <c r="C95" s="586"/>
      <c r="D95" s="799" t="s">
        <v>41</v>
      </c>
      <c r="E95" s="1165" t="s">
        <v>71</v>
      </c>
      <c r="F95" s="874"/>
      <c r="G95" s="1161"/>
      <c r="H95" s="42"/>
      <c r="I95" s="170"/>
      <c r="J95" s="27" t="s">
        <v>20</v>
      </c>
      <c r="K95" s="118">
        <f>40-7.1</f>
        <v>32.9</v>
      </c>
      <c r="L95" s="1304">
        <f>40-7.1-10</f>
        <v>22.9</v>
      </c>
      <c r="M95" s="1304">
        <f>L95-K95</f>
        <v>-10</v>
      </c>
      <c r="N95" s="885" t="s">
        <v>293</v>
      </c>
      <c r="O95" s="312">
        <v>1</v>
      </c>
      <c r="P95" s="440"/>
    </row>
    <row r="96" spans="1:16" s="1" customFormat="1" ht="39" customHeight="1">
      <c r="A96" s="14"/>
      <c r="B96" s="41"/>
      <c r="C96" s="587"/>
      <c r="D96" s="584"/>
      <c r="E96" s="1243"/>
      <c r="F96" s="1241"/>
      <c r="G96" s="1242"/>
      <c r="H96" s="42"/>
      <c r="I96" s="170"/>
      <c r="J96" s="1153"/>
      <c r="K96" s="119"/>
      <c r="L96" s="119"/>
      <c r="M96" s="119"/>
      <c r="N96" s="1201" t="s">
        <v>315</v>
      </c>
      <c r="O96" s="1143">
        <v>1</v>
      </c>
      <c r="P96" s="440"/>
    </row>
    <row r="97" spans="1:20" s="1" customFormat="1" ht="15" customHeight="1">
      <c r="A97" s="14"/>
      <c r="B97" s="41"/>
      <c r="C97" s="587"/>
      <c r="D97" s="1159" t="s">
        <v>45</v>
      </c>
      <c r="E97" s="1360" t="s">
        <v>72</v>
      </c>
      <c r="F97" s="874"/>
      <c r="G97" s="874"/>
      <c r="H97" s="42"/>
      <c r="I97" s="1631" t="s">
        <v>61</v>
      </c>
      <c r="J97" s="1188" t="s">
        <v>158</v>
      </c>
      <c r="K97" s="118">
        <f>48+31.6</f>
        <v>79.599999999999994</v>
      </c>
      <c r="L97" s="118">
        <f>48+31.6</f>
        <v>79.599999999999994</v>
      </c>
      <c r="M97" s="118"/>
      <c r="N97" s="1806" t="s">
        <v>332</v>
      </c>
      <c r="O97" s="1212">
        <v>100</v>
      </c>
      <c r="P97" s="440"/>
    </row>
    <row r="98" spans="1:20" s="1" customFormat="1" ht="14.25" customHeight="1">
      <c r="A98" s="14"/>
      <c r="B98" s="41"/>
      <c r="C98" s="587"/>
      <c r="D98" s="1154"/>
      <c r="E98" s="1361"/>
      <c r="F98" s="874"/>
      <c r="G98" s="874"/>
      <c r="H98" s="42"/>
      <c r="I98" s="1594"/>
      <c r="J98" s="393" t="s">
        <v>24</v>
      </c>
      <c r="K98" s="119">
        <f>60+35.4-30.3</f>
        <v>65.100000000000009</v>
      </c>
      <c r="L98" s="119">
        <f>60+35.4-30.3</f>
        <v>65.100000000000009</v>
      </c>
      <c r="M98" s="119"/>
      <c r="N98" s="1715"/>
      <c r="O98" s="1146"/>
      <c r="P98" s="440"/>
    </row>
    <row r="99" spans="1:20" s="1" customFormat="1" ht="15.75" customHeight="1">
      <c r="A99" s="14"/>
      <c r="B99" s="41"/>
      <c r="C99" s="587"/>
      <c r="D99" s="1154"/>
      <c r="E99" s="1361"/>
      <c r="F99" s="874"/>
      <c r="G99" s="874"/>
      <c r="H99" s="42"/>
      <c r="I99" s="1594"/>
      <c r="J99" s="393"/>
      <c r="K99" s="119"/>
      <c r="L99" s="119"/>
      <c r="M99" s="119"/>
      <c r="N99" s="1714" t="s">
        <v>331</v>
      </c>
      <c r="O99" s="341">
        <v>100</v>
      </c>
      <c r="P99" s="440"/>
    </row>
    <row r="100" spans="1:20" s="1" customFormat="1" ht="12.75" customHeight="1">
      <c r="A100" s="14"/>
      <c r="B100" s="41"/>
      <c r="C100" s="587"/>
      <c r="D100" s="1154"/>
      <c r="E100" s="1361"/>
      <c r="F100" s="874"/>
      <c r="G100" s="874"/>
      <c r="H100" s="42"/>
      <c r="I100" s="1594"/>
      <c r="J100" s="393"/>
      <c r="K100" s="119"/>
      <c r="L100" s="119"/>
      <c r="M100" s="119"/>
      <c r="N100" s="1715"/>
      <c r="O100" s="456"/>
      <c r="P100" s="440"/>
    </row>
    <row r="101" spans="1:20" s="1" customFormat="1" ht="27" customHeight="1">
      <c r="A101" s="14"/>
      <c r="B101" s="41"/>
      <c r="C101" s="587"/>
      <c r="D101" s="1154"/>
      <c r="E101" s="1361"/>
      <c r="F101" s="874"/>
      <c r="G101" s="874"/>
      <c r="H101" s="42"/>
      <c r="I101" s="1594"/>
      <c r="J101" s="393"/>
      <c r="K101" s="119"/>
      <c r="L101" s="119"/>
      <c r="M101" s="119"/>
      <c r="N101" s="1202" t="s">
        <v>363</v>
      </c>
      <c r="O101" s="881">
        <v>1</v>
      </c>
      <c r="P101" s="440"/>
    </row>
    <row r="102" spans="1:20" s="1" customFormat="1" ht="27" customHeight="1">
      <c r="A102" s="14"/>
      <c r="B102" s="41"/>
      <c r="C102" s="587"/>
      <c r="D102" s="1154"/>
      <c r="E102" s="1361"/>
      <c r="F102" s="874"/>
      <c r="G102" s="874"/>
      <c r="H102" s="42"/>
      <c r="I102" s="1632"/>
      <c r="J102" s="124"/>
      <c r="K102" s="128"/>
      <c r="L102" s="128"/>
      <c r="M102" s="128"/>
      <c r="N102" s="1203" t="s">
        <v>345</v>
      </c>
      <c r="O102" s="1213">
        <v>100</v>
      </c>
      <c r="P102" s="440"/>
    </row>
    <row r="103" spans="1:20" s="1" customFormat="1" ht="22.5" customHeight="1">
      <c r="A103" s="14"/>
      <c r="B103" s="41"/>
      <c r="C103" s="587"/>
      <c r="D103" s="1133"/>
      <c r="E103" s="1175"/>
      <c r="F103" s="874"/>
      <c r="G103" s="874"/>
      <c r="H103" s="875"/>
      <c r="I103" s="1594" t="s">
        <v>23</v>
      </c>
      <c r="J103" s="393" t="s">
        <v>158</v>
      </c>
      <c r="K103" s="1240">
        <v>209.1</v>
      </c>
      <c r="L103" s="1240">
        <v>209.1</v>
      </c>
      <c r="M103" s="1240"/>
      <c r="N103" s="1710" t="s">
        <v>358</v>
      </c>
      <c r="O103" s="314">
        <v>100</v>
      </c>
      <c r="P103" s="440"/>
    </row>
    <row r="104" spans="1:20" s="1" customFormat="1" ht="19.5" customHeight="1">
      <c r="A104" s="14"/>
      <c r="B104" s="41"/>
      <c r="C104" s="587"/>
      <c r="D104" s="1133"/>
      <c r="E104" s="1175"/>
      <c r="F104" s="874"/>
      <c r="G104" s="874"/>
      <c r="H104" s="875"/>
      <c r="I104" s="1594"/>
      <c r="J104" s="393" t="s">
        <v>25</v>
      </c>
      <c r="K104" s="119">
        <v>43</v>
      </c>
      <c r="L104" s="119">
        <v>43</v>
      </c>
      <c r="M104" s="119"/>
      <c r="N104" s="1805"/>
      <c r="O104" s="456"/>
      <c r="P104" s="440"/>
    </row>
    <row r="105" spans="1:20" s="1" customFormat="1" ht="29.25" customHeight="1">
      <c r="A105" s="14"/>
      <c r="B105" s="41"/>
      <c r="C105" s="587"/>
      <c r="D105" s="851"/>
      <c r="E105" s="1174"/>
      <c r="F105" s="38"/>
      <c r="G105" s="38"/>
      <c r="H105" s="798"/>
      <c r="I105" s="1595"/>
      <c r="J105" s="124"/>
      <c r="K105" s="128"/>
      <c r="L105" s="128"/>
      <c r="M105" s="128"/>
      <c r="N105" s="1197" t="s">
        <v>249</v>
      </c>
      <c r="O105" s="315">
        <v>100</v>
      </c>
      <c r="P105" s="440"/>
    </row>
    <row r="106" spans="1:20" s="1" customFormat="1" ht="15.75" customHeight="1">
      <c r="A106" s="14"/>
      <c r="B106" s="15"/>
      <c r="C106" s="586"/>
      <c r="D106" s="1634" t="s">
        <v>47</v>
      </c>
      <c r="E106" s="1587" t="s">
        <v>257</v>
      </c>
      <c r="F106" s="874"/>
      <c r="G106" s="1588" t="s">
        <v>223</v>
      </c>
      <c r="H106" s="42"/>
      <c r="I106" s="1590" t="s">
        <v>61</v>
      </c>
      <c r="J106" s="27" t="s">
        <v>158</v>
      </c>
      <c r="K106" s="353">
        <v>87.2</v>
      </c>
      <c r="L106" s="1321">
        <f>87.2-52</f>
        <v>35.200000000000003</v>
      </c>
      <c r="M106" s="1321">
        <f>L106-K106</f>
        <v>-52</v>
      </c>
      <c r="N106" s="1137" t="s">
        <v>203</v>
      </c>
      <c r="O106" s="524">
        <v>1</v>
      </c>
      <c r="P106" s="440" t="s">
        <v>367</v>
      </c>
    </row>
    <row r="107" spans="1:20" s="1" customFormat="1" ht="22.5" customHeight="1">
      <c r="A107" s="14"/>
      <c r="B107" s="15"/>
      <c r="C107" s="586"/>
      <c r="D107" s="1633"/>
      <c r="E107" s="1587"/>
      <c r="F107" s="874"/>
      <c r="G107" s="1589"/>
      <c r="H107" s="42"/>
      <c r="I107" s="1591"/>
      <c r="J107" s="23"/>
      <c r="K107" s="360"/>
      <c r="L107" s="360"/>
      <c r="M107" s="360"/>
      <c r="N107" s="1180"/>
      <c r="O107" s="521"/>
      <c r="P107" s="440"/>
    </row>
    <row r="108" spans="1:20" s="1" customFormat="1" ht="15.75" customHeight="1" thickBot="1">
      <c r="A108" s="1132"/>
      <c r="B108" s="493"/>
      <c r="C108" s="579"/>
      <c r="D108" s="558"/>
      <c r="E108" s="555"/>
      <c r="F108" s="556"/>
      <c r="G108" s="557"/>
      <c r="H108" s="558"/>
      <c r="I108" s="328"/>
      <c r="J108" s="1179" t="s">
        <v>50</v>
      </c>
      <c r="K108" s="133">
        <f>SUM(K83:K107)</f>
        <v>634.70000000000005</v>
      </c>
      <c r="L108" s="133">
        <f>SUM(L83:L107)</f>
        <v>634.70000000000005</v>
      </c>
      <c r="M108" s="133">
        <f>SUM(M83:M107)</f>
        <v>0</v>
      </c>
      <c r="N108" s="863"/>
      <c r="O108" s="1209"/>
      <c r="P108" s="440"/>
      <c r="T108" s="1" t="s">
        <v>344</v>
      </c>
    </row>
    <row r="109" spans="1:20" s="1" customFormat="1" ht="43.5" customHeight="1">
      <c r="A109" s="1504" t="s">
        <v>13</v>
      </c>
      <c r="B109" s="1506" t="s">
        <v>13</v>
      </c>
      <c r="C109" s="1501" t="s">
        <v>45</v>
      </c>
      <c r="D109" s="1529"/>
      <c r="E109" s="1531" t="s">
        <v>73</v>
      </c>
      <c r="F109" s="1533"/>
      <c r="G109" s="1621" t="s">
        <v>151</v>
      </c>
      <c r="H109" s="1534">
        <v>1</v>
      </c>
      <c r="I109" s="1497" t="s">
        <v>117</v>
      </c>
      <c r="J109" s="476" t="s">
        <v>20</v>
      </c>
      <c r="K109" s="145">
        <v>9</v>
      </c>
      <c r="L109" s="145">
        <v>9</v>
      </c>
      <c r="M109" s="145"/>
      <c r="N109" s="52" t="s">
        <v>74</v>
      </c>
      <c r="O109" s="1145">
        <v>4</v>
      </c>
      <c r="P109" s="440"/>
    </row>
    <row r="110" spans="1:20" s="1" customFormat="1" ht="19.5" customHeight="1" thickBot="1">
      <c r="A110" s="1505"/>
      <c r="B110" s="1507"/>
      <c r="C110" s="1495"/>
      <c r="D110" s="1530"/>
      <c r="E110" s="1532"/>
      <c r="F110" s="1499"/>
      <c r="G110" s="1373"/>
      <c r="H110" s="1535"/>
      <c r="I110" s="1353"/>
      <c r="J110" s="860" t="s">
        <v>50</v>
      </c>
      <c r="K110" s="133">
        <f t="shared" ref="K110" si="6">SUM(K109)</f>
        <v>9</v>
      </c>
      <c r="L110" s="133">
        <f t="shared" ref="L110:M110" si="7">SUM(L109)</f>
        <v>9</v>
      </c>
      <c r="M110" s="133">
        <f t="shared" si="7"/>
        <v>0</v>
      </c>
      <c r="N110" s="142"/>
      <c r="O110" s="1147"/>
      <c r="P110" s="440"/>
    </row>
    <row r="111" spans="1:20" s="46" customFormat="1" ht="25.5" customHeight="1">
      <c r="A111" s="1504" t="s">
        <v>13</v>
      </c>
      <c r="B111" s="1506" t="s">
        <v>13</v>
      </c>
      <c r="C111" s="1515" t="s">
        <v>47</v>
      </c>
      <c r="D111" s="1517"/>
      <c r="E111" s="1108" t="s">
        <v>255</v>
      </c>
      <c r="F111" s="1150"/>
      <c r="G111" s="1247"/>
      <c r="H111" s="1121">
        <v>5</v>
      </c>
      <c r="I111" s="1129" t="s">
        <v>169</v>
      </c>
      <c r="J111" s="540" t="s">
        <v>21</v>
      </c>
      <c r="K111" s="129">
        <v>5.2</v>
      </c>
      <c r="L111" s="129">
        <v>5.2</v>
      </c>
      <c r="M111" s="129"/>
      <c r="N111" s="1180" t="s">
        <v>112</v>
      </c>
      <c r="O111" s="1146">
        <v>1</v>
      </c>
      <c r="P111" s="894"/>
    </row>
    <row r="112" spans="1:20" s="46" customFormat="1" ht="18.75" customHeight="1" thickBot="1">
      <c r="A112" s="1505"/>
      <c r="B112" s="1507"/>
      <c r="C112" s="1516"/>
      <c r="D112" s="1518"/>
      <c r="E112" s="381"/>
      <c r="F112" s="1135"/>
      <c r="G112" s="1164"/>
      <c r="H112" s="413"/>
      <c r="I112" s="1156"/>
      <c r="J112" s="860" t="s">
        <v>50</v>
      </c>
      <c r="K112" s="133">
        <f>SUM(K111:K111)</f>
        <v>5.2</v>
      </c>
      <c r="L112" s="133">
        <f>SUM(L111:L111)</f>
        <v>5.2</v>
      </c>
      <c r="M112" s="133">
        <f>SUM(M111:M111)</f>
        <v>0</v>
      </c>
      <c r="N112" s="1184"/>
      <c r="O112" s="1147"/>
      <c r="P112" s="894"/>
    </row>
    <row r="113" spans="1:16" s="1" customFormat="1" ht="15" customHeight="1" thickBot="1">
      <c r="A113" s="1132" t="s">
        <v>13</v>
      </c>
      <c r="B113" s="1152" t="s">
        <v>13</v>
      </c>
      <c r="C113" s="1527" t="s">
        <v>76</v>
      </c>
      <c r="D113" s="1528"/>
      <c r="E113" s="1528"/>
      <c r="F113" s="1528"/>
      <c r="G113" s="1528"/>
      <c r="H113" s="1528"/>
      <c r="I113" s="1528"/>
      <c r="J113" s="1528"/>
      <c r="K113" s="599">
        <f>K112+K110+K108+K81+K79+K76+K62+K60+K56+K52+K49</f>
        <v>12308.599999999999</v>
      </c>
      <c r="L113" s="599">
        <f>L112+L110+L108+L81+L79+L76+L62+L60+L56+L52+L49</f>
        <v>12337.099999999999</v>
      </c>
      <c r="M113" s="599">
        <f>M112+M110+M108+M81+M79+M76+M62+M60+M56+M52+M49</f>
        <v>28.5</v>
      </c>
      <c r="N113" s="48"/>
      <c r="O113" s="1214"/>
      <c r="P113" s="440"/>
    </row>
    <row r="114" spans="1:16" s="1" customFormat="1" ht="17.25" customHeight="1" thickBot="1">
      <c r="A114" s="50" t="s">
        <v>13</v>
      </c>
      <c r="B114" s="51" t="s">
        <v>22</v>
      </c>
      <c r="C114" s="1389" t="s">
        <v>77</v>
      </c>
      <c r="D114" s="1390"/>
      <c r="E114" s="1390"/>
      <c r="F114" s="1390"/>
      <c r="G114" s="1390"/>
      <c r="H114" s="1390"/>
      <c r="I114" s="1390"/>
      <c r="J114" s="1390"/>
      <c r="K114" s="1390"/>
      <c r="L114" s="1390"/>
      <c r="M114" s="1390"/>
      <c r="N114" s="1390"/>
      <c r="O114" s="1391"/>
      <c r="P114" s="440"/>
    </row>
    <row r="115" spans="1:16" s="1" customFormat="1" ht="20.25" customHeight="1">
      <c r="A115" s="1328" t="s">
        <v>13</v>
      </c>
      <c r="B115" s="1331" t="s">
        <v>22</v>
      </c>
      <c r="C115" s="1333" t="s">
        <v>13</v>
      </c>
      <c r="D115" s="1334"/>
      <c r="E115" s="1581" t="s">
        <v>124</v>
      </c>
      <c r="F115" s="1582" t="s">
        <v>152</v>
      </c>
      <c r="G115" s="1584" t="s">
        <v>155</v>
      </c>
      <c r="H115" s="1248">
        <v>1</v>
      </c>
      <c r="I115" s="1362" t="s">
        <v>79</v>
      </c>
      <c r="J115" s="812" t="s">
        <v>20</v>
      </c>
      <c r="K115" s="118">
        <f>473.7+13.3</f>
        <v>487</v>
      </c>
      <c r="L115" s="1304">
        <f>473.7+13.3+8.3</f>
        <v>495.3</v>
      </c>
      <c r="M115" s="1304">
        <f>L115-K115</f>
        <v>8.3000000000000114</v>
      </c>
      <c r="N115" s="1226" t="s">
        <v>114</v>
      </c>
      <c r="O115" s="343">
        <v>439</v>
      </c>
      <c r="P115" s="440"/>
    </row>
    <row r="116" spans="1:16" s="1" customFormat="1" ht="26.25" customHeight="1">
      <c r="A116" s="1124"/>
      <c r="B116" s="1151"/>
      <c r="C116" s="1333"/>
      <c r="D116" s="1333"/>
      <c r="E116" s="1546"/>
      <c r="F116" s="1583"/>
      <c r="G116" s="1585"/>
      <c r="H116" s="1333"/>
      <c r="I116" s="1816"/>
      <c r="J116" s="143" t="s">
        <v>158</v>
      </c>
      <c r="K116" s="119">
        <v>9</v>
      </c>
      <c r="L116" s="119">
        <v>9</v>
      </c>
      <c r="M116" s="119"/>
      <c r="N116" s="1227" t="s">
        <v>244</v>
      </c>
      <c r="O116" s="346">
        <v>439</v>
      </c>
      <c r="P116" s="440"/>
    </row>
    <row r="117" spans="1:16" s="1" customFormat="1" ht="15" customHeight="1">
      <c r="A117" s="1124"/>
      <c r="B117" s="1151"/>
      <c r="C117" s="1333"/>
      <c r="D117" s="1333"/>
      <c r="E117" s="1330"/>
      <c r="F117" s="1583"/>
      <c r="G117" s="1585"/>
      <c r="H117" s="1333"/>
      <c r="I117" s="1816"/>
      <c r="J117" s="143"/>
      <c r="K117" s="119"/>
      <c r="L117" s="119"/>
      <c r="M117" s="119"/>
      <c r="N117" s="1196" t="s">
        <v>115</v>
      </c>
      <c r="O117" s="321">
        <v>5</v>
      </c>
      <c r="P117" s="440"/>
    </row>
    <row r="118" spans="1:16" s="1" customFormat="1" ht="15.75" customHeight="1">
      <c r="A118" s="1124"/>
      <c r="B118" s="1151"/>
      <c r="C118" s="1333"/>
      <c r="D118" s="1333"/>
      <c r="E118" s="1329"/>
      <c r="F118" s="1583"/>
      <c r="G118" s="1585"/>
      <c r="H118" s="1333"/>
      <c r="I118" s="172"/>
      <c r="J118" s="143"/>
      <c r="K118" s="119"/>
      <c r="L118" s="119"/>
      <c r="M118" s="119"/>
      <c r="N118" s="1228" t="s">
        <v>191</v>
      </c>
      <c r="O118" s="1335">
        <v>3</v>
      </c>
      <c r="P118" s="440"/>
    </row>
    <row r="119" spans="1:16" s="1" customFormat="1" ht="16.5" customHeight="1">
      <c r="A119" s="1124"/>
      <c r="B119" s="1151"/>
      <c r="C119" s="1333"/>
      <c r="D119" s="1333"/>
      <c r="E119" s="1329"/>
      <c r="F119" s="1583"/>
      <c r="G119" s="1585"/>
      <c r="H119" s="1333"/>
      <c r="I119" s="172"/>
      <c r="J119" s="143"/>
      <c r="K119" s="119"/>
      <c r="L119" s="119"/>
      <c r="M119" s="119"/>
      <c r="N119" s="1196" t="s">
        <v>192</v>
      </c>
      <c r="O119" s="321">
        <v>14</v>
      </c>
      <c r="P119" s="440"/>
    </row>
    <row r="120" spans="1:16" s="1" customFormat="1" ht="18.75" customHeight="1">
      <c r="A120" s="1124"/>
      <c r="B120" s="1151"/>
      <c r="C120" s="1333"/>
      <c r="D120" s="1333"/>
      <c r="E120" s="1329"/>
      <c r="F120" s="1583"/>
      <c r="G120" s="1585"/>
      <c r="H120" s="1333"/>
      <c r="I120" s="172"/>
      <c r="J120" s="144"/>
      <c r="K120" s="128"/>
      <c r="L120" s="128"/>
      <c r="M120" s="128"/>
      <c r="N120" s="1109" t="s">
        <v>346</v>
      </c>
      <c r="O120" s="431">
        <v>1</v>
      </c>
      <c r="P120" s="440"/>
    </row>
    <row r="121" spans="1:16" s="46" customFormat="1" ht="12.75" customHeight="1" thickBot="1">
      <c r="A121" s="1132"/>
      <c r="B121" s="1152"/>
      <c r="C121" s="1332"/>
      <c r="D121" s="1336"/>
      <c r="E121" s="1337"/>
      <c r="F121" s="1338"/>
      <c r="G121" s="1339"/>
      <c r="H121" s="1340"/>
      <c r="I121" s="1341"/>
      <c r="J121" s="860" t="s">
        <v>50</v>
      </c>
      <c r="K121" s="133">
        <f>SUM(K115:K120)</f>
        <v>496</v>
      </c>
      <c r="L121" s="133">
        <f>SUM(L115:L120)</f>
        <v>504.3</v>
      </c>
      <c r="M121" s="133">
        <f>SUM(M115:M120)</f>
        <v>8.3000000000000114</v>
      </c>
      <c r="N121" s="1342"/>
      <c r="O121" s="876"/>
      <c r="P121" s="894"/>
    </row>
    <row r="122" spans="1:16" s="1" customFormat="1" ht="13.5" thickBot="1">
      <c r="A122" s="50" t="s">
        <v>13</v>
      </c>
      <c r="B122" s="54" t="s">
        <v>22</v>
      </c>
      <c r="C122" s="1513" t="s">
        <v>76</v>
      </c>
      <c r="D122" s="1514"/>
      <c r="E122" s="1514"/>
      <c r="F122" s="1514"/>
      <c r="G122" s="1514"/>
      <c r="H122" s="1514"/>
      <c r="I122" s="1528"/>
      <c r="J122" s="1528"/>
      <c r="K122" s="146">
        <f t="shared" ref="K122" si="8">K121</f>
        <v>496</v>
      </c>
      <c r="L122" s="146">
        <f t="shared" ref="L122:M122" si="9">L121</f>
        <v>504.3</v>
      </c>
      <c r="M122" s="146">
        <f t="shared" si="9"/>
        <v>8.3000000000000114</v>
      </c>
      <c r="N122" s="535"/>
      <c r="O122" s="294"/>
      <c r="P122" s="440"/>
    </row>
    <row r="123" spans="1:16" s="1" customFormat="1" ht="17.25" customHeight="1" thickBot="1">
      <c r="A123" s="50" t="s">
        <v>13</v>
      </c>
      <c r="B123" s="51" t="s">
        <v>26</v>
      </c>
      <c r="C123" s="1389" t="s">
        <v>221</v>
      </c>
      <c r="D123" s="1390"/>
      <c r="E123" s="1390"/>
      <c r="F123" s="1390"/>
      <c r="G123" s="1390"/>
      <c r="H123" s="1390"/>
      <c r="I123" s="1390"/>
      <c r="J123" s="1390"/>
      <c r="K123" s="1390"/>
      <c r="L123" s="1390"/>
      <c r="M123" s="1390"/>
      <c r="N123" s="1390"/>
      <c r="O123" s="1391"/>
      <c r="P123" s="440"/>
    </row>
    <row r="124" spans="1:16" s="1" customFormat="1" ht="27" customHeight="1">
      <c r="A124" s="1166" t="s">
        <v>13</v>
      </c>
      <c r="B124" s="1167" t="s">
        <v>26</v>
      </c>
      <c r="C124" s="1168" t="s">
        <v>13</v>
      </c>
      <c r="D124" s="409"/>
      <c r="E124" s="58" t="s">
        <v>333</v>
      </c>
      <c r="F124" s="604"/>
      <c r="G124" s="157"/>
      <c r="H124" s="409"/>
      <c r="I124" s="410"/>
      <c r="J124" s="410"/>
      <c r="K124" s="284"/>
      <c r="L124" s="159"/>
      <c r="M124" s="1257"/>
      <c r="N124" s="619"/>
      <c r="O124" s="1215"/>
      <c r="P124" s="440"/>
    </row>
    <row r="125" spans="1:16" s="1" customFormat="1" ht="21.75" customHeight="1">
      <c r="A125" s="1441"/>
      <c r="B125" s="1392"/>
      <c r="C125" s="1393"/>
      <c r="D125" s="1154" t="s">
        <v>13</v>
      </c>
      <c r="E125" s="1394" t="s">
        <v>285</v>
      </c>
      <c r="F125" s="1635"/>
      <c r="G125" s="1136"/>
      <c r="H125" s="1519" t="s">
        <v>18</v>
      </c>
      <c r="I125" s="1362" t="s">
        <v>29</v>
      </c>
      <c r="J125" s="73" t="s">
        <v>20</v>
      </c>
      <c r="K125" s="96">
        <v>90</v>
      </c>
      <c r="L125" s="119">
        <v>90</v>
      </c>
      <c r="M125" s="186"/>
      <c r="N125" s="1511" t="s">
        <v>357</v>
      </c>
      <c r="O125" s="314">
        <v>1</v>
      </c>
      <c r="P125" s="440"/>
    </row>
    <row r="126" spans="1:16" s="1" customFormat="1" ht="20.25" customHeight="1">
      <c r="A126" s="1441"/>
      <c r="B126" s="1392"/>
      <c r="C126" s="1393"/>
      <c r="D126" s="1160"/>
      <c r="E126" s="1394"/>
      <c r="F126" s="1635"/>
      <c r="G126" s="1173"/>
      <c r="H126" s="1520"/>
      <c r="I126" s="1465"/>
      <c r="J126" s="53"/>
      <c r="K126" s="610"/>
      <c r="L126" s="613"/>
      <c r="M126" s="1258"/>
      <c r="N126" s="1802"/>
      <c r="O126" s="315"/>
      <c r="P126" s="440"/>
    </row>
    <row r="127" spans="1:16" s="4" customFormat="1" ht="19.5" customHeight="1">
      <c r="A127" s="1521"/>
      <c r="B127" s="1523"/>
      <c r="C127" s="1525"/>
      <c r="D127" s="571" t="s">
        <v>22</v>
      </c>
      <c r="E127" s="1626" t="s">
        <v>369</v>
      </c>
      <c r="F127" s="1624" t="s">
        <v>247</v>
      </c>
      <c r="G127" s="1127"/>
      <c r="H127" s="1299"/>
      <c r="I127" s="607"/>
      <c r="J127" s="56" t="s">
        <v>20</v>
      </c>
      <c r="K127" s="286">
        <v>12.3</v>
      </c>
      <c r="L127" s="119">
        <v>12.3</v>
      </c>
      <c r="M127" s="194"/>
      <c r="N127" s="692" t="s">
        <v>236</v>
      </c>
      <c r="O127" s="1146"/>
      <c r="P127" s="33"/>
    </row>
    <row r="128" spans="1:16" s="4" customFormat="1" ht="19.5" customHeight="1">
      <c r="A128" s="1521"/>
      <c r="B128" s="1523"/>
      <c r="C128" s="1525"/>
      <c r="D128" s="1302"/>
      <c r="E128" s="1627"/>
      <c r="F128" s="1625"/>
      <c r="G128" s="1300"/>
      <c r="H128" s="711"/>
      <c r="I128" s="1303"/>
      <c r="J128" s="56" t="s">
        <v>230</v>
      </c>
      <c r="K128" s="286">
        <v>70</v>
      </c>
      <c r="L128" s="119">
        <v>70</v>
      </c>
      <c r="M128" s="1305"/>
      <c r="N128" s="839"/>
      <c r="O128" s="1301"/>
      <c r="P128" s="33"/>
    </row>
    <row r="129" spans="1:16" s="4" customFormat="1" ht="21.75" customHeight="1">
      <c r="A129" s="1521"/>
      <c r="B129" s="1523"/>
      <c r="C129" s="1525"/>
      <c r="D129" s="569"/>
      <c r="E129" s="1482"/>
      <c r="F129" s="1359"/>
      <c r="G129" s="1173"/>
      <c r="H129" s="1169"/>
      <c r="I129" s="608"/>
      <c r="J129" s="635"/>
      <c r="K129" s="684"/>
      <c r="L129" s="128"/>
      <c r="M129" s="1306"/>
      <c r="N129" s="1250" t="s">
        <v>235</v>
      </c>
      <c r="O129" s="341"/>
      <c r="P129" s="33"/>
    </row>
    <row r="130" spans="1:16" s="4" customFormat="1" ht="28.5" customHeight="1">
      <c r="A130" s="1521"/>
      <c r="B130" s="1523"/>
      <c r="C130" s="1525"/>
      <c r="D130" s="1171" t="s">
        <v>26</v>
      </c>
      <c r="E130" s="880" t="s">
        <v>349</v>
      </c>
      <c r="F130" s="605"/>
      <c r="G130" s="1136"/>
      <c r="H130" s="606"/>
      <c r="I130" s="1628" t="s">
        <v>248</v>
      </c>
      <c r="J130" s="56" t="s">
        <v>20</v>
      </c>
      <c r="K130" s="286">
        <v>5</v>
      </c>
      <c r="L130" s="119">
        <v>5</v>
      </c>
      <c r="M130" s="194"/>
      <c r="N130" s="765" t="s">
        <v>334</v>
      </c>
      <c r="O130" s="314">
        <v>1</v>
      </c>
      <c r="P130" s="33"/>
    </row>
    <row r="131" spans="1:16" s="4" customFormat="1" ht="16.5" customHeight="1">
      <c r="A131" s="1521"/>
      <c r="B131" s="1523"/>
      <c r="C131" s="1525"/>
      <c r="D131" s="569"/>
      <c r="E131" s="1172"/>
      <c r="F131" s="1173"/>
      <c r="G131" s="1173"/>
      <c r="H131" s="569"/>
      <c r="I131" s="1472"/>
      <c r="J131" s="56"/>
      <c r="K131" s="186"/>
      <c r="L131" s="119"/>
      <c r="M131" s="186"/>
      <c r="N131" s="620"/>
      <c r="O131" s="622"/>
      <c r="P131" s="33"/>
    </row>
    <row r="132" spans="1:16" s="46" customFormat="1" ht="17.25" customHeight="1" thickBot="1">
      <c r="A132" s="1522"/>
      <c r="B132" s="1524"/>
      <c r="C132" s="1526"/>
      <c r="D132" s="432"/>
      <c r="E132" s="600"/>
      <c r="F132" s="601"/>
      <c r="G132" s="557"/>
      <c r="H132" s="602"/>
      <c r="I132" s="603"/>
      <c r="J132" s="45" t="s">
        <v>50</v>
      </c>
      <c r="K132" s="100">
        <f>SUM(K125:K131)</f>
        <v>177.3</v>
      </c>
      <c r="L132" s="133">
        <f>SUM(L125:L131)</f>
        <v>177.3</v>
      </c>
      <c r="M132" s="328">
        <f>SUM(M125:M131)</f>
        <v>0</v>
      </c>
      <c r="N132" s="559"/>
      <c r="O132" s="1209"/>
      <c r="P132" s="894"/>
    </row>
    <row r="133" spans="1:16" s="1" customFormat="1" ht="13.5" thickBot="1">
      <c r="A133" s="50" t="s">
        <v>13</v>
      </c>
      <c r="B133" s="1231" t="s">
        <v>26</v>
      </c>
      <c r="C133" s="1513" t="s">
        <v>76</v>
      </c>
      <c r="D133" s="1514"/>
      <c r="E133" s="1514"/>
      <c r="F133" s="1514"/>
      <c r="G133" s="1514"/>
      <c r="H133" s="1514"/>
      <c r="I133" s="1514"/>
      <c r="J133" s="1514"/>
      <c r="K133" s="150">
        <f t="shared" ref="K133" si="10">K132</f>
        <v>177.3</v>
      </c>
      <c r="L133" s="146">
        <f t="shared" ref="L133:M133" si="11">L132</f>
        <v>177.3</v>
      </c>
      <c r="M133" s="1259">
        <f t="shared" si="11"/>
        <v>0</v>
      </c>
      <c r="N133" s="1232"/>
      <c r="O133" s="1214"/>
      <c r="P133" s="440"/>
    </row>
    <row r="134" spans="1:16" s="1" customFormat="1" ht="16.5" customHeight="1" thickBot="1">
      <c r="A134" s="50" t="s">
        <v>13</v>
      </c>
      <c r="B134" s="399" t="s">
        <v>28</v>
      </c>
      <c r="C134" s="1389" t="s">
        <v>80</v>
      </c>
      <c r="D134" s="1390"/>
      <c r="E134" s="1390"/>
      <c r="F134" s="1390"/>
      <c r="G134" s="1390"/>
      <c r="H134" s="1390"/>
      <c r="I134" s="1390"/>
      <c r="J134" s="1390"/>
      <c r="K134" s="1636"/>
      <c r="L134" s="1636"/>
      <c r="M134" s="1636"/>
      <c r="N134" s="1390"/>
      <c r="O134" s="1391"/>
      <c r="P134" s="440"/>
    </row>
    <row r="135" spans="1:16" s="1" customFormat="1" ht="39.75" customHeight="1">
      <c r="A135" s="1148" t="s">
        <v>13</v>
      </c>
      <c r="B135" s="1170" t="s">
        <v>28</v>
      </c>
      <c r="C135" s="589" t="s">
        <v>13</v>
      </c>
      <c r="D135" s="1162"/>
      <c r="E135" s="58" t="s">
        <v>81</v>
      </c>
      <c r="F135" s="591"/>
      <c r="G135" s="591"/>
      <c r="H135" s="1230"/>
      <c r="I135" s="410"/>
      <c r="J135" s="37"/>
      <c r="K135" s="324"/>
      <c r="L135" s="324"/>
      <c r="M135" s="324"/>
      <c r="N135" s="861"/>
      <c r="O135" s="1215"/>
      <c r="P135" s="440"/>
    </row>
    <row r="136" spans="1:16" s="1" customFormat="1" ht="17.25" customHeight="1">
      <c r="A136" s="1124"/>
      <c r="B136" s="1151"/>
      <c r="C136" s="1126"/>
      <c r="D136" s="1154" t="s">
        <v>13</v>
      </c>
      <c r="E136" s="1546" t="s">
        <v>347</v>
      </c>
      <c r="F136" s="81"/>
      <c r="G136" s="411"/>
      <c r="H136" s="886">
        <v>1</v>
      </c>
      <c r="I136" s="1465" t="s">
        <v>82</v>
      </c>
      <c r="J136" s="18" t="s">
        <v>158</v>
      </c>
      <c r="K136" s="353">
        <v>91.4</v>
      </c>
      <c r="L136" s="353">
        <f>96.9-3.5-2</f>
        <v>91.4</v>
      </c>
      <c r="M136" s="1321"/>
      <c r="N136" s="1224" t="s">
        <v>198</v>
      </c>
      <c r="O136" s="447">
        <v>1000</v>
      </c>
      <c r="P136" s="440"/>
    </row>
    <row r="137" spans="1:16" s="1" customFormat="1" ht="16.5" customHeight="1">
      <c r="A137" s="1124"/>
      <c r="B137" s="1151"/>
      <c r="C137" s="1126"/>
      <c r="D137" s="1154"/>
      <c r="E137" s="1546"/>
      <c r="F137" s="81"/>
      <c r="G137" s="411"/>
      <c r="H137" s="886"/>
      <c r="I137" s="1586"/>
      <c r="J137" s="23"/>
      <c r="K137" s="360"/>
      <c r="L137" s="360"/>
      <c r="M137" s="360"/>
      <c r="N137" s="1229" t="s">
        <v>197</v>
      </c>
      <c r="O137" s="1219" t="s">
        <v>348</v>
      </c>
      <c r="P137" s="440"/>
    </row>
    <row r="138" spans="1:16" s="1" customFormat="1" ht="32.25" customHeight="1">
      <c r="A138" s="1124"/>
      <c r="B138" s="1151"/>
      <c r="C138" s="1126"/>
      <c r="D138" s="1159" t="s">
        <v>22</v>
      </c>
      <c r="E138" s="1252" t="s">
        <v>174</v>
      </c>
      <c r="F138" s="1255"/>
      <c r="G138" s="1254" t="s">
        <v>225</v>
      </c>
      <c r="H138" s="886"/>
      <c r="I138" s="1293"/>
      <c r="J138" s="20" t="s">
        <v>20</v>
      </c>
      <c r="K138" s="356">
        <v>20</v>
      </c>
      <c r="L138" s="356">
        <v>20</v>
      </c>
      <c r="M138" s="356"/>
      <c r="N138" s="862" t="s">
        <v>337</v>
      </c>
      <c r="O138" s="1036">
        <v>40</v>
      </c>
      <c r="P138" s="440"/>
    </row>
    <row r="139" spans="1:16" s="1" customFormat="1" ht="20.25" customHeight="1">
      <c r="A139" s="1124"/>
      <c r="B139" s="1151"/>
      <c r="C139" s="1126"/>
      <c r="D139" s="1159" t="s">
        <v>26</v>
      </c>
      <c r="E139" s="1380" t="s">
        <v>201</v>
      </c>
      <c r="F139" s="1256"/>
      <c r="G139" s="1292" t="s">
        <v>227</v>
      </c>
      <c r="H139" s="886"/>
      <c r="I139" s="1293"/>
      <c r="J139" s="27" t="s">
        <v>20</v>
      </c>
      <c r="K139" s="353">
        <f>110-65</f>
        <v>45</v>
      </c>
      <c r="L139" s="353">
        <f>110-65</f>
        <v>45</v>
      </c>
      <c r="M139" s="353"/>
      <c r="N139" s="1580" t="s">
        <v>338</v>
      </c>
      <c r="O139" s="431">
        <v>50</v>
      </c>
      <c r="P139" s="440"/>
    </row>
    <row r="140" spans="1:16" s="1" customFormat="1" ht="18.75" customHeight="1">
      <c r="A140" s="1124"/>
      <c r="B140" s="1151"/>
      <c r="C140" s="1126"/>
      <c r="D140" s="1160"/>
      <c r="E140" s="1814"/>
      <c r="F140" s="1253"/>
      <c r="G140" s="1296"/>
      <c r="H140" s="886"/>
      <c r="I140" s="1293"/>
      <c r="J140" s="23" t="s">
        <v>158</v>
      </c>
      <c r="K140" s="360">
        <v>8.4</v>
      </c>
      <c r="L140" s="360">
        <v>8.4</v>
      </c>
      <c r="M140" s="360"/>
      <c r="N140" s="1815"/>
      <c r="O140" s="1220"/>
      <c r="P140" s="440"/>
    </row>
    <row r="141" spans="1:16" s="1" customFormat="1" ht="26.25" customHeight="1">
      <c r="A141" s="1124"/>
      <c r="B141" s="1151"/>
      <c r="C141" s="1126"/>
      <c r="D141" s="1159" t="s">
        <v>28</v>
      </c>
      <c r="E141" s="1360" t="s">
        <v>250</v>
      </c>
      <c r="F141" s="1256"/>
      <c r="G141" s="1292"/>
      <c r="H141" s="886"/>
      <c r="I141" s="1293"/>
      <c r="J141" s="20" t="s">
        <v>158</v>
      </c>
      <c r="K141" s="356">
        <v>162.30000000000001</v>
      </c>
      <c r="L141" s="356">
        <v>162.30000000000001</v>
      </c>
      <c r="M141" s="353"/>
      <c r="N141" s="1251" t="s">
        <v>339</v>
      </c>
      <c r="O141" s="343">
        <v>100</v>
      </c>
      <c r="P141" s="440"/>
    </row>
    <row r="142" spans="1:16" s="1" customFormat="1" ht="16.5" customHeight="1">
      <c r="A142" s="1124"/>
      <c r="B142" s="1151"/>
      <c r="C142" s="1126"/>
      <c r="D142" s="1160"/>
      <c r="E142" s="1382"/>
      <c r="F142" s="1253"/>
      <c r="G142" s="1296"/>
      <c r="H142" s="886"/>
      <c r="I142" s="1293"/>
      <c r="J142" s="20"/>
      <c r="K142" s="356"/>
      <c r="L142" s="356"/>
      <c r="M142" s="356"/>
      <c r="N142" s="862" t="s">
        <v>340</v>
      </c>
      <c r="O142" s="431">
        <v>33</v>
      </c>
      <c r="P142" s="440"/>
    </row>
    <row r="143" spans="1:16" s="1" customFormat="1" ht="12.75" customHeight="1">
      <c r="A143" s="1124"/>
      <c r="B143" s="1151"/>
      <c r="C143" s="1126"/>
      <c r="D143" s="1154" t="s">
        <v>30</v>
      </c>
      <c r="E143" s="1567" t="s">
        <v>184</v>
      </c>
      <c r="F143" s="81"/>
      <c r="G143" s="1294"/>
      <c r="H143" s="886"/>
      <c r="I143" s="1293"/>
      <c r="J143" s="27" t="s">
        <v>158</v>
      </c>
      <c r="K143" s="353">
        <v>103.6</v>
      </c>
      <c r="L143" s="353">
        <v>103.6</v>
      </c>
      <c r="M143" s="353"/>
      <c r="N143" s="1580" t="s">
        <v>343</v>
      </c>
      <c r="O143" s="448">
        <v>100</v>
      </c>
      <c r="P143" s="440"/>
    </row>
    <row r="144" spans="1:16" s="1" customFormat="1" ht="15.75" customHeight="1">
      <c r="A144" s="1124"/>
      <c r="B144" s="1151"/>
      <c r="C144" s="1126"/>
      <c r="D144" s="1160"/>
      <c r="E144" s="1814"/>
      <c r="F144" s="81"/>
      <c r="G144" s="1294"/>
      <c r="H144" s="886"/>
      <c r="I144" s="1293"/>
      <c r="J144" s="23"/>
      <c r="K144" s="360"/>
      <c r="L144" s="360"/>
      <c r="M144" s="360"/>
      <c r="N144" s="1817"/>
      <c r="O144" s="446"/>
      <c r="P144" s="440"/>
    </row>
    <row r="145" spans="1:21" s="1" customFormat="1" ht="16.5" customHeight="1">
      <c r="A145" s="1276"/>
      <c r="B145" s="1280"/>
      <c r="C145" s="1281"/>
      <c r="D145" s="1297" t="s">
        <v>33</v>
      </c>
      <c r="E145" s="1567" t="s">
        <v>308</v>
      </c>
      <c r="F145" s="81"/>
      <c r="G145" s="1294"/>
      <c r="H145" s="886"/>
      <c r="I145" s="1293"/>
      <c r="J145" s="27" t="s">
        <v>158</v>
      </c>
      <c r="K145" s="353">
        <v>5.5</v>
      </c>
      <c r="L145" s="353">
        <f>3.5+2</f>
        <v>5.5</v>
      </c>
      <c r="M145" s="1321"/>
      <c r="N145" s="1295" t="s">
        <v>362</v>
      </c>
      <c r="O145" s="448">
        <v>1</v>
      </c>
      <c r="P145" s="440"/>
    </row>
    <row r="146" spans="1:21" s="1" customFormat="1" ht="13.5" customHeight="1">
      <c r="A146" s="1276"/>
      <c r="B146" s="1280"/>
      <c r="C146" s="1281"/>
      <c r="D146" s="1283"/>
      <c r="E146" s="1814"/>
      <c r="F146" s="81"/>
      <c r="G146" s="1294"/>
      <c r="H146" s="886"/>
      <c r="I146" s="1293"/>
      <c r="J146" s="23"/>
      <c r="K146" s="360"/>
      <c r="L146" s="360"/>
      <c r="M146" s="360"/>
      <c r="N146" s="1037"/>
      <c r="O146" s="446"/>
      <c r="P146" s="440"/>
    </row>
    <row r="147" spans="1:21" s="46" customFormat="1" ht="15" customHeight="1" thickBot="1">
      <c r="A147" s="1132"/>
      <c r="B147" s="1152"/>
      <c r="C147" s="588"/>
      <c r="D147" s="558"/>
      <c r="E147" s="555"/>
      <c r="F147" s="556"/>
      <c r="G147" s="557"/>
      <c r="H147" s="558"/>
      <c r="I147" s="328"/>
      <c r="J147" s="860" t="s">
        <v>50</v>
      </c>
      <c r="K147" s="133">
        <f>SUM(K136:K145)</f>
        <v>436.20000000000005</v>
      </c>
      <c r="L147" s="133">
        <f>SUM(L136:L145)</f>
        <v>436.20000000000005</v>
      </c>
      <c r="M147" s="133">
        <f>SUM(M136:M146)</f>
        <v>0</v>
      </c>
      <c r="N147" s="863"/>
      <c r="O147" s="1209"/>
      <c r="P147" s="894"/>
    </row>
    <row r="148" spans="1:21" s="1" customFormat="1" ht="13.5" thickBot="1">
      <c r="A148" s="50" t="s">
        <v>13</v>
      </c>
      <c r="B148" s="54" t="s">
        <v>28</v>
      </c>
      <c r="C148" s="1513" t="s">
        <v>76</v>
      </c>
      <c r="D148" s="1514"/>
      <c r="E148" s="1514"/>
      <c r="F148" s="1514"/>
      <c r="G148" s="1514"/>
      <c r="H148" s="1514"/>
      <c r="I148" s="1514"/>
      <c r="J148" s="1514"/>
      <c r="K148" s="146">
        <f>K147</f>
        <v>436.20000000000005</v>
      </c>
      <c r="L148" s="146">
        <f>L147</f>
        <v>436.20000000000005</v>
      </c>
      <c r="M148" s="146">
        <f>M147</f>
        <v>0</v>
      </c>
      <c r="N148" s="1574"/>
      <c r="O148" s="1575"/>
      <c r="P148" s="440"/>
    </row>
    <row r="149" spans="1:21" s="4" customFormat="1" ht="13.5" thickBot="1">
      <c r="A149" s="50" t="s">
        <v>13</v>
      </c>
      <c r="B149" s="1387" t="s">
        <v>84</v>
      </c>
      <c r="C149" s="1388"/>
      <c r="D149" s="1388"/>
      <c r="E149" s="1388"/>
      <c r="F149" s="1388"/>
      <c r="G149" s="1388"/>
      <c r="H149" s="1388"/>
      <c r="I149" s="1388"/>
      <c r="J149" s="1388"/>
      <c r="K149" s="1225">
        <f>SUM(K148,K122,K113,K133,)</f>
        <v>13418.099999999999</v>
      </c>
      <c r="L149" s="1225">
        <f>SUM(L148,L122,L113,L133,)</f>
        <v>13454.899999999998</v>
      </c>
      <c r="M149" s="1225">
        <f>SUM(M148,M122,M113,M133,)</f>
        <v>36.800000000000011</v>
      </c>
      <c r="N149" s="1547"/>
      <c r="O149" s="1548"/>
      <c r="P149" s="33"/>
    </row>
    <row r="150" spans="1:21" s="4" customFormat="1" ht="13.5" thickBot="1">
      <c r="A150" s="60" t="s">
        <v>26</v>
      </c>
      <c r="B150" s="1549" t="s">
        <v>85</v>
      </c>
      <c r="C150" s="1550"/>
      <c r="D150" s="1550"/>
      <c r="E150" s="1550"/>
      <c r="F150" s="1550"/>
      <c r="G150" s="1550"/>
      <c r="H150" s="1550"/>
      <c r="I150" s="1550"/>
      <c r="J150" s="1550"/>
      <c r="K150" s="333">
        <f t="shared" ref="K150:L150" si="12">K149</f>
        <v>13418.099999999999</v>
      </c>
      <c r="L150" s="333">
        <f t="shared" si="12"/>
        <v>13454.899999999998</v>
      </c>
      <c r="M150" s="333">
        <f t="shared" ref="M150" si="13">M149</f>
        <v>36.800000000000011</v>
      </c>
      <c r="N150" s="1565"/>
      <c r="O150" s="1566"/>
      <c r="P150" s="33"/>
    </row>
    <row r="151" spans="1:21" s="440" customFormat="1" ht="17.25" customHeight="1">
      <c r="A151" s="1559" t="s">
        <v>375</v>
      </c>
      <c r="B151" s="1807"/>
      <c r="C151" s="1807"/>
      <c r="D151" s="1807"/>
      <c r="E151" s="1807"/>
      <c r="F151" s="1807"/>
      <c r="G151" s="1807"/>
      <c r="H151" s="1807"/>
      <c r="I151" s="1807"/>
      <c r="J151" s="1807"/>
      <c r="K151" s="1807"/>
      <c r="L151" s="1807"/>
      <c r="M151" s="1807"/>
      <c r="N151" s="1807"/>
      <c r="O151" s="1807"/>
      <c r="P151" s="1176"/>
      <c r="Q151" s="1176"/>
      <c r="R151" s="1176"/>
      <c r="S151" s="1176"/>
      <c r="T151" s="1176"/>
      <c r="U151" s="1176"/>
    </row>
    <row r="152" spans="1:21" s="440" customFormat="1" ht="17.25" customHeight="1">
      <c r="A152" s="1656" t="s">
        <v>373</v>
      </c>
      <c r="B152" s="1808"/>
      <c r="C152" s="1808"/>
      <c r="D152" s="1808"/>
      <c r="E152" s="1808"/>
      <c r="F152" s="1808"/>
      <c r="G152" s="1808"/>
      <c r="H152" s="1808"/>
      <c r="I152" s="1808"/>
      <c r="J152" s="1808"/>
      <c r="K152" s="1808"/>
      <c r="L152" s="1808"/>
      <c r="M152" s="1808"/>
      <c r="N152" s="1808"/>
      <c r="O152" s="1808"/>
      <c r="P152" s="1322"/>
      <c r="Q152" s="1322"/>
      <c r="R152" s="1322"/>
      <c r="S152" s="1322"/>
      <c r="T152" s="1322"/>
      <c r="U152" s="1322"/>
    </row>
    <row r="153" spans="1:21" s="33" customFormat="1" ht="12.75">
      <c r="A153" s="174"/>
      <c r="B153" s="61"/>
      <c r="C153" s="61"/>
      <c r="D153" s="61"/>
      <c r="E153" s="61"/>
      <c r="F153" s="61"/>
      <c r="G153" s="61"/>
      <c r="H153" s="61"/>
      <c r="I153" s="61"/>
      <c r="J153" s="61"/>
      <c r="K153" s="327"/>
      <c r="L153" s="327"/>
      <c r="M153" s="327"/>
      <c r="N153" s="174"/>
      <c r="O153" s="174"/>
    </row>
    <row r="154" spans="1:21" s="4" customFormat="1" ht="18.75" customHeight="1">
      <c r="A154" s="44"/>
      <c r="B154" s="61"/>
      <c r="C154" s="1611" t="s">
        <v>86</v>
      </c>
      <c r="D154" s="1611"/>
      <c r="E154" s="1611"/>
      <c r="F154" s="1611"/>
      <c r="G154" s="1611"/>
      <c r="H154" s="1611"/>
      <c r="I154" s="1611"/>
      <c r="J154" s="1611"/>
      <c r="K154" s="1177"/>
      <c r="L154" s="1177"/>
      <c r="M154" s="1177"/>
      <c r="N154" s="55"/>
      <c r="O154" s="1141"/>
      <c r="P154" s="33"/>
    </row>
    <row r="155" spans="1:21" s="4" customFormat="1" ht="12" customHeight="1" thickBot="1">
      <c r="A155" s="44"/>
      <c r="B155" s="40"/>
      <c r="C155" s="40"/>
      <c r="D155" s="40"/>
      <c r="E155" s="40"/>
      <c r="F155" s="62"/>
      <c r="G155" s="62"/>
      <c r="H155" s="63"/>
      <c r="I155" s="40"/>
      <c r="J155" s="55"/>
      <c r="K155" s="55"/>
      <c r="L155" s="55"/>
      <c r="M155" s="55"/>
      <c r="N155" s="55"/>
      <c r="O155" s="1141"/>
      <c r="P155" s="33"/>
    </row>
    <row r="156" spans="1:21" s="4" customFormat="1" ht="77.25" customHeight="1" thickBot="1">
      <c r="A156" s="64"/>
      <c r="B156" s="64"/>
      <c r="C156" s="1612" t="s">
        <v>87</v>
      </c>
      <c r="D156" s="1613"/>
      <c r="E156" s="1613"/>
      <c r="F156" s="1613"/>
      <c r="G156" s="1613"/>
      <c r="H156" s="1613"/>
      <c r="I156" s="1613"/>
      <c r="J156" s="1614"/>
      <c r="K156" s="1260" t="s">
        <v>354</v>
      </c>
      <c r="L156" s="1260" t="s">
        <v>353</v>
      </c>
      <c r="M156" s="1260" t="s">
        <v>352</v>
      </c>
      <c r="N156" s="44"/>
      <c r="O156" s="63"/>
      <c r="P156" s="33"/>
    </row>
    <row r="157" spans="1:21" s="4" customFormat="1" ht="12.75">
      <c r="A157" s="64"/>
      <c r="B157" s="64"/>
      <c r="C157" s="1615" t="s">
        <v>88</v>
      </c>
      <c r="D157" s="1616"/>
      <c r="E157" s="1617"/>
      <c r="F157" s="1617"/>
      <c r="G157" s="1617"/>
      <c r="H157" s="1617"/>
      <c r="I157" s="1618"/>
      <c r="J157" s="1618"/>
      <c r="K157" s="1234">
        <f>K158+K165+K166+K167+K168</f>
        <v>13348.099999999999</v>
      </c>
      <c r="L157" s="1234">
        <f>L158+L165+L166+L167+L168</f>
        <v>13384.899999999998</v>
      </c>
      <c r="M157" s="1234">
        <f ca="1">M158+M165+M166+M167+M168</f>
        <v>36.800000000000011</v>
      </c>
      <c r="N157" s="174"/>
      <c r="O157" s="174"/>
      <c r="P157" s="33"/>
    </row>
    <row r="158" spans="1:21" s="4" customFormat="1" ht="12.75" customHeight="1">
      <c r="A158" s="64"/>
      <c r="B158" s="64"/>
      <c r="C158" s="1556" t="s">
        <v>89</v>
      </c>
      <c r="D158" s="1557"/>
      <c r="E158" s="1557"/>
      <c r="F158" s="1557"/>
      <c r="G158" s="1557"/>
      <c r="H158" s="1557"/>
      <c r="I158" s="1557"/>
      <c r="J158" s="1558"/>
      <c r="K158" s="152">
        <f>SUM(K159:K164)</f>
        <v>9590.3999999999978</v>
      </c>
      <c r="L158" s="152">
        <f>SUM(L159:L164)</f>
        <v>9627.1999999999971</v>
      </c>
      <c r="M158" s="152">
        <f ca="1">SUM(M159:M164)</f>
        <v>36.800000000000011</v>
      </c>
      <c r="N158" s="174"/>
      <c r="O158" s="174"/>
      <c r="P158" s="33"/>
    </row>
    <row r="159" spans="1:21" s="4" customFormat="1" ht="12.75" customHeight="1">
      <c r="A159" s="64"/>
      <c r="B159" s="64"/>
      <c r="C159" s="1542" t="s">
        <v>90</v>
      </c>
      <c r="D159" s="1543"/>
      <c r="E159" s="1544"/>
      <c r="F159" s="1544"/>
      <c r="G159" s="1544"/>
      <c r="H159" s="1544"/>
      <c r="I159" s="1545"/>
      <c r="J159" s="1545"/>
      <c r="K159" s="153">
        <f>SUMIF(J15:J149,"SB",K15:K149)</f>
        <v>8789.4999999999964</v>
      </c>
      <c r="L159" s="153">
        <f>SUMIF(J15:J149,"SB",L15:L149)</f>
        <v>8797.7999999999975</v>
      </c>
      <c r="M159" s="153">
        <f>SUMIF(J15:J149,"SB",M15:M149)</f>
        <v>8.3000000000000114</v>
      </c>
      <c r="N159" s="44"/>
      <c r="O159" s="63"/>
      <c r="P159" s="33"/>
    </row>
    <row r="160" spans="1:21" s="4" customFormat="1" ht="12.75" customHeight="1">
      <c r="A160" s="64"/>
      <c r="B160" s="64"/>
      <c r="C160" s="1561" t="s">
        <v>91</v>
      </c>
      <c r="D160" s="1562"/>
      <c r="E160" s="1562"/>
      <c r="F160" s="1562"/>
      <c r="G160" s="1562"/>
      <c r="H160" s="1562"/>
      <c r="I160" s="1562"/>
      <c r="J160" s="1563"/>
      <c r="K160" s="153">
        <f>SUMIF(J14:J150,"SB(VR)",K14:K150)</f>
        <v>18.100000000000001</v>
      </c>
      <c r="L160" s="153">
        <f>SUMIF(J14:J150,"SB(VR)",L14:L150)</f>
        <v>18.100000000000001</v>
      </c>
      <c r="M160" s="153">
        <f ca="1">SUMIF(J13:J150,"SB(VR)",M14:M150)</f>
        <v>0</v>
      </c>
      <c r="N160" s="44"/>
      <c r="O160" s="63"/>
      <c r="P160" s="33"/>
    </row>
    <row r="161" spans="1:16" s="4" customFormat="1" ht="12.75" customHeight="1">
      <c r="A161" s="64"/>
      <c r="B161" s="64"/>
      <c r="C161" s="1377" t="s">
        <v>92</v>
      </c>
      <c r="D161" s="1378"/>
      <c r="E161" s="1378"/>
      <c r="F161" s="1378"/>
      <c r="G161" s="1378"/>
      <c r="H161" s="1378"/>
      <c r="I161" s="1378"/>
      <c r="J161" s="1379"/>
      <c r="K161" s="153">
        <f>SUMIF(J14:J150,"SB(VB)",K14:K150)</f>
        <v>652.80000000000018</v>
      </c>
      <c r="L161" s="153">
        <f>SUMIF(J14:J150,"SB(VB)",L14:L150)</f>
        <v>681.30000000000018</v>
      </c>
      <c r="M161" s="153">
        <f>SUMIF(J14:J150,"SB(VB)",M14:M150)</f>
        <v>28.5</v>
      </c>
      <c r="N161" s="44"/>
      <c r="O161" s="63"/>
      <c r="P161" s="33"/>
    </row>
    <row r="162" spans="1:16" s="4" customFormat="1" ht="12.75" customHeight="1">
      <c r="A162" s="64"/>
      <c r="B162" s="64"/>
      <c r="C162" s="1377" t="s">
        <v>93</v>
      </c>
      <c r="D162" s="1378"/>
      <c r="E162" s="1378"/>
      <c r="F162" s="1378"/>
      <c r="G162" s="1378"/>
      <c r="H162" s="1378"/>
      <c r="I162" s="1378"/>
      <c r="J162" s="1379"/>
      <c r="K162" s="153">
        <f>SUMIF(J14:J150,"SB(P)",K14:K150)</f>
        <v>0</v>
      </c>
      <c r="L162" s="153">
        <f>SUMIF(J14:J150,"SB(P)",L14:L150)</f>
        <v>0</v>
      </c>
      <c r="M162" s="153">
        <f>SUMIF(J14:J150,"SB(P)",M14:M150)</f>
        <v>0</v>
      </c>
      <c r="N162" s="55"/>
      <c r="O162" s="1141"/>
      <c r="P162" s="33"/>
    </row>
    <row r="163" spans="1:16" s="1" customFormat="1" ht="12.75" customHeight="1">
      <c r="A163" s="64"/>
      <c r="B163" s="64"/>
      <c r="C163" s="1570" t="s">
        <v>94</v>
      </c>
      <c r="D163" s="1571"/>
      <c r="E163" s="1572"/>
      <c r="F163" s="1572"/>
      <c r="G163" s="1572"/>
      <c r="H163" s="1572"/>
      <c r="I163" s="1573"/>
      <c r="J163" s="1573"/>
      <c r="K163" s="153">
        <f>SUMIF(J14:J150,"SB(SP)",K14:K150)</f>
        <v>130</v>
      </c>
      <c r="L163" s="153">
        <f>SUMIF(J14:J150,"SB(SP)",L14:L150)</f>
        <v>130</v>
      </c>
      <c r="M163" s="153">
        <f>SUMIF(J14:J150,"SB(SP)",M14:M150)</f>
        <v>0</v>
      </c>
      <c r="N163" s="64"/>
      <c r="O163" s="65"/>
      <c r="P163" s="440"/>
    </row>
    <row r="164" spans="1:16" s="1" customFormat="1" ht="12.75" customHeight="1">
      <c r="A164" s="64"/>
      <c r="B164" s="64"/>
      <c r="C164" s="1539" t="s">
        <v>202</v>
      </c>
      <c r="D164" s="1564"/>
      <c r="E164" s="1564"/>
      <c r="F164" s="1564"/>
      <c r="G164" s="1564"/>
      <c r="H164" s="1564"/>
      <c r="I164" s="1564"/>
      <c r="J164" s="1564"/>
      <c r="K164" s="153">
        <f>SUMIF(J15:J144,"SB(ES)",K15:K144)</f>
        <v>0</v>
      </c>
      <c r="L164" s="153">
        <f>SUMIF(J15:J144,"SB(ES)",L15:L144)</f>
        <v>0</v>
      </c>
      <c r="M164" s="153">
        <f>SUMIF(J15:J144,"SB(ES)",M15:M144)</f>
        <v>0</v>
      </c>
      <c r="N164" s="64"/>
      <c r="O164" s="65"/>
      <c r="P164" s="440"/>
    </row>
    <row r="165" spans="1:16" s="1" customFormat="1" ht="12.75" customHeight="1">
      <c r="A165" s="64"/>
      <c r="B165" s="64"/>
      <c r="C165" s="1383" t="s">
        <v>95</v>
      </c>
      <c r="D165" s="1384"/>
      <c r="E165" s="1385"/>
      <c r="F165" s="1385"/>
      <c r="G165" s="1385"/>
      <c r="H165" s="1385"/>
      <c r="I165" s="1386"/>
      <c r="J165" s="1386"/>
      <c r="K165" s="82">
        <f>SUMIF(J11:J154,"SB(L)",K11:K154)</f>
        <v>3688.7</v>
      </c>
      <c r="L165" s="82">
        <f>SUMIF(J11:J154,"SB(L)",L11:L154)</f>
        <v>3688.7</v>
      </c>
      <c r="M165" s="82">
        <f>SUMIF(J11:J154,"SB(L)",M11:M154)</f>
        <v>0</v>
      </c>
      <c r="N165" s="1284"/>
      <c r="O165" s="65"/>
      <c r="P165" s="440"/>
    </row>
    <row r="166" spans="1:16" s="1" customFormat="1" ht="12.75" customHeight="1">
      <c r="A166" s="64"/>
      <c r="B166" s="64"/>
      <c r="C166" s="1383" t="s">
        <v>96</v>
      </c>
      <c r="D166" s="1384"/>
      <c r="E166" s="1385"/>
      <c r="F166" s="1385"/>
      <c r="G166" s="1385"/>
      <c r="H166" s="1385"/>
      <c r="I166" s="1386"/>
      <c r="J166" s="1386"/>
      <c r="K166" s="82">
        <f>SUMIF(J15:J150,"SB(SPL)",K15:K150)</f>
        <v>43.1</v>
      </c>
      <c r="L166" s="82">
        <f>SUMIF(J15:J150,"SB(SPL)",L15:L150)</f>
        <v>43.1</v>
      </c>
      <c r="M166" s="82">
        <f>SUMIF(J71:J150,"SB(SPL)",M71:M150)</f>
        <v>0</v>
      </c>
      <c r="N166" s="64"/>
      <c r="O166" s="65"/>
      <c r="P166" s="440"/>
    </row>
    <row r="167" spans="1:16" s="1" customFormat="1" ht="12.75" customHeight="1">
      <c r="A167" s="64"/>
      <c r="B167" s="64"/>
      <c r="C167" s="1383" t="s">
        <v>97</v>
      </c>
      <c r="D167" s="1384"/>
      <c r="E167" s="1385"/>
      <c r="F167" s="1385"/>
      <c r="G167" s="1385"/>
      <c r="H167" s="1385"/>
      <c r="I167" s="1386"/>
      <c r="J167" s="1386"/>
      <c r="K167" s="82">
        <f>SUMIF(J14:J150,"SB(VRL)",K14:K150)</f>
        <v>25.9</v>
      </c>
      <c r="L167" s="82">
        <f>SUMIF(J14:J150,"SB(VRL)",L14:L150)</f>
        <v>25.9</v>
      </c>
      <c r="M167" s="82">
        <f>SUMIF(J14:J150,"SB(VRL)",M14:M150)</f>
        <v>0</v>
      </c>
      <c r="N167" s="64"/>
      <c r="O167" s="65"/>
      <c r="P167" s="440"/>
    </row>
    <row r="168" spans="1:16" s="1" customFormat="1" ht="13.5" customHeight="1">
      <c r="A168" s="64"/>
      <c r="B168" s="64"/>
      <c r="C168" s="1383" t="s">
        <v>107</v>
      </c>
      <c r="D168" s="1384"/>
      <c r="E168" s="1385"/>
      <c r="F168" s="1385"/>
      <c r="G168" s="1385"/>
      <c r="H168" s="1385"/>
      <c r="I168" s="1386"/>
      <c r="J168" s="1386"/>
      <c r="K168" s="82">
        <f>SUMIF(J14:J150,"SB(ŽPL)",K14:K150)</f>
        <v>0</v>
      </c>
      <c r="L168" s="82">
        <f>SUMIF(J14:J150,"SB(ŽPL)",L14:L150)</f>
        <v>0</v>
      </c>
      <c r="M168" s="82">
        <f>SUMIF(J14:J150,"SB(ŽPL)",M14:M150)</f>
        <v>0</v>
      </c>
      <c r="N168" s="64"/>
      <c r="O168" s="65"/>
      <c r="P168" s="440"/>
    </row>
    <row r="169" spans="1:16" s="1" customFormat="1" ht="12.75" customHeight="1">
      <c r="A169" s="424"/>
      <c r="B169" s="424"/>
      <c r="C169" s="1551" t="s">
        <v>98</v>
      </c>
      <c r="D169" s="1552"/>
      <c r="E169" s="1553"/>
      <c r="F169" s="1553"/>
      <c r="G169" s="1553"/>
      <c r="H169" s="1553"/>
      <c r="I169" s="1554"/>
      <c r="J169" s="1555"/>
      <c r="K169" s="1235">
        <f ca="1">K171+K170</f>
        <v>70</v>
      </c>
      <c r="L169" s="1235">
        <f ca="1">L171+L170</f>
        <v>70</v>
      </c>
      <c r="M169" s="1235">
        <f ca="1">M171+M170</f>
        <v>0</v>
      </c>
      <c r="N169" s="64"/>
      <c r="O169" s="65"/>
      <c r="P169" s="440"/>
    </row>
    <row r="170" spans="1:16" s="55" customFormat="1">
      <c r="A170" s="1176"/>
      <c r="B170" s="850"/>
      <c r="C170" s="1539" t="s">
        <v>256</v>
      </c>
      <c r="D170" s="1540"/>
      <c r="E170" s="1540"/>
      <c r="F170" s="1540"/>
      <c r="G170" s="1540"/>
      <c r="H170" s="1540"/>
      <c r="I170" s="1540"/>
      <c r="J170" s="1541"/>
      <c r="K170" s="153">
        <f>SUMIF(J15:J149,"ES",K15:K149)</f>
        <v>70</v>
      </c>
      <c r="L170" s="153">
        <f>SUMIF(J15:J149,"ES",L15:L149)</f>
        <v>70</v>
      </c>
      <c r="M170" s="153">
        <f>SUMIF(J15:J149,"ES",M15:M149)</f>
        <v>0</v>
      </c>
      <c r="N170" s="424"/>
      <c r="O170" s="64"/>
      <c r="P170" s="44"/>
    </row>
    <row r="171" spans="1:16" s="1" customFormat="1" ht="16.5" customHeight="1">
      <c r="A171" s="424"/>
      <c r="B171" s="424"/>
      <c r="C171" s="1542" t="s">
        <v>99</v>
      </c>
      <c r="D171" s="1543"/>
      <c r="E171" s="1544"/>
      <c r="F171" s="1544"/>
      <c r="G171" s="1544"/>
      <c r="H171" s="1544"/>
      <c r="I171" s="1545"/>
      <c r="J171" s="1545"/>
      <c r="K171" s="153">
        <f ca="1">SUMIF(J14:J150,"LRVB",K34:K150)</f>
        <v>0</v>
      </c>
      <c r="L171" s="153">
        <f ca="1">SUMIF(J14:J150,"LRVB",L34:L150)</f>
        <v>0</v>
      </c>
      <c r="M171" s="153">
        <f ca="1">SUMIF(J14:J150,"LRVB",M34:M150)</f>
        <v>0</v>
      </c>
      <c r="N171" s="64"/>
      <c r="O171" s="65"/>
      <c r="P171" s="440"/>
    </row>
    <row r="172" spans="1:16" s="1" customFormat="1" ht="13.5" customHeight="1" thickBot="1">
      <c r="A172" s="424"/>
      <c r="B172" s="424"/>
      <c r="C172" s="1374" t="s">
        <v>100</v>
      </c>
      <c r="D172" s="1375"/>
      <c r="E172" s="1375"/>
      <c r="F172" s="1375"/>
      <c r="G172" s="1375"/>
      <c r="H172" s="1375"/>
      <c r="I172" s="1375"/>
      <c r="J172" s="1376"/>
      <c r="K172" s="1236">
        <f ca="1">K169+K157</f>
        <v>13418.099999999999</v>
      </c>
      <c r="L172" s="1236">
        <f ca="1">L169+L157</f>
        <v>13454.899999999998</v>
      </c>
      <c r="M172" s="1236">
        <f ca="1">M169+M157</f>
        <v>36.800000000000011</v>
      </c>
      <c r="N172" s="88"/>
      <c r="O172" s="65"/>
      <c r="P172" s="440"/>
    </row>
    <row r="173" spans="1:16" s="67" customFormat="1" ht="11.25">
      <c r="A173" s="66"/>
      <c r="B173" s="66"/>
      <c r="C173" s="66"/>
      <c r="D173" s="66"/>
      <c r="E173" s="66"/>
      <c r="F173" s="66"/>
      <c r="G173" s="66"/>
      <c r="H173" s="66"/>
      <c r="I173" s="66"/>
      <c r="J173" s="66"/>
      <c r="K173" s="74"/>
      <c r="L173" s="74"/>
      <c r="M173" s="74"/>
      <c r="N173" s="94"/>
      <c r="O173" s="66"/>
      <c r="P173" s="895"/>
    </row>
    <row r="174" spans="1:16" s="67" customFormat="1" ht="12.75">
      <c r="A174" s="66"/>
      <c r="B174" s="66"/>
      <c r="C174" s="66"/>
      <c r="D174" s="66"/>
      <c r="E174" s="64"/>
      <c r="F174" s="68"/>
      <c r="G174" s="68"/>
      <c r="H174" s="69"/>
      <c r="I174" s="66"/>
      <c r="J174" s="66"/>
      <c r="K174" s="94"/>
      <c r="L174" s="94"/>
      <c r="M174" s="94"/>
      <c r="N174" s="94"/>
      <c r="O174" s="69"/>
      <c r="P174" s="895"/>
    </row>
    <row r="175" spans="1:16" s="67" customFormat="1" ht="12.75">
      <c r="A175" s="66"/>
      <c r="B175" s="66"/>
      <c r="C175" s="66"/>
      <c r="D175" s="66"/>
      <c r="E175" s="64"/>
      <c r="F175" s="68"/>
      <c r="G175" s="68"/>
      <c r="H175" s="69"/>
      <c r="I175" s="66"/>
      <c r="J175" s="66"/>
      <c r="K175" s="66"/>
      <c r="L175" s="66"/>
      <c r="M175" s="66"/>
      <c r="N175" s="66"/>
      <c r="O175" s="69"/>
      <c r="P175" s="895"/>
    </row>
    <row r="176" spans="1:16">
      <c r="K176" s="90"/>
      <c r="L176" s="90"/>
      <c r="M176" s="90"/>
    </row>
    <row r="177" spans="11:13">
      <c r="K177" s="90"/>
      <c r="L177" s="90"/>
      <c r="M177" s="90"/>
    </row>
    <row r="178" spans="11:13">
      <c r="K178" s="185"/>
      <c r="L178" s="185"/>
      <c r="M178" s="185"/>
    </row>
  </sheetData>
  <mergeCells count="207">
    <mergeCell ref="C113:J113"/>
    <mergeCell ref="C114:O114"/>
    <mergeCell ref="E115:E116"/>
    <mergeCell ref="F115:F120"/>
    <mergeCell ref="G115:G120"/>
    <mergeCell ref="I115:I117"/>
    <mergeCell ref="G109:G110"/>
    <mergeCell ref="E143:E144"/>
    <mergeCell ref="N143:N144"/>
    <mergeCell ref="H109:H110"/>
    <mergeCell ref="I109:I110"/>
    <mergeCell ref="F109:F110"/>
    <mergeCell ref="C148:J148"/>
    <mergeCell ref="N148:O148"/>
    <mergeCell ref="B149:J149"/>
    <mergeCell ref="N149:O149"/>
    <mergeCell ref="C133:J133"/>
    <mergeCell ref="C134:O134"/>
    <mergeCell ref="E136:E137"/>
    <mergeCell ref="I136:I137"/>
    <mergeCell ref="E139:E140"/>
    <mergeCell ref="E141:E142"/>
    <mergeCell ref="N139:N140"/>
    <mergeCell ref="E145:E146"/>
    <mergeCell ref="N1:O1"/>
    <mergeCell ref="E3:N3"/>
    <mergeCell ref="E4:N4"/>
    <mergeCell ref="A5:O5"/>
    <mergeCell ref="N6:O6"/>
    <mergeCell ref="A7:A9"/>
    <mergeCell ref="B7:B9"/>
    <mergeCell ref="C7:C9"/>
    <mergeCell ref="D7:D9"/>
    <mergeCell ref="E7:E9"/>
    <mergeCell ref="L7:L9"/>
    <mergeCell ref="M7:M9"/>
    <mergeCell ref="N7:O7"/>
    <mergeCell ref="N8:N9"/>
    <mergeCell ref="F7:F9"/>
    <mergeCell ref="G7:G9"/>
    <mergeCell ref="H7:H9"/>
    <mergeCell ref="I7:I9"/>
    <mergeCell ref="J7:J9"/>
    <mergeCell ref="K7:K9"/>
    <mergeCell ref="C169:J169"/>
    <mergeCell ref="C170:J170"/>
    <mergeCell ref="C171:J171"/>
    <mergeCell ref="C172:J172"/>
    <mergeCell ref="C163:J163"/>
    <mergeCell ref="C164:J164"/>
    <mergeCell ref="C165:J165"/>
    <mergeCell ref="C166:J166"/>
    <mergeCell ref="C167:J167"/>
    <mergeCell ref="C168:J168"/>
    <mergeCell ref="C157:J157"/>
    <mergeCell ref="C158:J158"/>
    <mergeCell ref="C159:J159"/>
    <mergeCell ref="C160:J160"/>
    <mergeCell ref="C161:J161"/>
    <mergeCell ref="C162:J162"/>
    <mergeCell ref="B150:J150"/>
    <mergeCell ref="N150:O150"/>
    <mergeCell ref="C154:J154"/>
    <mergeCell ref="C156:J156"/>
    <mergeCell ref="A151:O151"/>
    <mergeCell ref="A152:O152"/>
    <mergeCell ref="A127:A132"/>
    <mergeCell ref="B127:B132"/>
    <mergeCell ref="C127:C132"/>
    <mergeCell ref="E127:E129"/>
    <mergeCell ref="F127:F129"/>
    <mergeCell ref="I130:I131"/>
    <mergeCell ref="C122:J122"/>
    <mergeCell ref="C123:O123"/>
    <mergeCell ref="A125:A126"/>
    <mergeCell ref="B125:B126"/>
    <mergeCell ref="C125:C126"/>
    <mergeCell ref="E125:E126"/>
    <mergeCell ref="F125:F126"/>
    <mergeCell ref="H125:H126"/>
    <mergeCell ref="I125:I126"/>
    <mergeCell ref="N125:N126"/>
    <mergeCell ref="A111:A112"/>
    <mergeCell ref="B111:B112"/>
    <mergeCell ref="C111:C112"/>
    <mergeCell ref="D111:D112"/>
    <mergeCell ref="A109:A110"/>
    <mergeCell ref="B109:B110"/>
    <mergeCell ref="C109:C110"/>
    <mergeCell ref="D109:D110"/>
    <mergeCell ref="E109:E110"/>
    <mergeCell ref="I103:I105"/>
    <mergeCell ref="N103:N104"/>
    <mergeCell ref="D106:D107"/>
    <mergeCell ref="E106:E107"/>
    <mergeCell ref="G106:G107"/>
    <mergeCell ref="I106:I107"/>
    <mergeCell ref="D92:D93"/>
    <mergeCell ref="E92:E93"/>
    <mergeCell ref="E97:E102"/>
    <mergeCell ref="I97:I102"/>
    <mergeCell ref="N97:N98"/>
    <mergeCell ref="N99:N100"/>
    <mergeCell ref="G83:G85"/>
    <mergeCell ref="E84:E85"/>
    <mergeCell ref="N84:N85"/>
    <mergeCell ref="E86:E87"/>
    <mergeCell ref="E88:E89"/>
    <mergeCell ref="G88:G89"/>
    <mergeCell ref="I77:I79"/>
    <mergeCell ref="N77:N79"/>
    <mergeCell ref="A80:A81"/>
    <mergeCell ref="B80:B81"/>
    <mergeCell ref="C80:C81"/>
    <mergeCell ref="E80:E81"/>
    <mergeCell ref="F80:F81"/>
    <mergeCell ref="G80:G81"/>
    <mergeCell ref="H80:H81"/>
    <mergeCell ref="I80:I81"/>
    <mergeCell ref="E73:E75"/>
    <mergeCell ref="G73:G75"/>
    <mergeCell ref="N73:N74"/>
    <mergeCell ref="A77:A79"/>
    <mergeCell ref="B77:B79"/>
    <mergeCell ref="C77:C79"/>
    <mergeCell ref="E77:E79"/>
    <mergeCell ref="F77:F79"/>
    <mergeCell ref="G77:G79"/>
    <mergeCell ref="H77:H79"/>
    <mergeCell ref="E64:E66"/>
    <mergeCell ref="G64:G65"/>
    <mergeCell ref="I64:I65"/>
    <mergeCell ref="N64:N65"/>
    <mergeCell ref="E68:E72"/>
    <mergeCell ref="G68:G70"/>
    <mergeCell ref="I68:I70"/>
    <mergeCell ref="N57:N60"/>
    <mergeCell ref="A61:A62"/>
    <mergeCell ref="B61:B62"/>
    <mergeCell ref="C61:C62"/>
    <mergeCell ref="E61:E62"/>
    <mergeCell ref="F61:F62"/>
    <mergeCell ref="G61:G62"/>
    <mergeCell ref="H61:H62"/>
    <mergeCell ref="N50:N52"/>
    <mergeCell ref="A53:A56"/>
    <mergeCell ref="B53:B56"/>
    <mergeCell ref="C53:C56"/>
    <mergeCell ref="F53:F56"/>
    <mergeCell ref="G53:G56"/>
    <mergeCell ref="H53:H56"/>
    <mergeCell ref="I53:I54"/>
    <mergeCell ref="A57:A60"/>
    <mergeCell ref="B57:B60"/>
    <mergeCell ref="C57:C60"/>
    <mergeCell ref="E57:E60"/>
    <mergeCell ref="F57:F60"/>
    <mergeCell ref="G57:G60"/>
    <mergeCell ref="H57:H60"/>
    <mergeCell ref="I57:I58"/>
    <mergeCell ref="I43:I45"/>
    <mergeCell ref="E47:E48"/>
    <mergeCell ref="A50:A52"/>
    <mergeCell ref="B50:B52"/>
    <mergeCell ref="C50:C52"/>
    <mergeCell ref="E50:E52"/>
    <mergeCell ref="F50:F52"/>
    <mergeCell ref="G50:G52"/>
    <mergeCell ref="H50:H52"/>
    <mergeCell ref="I50:I52"/>
    <mergeCell ref="E37:E38"/>
    <mergeCell ref="G37:G38"/>
    <mergeCell ref="I37:I38"/>
    <mergeCell ref="E39:E40"/>
    <mergeCell ref="G39:G40"/>
    <mergeCell ref="I39:I40"/>
    <mergeCell ref="I28:I29"/>
    <mergeCell ref="N28:N29"/>
    <mergeCell ref="E41:E42"/>
    <mergeCell ref="G41:G42"/>
    <mergeCell ref="I41:I42"/>
    <mergeCell ref="O28:O29"/>
    <mergeCell ref="A33:A36"/>
    <mergeCell ref="B33:B36"/>
    <mergeCell ref="C33:C36"/>
    <mergeCell ref="E33:E36"/>
    <mergeCell ref="F33:F36"/>
    <mergeCell ref="G33:G36"/>
    <mergeCell ref="H33:H36"/>
    <mergeCell ref="A19:A26"/>
    <mergeCell ref="B19:B26"/>
    <mergeCell ref="C19:C26"/>
    <mergeCell ref="E19:E23"/>
    <mergeCell ref="G19:G23"/>
    <mergeCell ref="E28:E30"/>
    <mergeCell ref="G28:G29"/>
    <mergeCell ref="I33:I35"/>
    <mergeCell ref="A10:O10"/>
    <mergeCell ref="A11:O11"/>
    <mergeCell ref="B12:O12"/>
    <mergeCell ref="C13:O13"/>
    <mergeCell ref="E15:E16"/>
    <mergeCell ref="F15:F16"/>
    <mergeCell ref="G15:G18"/>
    <mergeCell ref="H15:H16"/>
    <mergeCell ref="I15:I18"/>
    <mergeCell ref="N15:N16"/>
  </mergeCells>
  <printOptions horizontalCentered="1"/>
  <pageMargins left="0.59055118110236227" right="0.19685039370078741" top="0.39370078740157483" bottom="0" header="0" footer="0"/>
  <pageSetup paperSize="9" scale="63" orientation="portrait" r:id="rId1"/>
  <rowBreaks count="3" manualBreakCount="3">
    <brk id="46" max="14" man="1"/>
    <brk id="94" max="14" man="1"/>
    <brk id="133"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2018 MVP</vt:lpstr>
      <vt:lpstr>aiškinamoji lentelė  išskleista</vt:lpstr>
      <vt:lpstr>Lyginamasis variantas</vt:lpstr>
      <vt:lpstr>'2018 MVP'!Print_Area</vt:lpstr>
      <vt:lpstr>'aiškinamoji lentelė  išskleista'!Print_Area</vt:lpstr>
      <vt:lpstr>'Lyginamasis variantas'!Print_Area</vt:lpstr>
      <vt:lpstr>'2018 MVP'!Print_Titles</vt:lpstr>
      <vt:lpstr>'aiškinamoji lentelė  išskleista'!Print_Titles</vt:lpstr>
      <vt:lpstr>'Lyginamasis variantas'!Print_Titles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Audra Cepiene</cp:lastModifiedBy>
  <cp:lastPrinted>2018-10-29T06:51:36Z</cp:lastPrinted>
  <dcterms:created xsi:type="dcterms:W3CDTF">2015-10-15T13:35:41Z</dcterms:created>
  <dcterms:modified xsi:type="dcterms:W3CDTF">2018-11-06T09:35:06Z</dcterms:modified>
</cp:coreProperties>
</file>