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MVP PLANAI\2018 MVP\II KEITIMAS\Įsakymas intranetui\"/>
    </mc:Choice>
  </mc:AlternateContent>
  <bookViews>
    <workbookView xWindow="480" yWindow="870" windowWidth="27795" windowHeight="11550"/>
  </bookViews>
  <sheets>
    <sheet name="2018 MVP" sheetId="2" r:id="rId1"/>
    <sheet name="Lyginamasis variantas" sheetId="3" r:id="rId2"/>
  </sheets>
  <definedNames>
    <definedName name="_xlnm.Print_Area" localSheetId="0">'2018 MVP'!$A$1:$M$142</definedName>
    <definedName name="_xlnm.Print_Area" localSheetId="1">'Lyginamasis variantas'!$A$1:$O$141</definedName>
    <definedName name="_xlnm.Print_Titles" localSheetId="0">'2018 MVP'!$10:$12</definedName>
    <definedName name="_xlnm.Print_Titles" localSheetId="1">'Lyginamasis variantas'!$7:$9</definedName>
  </definedNames>
  <calcPr calcId="162913"/>
</workbook>
</file>

<file path=xl/calcChain.xml><?xml version="1.0" encoding="utf-8"?>
<calcChain xmlns="http://schemas.openxmlformats.org/spreadsheetml/2006/main">
  <c r="M128" i="3" l="1"/>
  <c r="M129" i="3"/>
  <c r="K110" i="2" l="1"/>
  <c r="L107" i="3"/>
  <c r="M107" i="3" s="1"/>
  <c r="K80" i="2"/>
  <c r="L77" i="3"/>
  <c r="M77" i="3" s="1"/>
  <c r="M79" i="3"/>
  <c r="M73" i="3"/>
  <c r="M68" i="3"/>
  <c r="K68" i="2" l="1"/>
  <c r="L65" i="3"/>
  <c r="M65" i="3" s="1"/>
  <c r="M88" i="3" l="1"/>
  <c r="K35" i="3" l="1"/>
  <c r="K75" i="3"/>
  <c r="K72" i="3"/>
  <c r="M72" i="3" s="1"/>
  <c r="K39" i="2" l="1"/>
  <c r="K80" i="3" l="1"/>
  <c r="K67" i="2" l="1"/>
  <c r="L64" i="3"/>
  <c r="K78" i="2" l="1"/>
  <c r="L75" i="3"/>
  <c r="M126" i="3" l="1"/>
  <c r="L126" i="3"/>
  <c r="K126" i="3"/>
  <c r="K125" i="3"/>
  <c r="K128" i="2"/>
  <c r="K38" i="2"/>
  <c r="M33" i="3"/>
  <c r="M131" i="3" s="1"/>
  <c r="M35" i="3"/>
  <c r="L35" i="3"/>
  <c r="M28" i="3"/>
  <c r="L80" i="3" l="1"/>
  <c r="L125" i="3"/>
  <c r="L129" i="3"/>
  <c r="K129" i="3"/>
  <c r="K131" i="2"/>
  <c r="K48" i="2"/>
  <c r="M137" i="3" l="1"/>
  <c r="M136" i="3"/>
  <c r="M135" i="3"/>
  <c r="M132" i="3"/>
  <c r="M130" i="3"/>
  <c r="M127" i="3"/>
  <c r="M125" i="3"/>
  <c r="M124" i="3"/>
  <c r="M123" i="3"/>
  <c r="M122" i="3"/>
  <c r="M121" i="3"/>
  <c r="L137" i="3"/>
  <c r="L136" i="3"/>
  <c r="L135" i="3"/>
  <c r="L132" i="3"/>
  <c r="L131" i="3"/>
  <c r="L130" i="3"/>
  <c r="L128" i="3"/>
  <c r="L127" i="3"/>
  <c r="L124" i="3"/>
  <c r="L123" i="3"/>
  <c r="L122" i="3"/>
  <c r="M120" i="3" l="1"/>
  <c r="M109" i="3"/>
  <c r="M105" i="3"/>
  <c r="M99" i="3"/>
  <c r="M91" i="3"/>
  <c r="M53" i="3"/>
  <c r="M45" i="3"/>
  <c r="M46" i="3" s="1"/>
  <c r="M32" i="3"/>
  <c r="M36" i="3" s="1"/>
  <c r="M29" i="3"/>
  <c r="M26" i="3"/>
  <c r="M19" i="3"/>
  <c r="L109" i="3"/>
  <c r="L110" i="3" s="1"/>
  <c r="L105" i="3"/>
  <c r="L99" i="3"/>
  <c r="L82" i="3"/>
  <c r="L53" i="3"/>
  <c r="L45" i="3"/>
  <c r="L46" i="3" s="1"/>
  <c r="L32" i="3"/>
  <c r="L29" i="3"/>
  <c r="L26" i="3"/>
  <c r="L19" i="3"/>
  <c r="K137" i="3"/>
  <c r="K136" i="3"/>
  <c r="K135" i="3"/>
  <c r="K132" i="3"/>
  <c r="K131" i="3"/>
  <c r="K130" i="3"/>
  <c r="K128" i="3"/>
  <c r="K127" i="3"/>
  <c r="K124" i="3"/>
  <c r="K123" i="3"/>
  <c r="K122" i="3"/>
  <c r="K109" i="3"/>
  <c r="K105" i="3"/>
  <c r="K99" i="3"/>
  <c r="K82" i="3"/>
  <c r="K91" i="3" s="1"/>
  <c r="K53" i="3"/>
  <c r="K45" i="3"/>
  <c r="K46" i="3" s="1"/>
  <c r="K32" i="3"/>
  <c r="K29" i="3"/>
  <c r="K26" i="3"/>
  <c r="K19" i="3"/>
  <c r="K36" i="3" l="1"/>
  <c r="K110" i="3"/>
  <c r="L36" i="3"/>
  <c r="K133" i="3"/>
  <c r="K100" i="3"/>
  <c r="L133" i="3"/>
  <c r="K121" i="3"/>
  <c r="K120" i="3" s="1"/>
  <c r="L91" i="3"/>
  <c r="L100" i="3" s="1"/>
  <c r="L121" i="3"/>
  <c r="L120" i="3" s="1"/>
  <c r="K134" i="3"/>
  <c r="M110" i="3"/>
  <c r="K102" i="2"/>
  <c r="L111" i="3" l="1"/>
  <c r="L112" i="3" s="1"/>
  <c r="K111" i="3"/>
  <c r="K119" i="3"/>
  <c r="K138" i="3" s="1"/>
  <c r="M80" i="3"/>
  <c r="M100" i="3" s="1"/>
  <c r="M111" i="3" s="1"/>
  <c r="M133" i="3"/>
  <c r="M119" i="3" s="1"/>
  <c r="M134" i="3"/>
  <c r="M112" i="3" l="1"/>
  <c r="M138" i="3"/>
  <c r="K112" i="3"/>
  <c r="K83" i="2"/>
  <c r="L119" i="3" l="1"/>
  <c r="L134" i="3"/>
  <c r="K32" i="2"/>
  <c r="L138" i="3" l="1"/>
  <c r="K49" i="2"/>
  <c r="K130" i="2"/>
  <c r="K112" i="2"/>
  <c r="K29" i="2" l="1"/>
  <c r="K56" i="2" l="1"/>
  <c r="K22" i="2" l="1"/>
  <c r="K85" i="2" l="1"/>
  <c r="K94" i="2" l="1"/>
  <c r="K103" i="2" s="1"/>
  <c r="K123" i="2"/>
  <c r="K108" i="2"/>
  <c r="K113" i="2" s="1"/>
  <c r="K132" i="2" l="1"/>
  <c r="K124" i="2" l="1"/>
  <c r="K135" i="2" l="1"/>
  <c r="K133" i="2"/>
  <c r="K129" i="2"/>
  <c r="K137" i="2" l="1"/>
  <c r="K35" i="2" l="1"/>
  <c r="K114" i="2" l="1"/>
  <c r="K115" i="2" s="1"/>
  <c r="K125" i="2" l="1"/>
  <c r="K126" i="2"/>
  <c r="K127" i="2"/>
  <c r="K134" i="2"/>
  <c r="K139" i="2"/>
  <c r="K138" i="2"/>
  <c r="K122" i="2" l="1"/>
  <c r="K121" i="2" s="1"/>
  <c r="K136" i="2"/>
  <c r="K140" i="2" l="1"/>
</calcChain>
</file>

<file path=xl/comments1.xml><?xml version="1.0" encoding="utf-8"?>
<comments xmlns="http://schemas.openxmlformats.org/spreadsheetml/2006/main">
  <authors>
    <author>Audra Cepiene</author>
  </authors>
  <commentList>
    <comment ref="L27" authorId="0" shapeId="0">
      <text>
        <r>
          <rPr>
            <sz val="9"/>
            <color indexed="81"/>
            <rFont val="Tahoma"/>
            <family val="2"/>
            <charset val="186"/>
          </rPr>
          <t xml:space="preserve">
Atliekami darbai: mazuto iš 10 betoninių talpų utilizavimas, pačių talpų išardymas ir transportavimas, užteršto grunto iškasimas ir išvežimas (315 m2), statybinio laužo surinkimas ir išvežimas ir kt.</t>
        </r>
      </text>
    </comment>
    <comment ref="F33"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2" authorId="0" shapeId="0">
      <text>
        <r>
          <rPr>
            <sz val="9"/>
            <color indexed="81"/>
            <rFont val="Tahoma"/>
            <family val="2"/>
            <charset val="186"/>
          </rPr>
          <t xml:space="preserve">
pagal taryboje patvirtintą 2017-2021 m. programą</t>
        </r>
      </text>
    </comment>
    <comment ref="F42"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F44"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L46" authorId="0" shapeId="0">
      <text>
        <r>
          <rPr>
            <sz val="9"/>
            <color indexed="81"/>
            <rFont val="Tahoma"/>
            <family val="2"/>
            <charset val="186"/>
          </rPr>
          <t xml:space="preserve">2016 m. lapkričio 1 d. įsigaliojo Triukšmo valdymo įstatymo  Nr. IX-2499 2, 5, 7, 8, 9, 11, 13, 14, 17, 18, 24, 26, 27, 29 straipsnių pakeitimo ir 19, 20 straipsnių pripažinimo netekusiais galios įstatymas, pagal kurio nuostatas iki šio įstatymo įsigaliojimo dienos sudaryti ir patvirtinti strateginiai triukšmo žemėlapiai galioja iki 2017 m. birželio 30 d. Nauji strateginiai triukšmo žemėlapiai turi būti sudaryti pagal 2016 m. duomenis ir patvirtinti ne vėliau kaip iki 2017 m. birželio 30 d. 
Klaipėdos miesto strateginiai triukšmo žemėlapiai yra patvirtinti Klaipėdos miesto savivaldybės tarybos 2012 m. liepos 26 d. sprendimu Nr. T2-199. Pagal pakeistas Triukšmo valdymo įstatymo nuostatas Klaipėdos miesto savivaldybei atsirado pareiga sudaryti naujus strateginius triukšmo žemėlapius. Kadangi šie darbai yra didelės apimties, viešasis pirkimas planuojamas 2017 m., žemėlapių sudarymas, derinimas ir tvirtinimas – 2018 m. 
Pagal analogišką pirkimą (2010-08-17 d. sutartis Nr. J12-169) valstybės dotacijos lėšomis  už Klaipėdos miesto aglomeracijos strateginių triukšmo žemėlapių parengimo paslaugą buvo sumokėta 68 325,33 Eur . Atsižvelgiant į esamą reglamentavimą,  planuojamos paslaugos apimtys bus ženkliai didesnės, todėl tikėtinas priemonės „Strateginių triukšmo žemėlapių parengimas“ lėšų poreikis SB lėšomis 2018 m. – 100 000 Eur. 
</t>
        </r>
      </text>
    </comment>
    <comment ref="F52"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L52"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M54" authorId="0" shapeId="0">
      <text>
        <r>
          <rPr>
            <sz val="9"/>
            <color indexed="81"/>
            <rFont val="Tahoma"/>
            <family val="2"/>
            <charset val="186"/>
          </rPr>
          <t>Mažojo Žardės tvenkinio (projektas 4 tūkst. Eur, tvarkymo darbai 60 tūkst. Eur) ir Danės upės senvagės (projektas 9 tūkst. Eur, tvarkymo darbai 100 tūkst. Eur), Žardės Kuncų piliakalnio telkinio (projektas 10 tūkst. eur ir 90 tūkst. eur)</t>
        </r>
      </text>
    </comment>
    <comment ref="E57"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5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L58" authorId="0" shapeId="0">
      <text>
        <r>
          <rPr>
            <sz val="9"/>
            <color indexed="81"/>
            <rFont val="Tahoma"/>
            <family val="2"/>
            <charset val="186"/>
          </rPr>
          <t>(2018 m. medžių ir dekoratyvinių augalų - Šaulių g., Bijūnų g., Jaunystės g. vandens telkinio teritorijoje, Taikos pr. 76 prie poliklinikos, Taikos pr. ir Kauno g. skvere, Gintaro g., Žardės aikštėje;  gyvatvorės - Šilutės pl., daugiamečiai augalai - prie garso izoliacinių sienučių Jūrininkų prospekte, Priestočio g., Sportininkų g.)</t>
        </r>
      </text>
    </comment>
    <comment ref="L60" authorId="0" shapeId="0">
      <text>
        <r>
          <rPr>
            <sz val="9"/>
            <color indexed="81"/>
            <rFont val="Tahoma"/>
            <family val="2"/>
            <charset val="186"/>
          </rPr>
          <t>(2018 m. Labrenciškių dviračių take,  Draugystės parke, Kretingos g., Lideikio g., Šiaurės rage, Danės krantinėje, parke tarp Baltijos pr. ir Debreceno g.)</t>
        </r>
      </text>
    </comment>
    <comment ref="L61" authorId="0" shapeId="0">
      <text>
        <r>
          <rPr>
            <sz val="9"/>
            <color indexed="81"/>
            <rFont val="Tahoma"/>
            <family val="2"/>
            <charset val="186"/>
          </rPr>
          <t>Puodžių skvere pagal pateiktą projektinę sąmatą bus pasodinta:
-27 vnt. naujų medžių,
- 409 vnt. krūmų,
- 1093 vnt. daugiamečių gėlių,
- 2160 vnt. svogūninių augalų,
- 887 kv.m. vejos.</t>
        </r>
      </text>
    </comment>
    <comment ref="L62" authorId="0" shapeId="0">
      <text>
        <r>
          <rPr>
            <sz val="9"/>
            <color indexed="81"/>
            <rFont val="Tahoma"/>
            <family val="2"/>
            <charset val="186"/>
          </rPr>
          <t>2018 m.  Debreceno  g., Statybininkų pr.</t>
        </r>
      </text>
    </comment>
    <comment ref="F64"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J64"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F6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7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7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8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84"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F85"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L88" authorId="0" shapeId="0">
      <text>
        <r>
          <rPr>
            <sz val="9"/>
            <color indexed="81"/>
            <rFont val="Tahoma"/>
            <family val="2"/>
            <charset val="186"/>
          </rPr>
          <t xml:space="preserve">Žemėtvarkos skyrius parengs  Žemės sklypo pertvarkymo ir formavimo projektą iš 1 programoje suplanuotų lėšų. </t>
        </r>
      </text>
    </comment>
    <comment ref="F96"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99"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5"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K122" authorId="0" shapeId="0">
      <text>
        <r>
          <rPr>
            <b/>
            <sz val="9"/>
            <color indexed="81"/>
            <rFont val="Tahoma"/>
            <family val="2"/>
            <charset val="186"/>
          </rPr>
          <t>7301,7</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N24" authorId="0" shapeId="0">
      <text>
        <r>
          <rPr>
            <sz val="9"/>
            <color indexed="81"/>
            <rFont val="Tahoma"/>
            <family val="2"/>
            <charset val="186"/>
          </rPr>
          <t xml:space="preserve">
Atliekami darbai: mazuto iš 10 betoninių talpų utilizavimas, pačių talpų išardymas ir transportavimas, užteršto grunto iškasimas ir išvežimas (315 m2), statybinio laužo surinkimas ir išvežimas ir kt.</t>
        </r>
      </text>
    </comment>
    <comment ref="F30"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9" authorId="0" shapeId="0">
      <text>
        <r>
          <rPr>
            <sz val="9"/>
            <color indexed="81"/>
            <rFont val="Tahoma"/>
            <family val="2"/>
            <charset val="186"/>
          </rPr>
          <t xml:space="preserve">
pagal taryboje patvirtintą 2017-2021 m. programą</t>
        </r>
      </text>
    </comment>
    <comment ref="F39"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F41"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N43" authorId="0" shapeId="0">
      <text>
        <r>
          <rPr>
            <sz val="9"/>
            <color indexed="81"/>
            <rFont val="Tahoma"/>
            <family val="2"/>
            <charset val="186"/>
          </rPr>
          <t xml:space="preserve">2016 m. lapkričio 1 d. įsigaliojo Triukšmo valdymo įstatymo  Nr. IX-2499 2, 5, 7, 8, 9, 11, 13, 14, 17, 18, 24, 26, 27, 29 straipsnių pakeitimo ir 19, 20 straipsnių pripažinimo netekusiais galios įstatymas, pagal kurio nuostatas iki šio įstatymo įsigaliojimo dienos sudaryti ir patvirtinti strateginiai triukšmo žemėlapiai galioja iki 2017 m. birželio 30 d. Nauji strateginiai triukšmo žemėlapiai turi būti sudaryti pagal 2016 m. duomenis ir patvirtinti ne vėliau kaip iki 2017 m. birželio 30 d. 
Klaipėdos miesto strateginiai triukšmo žemėlapiai yra patvirtinti Klaipėdos miesto savivaldybės tarybos 2012 m. liepos 26 d. sprendimu Nr. T2-199. Pagal pakeistas Triukšmo valdymo įstatymo nuostatas Klaipėdos miesto savivaldybei atsirado pareiga sudaryti naujus strateginius triukšmo žemėlapius. Kadangi šie darbai yra didelės apimties, viešasis pirkimas planuojamas 2017 m., žemėlapių sudarymas, derinimas ir tvirtinimas – 2018 m. 
Pagal analogišką pirkimą (2010-08-17 d. sutartis Nr. J12-169) valstybės dotacijos lėšomis  už Klaipėdos miesto aglomeracijos strateginių triukšmo žemėlapių parengimo paslaugą buvo sumokėta 68 325,33 Eur . Atsižvelgiant į esamą reglamentavimą,  planuojamos paslaugos apimtys bus ženkliai didesnės, todėl tikėtinas priemonės „Strateginių triukšmo žemėlapių parengimas“ lėšų poreikis SB lėšomis 2018 m. – 100 000 Eur. 
</t>
        </r>
      </text>
    </comment>
    <comment ref="F49"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N49"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O51" authorId="0" shapeId="0">
      <text>
        <r>
          <rPr>
            <sz val="9"/>
            <color indexed="81"/>
            <rFont val="Tahoma"/>
            <family val="2"/>
            <charset val="186"/>
          </rPr>
          <t>Mažojo Žardės tvenkinio (projektas 4 tūkst. Eur, tvarkymo darbai 60 tūkst. Eur) ir Danės upės senvagės (projektas 9 tūkst. Eur, tvarkymo darbai 100 tūkst. Eur), Žardės Kuncų piliakalnio telkinio (projektas 10 tūkst. eur ir 90 tūkst. eur)</t>
        </r>
      </text>
    </comment>
    <comment ref="E54"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5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N55" authorId="0" shapeId="0">
      <text>
        <r>
          <rPr>
            <sz val="9"/>
            <color indexed="81"/>
            <rFont val="Tahoma"/>
            <family val="2"/>
            <charset val="186"/>
          </rPr>
          <t>(2018 m. medžių ir dekoratyvinių augalų - Šaulių g., Bijūnų g., Jaunystės g. vandens telkinio teritorijoje, Taikos pr. 76 prie poliklinikos, Taikos pr. ir Kauno g. skvere, Gintaro g., Žardės aikštėje;  gyvatvorės - Šilutės pl., daugiamečiai augalai - prie garso izoliacinių sienučių Jūrininkų prospekte, Priestočio g., Sportininkų g.)</t>
        </r>
      </text>
    </comment>
    <comment ref="N57" authorId="0" shapeId="0">
      <text>
        <r>
          <rPr>
            <sz val="9"/>
            <color indexed="81"/>
            <rFont val="Tahoma"/>
            <family val="2"/>
            <charset val="186"/>
          </rPr>
          <t>(2018 m. Labrenciškių dviračių take,  Draugystės parke, Kretingos g., Lideikio g., Šiaurės rage, Danės krantinėje, parke tarp Baltijos pr. ir Debreceno g.)</t>
        </r>
      </text>
    </comment>
    <comment ref="N58" authorId="0" shapeId="0">
      <text>
        <r>
          <rPr>
            <sz val="9"/>
            <color indexed="81"/>
            <rFont val="Tahoma"/>
            <family val="2"/>
            <charset val="186"/>
          </rPr>
          <t>Puodžių skvere pagal pateiktą projektinę sąmatą bus pasodinta:
-27 vnt. naujų medžių,
- 409 vnt. krūmų,
- 1093 vnt. daugiamečių gėlių,
- 2160 vnt. svogūninių augalų,
- 887 kv.m. vejos.</t>
        </r>
      </text>
    </comment>
    <comment ref="N59" authorId="0" shapeId="0">
      <text>
        <r>
          <rPr>
            <sz val="9"/>
            <color indexed="81"/>
            <rFont val="Tahoma"/>
            <family val="2"/>
            <charset val="186"/>
          </rPr>
          <t>2018 m.  Debreceno  g., Statybininkų pr.</t>
        </r>
      </text>
    </comment>
    <comment ref="F6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J62"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F6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68"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7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7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81"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F82"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N85" authorId="0" shapeId="0">
      <text>
        <r>
          <rPr>
            <sz val="9"/>
            <color indexed="81"/>
            <rFont val="Tahoma"/>
            <family val="2"/>
            <charset val="186"/>
          </rPr>
          <t xml:space="preserve">Žemėtvarkos skyrius parengs  Žemės sklypo pertvarkymo ir formavimo projektą iš 1 programoje suplanuotų lėšų. </t>
        </r>
      </text>
    </comment>
    <comment ref="F93"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96"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2"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L120" authorId="0" shapeId="0">
      <text>
        <r>
          <rPr>
            <b/>
            <sz val="9"/>
            <color indexed="81"/>
            <rFont val="Tahoma"/>
            <family val="2"/>
            <charset val="186"/>
          </rPr>
          <t xml:space="preserve">7301,7
</t>
        </r>
        <r>
          <rPr>
            <sz val="9"/>
            <color indexed="81"/>
            <rFont val="Tahoma"/>
            <family val="2"/>
            <charset val="186"/>
          </rPr>
          <t xml:space="preserve">
</t>
        </r>
      </text>
    </comment>
  </commentList>
</comments>
</file>

<file path=xl/sharedStrings.xml><?xml version="1.0" encoding="utf-8"?>
<sst xmlns="http://schemas.openxmlformats.org/spreadsheetml/2006/main" count="719" uniqueCount="214">
  <si>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</si>
  <si>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</si>
  <si>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</si>
  <si>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</si>
  <si>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</si>
  <si>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</si>
  <si>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</si>
  <si>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</si>
  <si>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</si>
  <si>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</si>
  <si>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</si>
  <si>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</si>
  <si>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</si>
  <si>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</si>
  <si>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</si>
  <si>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</si>
  <si>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</si>
  <si>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</si>
  <si>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P3</t>
  </si>
  <si>
    <t>05</t>
  </si>
  <si>
    <t>6</t>
  </si>
  <si>
    <t>Komunalinių atliekų surinkimas ir tvarkymas</t>
  </si>
  <si>
    <t>MŪD Aplinkos kokybės sk.</t>
  </si>
  <si>
    <t>SB(VR)</t>
  </si>
  <si>
    <t>SB(VRL)</t>
  </si>
  <si>
    <t>Komunalinių atliekų surinkimas ir tvarkymas Lėbartų kapinėse</t>
  </si>
  <si>
    <t>MŪD Kapinių priežiūros sk.</t>
  </si>
  <si>
    <t>Iš viso:</t>
  </si>
  <si>
    <t>02</t>
  </si>
  <si>
    <t>Atliekų, kurių turėtojo nustatyti neįmanoma arba kuris nebeegzistuoja, tvarkymas:</t>
  </si>
  <si>
    <t>SB(AA)</t>
  </si>
  <si>
    <t>Savavališkai užterštų teritorijų sutvarkymas</t>
  </si>
  <si>
    <t xml:space="preserve"> MŪD Miesto tvarkymo skyrius </t>
  </si>
  <si>
    <t>Išvežta padangų, t</t>
  </si>
  <si>
    <t>Pavojingų atliekų šalinimas</t>
  </si>
  <si>
    <t>SB(AAL)</t>
  </si>
  <si>
    <t>03</t>
  </si>
  <si>
    <t xml:space="preserve">Visuomenės švietimo atliekų tvarkymo klausimais vykdymas </t>
  </si>
  <si>
    <t>04</t>
  </si>
  <si>
    <t>I</t>
  </si>
  <si>
    <t>P2.1.3.17</t>
  </si>
  <si>
    <t>ES</t>
  </si>
  <si>
    <t>SB</t>
  </si>
  <si>
    <t>IED Projektų skyrius</t>
  </si>
  <si>
    <t>Iš viso uždaviniui:</t>
  </si>
  <si>
    <t xml:space="preserve">Vykdyti gamtinės aplinkos stebėsenos ir gyventojų ekologinio švietimo priemones </t>
  </si>
  <si>
    <t xml:space="preserve">P5, P2.3.3.1. </t>
  </si>
  <si>
    <t>Klaipėdos miesto savivaldybės aplinkos monitoringo vykdymas</t>
  </si>
  <si>
    <t>Parengta ataskaitų, vnt.</t>
  </si>
  <si>
    <t>Visuomenės ekologinis švietimas</t>
  </si>
  <si>
    <t xml:space="preserve">Prižiūrėti, saugoti ir gausinti miesto poilsio zonų gamtinę aplinką </t>
  </si>
  <si>
    <t xml:space="preserve">MŪD Miesto tvarkymo skyrius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</si>
  <si>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</si>
  <si>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</si>
  <si>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</si>
  <si>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</si>
  <si>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</si>
  <si>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</si>
  <si>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</si>
  <si>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 xml:space="preserve">IED Projektų skyrius </t>
  </si>
  <si>
    <t xml:space="preserve">IED Projekto vadovas 
G. Dovidaitis 
</t>
  </si>
  <si>
    <t>Pajūrio juostos priežiūra ir apsauga:</t>
  </si>
  <si>
    <t>P2.3.1.2</t>
  </si>
  <si>
    <t xml:space="preserve"> MŪD BĮ "Klaipėdos paplūdimiai" </t>
  </si>
  <si>
    <t xml:space="preserve">Projekto „Aplinkos pritaikymo ir aplinkosaugos priemonių įgyvendinimas Baltijos jūros paplūdimių zonoje“  įgyvendinimas </t>
  </si>
  <si>
    <t>SB(VB)</t>
  </si>
  <si>
    <t>UPD Architektūros ir miesto planavimo sk.</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</si>
  <si>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</si>
  <si>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</si>
  <si>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</si>
  <si>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</si>
  <si>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</si>
  <si>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</si>
  <si>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</si>
  <si>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</si>
  <si>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Vietinių rinkliavų lėšos </t>
    </r>
    <r>
      <rPr>
        <b/>
        <sz val="10"/>
        <rFont val="Times New Roman"/>
        <family val="1"/>
        <charset val="186"/>
      </rPr>
      <t>SB(VR)</t>
    </r>
  </si>
  <si>
    <r>
      <t xml:space="preserve">Paskolos lėšos </t>
    </r>
    <r>
      <rPr>
        <b/>
        <sz val="10"/>
        <rFont val="Times New Roman"/>
        <family val="1"/>
        <charset val="186"/>
      </rPr>
      <t>SB(P)</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</si>
  <si>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</si>
  <si>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</si>
  <si>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r>
      <t>Programų lėšų likučių laikinai laisvos lėšos</t>
    </r>
    <r>
      <rPr>
        <b/>
        <sz val="10"/>
        <rFont val="Times New Roman"/>
        <family val="1"/>
        <charset val="186"/>
      </rPr>
      <t xml:space="preserve"> SB(VRL) </t>
    </r>
    <r>
      <rPr>
        <sz val="10"/>
        <rFont val="Times New Roman"/>
        <family val="1"/>
        <charset val="186"/>
      </rPr>
      <t>- rinkliavos likutis</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</si>
  <si>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</si>
  <si>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</si>
  <si>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</si>
  <si>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</si>
  <si>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</si>
  <si>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 xml:space="preserve">Sutvarkyta vandens telkinių, vnt.  </t>
  </si>
  <si>
    <t>tūkst. Eur</t>
  </si>
  <si>
    <t>Informuota asmenų, tūkst.</t>
  </si>
  <si>
    <t xml:space="preserve">Sąjūdžio parko reprezentacinės dalies ir prieigų sutvarkymas </t>
  </si>
  <si>
    <t>Atlikta techninio projekto korektūra, vnt.</t>
  </si>
  <si>
    <t xml:space="preserve">Parengtas darbų projektas, vnt. </t>
  </si>
  <si>
    <t>Miesto vandens telkinių priežiūra:</t>
  </si>
  <si>
    <t>Medinių laiptų ir takų, vedančių per apsauginį kopagūbrį, remontas</t>
  </si>
  <si>
    <t>Surinkta pavojingų atliekų, kg</t>
  </si>
  <si>
    <t>Apskaitos kodas</t>
  </si>
  <si>
    <t>5.01010200</t>
  </si>
  <si>
    <t>05.010104</t>
  </si>
  <si>
    <t>05.020103</t>
  </si>
  <si>
    <t>05.020104</t>
  </si>
  <si>
    <t>05.010105</t>
  </si>
  <si>
    <t>05.020115</t>
  </si>
  <si>
    <t>5.020301</t>
  </si>
  <si>
    <t>05.020101</t>
  </si>
  <si>
    <t>P2.3.3.2</t>
  </si>
  <si>
    <t>Gamtinės aplinkos stebėsenos ir ekologinio švietimo vykdymas:</t>
  </si>
  <si>
    <t>05.020202</t>
  </si>
  <si>
    <t>05.020117</t>
  </si>
  <si>
    <t>05.020205</t>
  </si>
  <si>
    <t>05.020209</t>
  </si>
  <si>
    <t>05.020215</t>
  </si>
  <si>
    <t>05.020405</t>
  </si>
  <si>
    <t xml:space="preserve">Parengtas techninis projektas, vnt. </t>
  </si>
  <si>
    <t xml:space="preserve">MŪD Miesto tvarkymo skyrius 
</t>
  </si>
  <si>
    <t>2018-ieji metai</t>
  </si>
  <si>
    <t>Įsigyta valymo mašinų, vnt.</t>
  </si>
  <si>
    <t>100</t>
  </si>
  <si>
    <t>Pakeista Bendrojo plano (kraštovaizdžio dalies) sprendinių, proc.</t>
  </si>
  <si>
    <t>Priimta į sąvartyną atliekų, tūkst. t</t>
  </si>
  <si>
    <t>Valoma vandens telkinių, vnt.</t>
  </si>
  <si>
    <t>Parengtas techninis projektas, vnt.</t>
  </si>
  <si>
    <t>Įgyvendinta aplinkosauginių švietimo priemonių, vnt.</t>
  </si>
  <si>
    <t xml:space="preserve">IED Statybos ir infrastruktūros plėtros skyrius
</t>
  </si>
  <si>
    <t>Išvežta statybinių, biologiškai skaidžių šiukšlių, tūkst. t</t>
  </si>
  <si>
    <t>Pakeista medinių takų ir laiptų , tūkst. kv. m</t>
  </si>
  <si>
    <t>Kt</t>
  </si>
  <si>
    <t>Išvalyta nuo helofitų Žardės ir Draugystės vandens telkinių ploto, ha</t>
  </si>
  <si>
    <t>Dviračių ir pėsčiųjų tako nuo Paryžiaus Komunos g. iki Jono kalnelio tiltelio įrengimas</t>
  </si>
  <si>
    <t>Mažinti aplinkos taršą vykdant infrastruktūros plėtros priemones</t>
  </si>
  <si>
    <t>Parengta triukšmo (kelių, geležinkelių, pramonės veiklos zonų)  žemėlapių, kuriose bus renkami dienos, vakaro, nakties ir paros rodilkiai, vnt.</t>
  </si>
  <si>
    <t>Strateginio triukšmo žemėlapio parengimas (atnaujinimas)</t>
  </si>
  <si>
    <t>Sutvirtinta kopagūbrio žabų klojiniais, tūkst. kv. m</t>
  </si>
  <si>
    <t>Atlikti parko įrengimo darbai. Užbaigtumas, proc.</t>
  </si>
  <si>
    <t>Sakurų parko įrengimas teritorijoje tarp Žvejų rūmų, Taikos pr., Naikupės g. ir įvažiuojamojo kelio į Žvejų rūmus</t>
  </si>
  <si>
    <t>Įrengta infrastruktūra Sąjūdžio parke (teritorijos plotas – 27103 m²), įrengtas riedlenčių parkas ir BMX dviračių trasa. Užbaigtumas, proc.</t>
  </si>
  <si>
    <t>SB(L)</t>
  </si>
  <si>
    <r>
      <t xml:space="preserve">Programų lėšų likučių laikinai laisvos lėšos </t>
    </r>
    <r>
      <rPr>
        <b/>
        <sz val="10"/>
        <rFont val="Times New Roman"/>
        <family val="1"/>
        <charset val="186"/>
      </rPr>
      <t>SB(L)</t>
    </r>
  </si>
  <si>
    <t>SB(ES)</t>
  </si>
  <si>
    <r>
      <t xml:space="preserve">Europos Sąjungos paramos lėšos, kurios įtrauktos į Savivaldybės biudžetą </t>
    </r>
    <r>
      <rPr>
        <b/>
        <sz val="10"/>
        <rFont val="Times New Roman"/>
        <family val="1"/>
        <charset val="186"/>
      </rPr>
      <t>SB(ES)</t>
    </r>
  </si>
  <si>
    <r>
      <t xml:space="preserve">Savivaldybės biudžeto apyvartos lėšos ES finansinės paramos programų laikinam lėšų stygiui dengti  </t>
    </r>
    <r>
      <rPr>
        <b/>
        <sz val="10"/>
        <rFont val="Times New Roman"/>
        <family val="1"/>
        <charset val="186"/>
      </rPr>
      <t>SB(ESA)</t>
    </r>
  </si>
  <si>
    <t>Įgyvendinta visuomenės informavimo kampanija, proc.</t>
  </si>
  <si>
    <t>Sutvirtinta kopagūbrio, pinant tvoreles iš žabų, m.</t>
  </si>
  <si>
    <t>Atlikta parko (1,1 ha) įrengimo darbų. Užbaigtumas, proc.</t>
  </si>
  <si>
    <t xml:space="preserve"> 05.020219
05.020219 </t>
  </si>
  <si>
    <t>05.020221</t>
  </si>
  <si>
    <t>05.020217</t>
  </si>
  <si>
    <t>05.020124</t>
  </si>
  <si>
    <t>65</t>
  </si>
  <si>
    <t>2</t>
  </si>
  <si>
    <t>1,04</t>
  </si>
  <si>
    <t>Detalus (instrumentinis) medžio būklės vertinimas</t>
  </si>
  <si>
    <t>Ištirtų medžių kiekis, vnt.</t>
  </si>
  <si>
    <t>3,7</t>
  </si>
  <si>
    <t>8</t>
  </si>
  <si>
    <t>IED  Statybos ir infrastruktūros plėtros skyrius</t>
  </si>
  <si>
    <t>Parengtas projektinis pasiūlymas, vnt.</t>
  </si>
  <si>
    <t>SB(ŽPL)</t>
  </si>
  <si>
    <t>Pėsčiųjų ir dviračių takų Minijos g. nuo Baltijos pr., Pilies g., Naujojoje Uosto g. įrengimas</t>
  </si>
  <si>
    <t>Nutiesta dviračių tako. Užbaigtumas, proc.</t>
  </si>
  <si>
    <r>
      <t xml:space="preserve">Žemės pardavimų likučio lėšos </t>
    </r>
    <r>
      <rPr>
        <b/>
        <sz val="10"/>
        <rFont val="Times New Roman"/>
        <family val="1"/>
        <charset val="186"/>
      </rPr>
      <t>SB(ŽPL)</t>
    </r>
  </si>
  <si>
    <t>Dviračių ir pėsčiųjų takų  plėtra:</t>
  </si>
  <si>
    <r>
      <t>Projekto „Klaipėdos miesto bendrojo plano kraštovaizdžio dalies keitimas ir Melnragės parko įrengimas“ įgyvendinimas</t>
    </r>
    <r>
      <rPr>
        <sz val="10"/>
        <color rgb="FFFF0000"/>
        <rFont val="Times New Roman"/>
        <family val="1"/>
        <charset val="186"/>
      </rPr>
      <t xml:space="preserve"> </t>
    </r>
  </si>
  <si>
    <t xml:space="preserve">Oro taršos kietosiomis dalelėmis mažinimas, atnaujinant gatvių priežiūros ir valymo technologijas </t>
  </si>
  <si>
    <t>03.020102</t>
  </si>
  <si>
    <t>FTD Turto skyrius</t>
  </si>
  <si>
    <t xml:space="preserve">Dviračių ir pėsčiųjų tako Danės upės slėnio teritorijoje nuo Klaipėdos g. tilto iki miesto ribos įrengimas </t>
  </si>
  <si>
    <t>Padidintas AB "Klaipėdos vanduo" įstatinis kapitalas, proc.</t>
  </si>
  <si>
    <t xml:space="preserve">Parengti tvarkymo aprašai (projektai), vnt. </t>
  </si>
  <si>
    <t xml:space="preserve">Ąžuolyno giraitės sutvarkymas, gerinant gamtinę aplinką ir skatinant aktyvų laisvalaikį ir lankytojų srautus  </t>
  </si>
  <si>
    <t>P2.4.2.2</t>
  </si>
  <si>
    <t>07.010604</t>
  </si>
  <si>
    <t xml:space="preserve">Atlikta viešosios erdvės (86 027 m²)  sutvarkymo darbų. Užbaigtumas, proc. </t>
  </si>
  <si>
    <t>LRVB</t>
  </si>
  <si>
    <r>
      <t>Malūno parko teritorijos sutvarkymas, gerinant gamtinę aplinką ir skatinant lankytojų srautus</t>
    </r>
    <r>
      <rPr>
        <sz val="10"/>
        <color rgb="FFFF0000"/>
        <rFont val="Times New Roman"/>
        <family val="1"/>
        <charset val="186"/>
      </rPr>
      <t xml:space="preserve"> </t>
    </r>
  </si>
  <si>
    <t>07.010606</t>
  </si>
  <si>
    <t xml:space="preserve">Atlikta I-etapo teritorijos sutvarkymo darbų. Užbaigtumas, proc. </t>
  </si>
  <si>
    <t>06</t>
  </si>
  <si>
    <t>Vandens telkinių dugno valymas ir aplinkos apželdinimas (2018 m. bus rengiami Žardės tvenkinio, Žardės Kuncų piliakalnio telkinio bei Danės upės senvagės projektai; 2019 m. vykdomi darbai)</t>
  </si>
  <si>
    <t>Įgyvendintas tvarkymo planas. Užbaigtumas, proc.</t>
  </si>
  <si>
    <t xml:space="preserve">Užterštos teritorijos Šilutės pl. tvarkymo plano įgyvendinimas </t>
  </si>
  <si>
    <t>Nutiesta dviračių tako (1,539 km). Užbaigtumas, proc.</t>
  </si>
  <si>
    <r>
      <t>2018 M. KLAIPĖDOS MIESTO SAVIVALDYBĖS ADMINISTRACIJOS</t>
    </r>
    <r>
      <rPr>
        <b/>
        <sz val="12"/>
        <rFont val="Times New Roman"/>
        <family val="1"/>
        <charset val="186"/>
      </rPr>
      <t xml:space="preserve">          </t>
    </r>
  </si>
  <si>
    <t>Planas</t>
  </si>
  <si>
    <t>2018-ųjų metų asignavimų planas*</t>
  </si>
  <si>
    <t>Siūlomas keisti 2018-ųjų metų asignavimų planas**</t>
  </si>
  <si>
    <t>Skirtumas</t>
  </si>
  <si>
    <t>Lyginamasis variantas</t>
  </si>
  <si>
    <t xml:space="preserve">AB „Klaipėdos vanduo“ įstatinio kapitalo didinimas įgyvendinant ES lėšomis finansuojamą projektą "Paviršinių nuotekų sistemų tvarkymas Klaipėdos mieste" (projekto vykdytojas - AB "Klaipėdos vanduo") </t>
  </si>
  <si>
    <t>Įrengta pusiau požeminių konteinerių aikštelių, vnt.</t>
  </si>
  <si>
    <t>Įrengta požeminių konteinerių aikštelių, vnt.</t>
  </si>
  <si>
    <t>Komunalinių atliekų tvarkymo infrastruktūros plėtra Klaipėdos miesto, Skuodo ir Kretingos rajonų bei Neringos savivaldybėse</t>
  </si>
  <si>
    <t>SB(ESL)</t>
  </si>
  <si>
    <r>
      <t xml:space="preserve">Europos Sąjungos paramos lėšų likutis, kuris įtrauktas į Savivaldybės biudžetą </t>
    </r>
    <r>
      <rPr>
        <b/>
        <sz val="10"/>
        <rFont val="Times New Roman"/>
        <family val="1"/>
        <charset val="186"/>
      </rPr>
      <t>SB(ESL)</t>
    </r>
  </si>
  <si>
    <r>
      <t>Europos Sąjungos paramos lėšų likutis, kuris įtrauktas į Savivaldybės biudžetą</t>
    </r>
    <r>
      <rPr>
        <b/>
        <sz val="10"/>
        <rFont val="Times New Roman"/>
        <family val="1"/>
        <charset val="186"/>
      </rPr>
      <t xml:space="preserve"> SB(ESL)</t>
    </r>
  </si>
  <si>
    <t>Atnaujinta želdynų prie magistralinių miesto gatvių, vnt.</t>
  </si>
  <si>
    <t>Sutvarkyta želdinių prie dviračių takų, vnt.</t>
  </si>
  <si>
    <t xml:space="preserve"> MŪD BĮ „Klaipėdos paplūdimiai“ </t>
  </si>
  <si>
    <t>Padidintas AB „Klaipėdos vanduo“ įstatinis kapitalas, proc.</t>
  </si>
  <si>
    <t xml:space="preserve">AB „Klaipėdos vanduo“ įstatinio kapitalo didinimas įgyvendinant ES lėšomis finansuojamą projektą "Paviršinių nuotekų sistemų tvarkymas Klaipėdos mieste" (projekto vykdytojas – AB „Klaipėdos vanduo“) </t>
  </si>
  <si>
    <t>Įrengta informacinių stendų prie atliekų surinkimo konteinerių aikštelių, vnt.</t>
  </si>
  <si>
    <t>Asbesto turinčių gaminių atliekų surinkimas apvažiavimo būdu, transportavimas ir šalinimas iš gyvenamųjų bei viešosios paskirties pastatų</t>
  </si>
  <si>
    <t>Sutvarkyta asbesto gaminių atliekų, t</t>
  </si>
  <si>
    <r>
      <t xml:space="preserve">Savivaldybės biudžeto apyvartos lėšos Valstybės biudžeto specialiosios tikslinės dotacijos lėšų stygiui dengti </t>
    </r>
    <r>
      <rPr>
        <b/>
        <sz val="10"/>
        <rFont val="Times New Roman"/>
        <family val="1"/>
        <charset val="186"/>
      </rPr>
      <t>SB(VBA)</t>
    </r>
  </si>
  <si>
    <t>1840</t>
  </si>
  <si>
    <t>Atnaujinta medžių ir krūmų skvere tarp Puodžių g. ir Bokštų g., vnt.</t>
  </si>
  <si>
    <t>Iškirsta tuopų ir keičiama naujais želdiniais, vnt.</t>
  </si>
  <si>
    <r>
      <t>PATVIRTINTA
Klaipėdos miesto savivaldybės administracijos direktoriaus                                                                                          2018 m. vasario 28 d. įsakymu Nr. AD1-518</t>
    </r>
    <r>
      <rPr>
        <sz val="12"/>
        <color theme="0"/>
        <rFont val="Times New Roman"/>
        <family val="1"/>
        <charset val="186"/>
      </rPr>
      <t>XX</t>
    </r>
  </si>
  <si>
    <t>__________________________________________</t>
  </si>
  <si>
    <t>0</t>
  </si>
  <si>
    <r>
      <rPr>
        <strike/>
        <sz val="10"/>
        <color rgb="FFFF0000"/>
        <rFont val="Times New Roman"/>
        <family val="1"/>
        <charset val="186"/>
      </rPr>
      <t>100</t>
    </r>
    <r>
      <rPr>
        <sz val="10"/>
        <color rgb="FFFF0000"/>
        <rFont val="Times New Roman"/>
        <family val="1"/>
        <charset val="186"/>
      </rPr>
      <t xml:space="preserve">  0</t>
    </r>
  </si>
  <si>
    <r>
      <rPr>
        <strike/>
        <sz val="10"/>
        <color rgb="FFFF0000"/>
        <rFont val="Times New Roman"/>
        <family val="1"/>
        <charset val="186"/>
      </rPr>
      <t xml:space="preserve">10  </t>
    </r>
    <r>
      <rPr>
        <sz val="10"/>
        <color rgb="FFFF0000"/>
        <rFont val="Times New Roman"/>
        <family val="1"/>
        <charset val="186"/>
      </rPr>
      <t>0</t>
    </r>
  </si>
  <si>
    <t>*Pagal Klaipėdos miesto savivaldybės tarybos 2017-10-25 sprendimą Nr. T2-221</t>
  </si>
  <si>
    <t xml:space="preserve">**pagal Klaipėdos miesto savivaldybės tarybos 2017-10-25 sprendimą Nr. T2-221
</t>
  </si>
  <si>
    <t>* pagal Klaipėdos miesto savivaldybės tarybos 2017-07-26 sprendimą Nr. T2-162</t>
  </si>
  <si>
    <t xml:space="preserve">(Klaipėdos miesto savivaldybės administracijos direktoriaus      2018 m. lakričio 5 d. įsakymo Nr. AD1-2608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</si>
</sst>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30"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9"/>
      <name val="Calibri"/>
      <family val="2"/>
      <charset val="186"/>
      <scheme val="minor"/>
    </font>
    <font>
      <sz val="10"/>
      <color theme="1"/>
      <name val="Calibri"/>
      <family val="2"/>
      <charset val="186"/>
      <scheme val="minor"/>
    </font>
    <font>
      <sz val="10"/>
      <color theme="1"/>
      <name val="Times New Roman"/>
      <family val="1"/>
      <charset val="186"/>
    </font>
    <font>
      <sz val="10"/>
      <color rgb="FFFF0000"/>
      <name val="Times New Roman"/>
      <family val="1"/>
      <charset val="186"/>
    </font>
    <font>
      <sz val="10"/>
      <name val="Cambria"/>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sz val="10"/>
      <color theme="1"/>
      <name val="Arial"/>
      <family val="2"/>
      <charset val="186"/>
    </font>
    <font>
      <sz val="11"/>
      <color theme="1"/>
      <name val="Calibri"/>
      <family val="2"/>
      <charset val="186"/>
      <scheme val="minor"/>
    </font>
    <font>
      <sz val="12"/>
      <name val="Times New Roman"/>
      <family val="1"/>
      <charset val="186"/>
    </font>
    <font>
      <b/>
      <sz val="12"/>
      <name val="Times New Roman"/>
      <family val="1"/>
      <charset val="186"/>
    </font>
    <font>
      <sz val="12"/>
      <color theme="1"/>
      <name val="Calibri"/>
      <family val="2"/>
      <charset val="186"/>
      <scheme val="minor"/>
    </font>
    <font>
      <i/>
      <sz val="10"/>
      <name val="Calibri"/>
      <family val="2"/>
      <charset val="186"/>
      <scheme val="minor"/>
    </font>
    <font>
      <sz val="11"/>
      <color rgb="FFFF0000"/>
      <name val="Calibri"/>
      <family val="2"/>
      <charset val="186"/>
      <scheme val="minor"/>
    </font>
    <font>
      <sz val="11"/>
      <name val="Calibri"/>
      <family val="2"/>
      <charset val="186"/>
      <scheme val="minor"/>
    </font>
    <font>
      <b/>
      <i/>
      <sz val="10"/>
      <name val="Times New Roman"/>
      <family val="1"/>
      <charset val="186"/>
    </font>
    <font>
      <b/>
      <i/>
      <sz val="10"/>
      <name val="Arial"/>
      <family val="2"/>
      <charset val="186"/>
    </font>
    <font>
      <sz val="12"/>
      <color theme="0"/>
      <name val="Times New Roman"/>
      <family val="1"/>
      <charset val="186"/>
    </font>
  </fonts>
  <fills count="9">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9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s>
  <cellStyleXfs count="3">
    <xf numFmtId="0" fontId="0" fillId="0" borderId="0"/>
    <xf numFmtId="0" fontId="4" fillId="0" borderId="0"/>
    <xf numFmtId="43" fontId="20" fillId="0" borderId="0" applyFont="0" applyFill="0" applyBorder="0" applyAlignment="0" applyProtection="0"/>
  </cellStyleXfs>
  <cellXfs count="851">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4" fillId="0" borderId="0" xfId="0" applyNumberFormat="1" applyFont="1" applyBorder="1"/>
    <xf numFmtId="3" fontId="2" fillId="4" borderId="32"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2" fillId="5" borderId="33"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23" xfId="0" applyNumberFormat="1" applyFont="1" applyFill="1" applyBorder="1" applyAlignment="1">
      <alignment vertical="top"/>
    </xf>
    <xf numFmtId="3" fontId="2" fillId="5" borderId="24" xfId="0" applyNumberFormat="1" applyFont="1" applyFill="1" applyBorder="1" applyAlignment="1">
      <alignment vertical="top"/>
    </xf>
    <xf numFmtId="3" fontId="6" fillId="0" borderId="3" xfId="0" applyNumberFormat="1" applyFont="1" applyFill="1" applyBorder="1" applyAlignment="1">
      <alignment horizontal="center" vertical="top" wrapText="1"/>
    </xf>
    <xf numFmtId="3" fontId="5" fillId="0" borderId="3" xfId="0" applyNumberFormat="1" applyFont="1" applyBorder="1" applyAlignment="1">
      <alignment horizontal="center" vertical="top"/>
    </xf>
    <xf numFmtId="3" fontId="6" fillId="0" borderId="47" xfId="0" applyNumberFormat="1" applyFont="1" applyBorder="1" applyAlignment="1">
      <alignment horizontal="center" vertical="top" wrapText="1"/>
    </xf>
    <xf numFmtId="3" fontId="1" fillId="0" borderId="50" xfId="0" applyNumberFormat="1" applyFont="1" applyFill="1" applyBorder="1" applyAlignment="1">
      <alignment vertical="top" wrapText="1"/>
    </xf>
    <xf numFmtId="3" fontId="1" fillId="0" borderId="39" xfId="0" applyNumberFormat="1" applyFont="1" applyFill="1" applyBorder="1" applyAlignment="1">
      <alignment horizontal="left" vertical="top" wrapText="1"/>
    </xf>
    <xf numFmtId="3" fontId="1" fillId="0" borderId="54" xfId="0" applyNumberFormat="1" applyFont="1" applyFill="1" applyBorder="1" applyAlignment="1">
      <alignment vertical="top" wrapText="1"/>
    </xf>
    <xf numFmtId="3" fontId="2" fillId="6" borderId="25" xfId="0" applyNumberFormat="1" applyFont="1" applyFill="1" applyBorder="1" applyAlignment="1">
      <alignment horizontal="center" vertical="top"/>
    </xf>
    <xf numFmtId="3" fontId="2" fillId="6" borderId="4" xfId="0" applyNumberFormat="1" applyFont="1" applyFill="1" applyBorder="1" applyAlignment="1">
      <alignment horizontal="center" vertical="top"/>
    </xf>
    <xf numFmtId="3" fontId="2" fillId="4" borderId="61" xfId="0" applyNumberFormat="1" applyFont="1" applyFill="1" applyBorder="1" applyAlignment="1">
      <alignment horizontal="center" vertical="top"/>
    </xf>
    <xf numFmtId="3" fontId="2" fillId="5" borderId="62" xfId="0" applyNumberFormat="1" applyFont="1" applyFill="1" applyBorder="1" applyAlignment="1">
      <alignment horizontal="center" vertical="top"/>
    </xf>
    <xf numFmtId="3" fontId="2" fillId="6" borderId="49" xfId="0" applyNumberFormat="1" applyFont="1" applyFill="1" applyBorder="1" applyAlignment="1">
      <alignment vertical="top" wrapText="1"/>
    </xf>
    <xf numFmtId="3" fontId="1" fillId="0" borderId="8" xfId="0" applyNumberFormat="1" applyFont="1" applyFill="1" applyBorder="1" applyAlignment="1">
      <alignment vertical="top" wrapText="1"/>
    </xf>
    <xf numFmtId="3" fontId="1" fillId="0" borderId="31" xfId="0" applyNumberFormat="1" applyFont="1" applyFill="1" applyBorder="1" applyAlignment="1">
      <alignment horizontal="left" vertical="top" wrapText="1"/>
    </xf>
    <xf numFmtId="0" fontId="1" fillId="0" borderId="0" xfId="0" applyFont="1" applyBorder="1" applyAlignment="1">
      <alignment vertical="top"/>
    </xf>
    <xf numFmtId="3" fontId="2" fillId="4" borderId="66"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1" fillId="0" borderId="5" xfId="0" applyNumberFormat="1" applyFont="1" applyFill="1" applyBorder="1" applyAlignment="1">
      <alignment vertical="top" wrapText="1"/>
    </xf>
    <xf numFmtId="3" fontId="2" fillId="0" borderId="51" xfId="0" applyNumberFormat="1" applyFont="1" applyBorder="1" applyAlignment="1">
      <alignment horizontal="center" vertical="top"/>
    </xf>
    <xf numFmtId="3" fontId="2" fillId="0" borderId="51"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3" fontId="2" fillId="6" borderId="49" xfId="0" applyNumberFormat="1" applyFont="1" applyFill="1" applyBorder="1" applyAlignment="1">
      <alignment horizontal="left" vertical="top" wrapText="1"/>
    </xf>
    <xf numFmtId="3" fontId="2" fillId="0" borderId="49" xfId="0" applyNumberFormat="1" applyFont="1" applyFill="1" applyBorder="1" applyAlignment="1">
      <alignment horizontal="center" vertical="top" wrapText="1"/>
    </xf>
    <xf numFmtId="3" fontId="2" fillId="0" borderId="49" xfId="0" applyNumberFormat="1" applyFont="1" applyBorder="1" applyAlignment="1">
      <alignment horizontal="center" vertical="top"/>
    </xf>
    <xf numFmtId="3" fontId="1" fillId="0" borderId="47" xfId="0" applyNumberFormat="1" applyFont="1" applyBorder="1" applyAlignment="1">
      <alignment horizontal="center" vertical="top" wrapText="1"/>
    </xf>
    <xf numFmtId="3" fontId="1" fillId="0" borderId="8" xfId="0" applyNumberFormat="1" applyFont="1" applyFill="1" applyBorder="1" applyAlignment="1">
      <alignment horizontal="left" vertical="top" wrapText="1"/>
    </xf>
    <xf numFmtId="3" fontId="2" fillId="3" borderId="61"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49" fontId="2" fillId="6" borderId="36" xfId="0" applyNumberFormat="1" applyFont="1" applyFill="1" applyBorder="1" applyAlignment="1">
      <alignment horizontal="center" vertical="top"/>
    </xf>
    <xf numFmtId="3" fontId="5" fillId="0" borderId="36"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2"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2" fillId="3" borderId="34" xfId="0" applyNumberFormat="1" applyFont="1" applyFill="1" applyBorder="1" applyAlignment="1">
      <alignment horizontal="center" vertical="top" wrapText="1"/>
    </xf>
    <xf numFmtId="164" fontId="2" fillId="8" borderId="46" xfId="0" applyNumberFormat="1" applyFont="1" applyFill="1" applyBorder="1" applyAlignment="1">
      <alignment horizontal="center" vertical="top" wrapText="1"/>
    </xf>
    <xf numFmtId="3" fontId="1" fillId="6" borderId="41" xfId="0" applyNumberFormat="1" applyFont="1" applyFill="1" applyBorder="1" applyAlignment="1">
      <alignment vertical="top" wrapText="1"/>
    </xf>
    <xf numFmtId="3" fontId="1" fillId="0" borderId="43" xfId="0" applyNumberFormat="1" applyFont="1" applyBorder="1" applyAlignment="1">
      <alignment horizontal="center" wrapText="1"/>
    </xf>
    <xf numFmtId="3" fontId="2" fillId="0" borderId="51" xfId="0" applyNumberFormat="1" applyFont="1" applyFill="1" applyBorder="1" applyAlignment="1">
      <alignment horizontal="center" vertical="top" wrapText="1"/>
    </xf>
    <xf numFmtId="164" fontId="2" fillId="3" borderId="48" xfId="0" applyNumberFormat="1" applyFont="1" applyFill="1" applyBorder="1" applyAlignment="1">
      <alignment horizontal="center" vertical="top" wrapText="1"/>
    </xf>
    <xf numFmtId="164" fontId="2" fillId="8" borderId="34" xfId="0" applyNumberFormat="1" applyFont="1" applyFill="1" applyBorder="1" applyAlignment="1">
      <alignment horizontal="center" vertical="top" wrapText="1"/>
    </xf>
    <xf numFmtId="164" fontId="1" fillId="0" borderId="34" xfId="0" applyNumberFormat="1" applyFont="1" applyBorder="1" applyAlignment="1">
      <alignment horizontal="center" vertical="top" wrapText="1"/>
    </xf>
    <xf numFmtId="164" fontId="1" fillId="6" borderId="34" xfId="0" applyNumberFormat="1" applyFont="1" applyFill="1" applyBorder="1" applyAlignment="1">
      <alignment horizontal="center" vertical="top" wrapText="1"/>
    </xf>
    <xf numFmtId="164" fontId="1" fillId="8" borderId="34" xfId="0" applyNumberFormat="1" applyFont="1" applyFill="1" applyBorder="1" applyAlignment="1">
      <alignment horizontal="center" vertical="top" wrapText="1"/>
    </xf>
    <xf numFmtId="164" fontId="2" fillId="5" borderId="65"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164" fontId="1" fillId="6" borderId="21" xfId="0" applyNumberFormat="1" applyFont="1" applyFill="1" applyBorder="1" applyAlignment="1">
      <alignment horizontal="center" vertical="top"/>
    </xf>
    <xf numFmtId="164" fontId="2" fillId="6" borderId="9"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164" fontId="1" fillId="6" borderId="6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3" fontId="1" fillId="6" borderId="52"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164" fontId="1" fillId="6" borderId="8"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0" fontId="1" fillId="6" borderId="59" xfId="0" applyFont="1" applyFill="1" applyBorder="1" applyAlignment="1">
      <alignment horizontal="center" vertical="top" wrapText="1"/>
    </xf>
    <xf numFmtId="3" fontId="1" fillId="7" borderId="23" xfId="0" applyNumberFormat="1" applyFont="1" applyFill="1" applyBorder="1" applyAlignment="1">
      <alignment horizontal="left" vertical="top"/>
    </xf>
    <xf numFmtId="3" fontId="1" fillId="6" borderId="9" xfId="0" applyNumberFormat="1" applyFont="1" applyFill="1" applyBorder="1" applyAlignment="1">
      <alignment horizontal="center" vertical="top"/>
    </xf>
    <xf numFmtId="164" fontId="2" fillId="6" borderId="8"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49" fontId="1" fillId="0" borderId="79" xfId="0" applyNumberFormat="1" applyFont="1" applyBorder="1" applyAlignment="1">
      <alignment horizontal="center" vertical="top"/>
    </xf>
    <xf numFmtId="3" fontId="1" fillId="0" borderId="81" xfId="0" applyNumberFormat="1" applyFont="1" applyFill="1" applyBorder="1" applyAlignment="1">
      <alignment horizontal="center" vertical="top"/>
    </xf>
    <xf numFmtId="0" fontId="1" fillId="6" borderId="20" xfId="0"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164" fontId="1" fillId="6" borderId="14" xfId="0" applyNumberFormat="1" applyFont="1" applyFill="1" applyBorder="1" applyAlignment="1">
      <alignment horizontal="center" vertical="top" wrapText="1"/>
    </xf>
    <xf numFmtId="164" fontId="1" fillId="6" borderId="73"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2" fillId="8" borderId="31" xfId="0" applyNumberFormat="1" applyFont="1" applyFill="1" applyBorder="1" applyAlignment="1">
      <alignment horizontal="center" vertical="top"/>
    </xf>
    <xf numFmtId="3" fontId="8" fillId="6" borderId="16" xfId="0" applyNumberFormat="1" applyFont="1" applyFill="1" applyBorder="1" applyAlignment="1">
      <alignment horizontal="center" vertical="top"/>
    </xf>
    <xf numFmtId="0" fontId="1" fillId="6" borderId="80" xfId="0" applyFont="1" applyFill="1" applyBorder="1" applyAlignment="1">
      <alignment horizontal="center" vertical="top" wrapText="1"/>
    </xf>
    <xf numFmtId="3" fontId="1" fillId="6" borderId="43" xfId="0" applyNumberFormat="1" applyFont="1" applyFill="1" applyBorder="1" applyAlignment="1">
      <alignment horizontal="center" vertical="top"/>
    </xf>
    <xf numFmtId="3" fontId="1" fillId="6" borderId="86" xfId="0" applyNumberFormat="1" applyFont="1" applyFill="1" applyBorder="1" applyAlignment="1">
      <alignment horizontal="center" vertical="top"/>
    </xf>
    <xf numFmtId="3" fontId="1" fillId="6" borderId="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52" xfId="0" applyNumberFormat="1" applyFont="1" applyFill="1" applyBorder="1" applyAlignment="1">
      <alignment horizontal="center" vertical="top" wrapText="1"/>
    </xf>
    <xf numFmtId="164" fontId="1" fillId="6" borderId="72" xfId="0" applyNumberFormat="1" applyFont="1" applyFill="1" applyBorder="1" applyAlignment="1">
      <alignment horizontal="center" vertical="top"/>
    </xf>
    <xf numFmtId="3" fontId="8" fillId="0" borderId="69" xfId="0" applyNumberFormat="1" applyFont="1" applyFill="1" applyBorder="1" applyAlignment="1">
      <alignment horizontal="center" vertical="top"/>
    </xf>
    <xf numFmtId="164" fontId="1" fillId="6" borderId="68" xfId="0" applyNumberFormat="1" applyFont="1" applyFill="1" applyBorder="1" applyAlignment="1">
      <alignment horizontal="center" vertical="top" wrapText="1"/>
    </xf>
    <xf numFmtId="164" fontId="1" fillId="6" borderId="88" xfId="0" applyNumberFormat="1" applyFont="1" applyFill="1" applyBorder="1" applyAlignment="1">
      <alignment horizontal="center" vertical="top"/>
    </xf>
    <xf numFmtId="0" fontId="1" fillId="6" borderId="82" xfId="0" applyFont="1" applyFill="1" applyBorder="1" applyAlignment="1">
      <alignment horizontal="left" vertical="top" wrapText="1"/>
    </xf>
    <xf numFmtId="3" fontId="2" fillId="6" borderId="41"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58"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3" fontId="2" fillId="6" borderId="4" xfId="0" applyNumberFormat="1" applyFont="1" applyFill="1" applyBorder="1" applyAlignment="1">
      <alignment vertical="top" wrapText="1"/>
    </xf>
    <xf numFmtId="3" fontId="2" fillId="6" borderId="33" xfId="0" applyNumberFormat="1" applyFont="1" applyFill="1" applyBorder="1" applyAlignment="1">
      <alignment horizontal="center" vertical="top" wrapText="1"/>
    </xf>
    <xf numFmtId="49" fontId="2" fillId="6" borderId="51" xfId="0" applyNumberFormat="1" applyFont="1" applyFill="1" applyBorder="1" applyAlignment="1">
      <alignment horizontal="center" vertical="top"/>
    </xf>
    <xf numFmtId="3" fontId="2" fillId="6" borderId="25" xfId="0" applyNumberFormat="1" applyFont="1" applyFill="1" applyBorder="1" applyAlignment="1">
      <alignment vertical="top"/>
    </xf>
    <xf numFmtId="3" fontId="2" fillId="6" borderId="12" xfId="0" applyNumberFormat="1" applyFont="1" applyFill="1" applyBorder="1" applyAlignment="1">
      <alignment vertical="top"/>
    </xf>
    <xf numFmtId="49" fontId="2" fillId="4" borderId="23" xfId="0" applyNumberFormat="1" applyFont="1" applyFill="1" applyBorder="1" applyAlignment="1">
      <alignment horizontal="center" vertical="top"/>
    </xf>
    <xf numFmtId="49" fontId="2" fillId="6" borderId="33" xfId="0" applyNumberFormat="1" applyFont="1" applyFill="1" applyBorder="1" applyAlignment="1">
      <alignment horizontal="center" vertical="center"/>
    </xf>
    <xf numFmtId="3" fontId="1" fillId="6" borderId="18" xfId="0" applyNumberFormat="1" applyFont="1" applyFill="1" applyBorder="1" applyAlignment="1">
      <alignment horizontal="left" vertical="top" wrapText="1"/>
    </xf>
    <xf numFmtId="3" fontId="8" fillId="6" borderId="52"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0" fontId="1" fillId="0" borderId="11" xfId="0" applyFont="1" applyFill="1" applyBorder="1" applyAlignment="1">
      <alignment vertical="top" wrapText="1"/>
    </xf>
    <xf numFmtId="3" fontId="17" fillId="6" borderId="12" xfId="0" applyNumberFormat="1" applyFont="1" applyFill="1" applyBorder="1" applyAlignment="1">
      <alignment vertical="top" wrapText="1"/>
    </xf>
    <xf numFmtId="3" fontId="17" fillId="6" borderId="23" xfId="0" applyNumberFormat="1" applyFont="1" applyFill="1" applyBorder="1" applyAlignment="1">
      <alignment horizontal="left" vertical="top" wrapText="1"/>
    </xf>
    <xf numFmtId="0" fontId="1" fillId="7" borderId="0" xfId="0" applyFont="1" applyFill="1" applyAlignment="1">
      <alignment vertical="top"/>
    </xf>
    <xf numFmtId="0" fontId="1" fillId="0" borderId="0" xfId="0" applyFont="1" applyFill="1" applyAlignment="1">
      <alignment vertical="top"/>
    </xf>
    <xf numFmtId="3" fontId="6" fillId="6" borderId="33" xfId="0" applyNumberFormat="1" applyFont="1" applyFill="1" applyBorder="1" applyAlignment="1">
      <alignment vertical="top" wrapText="1"/>
    </xf>
    <xf numFmtId="3" fontId="1" fillId="6" borderId="32" xfId="0" applyNumberFormat="1" applyFont="1" applyFill="1" applyBorder="1" applyAlignment="1">
      <alignment horizontal="left" vertical="top" wrapText="1"/>
    </xf>
    <xf numFmtId="3" fontId="18" fillId="6" borderId="84" xfId="0" applyNumberFormat="1" applyFont="1" applyFill="1" applyBorder="1" applyAlignment="1">
      <alignment vertical="top" wrapText="1"/>
    </xf>
    <xf numFmtId="3" fontId="1" fillId="6" borderId="68" xfId="0" applyNumberFormat="1" applyFont="1" applyFill="1" applyBorder="1" applyAlignment="1">
      <alignment vertical="top" wrapText="1"/>
    </xf>
    <xf numFmtId="164" fontId="1" fillId="0" borderId="0" xfId="0" applyNumberFormat="1" applyFont="1" applyAlignment="1">
      <alignment vertical="top"/>
    </xf>
    <xf numFmtId="3" fontId="1" fillId="6" borderId="16" xfId="0" applyNumberFormat="1" applyFont="1" applyFill="1" applyBorder="1" applyAlignment="1">
      <alignment horizontal="center" vertical="top"/>
    </xf>
    <xf numFmtId="0" fontId="1" fillId="6" borderId="15" xfId="0" applyFont="1" applyFill="1" applyBorder="1" applyAlignment="1">
      <alignment horizontal="center" vertical="top" wrapText="1"/>
    </xf>
    <xf numFmtId="0" fontId="1" fillId="6" borderId="68" xfId="0" applyFont="1" applyFill="1" applyBorder="1" applyAlignment="1">
      <alignment horizontal="left" vertical="top" wrapText="1"/>
    </xf>
    <xf numFmtId="3" fontId="1" fillId="6" borderId="44"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3" fontId="1" fillId="6" borderId="0" xfId="0" applyNumberFormat="1" applyFont="1" applyFill="1" applyBorder="1" applyAlignment="1">
      <alignment horizontal="center" vertical="top" wrapText="1"/>
    </xf>
    <xf numFmtId="164" fontId="1" fillId="6" borderId="14" xfId="1" applyNumberFormat="1" applyFont="1" applyFill="1" applyBorder="1" applyAlignment="1">
      <alignment horizontal="center" vertical="top"/>
    </xf>
    <xf numFmtId="164" fontId="1" fillId="6" borderId="35" xfId="1" applyNumberFormat="1" applyFont="1" applyFill="1" applyBorder="1" applyAlignment="1">
      <alignment horizontal="center" vertical="top"/>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3" fontId="17" fillId="8" borderId="1" xfId="0" applyNumberFormat="1" applyFont="1" applyFill="1" applyBorder="1" applyAlignment="1">
      <alignment vertical="top" wrapText="1"/>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17" fillId="8" borderId="26" xfId="0" applyNumberFormat="1" applyFont="1" applyFill="1" applyBorder="1" applyAlignment="1">
      <alignment horizontal="left" wrapText="1"/>
    </xf>
    <xf numFmtId="3" fontId="1" fillId="6" borderId="32" xfId="0" applyNumberFormat="1" applyFont="1" applyFill="1" applyBorder="1" applyAlignment="1">
      <alignment vertical="top" wrapText="1"/>
    </xf>
    <xf numFmtId="3" fontId="2" fillId="8" borderId="12" xfId="0" applyNumberFormat="1" applyFont="1" applyFill="1" applyBorder="1" applyAlignment="1">
      <alignment vertical="top"/>
    </xf>
    <xf numFmtId="3" fontId="2" fillId="8" borderId="1" xfId="0" applyNumberFormat="1" applyFont="1" applyFill="1" applyBorder="1" applyAlignment="1">
      <alignment vertical="top"/>
    </xf>
    <xf numFmtId="3" fontId="2" fillId="6" borderId="36"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xf>
    <xf numFmtId="49" fontId="2" fillId="6" borderId="38" xfId="0" applyNumberFormat="1" applyFont="1" applyFill="1" applyBorder="1" applyAlignment="1">
      <alignment horizontal="left" vertical="top" wrapText="1"/>
    </xf>
    <xf numFmtId="49" fontId="2" fillId="6" borderId="12" xfId="0" applyNumberFormat="1" applyFont="1" applyFill="1" applyBorder="1" applyAlignment="1">
      <alignment horizontal="left" vertical="top" wrapText="1"/>
    </xf>
    <xf numFmtId="49" fontId="2" fillId="8" borderId="55" xfId="0" applyNumberFormat="1" applyFont="1" applyFill="1" applyBorder="1" applyAlignment="1">
      <alignment horizontal="left" vertical="top" wrapText="1"/>
    </xf>
    <xf numFmtId="3" fontId="1" fillId="8" borderId="1" xfId="0" applyNumberFormat="1" applyFont="1" applyFill="1" applyBorder="1" applyAlignment="1">
      <alignment horizontal="left" vertical="center" textRotation="90" wrapText="1"/>
    </xf>
    <xf numFmtId="3" fontId="2" fillId="8" borderId="3" xfId="0" applyNumberFormat="1" applyFont="1" applyFill="1" applyBorder="1" applyAlignment="1">
      <alignment horizontal="center" vertical="top" wrapText="1"/>
    </xf>
    <xf numFmtId="49" fontId="2" fillId="6" borderId="58" xfId="0" applyNumberFormat="1" applyFont="1" applyFill="1" applyBorder="1" applyAlignment="1">
      <alignment horizontal="center" vertical="top" wrapText="1"/>
    </xf>
    <xf numFmtId="49" fontId="1" fillId="6" borderId="59" xfId="0" applyNumberFormat="1" applyFont="1" applyFill="1" applyBorder="1" applyAlignment="1">
      <alignment horizontal="center" vertical="top"/>
    </xf>
    <xf numFmtId="0" fontId="1" fillId="0" borderId="32" xfId="0" applyFont="1" applyBorder="1" applyAlignment="1">
      <alignment vertical="top" wrapText="1"/>
    </xf>
    <xf numFmtId="164" fontId="2" fillId="8" borderId="1" xfId="0" applyNumberFormat="1" applyFont="1" applyFill="1" applyBorder="1" applyAlignment="1">
      <alignment horizontal="center" vertical="top"/>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2" fillId="6" borderId="12" xfId="0" applyNumberFormat="1" applyFont="1" applyFill="1" applyBorder="1" applyAlignment="1">
      <alignment horizontal="center" vertical="center" wrapText="1"/>
    </xf>
    <xf numFmtId="164" fontId="1" fillId="0" borderId="0" xfId="0" applyNumberFormat="1" applyFont="1" applyBorder="1" applyAlignment="1">
      <alignment vertical="top"/>
    </xf>
    <xf numFmtId="164" fontId="1" fillId="6" borderId="12" xfId="0" applyNumberFormat="1" applyFont="1" applyFill="1" applyBorder="1" applyAlignment="1">
      <alignment horizontal="center" vertical="center" textRotation="90" wrapText="1"/>
    </xf>
    <xf numFmtId="164" fontId="1" fillId="6" borderId="36" xfId="0" applyNumberFormat="1" applyFont="1" applyFill="1" applyBorder="1" applyAlignment="1">
      <alignment horizontal="center" vertical="center" textRotation="90" wrapText="1"/>
    </xf>
    <xf numFmtId="164" fontId="2" fillId="8" borderId="12" xfId="0" applyNumberFormat="1" applyFont="1" applyFill="1" applyBorder="1" applyAlignment="1">
      <alignment horizontal="center" vertical="top"/>
    </xf>
    <xf numFmtId="164" fontId="13" fillId="6" borderId="11" xfId="0" applyNumberFormat="1" applyFont="1" applyFill="1" applyBorder="1" applyAlignment="1">
      <alignment vertical="top" wrapText="1"/>
    </xf>
    <xf numFmtId="3" fontId="2" fillId="6" borderId="38" xfId="0" applyNumberFormat="1" applyFont="1" applyFill="1" applyBorder="1" applyAlignment="1">
      <alignment horizontal="center" vertical="center" wrapText="1"/>
    </xf>
    <xf numFmtId="164" fontId="1" fillId="6" borderId="43" xfId="0" applyNumberFormat="1" applyFont="1" applyFill="1" applyBorder="1" applyAlignment="1">
      <alignment horizontal="center" vertical="top" wrapText="1"/>
    </xf>
    <xf numFmtId="3" fontId="2" fillId="6" borderId="13" xfId="2"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0" fontId="1" fillId="0" borderId="0" xfId="0" applyFont="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49" fontId="2" fillId="8" borderId="57" xfId="0" applyNumberFormat="1" applyFont="1" applyFill="1" applyBorder="1" applyAlignment="1">
      <alignment vertical="top"/>
    </xf>
    <xf numFmtId="164" fontId="2" fillId="6" borderId="13" xfId="0" applyNumberFormat="1" applyFont="1" applyFill="1" applyBorder="1" applyAlignment="1">
      <alignment horizontal="center" vertical="top"/>
    </xf>
    <xf numFmtId="49" fontId="2" fillId="6" borderId="58" xfId="0" applyNumberFormat="1" applyFont="1" applyFill="1" applyBorder="1" applyAlignment="1">
      <alignment horizontal="center" vertical="top"/>
    </xf>
    <xf numFmtId="3" fontId="6" fillId="6" borderId="58" xfId="0" applyNumberFormat="1" applyFont="1" applyFill="1" applyBorder="1" applyAlignment="1">
      <alignment horizontal="center" vertical="top" wrapText="1"/>
    </xf>
    <xf numFmtId="3" fontId="6" fillId="6" borderId="43"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3" fontId="1" fillId="6" borderId="24" xfId="0" applyNumberFormat="1" applyFont="1" applyFill="1" applyBorder="1" applyAlignment="1">
      <alignment horizontal="center" vertical="top" wrapText="1"/>
    </xf>
    <xf numFmtId="3" fontId="1" fillId="0" borderId="0" xfId="0" applyNumberFormat="1" applyFont="1" applyBorder="1" applyAlignment="1">
      <alignment vertical="top"/>
    </xf>
    <xf numFmtId="164" fontId="2" fillId="5" borderId="26" xfId="0" applyNumberFormat="1" applyFont="1" applyFill="1" applyBorder="1" applyAlignment="1">
      <alignment horizontal="center" vertical="top"/>
    </xf>
    <xf numFmtId="164" fontId="2" fillId="4" borderId="66" xfId="0" applyNumberFormat="1" applyFont="1" applyFill="1" applyBorder="1" applyAlignment="1">
      <alignment horizontal="center" vertical="top"/>
    </xf>
    <xf numFmtId="164" fontId="2" fillId="3" borderId="66"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3" fontId="1" fillId="0" borderId="56" xfId="0" applyNumberFormat="1" applyFont="1" applyFill="1" applyBorder="1" applyAlignment="1">
      <alignment horizontal="center" vertical="top"/>
    </xf>
    <xf numFmtId="3" fontId="1" fillId="6" borderId="56" xfId="0" applyNumberFormat="1" applyFont="1" applyFill="1" applyBorder="1" applyAlignment="1">
      <alignment horizontal="center" vertical="top"/>
    </xf>
    <xf numFmtId="49" fontId="1" fillId="6" borderId="20" xfId="0" applyNumberFormat="1" applyFont="1" applyFill="1" applyBorder="1" applyAlignment="1">
      <alignment horizontal="center" vertical="top"/>
    </xf>
    <xf numFmtId="3" fontId="1" fillId="6" borderId="7" xfId="0" applyNumberFormat="1" applyFont="1" applyFill="1" applyBorder="1" applyAlignment="1">
      <alignment horizontal="center" vertical="top"/>
    </xf>
    <xf numFmtId="3" fontId="1" fillId="6" borderId="42" xfId="0" applyNumberFormat="1" applyFont="1" applyFill="1" applyBorder="1" applyAlignment="1">
      <alignment vertical="top" wrapText="1"/>
    </xf>
    <xf numFmtId="164" fontId="1" fillId="6" borderId="0" xfId="1" applyNumberFormat="1" applyFont="1" applyFill="1" applyBorder="1" applyAlignment="1">
      <alignment horizontal="center" vertical="top"/>
    </xf>
    <xf numFmtId="3" fontId="2" fillId="8" borderId="46" xfId="0" applyNumberFormat="1" applyFont="1" applyFill="1" applyBorder="1" applyAlignment="1">
      <alignment horizontal="center" vertical="top"/>
    </xf>
    <xf numFmtId="3" fontId="6" fillId="6" borderId="52" xfId="0" applyNumberFormat="1" applyFont="1" applyFill="1" applyBorder="1" applyAlignment="1">
      <alignment horizontal="center" vertical="top"/>
    </xf>
    <xf numFmtId="3" fontId="2" fillId="8" borderId="28" xfId="0" applyNumberFormat="1" applyFont="1" applyFill="1" applyBorder="1" applyAlignment="1">
      <alignment horizontal="center" vertical="top"/>
    </xf>
    <xf numFmtId="3" fontId="2" fillId="8" borderId="34" xfId="0" applyNumberFormat="1" applyFont="1" applyFill="1" applyBorder="1" applyAlignment="1">
      <alignment horizontal="center" vertical="top"/>
    </xf>
    <xf numFmtId="3" fontId="1" fillId="6" borderId="33" xfId="0" applyNumberFormat="1" applyFont="1" applyFill="1" applyBorder="1" applyAlignment="1">
      <alignment horizontal="center" vertical="top" textRotation="90" wrapText="1"/>
    </xf>
    <xf numFmtId="3" fontId="1" fillId="0" borderId="52" xfId="0" applyNumberFormat="1" applyFont="1" applyFill="1" applyBorder="1" applyAlignment="1">
      <alignment horizontal="center" vertical="top"/>
    </xf>
    <xf numFmtId="3" fontId="1" fillId="6" borderId="24" xfId="0" applyNumberFormat="1" applyFont="1" applyFill="1" applyBorder="1" applyAlignment="1">
      <alignment horizontal="center" vertical="top" textRotation="90" wrapText="1"/>
    </xf>
    <xf numFmtId="3" fontId="16" fillId="6" borderId="13" xfId="0" applyNumberFormat="1" applyFont="1" applyFill="1" applyBorder="1" applyAlignment="1">
      <alignment horizontal="center" vertical="center" textRotation="90" wrapText="1"/>
    </xf>
    <xf numFmtId="3" fontId="1" fillId="0" borderId="14" xfId="0" applyNumberFormat="1" applyFont="1" applyFill="1" applyBorder="1" applyAlignment="1">
      <alignment horizontal="center" vertical="top"/>
    </xf>
    <xf numFmtId="3" fontId="1" fillId="6" borderId="14" xfId="1" applyNumberFormat="1" applyFont="1" applyFill="1" applyBorder="1" applyAlignment="1">
      <alignment horizontal="center" vertical="top"/>
    </xf>
    <xf numFmtId="3" fontId="1" fillId="6" borderId="42" xfId="1" applyNumberFormat="1" applyFont="1" applyFill="1" applyBorder="1" applyAlignment="1">
      <alignment horizontal="center" vertical="top"/>
    </xf>
    <xf numFmtId="3" fontId="16" fillId="6" borderId="12" xfId="0" applyNumberFormat="1" applyFont="1" applyFill="1" applyBorder="1" applyAlignment="1">
      <alignment wrapText="1"/>
    </xf>
    <xf numFmtId="164" fontId="16" fillId="0" borderId="0" xfId="0" applyNumberFormat="1" applyFont="1"/>
    <xf numFmtId="0" fontId="16" fillId="0" borderId="0" xfId="0" applyFont="1"/>
    <xf numFmtId="3" fontId="1" fillId="6" borderId="89" xfId="0" applyNumberFormat="1" applyFont="1" applyFill="1" applyBorder="1" applyAlignment="1">
      <alignment vertical="top"/>
    </xf>
    <xf numFmtId="3" fontId="1" fillId="6" borderId="14" xfId="0" applyNumberFormat="1" applyFont="1" applyFill="1" applyBorder="1" applyAlignment="1">
      <alignment vertical="top"/>
    </xf>
    <xf numFmtId="0" fontId="1" fillId="6" borderId="69"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2" xfId="0" applyFont="1" applyFill="1" applyBorder="1" applyAlignment="1">
      <alignment horizontal="center" vertical="top" wrapText="1"/>
    </xf>
    <xf numFmtId="0" fontId="17" fillId="6" borderId="35" xfId="1" applyFont="1" applyFill="1" applyBorder="1" applyAlignment="1">
      <alignment vertical="top" wrapText="1"/>
    </xf>
    <xf numFmtId="49" fontId="1" fillId="6" borderId="37" xfId="0" applyNumberFormat="1" applyFont="1" applyFill="1" applyBorder="1" applyAlignment="1">
      <alignment horizontal="center" vertical="center" wrapText="1"/>
    </xf>
    <xf numFmtId="164" fontId="1" fillId="6" borderId="20" xfId="0" applyNumberFormat="1" applyFont="1" applyFill="1" applyBorder="1" applyAlignment="1">
      <alignment horizontal="center" vertical="top" wrapText="1"/>
    </xf>
    <xf numFmtId="3" fontId="1" fillId="6" borderId="47" xfId="0" applyNumberFormat="1" applyFont="1" applyFill="1" applyBorder="1" applyAlignment="1">
      <alignment horizontal="center" vertical="top" wrapText="1"/>
    </xf>
    <xf numFmtId="3" fontId="2" fillId="6" borderId="51" xfId="0" applyNumberFormat="1" applyFont="1" applyFill="1" applyBorder="1" applyAlignment="1">
      <alignment horizontal="center" vertical="top"/>
    </xf>
    <xf numFmtId="164" fontId="1" fillId="6" borderId="42" xfId="0" applyNumberFormat="1" applyFont="1" applyFill="1" applyBorder="1" applyAlignment="1">
      <alignment horizontal="center" vertical="top" wrapText="1"/>
    </xf>
    <xf numFmtId="3" fontId="8" fillId="8" borderId="1" xfId="0" applyNumberFormat="1" applyFont="1" applyFill="1" applyBorder="1" applyAlignment="1">
      <alignment horizontal="left" vertical="top" wrapText="1"/>
    </xf>
    <xf numFmtId="3" fontId="7" fillId="8" borderId="1" xfId="0" applyNumberFormat="1" applyFont="1" applyFill="1" applyBorder="1" applyAlignment="1">
      <alignment horizontal="center" vertical="top"/>
    </xf>
    <xf numFmtId="3" fontId="4" fillId="8" borderId="27" xfId="0" applyNumberFormat="1" applyFont="1" applyFill="1" applyBorder="1" applyAlignment="1">
      <alignment horizontal="center" vertical="top" wrapText="1"/>
    </xf>
    <xf numFmtId="0" fontId="12" fillId="0" borderId="0" xfId="0" applyFont="1" applyAlignment="1">
      <alignment vertical="top" wrapText="1"/>
    </xf>
    <xf numFmtId="3" fontId="2" fillId="0" borderId="12" xfId="0" applyNumberFormat="1" applyFont="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0" fontId="12" fillId="0" borderId="0" xfId="0" applyFont="1" applyAlignment="1">
      <alignment vertical="top"/>
    </xf>
    <xf numFmtId="0" fontId="1" fillId="6" borderId="11" xfId="0" applyFont="1" applyFill="1" applyBorder="1" applyAlignment="1">
      <alignment horizontal="left" vertical="top" wrapText="1"/>
    </xf>
    <xf numFmtId="3" fontId="5" fillId="6" borderId="3" xfId="0" applyNumberFormat="1" applyFont="1" applyFill="1" applyBorder="1" applyAlignment="1">
      <alignment horizontal="left" vertical="top" wrapText="1"/>
    </xf>
    <xf numFmtId="3" fontId="2" fillId="0" borderId="3" xfId="0" applyNumberFormat="1" applyFont="1" applyBorder="1" applyAlignment="1">
      <alignment horizontal="center" vertical="top"/>
    </xf>
    <xf numFmtId="3" fontId="2" fillId="5" borderId="24" xfId="0" applyNumberFormat="1" applyFont="1" applyFill="1" applyBorder="1" applyAlignment="1">
      <alignment horizontal="center" vertical="top"/>
    </xf>
    <xf numFmtId="3" fontId="1" fillId="0" borderId="3"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0" fontId="12" fillId="0" borderId="0" xfId="0" applyFont="1" applyAlignment="1">
      <alignment wrapText="1"/>
    </xf>
    <xf numFmtId="3" fontId="2" fillId="8" borderId="12"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0" fontId="1" fillId="0" borderId="0" xfId="0" applyFont="1" applyAlignment="1">
      <alignment horizontal="right" wrapText="1"/>
    </xf>
    <xf numFmtId="3" fontId="1" fillId="6" borderId="35" xfId="0" applyNumberFormat="1" applyFont="1" applyFill="1" applyBorder="1" applyAlignment="1">
      <alignment horizontal="left" vertical="top" wrapText="1"/>
    </xf>
    <xf numFmtId="3" fontId="2" fillId="0" borderId="3" xfId="0" applyNumberFormat="1" applyFont="1" applyBorder="1" applyAlignment="1">
      <alignment horizontal="center" vertical="top"/>
    </xf>
    <xf numFmtId="3" fontId="2" fillId="0" borderId="12" xfId="0" applyNumberFormat="1" applyFont="1" applyBorder="1" applyAlignment="1">
      <alignment horizontal="center" vertical="top"/>
    </xf>
    <xf numFmtId="3" fontId="2" fillId="0" borderId="24" xfId="0" applyNumberFormat="1" applyFont="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0" borderId="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0" fontId="1" fillId="6" borderId="11" xfId="0" applyFont="1" applyFill="1" applyBorder="1" applyAlignment="1">
      <alignment horizontal="left"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0" fontId="12" fillId="0" borderId="0" xfId="0" applyFont="1" applyAlignment="1">
      <alignment vertical="top"/>
    </xf>
    <xf numFmtId="3" fontId="1" fillId="5" borderId="66"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0" fontId="12" fillId="6" borderId="11" xfId="0" applyFont="1" applyFill="1" applyBorder="1" applyAlignment="1">
      <alignment horizontal="left" vertical="top" wrapText="1"/>
    </xf>
    <xf numFmtId="3" fontId="1" fillId="6" borderId="2" xfId="0" applyNumberFormat="1" applyFont="1" applyFill="1" applyBorder="1" applyAlignment="1">
      <alignment horizontal="left" vertical="top" wrapText="1"/>
    </xf>
    <xf numFmtId="0" fontId="1" fillId="0" borderId="0" xfId="0" applyFont="1" applyAlignment="1">
      <alignment horizontal="right" wrapText="1"/>
    </xf>
    <xf numFmtId="3" fontId="1" fillId="6" borderId="35" xfId="0" applyNumberFormat="1" applyFont="1" applyFill="1" applyBorder="1" applyAlignment="1">
      <alignment horizontal="left"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center" wrapText="1"/>
    </xf>
    <xf numFmtId="49" fontId="2" fillId="6" borderId="13" xfId="0" applyNumberFormat="1" applyFont="1" applyFill="1" applyBorder="1" applyAlignment="1">
      <alignment horizontal="center" vertical="top"/>
    </xf>
    <xf numFmtId="49" fontId="1" fillId="6" borderId="38" xfId="0" applyNumberFormat="1" applyFont="1" applyFill="1" applyBorder="1" applyAlignment="1">
      <alignment horizontal="center" vertical="center" textRotation="90" wrapText="1"/>
    </xf>
    <xf numFmtId="0" fontId="1" fillId="0" borderId="0" xfId="0" applyFont="1" applyAlignment="1">
      <alignment vertical="center"/>
    </xf>
    <xf numFmtId="49" fontId="1" fillId="0" borderId="0" xfId="0" applyNumberFormat="1"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4" fillId="0" borderId="0" xfId="0" applyFont="1" applyAlignment="1">
      <alignment horizontal="right"/>
    </xf>
    <xf numFmtId="0" fontId="1" fillId="0" borderId="0" xfId="0" applyFont="1" applyAlignment="1">
      <alignment horizontal="left" vertical="top"/>
    </xf>
    <xf numFmtId="0" fontId="1" fillId="0" borderId="1" xfId="0" applyFont="1" applyBorder="1" applyAlignment="1">
      <alignment horizontal="right" vertical="top"/>
    </xf>
    <xf numFmtId="49" fontId="1" fillId="6" borderId="43" xfId="0" applyNumberFormat="1" applyFont="1" applyFill="1" applyBorder="1" applyAlignment="1">
      <alignment horizontal="center" vertical="top"/>
    </xf>
    <xf numFmtId="3" fontId="1" fillId="6" borderId="29" xfId="0" applyNumberFormat="1" applyFont="1" applyFill="1" applyBorder="1" applyAlignment="1">
      <alignment horizontal="center" vertical="top" wrapText="1"/>
    </xf>
    <xf numFmtId="3" fontId="1" fillId="0" borderId="47" xfId="0" applyNumberFormat="1" applyFont="1" applyFill="1" applyBorder="1" applyAlignment="1">
      <alignment horizontal="center" vertical="top" wrapText="1"/>
    </xf>
    <xf numFmtId="3" fontId="18" fillId="6" borderId="74"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wrapText="1"/>
    </xf>
    <xf numFmtId="3" fontId="1" fillId="6" borderId="44" xfId="0" applyNumberFormat="1" applyFont="1" applyFill="1" applyBorder="1" applyAlignment="1">
      <alignment horizontal="center" vertical="top" wrapText="1"/>
    </xf>
    <xf numFmtId="3" fontId="1" fillId="0" borderId="56" xfId="0" applyNumberFormat="1" applyFont="1" applyFill="1" applyBorder="1" applyAlignment="1">
      <alignment vertical="top" wrapText="1"/>
    </xf>
    <xf numFmtId="49" fontId="1" fillId="0" borderId="44" xfId="0" applyNumberFormat="1" applyFont="1" applyFill="1" applyBorder="1" applyAlignment="1">
      <alignment horizontal="center" vertical="top" wrapText="1"/>
    </xf>
    <xf numFmtId="3" fontId="1" fillId="6" borderId="78" xfId="0" applyNumberFormat="1" applyFont="1" applyFill="1" applyBorder="1" applyAlignment="1">
      <alignment horizontal="center" vertical="top"/>
    </xf>
    <xf numFmtId="3" fontId="1" fillId="6" borderId="77" xfId="0" applyNumberFormat="1" applyFont="1" applyFill="1" applyBorder="1" applyAlignment="1">
      <alignment horizontal="center" vertical="top"/>
    </xf>
    <xf numFmtId="3" fontId="1" fillId="0" borderId="47" xfId="0" applyNumberFormat="1" applyFont="1" applyFill="1" applyBorder="1" applyAlignment="1">
      <alignment horizontal="left" vertical="top" wrapText="1"/>
    </xf>
    <xf numFmtId="3" fontId="13" fillId="6" borderId="43"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center" wrapText="1"/>
    </xf>
    <xf numFmtId="164" fontId="1" fillId="6" borderId="37" xfId="0" applyNumberFormat="1" applyFont="1" applyFill="1" applyBorder="1" applyAlignment="1">
      <alignment horizontal="center" vertical="top"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textRotation="90" wrapText="1"/>
    </xf>
    <xf numFmtId="0" fontId="1" fillId="0" borderId="88" xfId="0" applyFont="1" applyFill="1" applyBorder="1" applyAlignment="1">
      <alignment vertical="top" wrapText="1"/>
    </xf>
    <xf numFmtId="3" fontId="1" fillId="6" borderId="76" xfId="0" applyNumberFormat="1" applyFont="1" applyFill="1" applyBorder="1" applyAlignment="1">
      <alignment horizontal="center" vertical="top"/>
    </xf>
    <xf numFmtId="3" fontId="1" fillId="0" borderId="50" xfId="0" applyNumberFormat="1" applyFont="1" applyFill="1" applyBorder="1" applyAlignment="1">
      <alignment horizontal="left" wrapText="1"/>
    </xf>
    <xf numFmtId="0" fontId="1" fillId="6" borderId="83" xfId="0" applyFont="1" applyFill="1" applyBorder="1" applyAlignment="1">
      <alignment horizontal="left" vertical="top" wrapText="1"/>
    </xf>
    <xf numFmtId="3" fontId="2" fillId="0" borderId="48" xfId="0" applyNumberFormat="1" applyFont="1" applyBorder="1" applyAlignment="1">
      <alignment horizontal="center" vertical="center" wrapText="1"/>
    </xf>
    <xf numFmtId="0" fontId="1" fillId="6" borderId="75" xfId="1" applyFont="1" applyFill="1" applyBorder="1" applyAlignment="1">
      <alignment vertical="top" wrapText="1"/>
    </xf>
    <xf numFmtId="49" fontId="1" fillId="6" borderId="77" xfId="0" applyNumberFormat="1" applyFont="1" applyFill="1" applyBorder="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3" fontId="1" fillId="0" borderId="52" xfId="0" applyNumberFormat="1" applyFont="1" applyBorder="1" applyAlignment="1">
      <alignment horizontal="center" vertical="top"/>
    </xf>
    <xf numFmtId="3" fontId="1" fillId="0" borderId="40" xfId="0" applyNumberFormat="1" applyFont="1" applyBorder="1" applyAlignment="1">
      <alignment horizontal="center" vertical="top"/>
    </xf>
    <xf numFmtId="3" fontId="6" fillId="0" borderId="7" xfId="0" applyNumberFormat="1" applyFont="1" applyFill="1" applyBorder="1" applyAlignment="1">
      <alignment horizontal="center" vertical="top"/>
    </xf>
    <xf numFmtId="3" fontId="6" fillId="0" borderId="69" xfId="0" applyNumberFormat="1" applyFont="1" applyFill="1" applyBorder="1" applyAlignment="1">
      <alignment horizontal="center" vertical="top"/>
    </xf>
    <xf numFmtId="0" fontId="16" fillId="0" borderId="0" xfId="0" applyFont="1" applyAlignment="1">
      <alignment vertical="top"/>
    </xf>
    <xf numFmtId="49" fontId="1" fillId="0" borderId="33" xfId="0" applyNumberFormat="1" applyFont="1" applyBorder="1" applyAlignment="1">
      <alignment horizontal="center" vertical="center" textRotation="90" wrapText="1"/>
    </xf>
    <xf numFmtId="3" fontId="1" fillId="6" borderId="34" xfId="0" applyNumberFormat="1" applyFont="1" applyFill="1" applyBorder="1" applyAlignment="1">
      <alignment horizontal="center" vertical="top"/>
    </xf>
    <xf numFmtId="3" fontId="1" fillId="0" borderId="49" xfId="0" applyNumberFormat="1" applyFont="1" applyFill="1" applyBorder="1" applyAlignment="1">
      <alignment horizontal="center" vertical="top" textRotation="90" wrapText="1"/>
    </xf>
    <xf numFmtId="3" fontId="1" fillId="0" borderId="48" xfId="0" applyNumberFormat="1" applyFont="1" applyFill="1" applyBorder="1" applyAlignment="1">
      <alignment horizontal="center" vertical="top"/>
    </xf>
    <xf numFmtId="49" fontId="1" fillId="0" borderId="38" xfId="0" applyNumberFormat="1" applyFont="1" applyFill="1" applyBorder="1" applyAlignment="1">
      <alignment horizontal="center" vertical="center" textRotation="90" wrapText="1"/>
    </xf>
    <xf numFmtId="49" fontId="1" fillId="6" borderId="33" xfId="0" applyNumberFormat="1" applyFont="1" applyFill="1" applyBorder="1" applyAlignment="1">
      <alignment horizontal="center" vertical="top" textRotation="90" wrapText="1"/>
    </xf>
    <xf numFmtId="3" fontId="1" fillId="0" borderId="34" xfId="0" applyNumberFormat="1" applyFont="1" applyFill="1" applyBorder="1" applyAlignment="1">
      <alignment horizontal="center" vertical="top"/>
    </xf>
    <xf numFmtId="3" fontId="1" fillId="8" borderId="1" xfId="0" applyNumberFormat="1" applyFont="1" applyFill="1" applyBorder="1" applyAlignment="1">
      <alignment horizontal="center" vertical="top" textRotation="90" wrapText="1"/>
    </xf>
    <xf numFmtId="49" fontId="1" fillId="8" borderId="1" xfId="0" applyNumberFormat="1" applyFont="1" applyFill="1" applyBorder="1" applyAlignment="1">
      <alignment horizontal="center" vertical="top" textRotation="90" wrapText="1"/>
    </xf>
    <xf numFmtId="3" fontId="16" fillId="8" borderId="1" xfId="0" applyNumberFormat="1" applyFont="1" applyFill="1" applyBorder="1" applyAlignment="1">
      <alignment horizontal="center" vertical="top" wrapText="1"/>
    </xf>
    <xf numFmtId="49" fontId="24" fillId="8" borderId="27" xfId="0" applyNumberFormat="1" applyFont="1" applyFill="1" applyBorder="1" applyAlignment="1">
      <alignment horizontal="center" vertical="top" textRotation="91" wrapText="1"/>
    </xf>
    <xf numFmtId="49" fontId="1" fillId="0" borderId="33" xfId="0" applyNumberFormat="1" applyFont="1" applyFill="1" applyBorder="1" applyAlignment="1">
      <alignment horizontal="center" vertical="center" textRotation="90" wrapText="1"/>
    </xf>
    <xf numFmtId="3" fontId="1" fillId="0" borderId="44" xfId="0" applyNumberFormat="1" applyFont="1" applyFill="1" applyBorder="1" applyAlignment="1">
      <alignment horizontal="center" vertical="top" wrapText="1"/>
    </xf>
    <xf numFmtId="0" fontId="16" fillId="6" borderId="43" xfId="0" applyFont="1" applyFill="1" applyBorder="1" applyAlignment="1">
      <alignment horizontal="center" vertical="center" wrapText="1"/>
    </xf>
    <xf numFmtId="3" fontId="1" fillId="0" borderId="34" xfId="0" applyNumberFormat="1" applyFont="1" applyFill="1" applyBorder="1" applyAlignment="1">
      <alignment horizontal="center" vertical="top" wrapText="1"/>
    </xf>
    <xf numFmtId="3" fontId="16" fillId="6" borderId="58" xfId="0" applyNumberFormat="1" applyFont="1" applyFill="1" applyBorder="1" applyAlignment="1">
      <alignment horizontal="center" vertical="center" textRotation="90" wrapText="1"/>
    </xf>
    <xf numFmtId="0" fontId="16" fillId="6" borderId="37" xfId="0" applyFont="1" applyFill="1" applyBorder="1" applyAlignment="1">
      <alignment horizontal="center" vertical="center" wrapText="1"/>
    </xf>
    <xf numFmtId="0" fontId="12" fillId="8" borderId="1" xfId="0" applyFont="1" applyFill="1" applyBorder="1" applyAlignment="1"/>
    <xf numFmtId="3" fontId="2" fillId="8" borderId="27" xfId="0" applyNumberFormat="1" applyFont="1" applyFill="1" applyBorder="1" applyAlignment="1">
      <alignment horizontal="right" vertical="top"/>
    </xf>
    <xf numFmtId="3" fontId="16" fillId="8" borderId="26" xfId="0" applyNumberFormat="1" applyFont="1" applyFill="1" applyBorder="1" applyAlignment="1">
      <alignment vertical="top" wrapText="1"/>
    </xf>
    <xf numFmtId="49" fontId="24" fillId="8" borderId="29" xfId="0" applyNumberFormat="1" applyFont="1" applyFill="1" applyBorder="1" applyAlignment="1">
      <alignment horizontal="center" vertical="top" textRotation="91" wrapText="1"/>
    </xf>
    <xf numFmtId="3" fontId="1" fillId="6" borderId="49" xfId="0" applyNumberFormat="1" applyFont="1" applyFill="1" applyBorder="1" applyAlignment="1">
      <alignment vertical="center" textRotation="90"/>
    </xf>
    <xf numFmtId="49" fontId="1" fillId="6" borderId="76" xfId="0" applyNumberFormat="1" applyFont="1" applyFill="1" applyBorder="1" applyAlignment="1">
      <alignment horizontal="center" vertical="top"/>
    </xf>
    <xf numFmtId="3" fontId="16" fillId="6" borderId="43" xfId="0" applyNumberFormat="1" applyFont="1" applyFill="1" applyBorder="1" applyAlignment="1">
      <alignment horizontal="center" vertical="center" wrapText="1"/>
    </xf>
    <xf numFmtId="0" fontId="1" fillId="6" borderId="12" xfId="0" applyFont="1" applyFill="1" applyBorder="1" applyAlignment="1">
      <alignment vertical="center" textRotation="90" wrapText="1"/>
    </xf>
    <xf numFmtId="3" fontId="1" fillId="6" borderId="16" xfId="1" applyNumberFormat="1" applyFont="1" applyFill="1" applyBorder="1" applyAlignment="1">
      <alignment horizontal="center" vertical="top"/>
    </xf>
    <xf numFmtId="49" fontId="16" fillId="6" borderId="36" xfId="0" applyNumberFormat="1" applyFont="1" applyFill="1" applyBorder="1" applyAlignment="1">
      <alignment vertical="center" textRotation="90"/>
    </xf>
    <xf numFmtId="3" fontId="1" fillId="6" borderId="86" xfId="0" applyNumberFormat="1" applyFont="1" applyFill="1" applyBorder="1" applyAlignment="1">
      <alignment horizontal="center" vertical="top" wrapText="1"/>
    </xf>
    <xf numFmtId="0" fontId="2" fillId="0" borderId="33"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4" fillId="8" borderId="1" xfId="0" applyNumberFormat="1" applyFont="1" applyFill="1" applyBorder="1" applyAlignment="1">
      <alignment horizontal="center" vertical="center" textRotation="90" wrapText="1"/>
    </xf>
    <xf numFmtId="0" fontId="12" fillId="8" borderId="26" xfId="0" applyFont="1" applyFill="1" applyBorder="1" applyAlignment="1">
      <alignment vertical="top"/>
    </xf>
    <xf numFmtId="3" fontId="2" fillId="6" borderId="48" xfId="0" applyNumberFormat="1" applyFont="1" applyFill="1" applyBorder="1" applyAlignment="1">
      <alignment horizontal="center" vertical="top"/>
    </xf>
    <xf numFmtId="0" fontId="12" fillId="0" borderId="0" xfId="0" applyFont="1" applyAlignment="1"/>
    <xf numFmtId="0" fontId="12" fillId="0" borderId="0" xfId="0" applyFont="1" applyAlignment="1">
      <alignment vertical="top" wrapText="1"/>
    </xf>
    <xf numFmtId="0" fontId="12" fillId="6" borderId="12" xfId="0" applyFont="1" applyFill="1" applyBorder="1" applyAlignment="1">
      <alignment horizontal="center" vertical="center" textRotation="90"/>
    </xf>
    <xf numFmtId="0" fontId="12" fillId="8" borderId="1" xfId="0" applyFont="1" applyFill="1" applyBorder="1" applyAlignment="1">
      <alignment vertical="top"/>
    </xf>
    <xf numFmtId="0" fontId="12" fillId="8" borderId="26" xfId="0" applyFont="1" applyFill="1" applyBorder="1" applyAlignment="1"/>
    <xf numFmtId="3" fontId="1" fillId="8" borderId="27" xfId="0" applyNumberFormat="1" applyFont="1" applyFill="1" applyBorder="1" applyAlignment="1">
      <alignment horizontal="center" vertical="top" wrapText="1"/>
    </xf>
    <xf numFmtId="0" fontId="12" fillId="6" borderId="37" xfId="0" applyFont="1" applyFill="1" applyBorder="1" applyAlignment="1">
      <alignment horizontal="center" vertical="top" wrapText="1"/>
    </xf>
    <xf numFmtId="3" fontId="2" fillId="0" borderId="48" xfId="0" applyNumberFormat="1" applyFont="1" applyFill="1" applyBorder="1" applyAlignment="1">
      <alignment horizontal="center" vertical="top"/>
    </xf>
    <xf numFmtId="3" fontId="1" fillId="0" borderId="69" xfId="0" applyNumberFormat="1" applyFont="1" applyBorder="1" applyAlignment="1">
      <alignment horizontal="center" vertical="top" wrapText="1"/>
    </xf>
    <xf numFmtId="3" fontId="1" fillId="6" borderId="87" xfId="0" applyNumberFormat="1" applyFont="1" applyFill="1" applyBorder="1" applyAlignment="1">
      <alignment horizontal="center" vertical="top" wrapText="1"/>
    </xf>
    <xf numFmtId="0" fontId="12" fillId="8" borderId="27" xfId="0" applyFont="1" applyFill="1" applyBorder="1" applyAlignment="1">
      <alignment vertical="top"/>
    </xf>
    <xf numFmtId="0" fontId="16" fillId="0" borderId="12" xfId="0" applyFont="1" applyBorder="1" applyAlignment="1"/>
    <xf numFmtId="49" fontId="16" fillId="6" borderId="29" xfId="0" applyNumberFormat="1" applyFont="1" applyFill="1" applyBorder="1" applyAlignment="1">
      <alignment horizontal="center" vertical="top" textRotation="91" wrapText="1"/>
    </xf>
    <xf numFmtId="49" fontId="1" fillId="7" borderId="43" xfId="0" applyNumberFormat="1" applyFont="1" applyFill="1" applyBorder="1" applyAlignment="1">
      <alignment horizontal="center" vertical="top" wrapText="1"/>
    </xf>
    <xf numFmtId="0" fontId="12" fillId="0" borderId="0" xfId="0" applyFont="1" applyAlignment="1">
      <alignment horizontal="left" vertical="top" wrapText="1"/>
    </xf>
    <xf numFmtId="3" fontId="4" fillId="8" borderId="1"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0" fontId="12" fillId="6" borderId="36" xfId="0" applyFont="1" applyFill="1" applyBorder="1" applyAlignment="1">
      <alignment horizontal="center" vertical="center" textRotation="90"/>
    </xf>
    <xf numFmtId="0" fontId="1" fillId="0" borderId="88" xfId="0" applyFont="1" applyFill="1" applyBorder="1" applyAlignment="1">
      <alignment horizontal="left" vertical="top" wrapText="1"/>
    </xf>
    <xf numFmtId="0" fontId="1" fillId="6" borderId="81" xfId="0" applyFont="1" applyFill="1" applyBorder="1" applyAlignment="1">
      <alignment horizontal="center" vertical="top" wrapText="1"/>
    </xf>
    <xf numFmtId="164" fontId="1" fillId="0" borderId="59" xfId="0" applyNumberFormat="1" applyFont="1" applyFill="1" applyBorder="1" applyAlignment="1">
      <alignment horizontal="center" vertical="top"/>
    </xf>
    <xf numFmtId="0" fontId="12" fillId="6" borderId="43" xfId="0" applyFont="1" applyFill="1" applyBorder="1" applyAlignment="1">
      <alignment horizontal="center" vertical="top" wrapText="1"/>
    </xf>
    <xf numFmtId="164" fontId="2" fillId="5" borderId="66" xfId="0" applyNumberFormat="1" applyFont="1" applyFill="1" applyBorder="1" applyAlignment="1">
      <alignment horizontal="center" vertical="top"/>
    </xf>
    <xf numFmtId="164" fontId="2" fillId="8" borderId="55" xfId="0" applyNumberFormat="1" applyFont="1" applyFill="1" applyBorder="1" applyAlignment="1">
      <alignment horizontal="center" vertical="top"/>
    </xf>
    <xf numFmtId="164" fontId="2" fillId="8" borderId="21" xfId="0" applyNumberFormat="1" applyFont="1" applyFill="1" applyBorder="1" applyAlignment="1">
      <alignment horizontal="center" vertical="top"/>
    </xf>
    <xf numFmtId="164" fontId="2" fillId="5" borderId="64"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164" fontId="1" fillId="6" borderId="7" xfId="0" applyNumberFormat="1" applyFont="1" applyFill="1" applyBorder="1" applyAlignment="1">
      <alignment horizontal="center" vertical="top"/>
    </xf>
    <xf numFmtId="164" fontId="2" fillId="8" borderId="34" xfId="0" applyNumberFormat="1" applyFont="1" applyFill="1" applyBorder="1" applyAlignment="1">
      <alignment horizontal="center" vertical="top"/>
    </xf>
    <xf numFmtId="164" fontId="1" fillId="0" borderId="60" xfId="0" applyNumberFormat="1" applyFont="1" applyFill="1" applyBorder="1" applyAlignment="1">
      <alignment horizontal="center" vertical="top"/>
    </xf>
    <xf numFmtId="164" fontId="1" fillId="6" borderId="71" xfId="0" applyNumberFormat="1" applyFont="1" applyFill="1" applyBorder="1" applyAlignment="1">
      <alignment horizontal="center" vertical="top" wrapText="1"/>
    </xf>
    <xf numFmtId="164" fontId="1" fillId="6" borderId="90" xfId="0" applyNumberFormat="1" applyFont="1" applyFill="1" applyBorder="1" applyAlignment="1">
      <alignment horizontal="center" vertical="top"/>
    </xf>
    <xf numFmtId="164" fontId="1" fillId="6" borderId="69" xfId="0" applyNumberFormat="1" applyFont="1" applyFill="1" applyBorder="1" applyAlignment="1">
      <alignment horizontal="center" vertical="top" wrapText="1"/>
    </xf>
    <xf numFmtId="164" fontId="1" fillId="6" borderId="91"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164" fontId="1" fillId="6" borderId="42" xfId="1" applyNumberFormat="1" applyFont="1" applyFill="1" applyBorder="1" applyAlignment="1">
      <alignment horizontal="center" vertical="top"/>
    </xf>
    <xf numFmtId="164" fontId="1" fillId="6" borderId="53" xfId="1" applyNumberFormat="1" applyFont="1" applyFill="1" applyBorder="1" applyAlignment="1">
      <alignment horizontal="center" vertical="top"/>
    </xf>
    <xf numFmtId="164" fontId="1" fillId="6" borderId="60" xfId="0" applyNumberFormat="1" applyFont="1" applyFill="1" applyBorder="1" applyAlignment="1">
      <alignment horizontal="center" vertical="top" wrapText="1"/>
    </xf>
    <xf numFmtId="164" fontId="2" fillId="8" borderId="27" xfId="0" applyNumberFormat="1" applyFont="1" applyFill="1" applyBorder="1" applyAlignment="1">
      <alignment horizontal="center" vertical="top"/>
    </xf>
    <xf numFmtId="164" fontId="1" fillId="6" borderId="16" xfId="1" applyNumberFormat="1" applyFont="1" applyFill="1" applyBorder="1" applyAlignment="1">
      <alignment horizontal="center" vertical="top"/>
    </xf>
    <xf numFmtId="164" fontId="1" fillId="6" borderId="52" xfId="1" applyNumberFormat="1" applyFont="1" applyFill="1" applyBorder="1" applyAlignment="1">
      <alignment horizontal="center" vertical="top"/>
    </xf>
    <xf numFmtId="164" fontId="1" fillId="6" borderId="52" xfId="0" applyNumberFormat="1" applyFont="1" applyFill="1" applyBorder="1" applyAlignment="1">
      <alignment horizontal="center" vertical="top" wrapText="1"/>
    </xf>
    <xf numFmtId="164" fontId="2" fillId="6" borderId="48" xfId="0" applyNumberFormat="1" applyFont="1" applyFill="1" applyBorder="1" applyAlignment="1">
      <alignment horizontal="center" vertical="top"/>
    </xf>
    <xf numFmtId="164" fontId="1" fillId="6" borderId="87" xfId="0" applyNumberFormat="1" applyFont="1" applyFill="1" applyBorder="1" applyAlignment="1">
      <alignment horizontal="center" vertical="top"/>
    </xf>
    <xf numFmtId="164" fontId="2" fillId="4" borderId="65" xfId="0" applyNumberFormat="1" applyFont="1" applyFill="1" applyBorder="1" applyAlignment="1">
      <alignment horizontal="center" vertical="top"/>
    </xf>
    <xf numFmtId="164" fontId="2" fillId="3" borderId="65" xfId="0" applyNumberFormat="1" applyFont="1" applyFill="1" applyBorder="1" applyAlignment="1">
      <alignment horizontal="center" vertical="top"/>
    </xf>
    <xf numFmtId="0" fontId="2" fillId="0" borderId="65" xfId="0" applyFont="1" applyBorder="1" applyAlignment="1">
      <alignment horizontal="center" vertical="center" wrapText="1"/>
    </xf>
    <xf numFmtId="3" fontId="14" fillId="0" borderId="0" xfId="0" applyNumberFormat="1" applyFont="1" applyFill="1" applyBorder="1" applyAlignment="1">
      <alignment horizontal="left" vertical="top" wrapText="1"/>
    </xf>
    <xf numFmtId="0" fontId="25" fillId="0" borderId="0" xfId="0" applyFont="1" applyBorder="1" applyAlignment="1">
      <alignment horizontal="left" vertical="top" wrapText="1"/>
    </xf>
    <xf numFmtId="0" fontId="26" fillId="0" borderId="0" xfId="0" applyFont="1"/>
    <xf numFmtId="49" fontId="2" fillId="6" borderId="13" xfId="0" applyNumberFormat="1" applyFont="1" applyFill="1" applyBorder="1" applyAlignment="1">
      <alignment horizontal="center" vertical="top"/>
    </xf>
    <xf numFmtId="49" fontId="1" fillId="0" borderId="38" xfId="0" applyNumberFormat="1" applyFont="1" applyFill="1" applyBorder="1" applyAlignment="1">
      <alignment horizontal="center" vertical="center" textRotation="90"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43" xfId="0" applyNumberFormat="1" applyFont="1" applyFill="1" applyBorder="1" applyAlignment="1">
      <alignment horizontal="center" vertical="center" wrapText="1"/>
    </xf>
    <xf numFmtId="3" fontId="1" fillId="6" borderId="85" xfId="0" applyNumberFormat="1" applyFont="1" applyFill="1" applyBorder="1" applyAlignment="1">
      <alignment horizontal="left" vertical="top" wrapText="1"/>
    </xf>
    <xf numFmtId="0" fontId="1" fillId="6" borderId="85" xfId="0" applyFont="1" applyFill="1" applyBorder="1" applyAlignment="1">
      <alignment horizontal="left" vertical="top" wrapText="1"/>
    </xf>
    <xf numFmtId="3" fontId="1" fillId="5" borderId="66"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49" fontId="1" fillId="6" borderId="12" xfId="0" applyNumberFormat="1" applyFont="1" applyFill="1" applyBorder="1" applyAlignment="1">
      <alignment horizontal="center" vertical="center" textRotation="90" wrapText="1"/>
    </xf>
    <xf numFmtId="3" fontId="2" fillId="4" borderId="23" xfId="0" applyNumberFormat="1" applyFont="1" applyFill="1" applyBorder="1" applyAlignment="1">
      <alignment horizontal="center" vertical="top"/>
    </xf>
    <xf numFmtId="0" fontId="16" fillId="0" borderId="24" xfId="0" applyFont="1" applyBorder="1" applyAlignment="1">
      <alignment horizontal="center" wrapText="1"/>
    </xf>
    <xf numFmtId="3" fontId="2" fillId="0" borderId="12" xfId="0" applyNumberFormat="1" applyFont="1" applyBorder="1" applyAlignment="1">
      <alignment horizontal="center" vertical="top"/>
    </xf>
    <xf numFmtId="3" fontId="2" fillId="0" borderId="24" xfId="0" applyNumberFormat="1" applyFont="1" applyBorder="1" applyAlignment="1">
      <alignment horizontal="center" vertical="top"/>
    </xf>
    <xf numFmtId="3" fontId="1" fillId="6" borderId="23"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6" borderId="92"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164" fontId="1" fillId="0" borderId="0" xfId="0" applyNumberFormat="1" applyFont="1" applyFill="1" applyAlignment="1">
      <alignment vertical="top"/>
    </xf>
    <xf numFmtId="49" fontId="1" fillId="6" borderId="15" xfId="0" applyNumberFormat="1" applyFont="1" applyFill="1" applyBorder="1" applyAlignment="1">
      <alignment horizontal="center" vertical="top"/>
    </xf>
    <xf numFmtId="3" fontId="1" fillId="0" borderId="69" xfId="0" applyNumberFormat="1" applyFont="1" applyFill="1" applyBorder="1" applyAlignment="1">
      <alignment horizontal="center" vertical="top"/>
    </xf>
    <xf numFmtId="3" fontId="1" fillId="0" borderId="0" xfId="0" applyNumberFormat="1" applyFont="1" applyFill="1" applyAlignment="1">
      <alignment horizontal="center" vertical="top"/>
    </xf>
    <xf numFmtId="0" fontId="16" fillId="0" borderId="0" xfId="0" applyFont="1" applyFill="1"/>
    <xf numFmtId="164" fontId="16" fillId="0" borderId="0" xfId="0" applyNumberFormat="1" applyFont="1" applyFill="1"/>
    <xf numFmtId="164" fontId="1" fillId="6" borderId="69" xfId="1" applyNumberFormat="1" applyFont="1" applyFill="1" applyBorder="1" applyAlignment="1">
      <alignment horizontal="center" vertical="top"/>
    </xf>
    <xf numFmtId="49" fontId="2" fillId="8" borderId="1"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49" fontId="1" fillId="6" borderId="38" xfId="0" applyNumberFormat="1" applyFont="1" applyFill="1" applyBorder="1" applyAlignment="1">
      <alignment vertical="center" textRotation="90" wrapText="1"/>
    </xf>
    <xf numFmtId="3" fontId="7" fillId="0" borderId="93" xfId="0" applyNumberFormat="1" applyFont="1" applyBorder="1" applyAlignment="1">
      <alignment horizontal="center" vertical="top"/>
    </xf>
    <xf numFmtId="3" fontId="1" fillId="0" borderId="79" xfId="0" applyNumberFormat="1" applyFont="1" applyBorder="1" applyAlignment="1">
      <alignment horizontal="center" vertical="top" wrapText="1"/>
    </xf>
    <xf numFmtId="3" fontId="1" fillId="0" borderId="94" xfId="1" applyNumberFormat="1" applyFont="1" applyBorder="1" applyAlignment="1">
      <alignment horizontal="center" vertical="top"/>
    </xf>
    <xf numFmtId="164" fontId="1" fillId="6" borderId="94" xfId="1" applyNumberFormat="1" applyFont="1" applyFill="1" applyBorder="1" applyAlignment="1">
      <alignment horizontal="center" vertical="top"/>
    </xf>
    <xf numFmtId="164" fontId="1" fillId="6" borderId="40" xfId="1" applyNumberFormat="1" applyFont="1" applyFill="1" applyBorder="1" applyAlignment="1">
      <alignment horizontal="center" vertical="top"/>
    </xf>
    <xf numFmtId="164" fontId="1" fillId="6" borderId="95" xfId="1" applyNumberFormat="1" applyFont="1" applyFill="1" applyBorder="1" applyAlignment="1">
      <alignment horizontal="center" vertical="top"/>
    </xf>
    <xf numFmtId="0" fontId="1" fillId="0" borderId="39" xfId="0" applyFont="1" applyFill="1" applyBorder="1" applyAlignment="1">
      <alignment vertical="top" wrapText="1"/>
    </xf>
    <xf numFmtId="164" fontId="14" fillId="6" borderId="0" xfId="0" applyNumberFormat="1" applyFont="1" applyFill="1" applyBorder="1" applyAlignment="1">
      <alignment horizontal="center" vertical="top"/>
    </xf>
    <xf numFmtId="0" fontId="14" fillId="0" borderId="0" xfId="0" applyFont="1" applyBorder="1" applyAlignment="1">
      <alignment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49" fontId="1" fillId="6" borderId="43" xfId="0" applyNumberFormat="1" applyFont="1" applyFill="1" applyBorder="1" applyAlignment="1">
      <alignment horizontal="center" vertical="center" wrapText="1"/>
    </xf>
    <xf numFmtId="49" fontId="1" fillId="6" borderId="38" xfId="0" applyNumberFormat="1" applyFont="1" applyFill="1" applyBorder="1" applyAlignment="1">
      <alignment vertical="center" textRotation="90" wrapText="1"/>
    </xf>
    <xf numFmtId="0" fontId="12" fillId="6" borderId="35" xfId="0" applyFont="1" applyFill="1" applyBorder="1" applyAlignment="1">
      <alignment horizontal="left" vertical="top" wrapText="1"/>
    </xf>
    <xf numFmtId="49" fontId="2" fillId="6" borderId="13" xfId="0" applyNumberFormat="1" applyFont="1" applyFill="1" applyBorder="1" applyAlignment="1">
      <alignment horizontal="center" vertical="top"/>
    </xf>
    <xf numFmtId="0" fontId="1" fillId="6" borderId="11" xfId="0" applyFont="1" applyFill="1" applyBorder="1" applyAlignment="1">
      <alignment horizontal="left" vertical="top" wrapText="1"/>
    </xf>
    <xf numFmtId="0" fontId="12" fillId="6" borderId="11" xfId="0" applyFont="1" applyFill="1" applyBorder="1" applyAlignment="1">
      <alignment horizontal="left" vertical="top" wrapText="1"/>
    </xf>
    <xf numFmtId="49" fontId="1" fillId="6" borderId="38" xfId="0" applyNumberFormat="1" applyFont="1" applyFill="1" applyBorder="1" applyAlignment="1">
      <alignment horizontal="center" vertical="center" textRotation="90" wrapText="1"/>
    </xf>
    <xf numFmtId="49" fontId="2" fillId="6"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23" xfId="0" applyNumberFormat="1" applyFont="1" applyFill="1" applyBorder="1" applyAlignment="1">
      <alignment horizontal="left" vertical="top" wrapText="1"/>
    </xf>
    <xf numFmtId="3" fontId="1" fillId="6" borderId="6"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3" fontId="1" fillId="6" borderId="96" xfId="0" applyNumberFormat="1" applyFont="1" applyFill="1" applyBorder="1" applyAlignment="1">
      <alignment horizontal="center" vertical="top"/>
    </xf>
    <xf numFmtId="164" fontId="14" fillId="6" borderId="60"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1" fillId="7" borderId="15" xfId="0" applyNumberFormat="1" applyFont="1" applyFill="1" applyBorder="1" applyAlignment="1">
      <alignment horizontal="center" vertical="top" wrapText="1"/>
    </xf>
    <xf numFmtId="0" fontId="1" fillId="0" borderId="75" xfId="0" applyFont="1" applyFill="1" applyBorder="1" applyAlignment="1">
      <alignment vertical="top" wrapText="1"/>
    </xf>
    <xf numFmtId="0" fontId="1" fillId="6" borderId="54" xfId="0" applyFont="1" applyFill="1" applyBorder="1" applyAlignment="1">
      <alignment horizontal="left" vertical="top" wrapText="1"/>
    </xf>
    <xf numFmtId="3" fontId="1" fillId="6" borderId="98" xfId="0" applyNumberFormat="1" applyFont="1" applyFill="1" applyBorder="1" applyAlignment="1">
      <alignment horizontal="center" vertical="top"/>
    </xf>
    <xf numFmtId="0" fontId="0" fillId="0" borderId="43" xfId="0" applyBorder="1" applyAlignment="1">
      <alignment horizontal="center" wrapText="1"/>
    </xf>
    <xf numFmtId="3"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6" borderId="38" xfId="0" applyNumberFormat="1" applyFont="1" applyFill="1" applyBorder="1" applyAlignment="1">
      <alignment horizontal="center" vertical="center"/>
    </xf>
    <xf numFmtId="49"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textRotation="90" wrapText="1"/>
    </xf>
    <xf numFmtId="3" fontId="1" fillId="0" borderId="0" xfId="0" applyNumberFormat="1" applyFont="1" applyAlignment="1">
      <alignment horizontal="center" vertical="top" wrapText="1"/>
    </xf>
    <xf numFmtId="3" fontId="1" fillId="0" borderId="0" xfId="0" applyNumberFormat="1" applyFont="1" applyAlignment="1">
      <alignment vertical="top" wrapText="1"/>
    </xf>
    <xf numFmtId="3" fontId="1" fillId="0" borderId="0" xfId="0" applyNumberFormat="1" applyFont="1" applyBorder="1" applyAlignment="1">
      <alignment horizontal="right" vertical="top"/>
    </xf>
    <xf numFmtId="3" fontId="1" fillId="6" borderId="6"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49" fontId="1" fillId="6" borderId="12" xfId="0" applyNumberFormat="1" applyFont="1" applyFill="1" applyBorder="1" applyAlignment="1">
      <alignment horizontal="center" vertical="center" textRotation="90" wrapText="1"/>
    </xf>
    <xf numFmtId="0" fontId="1" fillId="6" borderId="11" xfId="0" applyFont="1" applyFill="1" applyBorder="1" applyAlignment="1">
      <alignment horizontal="left" vertical="top" wrapText="1"/>
    </xf>
    <xf numFmtId="0" fontId="16" fillId="0" borderId="24" xfId="0" applyFont="1" applyBorder="1" applyAlignment="1">
      <alignment horizontal="center" wrapText="1"/>
    </xf>
    <xf numFmtId="3" fontId="1" fillId="6" borderId="23" xfId="0" applyNumberFormat="1" applyFont="1" applyFill="1" applyBorder="1" applyAlignment="1">
      <alignment horizontal="left" vertical="top" wrapText="1"/>
    </xf>
    <xf numFmtId="164" fontId="25" fillId="0" borderId="0" xfId="0" applyNumberFormat="1" applyFont="1" applyBorder="1" applyAlignment="1">
      <alignment horizontal="left" vertical="top" wrapText="1"/>
    </xf>
    <xf numFmtId="0" fontId="16" fillId="0" borderId="60" xfId="0" applyFont="1" applyBorder="1"/>
    <xf numFmtId="0" fontId="16" fillId="0" borderId="60" xfId="0" applyFont="1" applyFill="1" applyBorder="1"/>
    <xf numFmtId="164" fontId="14" fillId="6" borderId="16" xfId="0" applyNumberFormat="1" applyFont="1" applyFill="1" applyBorder="1" applyAlignment="1">
      <alignment horizontal="center" vertical="top"/>
    </xf>
    <xf numFmtId="164" fontId="14" fillId="6" borderId="16" xfId="1" applyNumberFormat="1" applyFont="1" applyFill="1" applyBorder="1" applyAlignment="1">
      <alignment horizontal="center" vertical="top"/>
    </xf>
    <xf numFmtId="164" fontId="14" fillId="6" borderId="0" xfId="1" applyNumberFormat="1" applyFont="1" applyFill="1" applyBorder="1" applyAlignment="1">
      <alignment horizontal="center" vertical="top"/>
    </xf>
    <xf numFmtId="164" fontId="14" fillId="6" borderId="16" xfId="0" applyNumberFormat="1" applyFont="1" applyFill="1" applyBorder="1" applyAlignment="1">
      <alignment horizontal="center" vertical="top" wrapText="1"/>
    </xf>
    <xf numFmtId="164" fontId="14" fillId="6" borderId="0" xfId="0" applyNumberFormat="1" applyFont="1" applyFill="1" applyBorder="1" applyAlignment="1">
      <alignment horizontal="center" vertical="top" wrapText="1"/>
    </xf>
    <xf numFmtId="49" fontId="14" fillId="6" borderId="77" xfId="0" applyNumberFormat="1" applyFont="1" applyFill="1" applyBorder="1" applyAlignment="1">
      <alignment horizontal="center" vertical="top"/>
    </xf>
    <xf numFmtId="49" fontId="14" fillId="6" borderId="15" xfId="0" applyNumberFormat="1" applyFont="1" applyFill="1" applyBorder="1" applyAlignment="1">
      <alignment horizontal="center" vertical="top"/>
    </xf>
    <xf numFmtId="49" fontId="14" fillId="6" borderId="59" xfId="0" applyNumberFormat="1" applyFont="1" applyFill="1" applyBorder="1" applyAlignment="1">
      <alignment horizontal="center" vertical="top"/>
    </xf>
    <xf numFmtId="3" fontId="14" fillId="6" borderId="15" xfId="0" applyNumberFormat="1" applyFont="1" applyFill="1" applyBorder="1" applyAlignment="1">
      <alignment horizontal="center" vertical="top" wrapText="1"/>
    </xf>
    <xf numFmtId="164" fontId="14" fillId="6" borderId="52" xfId="0" applyNumberFormat="1" applyFont="1" applyFill="1" applyBorder="1" applyAlignment="1">
      <alignment horizontal="center" vertical="top"/>
    </xf>
    <xf numFmtId="164" fontId="14" fillId="6" borderId="7" xfId="0" applyNumberFormat="1" applyFont="1" applyFill="1" applyBorder="1" applyAlignment="1">
      <alignment horizontal="center" vertical="top"/>
    </xf>
    <xf numFmtId="164" fontId="14" fillId="6" borderId="73" xfId="0" applyNumberFormat="1" applyFont="1" applyFill="1" applyBorder="1" applyAlignment="1">
      <alignment horizontal="center" vertical="top"/>
    </xf>
    <xf numFmtId="0" fontId="16" fillId="0" borderId="0" xfId="0" applyFont="1" applyAlignment="1">
      <alignment horizontal="center"/>
    </xf>
    <xf numFmtId="0" fontId="21" fillId="0" borderId="0" xfId="0" applyFont="1" applyAlignment="1">
      <alignment vertical="top" wrapText="1"/>
    </xf>
    <xf numFmtId="0" fontId="0" fillId="0" borderId="0" xfId="0" applyAlignment="1">
      <alignment vertical="top" wrapText="1"/>
    </xf>
    <xf numFmtId="3" fontId="21" fillId="0" borderId="0" xfId="0" applyNumberFormat="1" applyFont="1" applyAlignment="1">
      <alignment horizontal="left" vertical="top" wrapText="1"/>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1" fillId="0" borderId="6"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49" fontId="1" fillId="0" borderId="38" xfId="0" applyNumberFormat="1" applyFont="1" applyBorder="1" applyAlignment="1">
      <alignment horizontal="center" vertical="center" textRotation="90" wrapText="1"/>
    </xf>
    <xf numFmtId="49" fontId="1" fillId="0" borderId="12" xfId="0" applyNumberFormat="1" applyFont="1" applyBorder="1" applyAlignment="1">
      <alignment horizontal="center" vertical="center" textRotation="90" wrapText="1"/>
    </xf>
    <xf numFmtId="49" fontId="1" fillId="0" borderId="36" xfId="0" applyNumberFormat="1" applyFont="1" applyBorder="1" applyAlignment="1">
      <alignment horizontal="center" vertical="center" textRotation="90" wrapText="1"/>
    </xf>
    <xf numFmtId="3" fontId="1" fillId="0" borderId="43" xfId="0" applyNumberFormat="1" applyFont="1" applyBorder="1" applyAlignment="1">
      <alignment horizontal="center" vertical="top" wrapText="1"/>
    </xf>
    <xf numFmtId="3" fontId="4" fillId="0" borderId="29" xfId="0" applyNumberFormat="1" applyFont="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1" fillId="0" borderId="38" xfId="0" applyNumberFormat="1" applyFont="1" applyBorder="1" applyAlignment="1">
      <alignment vertical="top" wrapText="1"/>
    </xf>
    <xf numFmtId="3" fontId="1" fillId="0" borderId="12" xfId="0" applyNumberFormat="1" applyFont="1" applyBorder="1" applyAlignment="1">
      <alignment vertical="top" wrapText="1"/>
    </xf>
    <xf numFmtId="0" fontId="12" fillId="0" borderId="24" xfId="0" applyFont="1" applyBorder="1" applyAlignment="1">
      <alignment vertical="top" wrapText="1"/>
    </xf>
    <xf numFmtId="3" fontId="1" fillId="6" borderId="13" xfId="0" applyNumberFormat="1" applyFont="1" applyFill="1" applyBorder="1" applyAlignment="1">
      <alignment horizontal="left" vertical="top" wrapText="1"/>
    </xf>
    <xf numFmtId="3" fontId="1" fillId="6" borderId="25" xfId="0" applyNumberFormat="1" applyFont="1" applyFill="1" applyBorder="1" applyAlignment="1">
      <alignment horizontal="left" vertical="top" wrapText="1"/>
    </xf>
    <xf numFmtId="3" fontId="6" fillId="6" borderId="20" xfId="0" applyNumberFormat="1" applyFont="1" applyFill="1" applyBorder="1" applyAlignment="1">
      <alignment horizontal="center" vertical="top" wrapText="1"/>
    </xf>
    <xf numFmtId="3" fontId="16" fillId="6" borderId="43" xfId="0" applyNumberFormat="1" applyFont="1" applyFill="1" applyBorder="1" applyAlignment="1">
      <alignment horizontal="center" vertical="top" wrapText="1"/>
    </xf>
    <xf numFmtId="3" fontId="16" fillId="6" borderId="37" xfId="0" applyNumberFormat="1" applyFont="1" applyFill="1" applyBorder="1" applyAlignment="1">
      <alignment horizontal="center" vertical="top" wrapText="1"/>
    </xf>
    <xf numFmtId="3" fontId="6" fillId="0" borderId="4" xfId="0" applyNumberFormat="1" applyFont="1" applyBorder="1" applyAlignment="1">
      <alignment horizontal="center" vertical="top" wrapText="1"/>
    </xf>
    <xf numFmtId="3" fontId="6" fillId="0" borderId="13" xfId="0" applyNumberFormat="1" applyFont="1" applyBorder="1" applyAlignment="1">
      <alignment horizontal="center" vertical="top" wrapText="1"/>
    </xf>
    <xf numFmtId="3" fontId="16" fillId="0" borderId="13" xfId="0" applyNumberFormat="1" applyFont="1" applyBorder="1" applyAlignment="1">
      <alignment horizontal="center" vertical="top" wrapText="1"/>
    </xf>
    <xf numFmtId="3" fontId="1" fillId="7" borderId="17" xfId="0" applyNumberFormat="1" applyFont="1" applyFill="1" applyBorder="1" applyAlignment="1">
      <alignment horizontal="left" vertical="top" wrapText="1"/>
    </xf>
    <xf numFmtId="0" fontId="12" fillId="0" borderId="11" xfId="0" applyFont="1" applyBorder="1" applyAlignment="1">
      <alignment horizontal="left" vertical="top" wrapText="1"/>
    </xf>
    <xf numFmtId="3" fontId="1" fillId="6" borderId="3"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center" textRotation="90" wrapText="1"/>
    </xf>
    <xf numFmtId="3" fontId="5" fillId="6" borderId="12" xfId="0" applyNumberFormat="1" applyFont="1" applyFill="1" applyBorder="1" applyAlignment="1">
      <alignment horizontal="center" vertical="top"/>
    </xf>
    <xf numFmtId="3" fontId="1" fillId="0" borderId="12"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6" borderId="38" xfId="0" applyNumberFormat="1" applyFont="1" applyFill="1" applyBorder="1" applyAlignment="1">
      <alignment vertical="top" wrapText="1"/>
    </xf>
    <xf numFmtId="0" fontId="16" fillId="0" borderId="36" xfId="0" applyFont="1" applyBorder="1" applyAlignment="1">
      <alignment vertical="top" wrapText="1"/>
    </xf>
    <xf numFmtId="3" fontId="1" fillId="0" borderId="20" xfId="0" applyNumberFormat="1" applyFont="1" applyBorder="1" applyAlignment="1">
      <alignment horizontal="center" vertical="top" wrapText="1"/>
    </xf>
    <xf numFmtId="0" fontId="16" fillId="0" borderId="37" xfId="0" applyFont="1" applyBorder="1" applyAlignment="1">
      <alignment horizontal="center" vertical="top" wrapText="1"/>
    </xf>
    <xf numFmtId="3" fontId="1" fillId="6" borderId="35" xfId="0" applyNumberFormat="1" applyFont="1" applyFill="1" applyBorder="1" applyAlignment="1">
      <alignment horizontal="left" vertical="top" wrapText="1"/>
    </xf>
    <xf numFmtId="3" fontId="1" fillId="6" borderId="6"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3" fontId="2" fillId="5" borderId="63" xfId="0" applyNumberFormat="1" applyFont="1" applyFill="1" applyBorder="1" applyAlignment="1">
      <alignment horizontal="right" vertical="top"/>
    </xf>
    <xf numFmtId="3" fontId="2" fillId="5" borderId="67" xfId="0" applyNumberFormat="1" applyFont="1" applyFill="1" applyBorder="1" applyAlignment="1">
      <alignment horizontal="left" vertical="top"/>
    </xf>
    <xf numFmtId="3" fontId="2" fillId="5" borderId="63" xfId="0" applyNumberFormat="1" applyFont="1" applyFill="1" applyBorder="1" applyAlignment="1">
      <alignment horizontal="left" vertical="top"/>
    </xf>
    <xf numFmtId="3" fontId="2" fillId="5" borderId="64" xfId="0" applyNumberFormat="1" applyFont="1" applyFill="1" applyBorder="1" applyAlignment="1">
      <alignment horizontal="left" vertical="top"/>
    </xf>
    <xf numFmtId="49" fontId="1" fillId="6" borderId="3" xfId="0" applyNumberFormat="1" applyFont="1" applyFill="1" applyBorder="1" applyAlignment="1">
      <alignment horizontal="center" vertical="center" textRotation="90" wrapText="1"/>
    </xf>
    <xf numFmtId="49" fontId="1" fillId="6" borderId="12" xfId="0" applyNumberFormat="1" applyFont="1" applyFill="1" applyBorder="1" applyAlignment="1">
      <alignment horizontal="center" vertical="center" textRotation="90" wrapText="1"/>
    </xf>
    <xf numFmtId="0" fontId="16" fillId="6" borderId="24" xfId="0" applyFont="1" applyFill="1" applyBorder="1" applyAlignment="1">
      <alignment horizontal="center" textRotation="90" wrapText="1"/>
    </xf>
    <xf numFmtId="3" fontId="1" fillId="0" borderId="3"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6" fillId="6" borderId="38" xfId="0" applyNumberFormat="1" applyFont="1" applyFill="1" applyBorder="1" applyAlignment="1">
      <alignment horizontal="left" vertical="top" wrapText="1"/>
    </xf>
    <xf numFmtId="3" fontId="16" fillId="0" borderId="36" xfId="0" applyNumberFormat="1" applyFont="1" applyBorder="1" applyAlignment="1">
      <alignment horizontal="left" vertical="top" wrapText="1"/>
    </xf>
    <xf numFmtId="3" fontId="5" fillId="6" borderId="1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textRotation="90" wrapText="1"/>
    </xf>
    <xf numFmtId="49" fontId="1" fillId="0" borderId="12" xfId="0" applyNumberFormat="1" applyFont="1" applyFill="1" applyBorder="1" applyAlignment="1">
      <alignment horizontal="center" vertical="top" textRotation="90" wrapText="1"/>
    </xf>
    <xf numFmtId="49" fontId="1" fillId="0" borderId="24" xfId="0" applyNumberFormat="1" applyFont="1" applyBorder="1" applyAlignment="1">
      <alignment horizontal="center" vertical="top" textRotation="90" wrapText="1"/>
    </xf>
    <xf numFmtId="3" fontId="2" fillId="0" borderId="3" xfId="0" applyNumberFormat="1" applyFont="1" applyBorder="1" applyAlignment="1">
      <alignment horizontal="center" vertical="top"/>
    </xf>
    <xf numFmtId="3" fontId="2" fillId="0" borderId="12" xfId="0" applyNumberFormat="1" applyFont="1" applyBorder="1" applyAlignment="1">
      <alignment horizontal="center" vertical="top"/>
    </xf>
    <xf numFmtId="3" fontId="2" fillId="0" borderId="24" xfId="0" applyNumberFormat="1" applyFont="1" applyBorder="1" applyAlignment="1">
      <alignment horizontal="center" vertical="top"/>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8" borderId="31" xfId="0" applyNumberFormat="1" applyFont="1" applyFill="1" applyBorder="1" applyAlignment="1">
      <alignment horizontal="right" wrapText="1"/>
    </xf>
    <xf numFmtId="3" fontId="16" fillId="8" borderId="21" xfId="0" applyNumberFormat="1" applyFont="1" applyFill="1" applyBorder="1" applyAlignment="1">
      <alignment horizontal="right" wrapText="1"/>
    </xf>
    <xf numFmtId="3" fontId="16" fillId="8" borderId="22" xfId="0" applyNumberFormat="1" applyFont="1" applyFill="1" applyBorder="1" applyAlignment="1">
      <alignment horizontal="right" wrapText="1"/>
    </xf>
    <xf numFmtId="3" fontId="1" fillId="0" borderId="42" xfId="0" applyNumberFormat="1" applyFont="1" applyBorder="1" applyAlignment="1">
      <alignment horizontal="left" vertical="top" wrapText="1"/>
    </xf>
    <xf numFmtId="3" fontId="1" fillId="0" borderId="60" xfId="0" applyNumberFormat="1" applyFont="1" applyBorder="1" applyAlignment="1">
      <alignment horizontal="left" vertical="top" wrapText="1"/>
    </xf>
    <xf numFmtId="3" fontId="1" fillId="0" borderId="59" xfId="0" applyNumberFormat="1" applyFont="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18" xfId="0" applyNumberFormat="1" applyFont="1" applyFill="1" applyBorder="1" applyAlignment="1">
      <alignment horizontal="left" vertical="top" wrapText="1"/>
    </xf>
    <xf numFmtId="3" fontId="1" fillId="7" borderId="44" xfId="0" applyNumberFormat="1"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18" xfId="0" applyNumberFormat="1" applyFont="1" applyBorder="1" applyAlignment="1">
      <alignment horizontal="left" vertical="top" wrapText="1"/>
    </xf>
    <xf numFmtId="3" fontId="1" fillId="0" borderId="44" xfId="0" applyNumberFormat="1" applyFont="1" applyBorder="1" applyAlignment="1">
      <alignment horizontal="left" vertical="top" wrapText="1"/>
    </xf>
    <xf numFmtId="164" fontId="1" fillId="8" borderId="31" xfId="0" applyNumberFormat="1" applyFont="1" applyFill="1" applyBorder="1" applyAlignment="1">
      <alignment horizontal="left" vertical="top" wrapText="1"/>
    </xf>
    <xf numFmtId="164" fontId="2" fillId="8" borderId="21" xfId="0" applyNumberFormat="1" applyFont="1" applyFill="1" applyBorder="1" applyAlignment="1">
      <alignment horizontal="left" vertical="top" wrapText="1"/>
    </xf>
    <xf numFmtId="164" fontId="2" fillId="8" borderId="22" xfId="0" applyNumberFormat="1" applyFont="1" applyFill="1" applyBorder="1" applyAlignment="1">
      <alignment horizontal="left" vertical="top" wrapText="1"/>
    </xf>
    <xf numFmtId="49" fontId="1" fillId="0" borderId="38" xfId="0" applyNumberFormat="1" applyFont="1" applyFill="1" applyBorder="1" applyAlignment="1">
      <alignment horizontal="center" vertical="center" textRotation="90" wrapText="1"/>
    </xf>
    <xf numFmtId="49" fontId="1" fillId="0" borderId="12" xfId="0" applyNumberFormat="1" applyFont="1" applyFill="1" applyBorder="1" applyAlignment="1">
      <alignment horizontal="center" vertical="center" textRotation="90" wrapText="1"/>
    </xf>
    <xf numFmtId="49" fontId="16" fillId="0" borderId="36" xfId="0" applyNumberFormat="1" applyFont="1" applyBorder="1" applyAlignment="1">
      <alignment vertical="center" textRotation="90" wrapText="1"/>
    </xf>
    <xf numFmtId="0" fontId="13" fillId="6" borderId="12" xfId="0" applyFont="1" applyFill="1" applyBorder="1" applyAlignment="1">
      <alignment vertical="top" wrapText="1"/>
    </xf>
    <xf numFmtId="0" fontId="19" fillId="6" borderId="12" xfId="0" applyFont="1" applyFill="1" applyBorder="1" applyAlignment="1">
      <alignment vertical="top" wrapText="1"/>
    </xf>
    <xf numFmtId="0" fontId="19" fillId="6" borderId="36" xfId="0" applyFont="1" applyFill="1" applyBorder="1" applyAlignment="1">
      <alignment vertical="top" wrapText="1"/>
    </xf>
    <xf numFmtId="3" fontId="1" fillId="5" borderId="26"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2" fillId="3" borderId="67" xfId="0" applyNumberFormat="1" applyFont="1" applyFill="1" applyBorder="1" applyAlignment="1">
      <alignment horizontal="right" vertical="top"/>
    </xf>
    <xf numFmtId="3" fontId="2" fillId="3" borderId="63" xfId="0" applyNumberFormat="1" applyFont="1" applyFill="1" applyBorder="1" applyAlignment="1">
      <alignment horizontal="right" vertical="top"/>
    </xf>
    <xf numFmtId="3" fontId="2" fillId="5" borderId="25"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2" fillId="0" borderId="1" xfId="0" applyNumberFormat="1" applyFont="1" applyFill="1" applyBorder="1" applyAlignment="1">
      <alignment horizontal="center" vertical="top" wrapText="1"/>
    </xf>
    <xf numFmtId="49" fontId="2" fillId="5" borderId="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8" borderId="3"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2" fillId="8" borderId="24"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center" textRotation="90" wrapText="1"/>
    </xf>
    <xf numFmtId="0" fontId="16" fillId="0" borderId="24" xfId="0" applyFont="1" applyBorder="1" applyAlignment="1">
      <alignment horizontal="center" wrapText="1"/>
    </xf>
    <xf numFmtId="3" fontId="2" fillId="0" borderId="4" xfId="0" applyNumberFormat="1" applyFont="1" applyBorder="1" applyAlignment="1">
      <alignment horizontal="center" vertical="top"/>
    </xf>
    <xf numFmtId="3" fontId="2" fillId="0" borderId="13" xfId="0" applyNumberFormat="1" applyFont="1" applyBorder="1" applyAlignment="1">
      <alignment horizontal="center" vertical="top"/>
    </xf>
    <xf numFmtId="3" fontId="2" fillId="0" borderId="25" xfId="0" applyNumberFormat="1" applyFont="1" applyBorder="1" applyAlignment="1">
      <alignment horizontal="center" vertical="top"/>
    </xf>
    <xf numFmtId="3" fontId="15" fillId="0" borderId="56" xfId="0" applyNumberFormat="1" applyFont="1" applyBorder="1" applyAlignment="1">
      <alignment horizontal="center" vertical="top" wrapText="1"/>
    </xf>
    <xf numFmtId="3" fontId="15" fillId="0" borderId="43" xfId="0" applyNumberFormat="1" applyFont="1" applyBorder="1" applyAlignment="1">
      <alignment horizontal="center" vertical="top" wrapText="1"/>
    </xf>
    <xf numFmtId="3" fontId="15" fillId="0" borderId="29" xfId="0" applyNumberFormat="1" applyFont="1" applyBorder="1" applyAlignment="1">
      <alignment horizontal="center" vertical="top" wrapText="1"/>
    </xf>
    <xf numFmtId="0" fontId="1" fillId="6" borderId="11" xfId="0" applyFont="1" applyFill="1" applyBorder="1" applyAlignment="1">
      <alignment horizontal="left" vertical="top" wrapText="1"/>
    </xf>
    <xf numFmtId="0" fontId="16" fillId="0" borderId="11" xfId="0" applyFont="1" applyBorder="1" applyAlignment="1">
      <alignment horizontal="left" vertical="top" wrapText="1"/>
    </xf>
    <xf numFmtId="3" fontId="2" fillId="4" borderId="67" xfId="0" applyNumberFormat="1" applyFont="1" applyFill="1" applyBorder="1" applyAlignment="1">
      <alignment horizontal="right" vertical="top"/>
    </xf>
    <xf numFmtId="3" fontId="2" fillId="4" borderId="63" xfId="0" applyNumberFormat="1" applyFont="1" applyFill="1" applyBorder="1" applyAlignment="1">
      <alignment horizontal="right" vertical="top"/>
    </xf>
    <xf numFmtId="3" fontId="1" fillId="0" borderId="68" xfId="0" applyNumberFormat="1" applyFont="1" applyFill="1" applyBorder="1" applyAlignment="1">
      <alignment horizontal="left" vertical="top" wrapText="1"/>
    </xf>
    <xf numFmtId="3" fontId="1" fillId="0" borderId="14"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3" fontId="1" fillId="7" borderId="38" xfId="0" applyNumberFormat="1" applyFont="1" applyFill="1" applyBorder="1" applyAlignment="1">
      <alignment horizontal="left" vertical="center" textRotation="90" wrapText="1"/>
    </xf>
    <xf numFmtId="3" fontId="1" fillId="7" borderId="12" xfId="0" applyNumberFormat="1" applyFont="1" applyFill="1" applyBorder="1" applyAlignment="1">
      <alignment horizontal="left" vertical="center" textRotation="90" wrapText="1"/>
    </xf>
    <xf numFmtId="3" fontId="16" fillId="0" borderId="36" xfId="0" applyNumberFormat="1" applyFont="1" applyBorder="1" applyAlignment="1">
      <alignment vertical="center" textRotation="90" wrapText="1"/>
    </xf>
    <xf numFmtId="3" fontId="4" fillId="0" borderId="37" xfId="0" applyNumberFormat="1" applyFont="1" applyBorder="1" applyAlignment="1">
      <alignment horizontal="center" vertical="top" wrapText="1"/>
    </xf>
    <xf numFmtId="3" fontId="2" fillId="4" borderId="11"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0" fontId="12" fillId="0" borderId="43" xfId="0" applyFont="1" applyBorder="1" applyAlignment="1">
      <alignment horizontal="center" wrapText="1"/>
    </xf>
    <xf numFmtId="0" fontId="0" fillId="0" borderId="43" xfId="0" applyBorder="1" applyAlignment="1">
      <alignment horizontal="center" wrapText="1"/>
    </xf>
    <xf numFmtId="0" fontId="12" fillId="0" borderId="0" xfId="0" applyFont="1" applyAlignment="1">
      <alignment vertical="top"/>
    </xf>
    <xf numFmtId="3" fontId="7" fillId="5" borderId="36" xfId="0" applyNumberFormat="1" applyFont="1" applyFill="1" applyBorder="1" applyAlignment="1">
      <alignment horizontal="center" vertical="top"/>
    </xf>
    <xf numFmtId="3" fontId="7" fillId="5" borderId="38" xfId="0" applyNumberFormat="1" applyFont="1" applyFill="1" applyBorder="1" applyAlignment="1">
      <alignment horizontal="center" vertical="top"/>
    </xf>
    <xf numFmtId="3" fontId="2" fillId="5" borderId="67" xfId="0" applyNumberFormat="1" applyFont="1" applyFill="1" applyBorder="1" applyAlignment="1">
      <alignment horizontal="left" vertical="top" wrapText="1"/>
    </xf>
    <xf numFmtId="3" fontId="2" fillId="5" borderId="63"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64" xfId="0" applyNumberFormat="1" applyFont="1" applyFill="1" applyBorder="1" applyAlignment="1">
      <alignment horizontal="left" vertical="top" wrapText="1"/>
    </xf>
    <xf numFmtId="49" fontId="4" fillId="0" borderId="36" xfId="0" applyNumberFormat="1" applyFont="1" applyBorder="1" applyAlignment="1">
      <alignment horizontal="center" vertical="center" textRotation="90" wrapText="1"/>
    </xf>
    <xf numFmtId="3" fontId="7" fillId="8" borderId="53" xfId="0" applyNumberFormat="1" applyFont="1" applyFill="1" applyBorder="1" applyAlignment="1">
      <alignment horizontal="center" vertical="top"/>
    </xf>
    <xf numFmtId="3" fontId="7" fillId="8" borderId="70" xfId="0" applyNumberFormat="1" applyFont="1" applyFill="1" applyBorder="1" applyAlignment="1">
      <alignment horizontal="center" vertical="top"/>
    </xf>
    <xf numFmtId="3" fontId="2" fillId="6" borderId="33" xfId="0" applyNumberFormat="1" applyFont="1" applyFill="1" applyBorder="1" applyAlignment="1">
      <alignment horizontal="left" vertical="top" wrapText="1"/>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5" borderId="66"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0" fontId="12" fillId="0" borderId="11" xfId="0" applyFont="1" applyBorder="1" applyAlignment="1">
      <alignment vertical="top" wrapText="1"/>
    </xf>
    <xf numFmtId="3" fontId="8" fillId="6" borderId="18"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38" xfId="0" applyNumberFormat="1" applyFont="1" applyFill="1" applyBorder="1" applyAlignment="1">
      <alignment horizontal="left" vertical="top" wrapText="1"/>
    </xf>
    <xf numFmtId="49" fontId="1" fillId="6" borderId="38" xfId="0" applyNumberFormat="1" applyFont="1" applyFill="1" applyBorder="1" applyAlignment="1">
      <alignment vertical="center" textRotation="90"/>
    </xf>
    <xf numFmtId="49" fontId="1" fillId="6" borderId="12" xfId="0" applyNumberFormat="1" applyFont="1" applyFill="1" applyBorder="1" applyAlignment="1">
      <alignment vertical="center" textRotation="90"/>
    </xf>
    <xf numFmtId="0" fontId="16" fillId="0" borderId="36" xfId="0" applyFont="1" applyBorder="1" applyAlignment="1"/>
    <xf numFmtId="3" fontId="1" fillId="6" borderId="56" xfId="2" applyNumberFormat="1" applyFont="1" applyFill="1" applyBorder="1" applyAlignment="1">
      <alignment horizontal="center" vertical="top" wrapText="1"/>
    </xf>
    <xf numFmtId="3" fontId="1" fillId="6" borderId="43" xfId="2" applyNumberFormat="1" applyFont="1" applyFill="1" applyBorder="1" applyAlignment="1">
      <alignment horizontal="center" vertical="top" wrapText="1"/>
    </xf>
    <xf numFmtId="0" fontId="12" fillId="6" borderId="43" xfId="0" applyFont="1" applyFill="1" applyBorder="1" applyAlignment="1">
      <alignment horizontal="center" vertical="top" wrapText="1"/>
    </xf>
    <xf numFmtId="49" fontId="1" fillId="6" borderId="38" xfId="0" applyNumberFormat="1" applyFont="1" applyFill="1" applyBorder="1" applyAlignment="1">
      <alignment horizontal="center" vertical="center" textRotation="90" wrapText="1"/>
    </xf>
    <xf numFmtId="49" fontId="1" fillId="6" borderId="36" xfId="0" applyNumberFormat="1" applyFont="1" applyFill="1" applyBorder="1" applyAlignment="1">
      <alignment horizontal="center" vertical="center" textRotation="90" wrapText="1"/>
    </xf>
    <xf numFmtId="3" fontId="7" fillId="8" borderId="19" xfId="0" applyNumberFormat="1" applyFont="1" applyFill="1" applyBorder="1" applyAlignment="1">
      <alignment horizontal="center" vertical="top"/>
    </xf>
    <xf numFmtId="3" fontId="7" fillId="8" borderId="71" xfId="0" applyNumberFormat="1" applyFont="1" applyFill="1" applyBorder="1" applyAlignment="1">
      <alignment horizontal="center" vertical="top"/>
    </xf>
    <xf numFmtId="3" fontId="7" fillId="8" borderId="55" xfId="0" applyNumberFormat="1" applyFont="1" applyFill="1" applyBorder="1" applyAlignment="1">
      <alignment horizontal="center" vertical="top"/>
    </xf>
    <xf numFmtId="164" fontId="1" fillId="6" borderId="43" xfId="0" applyNumberFormat="1" applyFont="1" applyFill="1" applyBorder="1" applyAlignment="1">
      <alignment horizontal="center" vertical="top" wrapText="1"/>
    </xf>
    <xf numFmtId="0" fontId="12" fillId="6" borderId="37" xfId="0" applyFont="1" applyFill="1" applyBorder="1" applyAlignment="1">
      <alignment horizontal="center" vertical="top" wrapText="1"/>
    </xf>
    <xf numFmtId="3" fontId="1" fillId="0" borderId="37" xfId="0" applyNumberFormat="1" applyFont="1" applyBorder="1" applyAlignment="1">
      <alignment horizontal="center" vertical="top" wrapText="1"/>
    </xf>
    <xf numFmtId="0" fontId="12" fillId="6" borderId="43" xfId="0" applyFont="1" applyFill="1" applyBorder="1" applyAlignment="1">
      <alignment vertical="top"/>
    </xf>
    <xf numFmtId="3" fontId="1" fillId="6" borderId="38"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center" textRotation="90" wrapText="1"/>
    </xf>
    <xf numFmtId="0" fontId="12" fillId="6" borderId="12" xfId="0" applyFont="1" applyFill="1" applyBorder="1" applyAlignment="1">
      <alignment horizontal="center" vertical="center" textRotation="90" wrapText="1"/>
    </xf>
    <xf numFmtId="0" fontId="16" fillId="6" borderId="12" xfId="0" applyFont="1" applyFill="1" applyBorder="1" applyAlignment="1">
      <alignment wrapText="1"/>
    </xf>
    <xf numFmtId="49" fontId="16" fillId="0" borderId="12" xfId="0" applyNumberFormat="1" applyFont="1" applyBorder="1" applyAlignment="1">
      <alignment horizontal="center" wrapText="1"/>
    </xf>
    <xf numFmtId="3" fontId="1" fillId="6" borderId="36" xfId="0" applyNumberFormat="1" applyFont="1" applyFill="1" applyBorder="1" applyAlignment="1">
      <alignment horizontal="left" vertical="top" wrapText="1"/>
    </xf>
    <xf numFmtId="0" fontId="1" fillId="6" borderId="41"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58" xfId="0" applyFont="1" applyFill="1" applyBorder="1" applyAlignment="1">
      <alignment horizontal="left" vertical="top" wrapText="1"/>
    </xf>
    <xf numFmtId="0" fontId="12" fillId="0" borderId="0" xfId="0" applyFont="1" applyAlignment="1">
      <alignment vertical="top" wrapText="1"/>
    </xf>
    <xf numFmtId="49" fontId="2" fillId="6" borderId="38"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0" fontId="1" fillId="6" borderId="11" xfId="0" applyFont="1" applyFill="1" applyBorder="1" applyAlignment="1">
      <alignment vertical="top" wrapText="1"/>
    </xf>
    <xf numFmtId="0" fontId="16" fillId="6" borderId="35" xfId="0" applyFont="1" applyFill="1" applyBorder="1" applyAlignment="1">
      <alignment vertical="top" wrapText="1"/>
    </xf>
    <xf numFmtId="49" fontId="1" fillId="6" borderId="43" xfId="0" applyNumberFormat="1" applyFont="1" applyFill="1" applyBorder="1" applyAlignment="1">
      <alignment horizontal="center" vertical="center" wrapText="1"/>
    </xf>
    <xf numFmtId="0" fontId="12" fillId="0" borderId="12" xfId="0" applyFont="1" applyBorder="1" applyAlignment="1">
      <alignment horizontal="center" vertical="center" textRotation="90" wrapText="1"/>
    </xf>
    <xf numFmtId="3" fontId="8" fillId="6" borderId="38" xfId="0" applyNumberFormat="1" applyFont="1" applyFill="1" applyBorder="1" applyAlignment="1">
      <alignment horizontal="left" vertical="top" wrapText="1"/>
    </xf>
    <xf numFmtId="0" fontId="12" fillId="6" borderId="12" xfId="0" applyFont="1" applyFill="1" applyBorder="1" applyAlignment="1">
      <alignment vertical="top"/>
    </xf>
    <xf numFmtId="3" fontId="7" fillId="6" borderId="41" xfId="0" applyNumberFormat="1" applyFont="1" applyFill="1" applyBorder="1" applyAlignment="1">
      <alignment horizontal="center" vertical="top"/>
    </xf>
    <xf numFmtId="0" fontId="12" fillId="6" borderId="13" xfId="0" applyFont="1" applyFill="1" applyBorder="1" applyAlignment="1">
      <alignment vertical="top"/>
    </xf>
    <xf numFmtId="3" fontId="1" fillId="6" borderId="12" xfId="0" applyNumberFormat="1" applyFont="1" applyFill="1" applyBorder="1" applyAlignment="1">
      <alignment vertical="top" wrapText="1"/>
    </xf>
    <xf numFmtId="0" fontId="16" fillId="6" borderId="12" xfId="0" applyFont="1" applyFill="1" applyBorder="1" applyAlignment="1">
      <alignment vertical="top" wrapText="1"/>
    </xf>
    <xf numFmtId="3" fontId="1" fillId="6" borderId="43" xfId="0" applyNumberFormat="1" applyFont="1" applyFill="1" applyBorder="1" applyAlignment="1">
      <alignment horizontal="center" vertical="top" wrapText="1"/>
    </xf>
    <xf numFmtId="0" fontId="16" fillId="0" borderId="43" xfId="0" applyFont="1" applyBorder="1" applyAlignment="1">
      <alignment horizontal="center" vertical="top" wrapText="1"/>
    </xf>
    <xf numFmtId="49" fontId="1" fillId="6" borderId="38" xfId="0" applyNumberFormat="1" applyFont="1" applyFill="1" applyBorder="1" applyAlignment="1">
      <alignment vertical="center" textRotation="90" wrapText="1"/>
    </xf>
    <xf numFmtId="49" fontId="1" fillId="6" borderId="12" xfId="0" applyNumberFormat="1" applyFont="1" applyFill="1" applyBorder="1" applyAlignment="1">
      <alignment vertical="center" textRotation="90" wrapText="1"/>
    </xf>
    <xf numFmtId="0" fontId="13" fillId="6" borderId="17" xfId="0" applyFont="1" applyFill="1" applyBorder="1" applyAlignment="1">
      <alignment horizontal="left" vertical="top" wrapText="1"/>
    </xf>
    <xf numFmtId="0" fontId="13" fillId="6" borderId="11" xfId="0" applyFont="1" applyFill="1" applyBorder="1" applyAlignment="1">
      <alignment horizontal="left" vertical="top" wrapText="1"/>
    </xf>
    <xf numFmtId="0" fontId="12" fillId="6" borderId="35" xfId="0" applyFont="1" applyFill="1" applyBorder="1" applyAlignment="1">
      <alignment horizontal="left" vertical="top" wrapText="1"/>
    </xf>
    <xf numFmtId="0" fontId="1" fillId="0" borderId="12" xfId="0" applyFont="1" applyFill="1" applyBorder="1" applyAlignment="1">
      <alignment horizontal="center" vertical="center" textRotation="90" wrapText="1"/>
    </xf>
    <xf numFmtId="0" fontId="12" fillId="0" borderId="36" xfId="0" applyFont="1" applyBorder="1" applyAlignment="1">
      <alignment horizontal="center" vertical="center" textRotation="90" wrapText="1"/>
    </xf>
    <xf numFmtId="0" fontId="1" fillId="6" borderId="17" xfId="0" applyFont="1" applyFill="1" applyBorder="1" applyAlignment="1">
      <alignment horizontal="left" vertical="top" wrapText="1"/>
    </xf>
    <xf numFmtId="0" fontId="12" fillId="0" borderId="75" xfId="0" applyFont="1" applyBorder="1" applyAlignment="1">
      <alignment horizontal="left" vertical="top" wrapText="1"/>
    </xf>
    <xf numFmtId="3" fontId="1" fillId="6" borderId="38" xfId="0" applyNumberFormat="1" applyFont="1" applyFill="1" applyBorder="1" applyAlignment="1">
      <alignment vertical="center" textRotation="90" wrapText="1"/>
    </xf>
    <xf numFmtId="3" fontId="1" fillId="6" borderId="12" xfId="0" applyNumberFormat="1" applyFont="1" applyFill="1" applyBorder="1" applyAlignment="1">
      <alignment vertical="center" textRotation="90" wrapText="1"/>
    </xf>
    <xf numFmtId="0" fontId="16" fillId="0" borderId="12" xfId="0" applyFont="1" applyBorder="1" applyAlignment="1">
      <alignment vertical="center" textRotation="90" wrapText="1"/>
    </xf>
    <xf numFmtId="0" fontId="16" fillId="6" borderId="35" xfId="0" applyFont="1" applyFill="1" applyBorder="1" applyAlignment="1">
      <alignment horizontal="left" vertical="top" wrapText="1"/>
    </xf>
    <xf numFmtId="0" fontId="12" fillId="0" borderId="36" xfId="0" applyFont="1" applyBorder="1" applyAlignment="1">
      <alignment horizontal="left" vertical="top" wrapText="1"/>
    </xf>
    <xf numFmtId="49" fontId="1" fillId="0" borderId="38" xfId="0" applyNumberFormat="1" applyFont="1" applyFill="1" applyBorder="1" applyAlignment="1">
      <alignment vertical="center" textRotation="90" wrapText="1"/>
    </xf>
    <xf numFmtId="49" fontId="1" fillId="0" borderId="12" xfId="0" applyNumberFormat="1" applyFont="1" applyFill="1" applyBorder="1" applyAlignment="1">
      <alignment vertical="center" textRotation="90" wrapText="1"/>
    </xf>
    <xf numFmtId="49" fontId="2" fillId="6" borderId="13" xfId="0" applyNumberFormat="1" applyFont="1" applyFill="1" applyBorder="1" applyAlignment="1">
      <alignment horizontal="center" vertical="top"/>
    </xf>
    <xf numFmtId="0" fontId="1" fillId="6" borderId="11" xfId="1" applyFont="1" applyFill="1" applyBorder="1" applyAlignment="1">
      <alignment vertical="top" wrapText="1"/>
    </xf>
    <xf numFmtId="0" fontId="12" fillId="6" borderId="11" xfId="0" applyFont="1" applyFill="1" applyBorder="1" applyAlignment="1">
      <alignment vertical="top" wrapText="1"/>
    </xf>
    <xf numFmtId="3" fontId="3" fillId="0" borderId="38" xfId="0" applyNumberFormat="1" applyFont="1" applyFill="1"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35" xfId="0" applyBorder="1" applyAlignment="1">
      <alignment horizontal="left" vertical="top" wrapText="1"/>
    </xf>
    <xf numFmtId="3" fontId="2" fillId="3" borderId="31" xfId="0" applyNumberFormat="1" applyFont="1" applyFill="1" applyBorder="1" applyAlignment="1">
      <alignment horizontal="left" vertical="top" wrapText="1"/>
    </xf>
    <xf numFmtId="3" fontId="2" fillId="3" borderId="21" xfId="0" applyNumberFormat="1" applyFont="1" applyFill="1" applyBorder="1" applyAlignment="1">
      <alignment horizontal="left" vertical="top" wrapText="1"/>
    </xf>
    <xf numFmtId="3" fontId="2" fillId="3" borderId="22"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4" borderId="22" xfId="0" applyNumberFormat="1" applyFont="1" applyFill="1" applyBorder="1" applyAlignment="1">
      <alignment horizontal="left" vertical="top"/>
    </xf>
    <xf numFmtId="3" fontId="2" fillId="5" borderId="18" xfId="0" applyNumberFormat="1" applyFont="1" applyFill="1" applyBorder="1" applyAlignment="1">
      <alignment horizontal="left" vertical="top" wrapText="1"/>
    </xf>
    <xf numFmtId="3" fontId="2" fillId="5" borderId="21" xfId="0" applyNumberFormat="1" applyFont="1" applyFill="1" applyBorder="1" applyAlignment="1">
      <alignment horizontal="left" vertical="top" wrapText="1"/>
    </xf>
    <xf numFmtId="3" fontId="2" fillId="5" borderId="22"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0" fontId="11" fillId="0" borderId="36" xfId="0" applyFont="1" applyBorder="1" applyAlignment="1">
      <alignment horizontal="center" vertical="center" textRotation="90" wrapText="1"/>
    </xf>
    <xf numFmtId="49" fontId="16" fillId="0" borderId="36" xfId="0" applyNumberFormat="1" applyFont="1" applyBorder="1" applyAlignment="1">
      <alignment horizontal="center" vertical="center" textRotation="90" wrapText="1"/>
    </xf>
    <xf numFmtId="0" fontId="1" fillId="0" borderId="0" xfId="0" applyFont="1" applyAlignment="1">
      <alignment horizontal="right" wrapText="1"/>
    </xf>
    <xf numFmtId="0" fontId="4" fillId="0" borderId="0" xfId="0" applyFont="1" applyAlignment="1">
      <alignment horizontal="right"/>
    </xf>
    <xf numFmtId="0" fontId="21" fillId="0" borderId="0" xfId="0" applyFont="1" applyAlignment="1">
      <alignment horizontal="center" vertical="top" wrapText="1"/>
    </xf>
    <xf numFmtId="0" fontId="22" fillId="0" borderId="0" xfId="0" applyFont="1" applyAlignment="1">
      <alignment horizontal="center" vertical="top" wrapText="1"/>
    </xf>
    <xf numFmtId="0" fontId="23" fillId="0" borderId="0" xfId="0" applyFont="1" applyAlignment="1">
      <alignment horizontal="center" vertical="top" wrapText="1"/>
    </xf>
    <xf numFmtId="0" fontId="1" fillId="0" borderId="7" xfId="0" applyFont="1" applyBorder="1" applyAlignment="1">
      <alignment horizontal="center" vertical="center" textRotation="90" shrinkToFit="1"/>
    </xf>
    <xf numFmtId="0" fontId="1" fillId="0" borderId="16" xfId="0" applyFont="1" applyBorder="1" applyAlignment="1">
      <alignment horizontal="center" vertical="center" textRotation="90" shrinkToFit="1"/>
    </xf>
    <xf numFmtId="0" fontId="1" fillId="0" borderId="28" xfId="0" applyFont="1" applyBorder="1" applyAlignment="1">
      <alignment horizontal="center" vertical="center" textRotation="90" shrinkToFit="1"/>
    </xf>
    <xf numFmtId="0" fontId="1" fillId="0" borderId="7"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0" fontId="13" fillId="0" borderId="2" xfId="0" applyFont="1" applyBorder="1" applyAlignment="1">
      <alignment horizontal="center" vertical="center" textRotation="90" shrinkToFit="1"/>
    </xf>
    <xf numFmtId="0" fontId="13" fillId="0" borderId="11" xfId="0" applyFont="1" applyBorder="1" applyAlignment="1">
      <alignment horizontal="center" vertical="center" textRotation="90" shrinkToFit="1"/>
    </xf>
    <xf numFmtId="0" fontId="13" fillId="0" borderId="23" xfId="0" applyFont="1" applyBorder="1" applyAlignment="1">
      <alignment horizontal="center" vertical="center" textRotation="90" shrinkToFit="1"/>
    </xf>
    <xf numFmtId="0" fontId="13" fillId="0" borderId="3" xfId="0" applyFont="1" applyBorder="1" applyAlignment="1">
      <alignment horizontal="center" vertical="center" textRotation="90" shrinkToFit="1"/>
    </xf>
    <xf numFmtId="0" fontId="13" fillId="0" borderId="12" xfId="0" applyFont="1" applyBorder="1" applyAlignment="1">
      <alignment horizontal="center" vertical="center" textRotation="90" shrinkToFit="1"/>
    </xf>
    <xf numFmtId="0" fontId="13" fillId="0" borderId="24" xfId="0" applyFont="1" applyBorder="1" applyAlignment="1">
      <alignment horizontal="center" vertical="center" textRotation="90" shrinkToFit="1"/>
    </xf>
    <xf numFmtId="0" fontId="13" fillId="0" borderId="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5" xfId="0" applyFont="1" applyBorder="1" applyAlignment="1">
      <alignment horizontal="center" vertical="center" shrinkToFit="1"/>
    </xf>
    <xf numFmtId="0" fontId="19" fillId="0" borderId="12" xfId="0" applyFont="1" applyBorder="1" applyAlignment="1">
      <alignment horizontal="center" vertical="center" textRotation="90" shrinkToFit="1"/>
    </xf>
    <xf numFmtId="0" fontId="19" fillId="0" borderId="24" xfId="0" applyFont="1" applyBorder="1" applyAlignment="1">
      <alignment horizontal="center" vertical="center" textRotation="90" shrinkToFit="1"/>
    </xf>
    <xf numFmtId="0" fontId="13" fillId="0" borderId="6" xfId="0" applyNumberFormat="1" applyFont="1" applyBorder="1" applyAlignment="1">
      <alignment horizontal="center" vertical="center" textRotation="90" shrinkToFit="1"/>
    </xf>
    <xf numFmtId="0" fontId="13" fillId="0" borderId="15" xfId="0" applyNumberFormat="1" applyFont="1" applyBorder="1" applyAlignment="1">
      <alignment horizontal="center" vertical="center" textRotation="90" shrinkToFit="1"/>
    </xf>
    <xf numFmtId="0" fontId="13" fillId="0" borderId="27" xfId="0" applyNumberFormat="1" applyFont="1" applyBorder="1" applyAlignment="1">
      <alignment horizontal="center" vertical="center" textRotation="90" shrinkToFit="1"/>
    </xf>
    <xf numFmtId="0" fontId="1" fillId="0" borderId="7" xfId="0" applyNumberFormat="1" applyFont="1" applyFill="1" applyBorder="1" applyAlignment="1">
      <alignment horizontal="center" vertical="center" textRotation="90" wrapText="1"/>
    </xf>
    <xf numFmtId="0" fontId="1" fillId="0" borderId="16" xfId="0" applyNumberFormat="1" applyFont="1" applyFill="1" applyBorder="1" applyAlignment="1">
      <alignment horizontal="center" vertical="center" textRotation="90" wrapText="1"/>
    </xf>
    <xf numFmtId="0" fontId="1" fillId="0" borderId="28" xfId="0" applyNumberFormat="1" applyFont="1" applyFill="1" applyBorder="1" applyAlignment="1">
      <alignment horizontal="center" vertical="center" textRotation="90" wrapText="1"/>
    </xf>
    <xf numFmtId="3" fontId="2" fillId="0" borderId="66" xfId="0" applyNumberFormat="1" applyFont="1" applyBorder="1" applyAlignment="1">
      <alignment horizontal="center" vertical="center" wrapText="1"/>
    </xf>
    <xf numFmtId="3" fontId="2" fillId="0" borderId="63" xfId="0" applyNumberFormat="1" applyFont="1" applyBorder="1" applyAlignment="1">
      <alignment horizontal="center" vertical="center" wrapText="1"/>
    </xf>
    <xf numFmtId="3" fontId="2" fillId="0" borderId="64" xfId="0" applyNumberFormat="1" applyFont="1" applyBorder="1" applyAlignment="1">
      <alignment horizontal="center" vertical="center" wrapText="1"/>
    </xf>
    <xf numFmtId="3" fontId="2" fillId="4" borderId="23" xfId="0" applyNumberFormat="1" applyFont="1" applyFill="1" applyBorder="1" applyAlignment="1">
      <alignment horizontal="center" vertical="top"/>
    </xf>
    <xf numFmtId="3" fontId="1" fillId="0" borderId="73" xfId="0" applyNumberFormat="1" applyFont="1" applyFill="1" applyBorder="1" applyAlignment="1">
      <alignment horizontal="left" vertical="top" wrapText="1"/>
    </xf>
    <xf numFmtId="0" fontId="12" fillId="0" borderId="73" xfId="0" applyFont="1" applyFill="1" applyBorder="1" applyAlignment="1">
      <alignment horizontal="left" vertical="top" wrapText="1"/>
    </xf>
    <xf numFmtId="0" fontId="0" fillId="0" borderId="73" xfId="0" applyBorder="1" applyAlignment="1">
      <alignment horizontal="left" vertical="top" wrapText="1"/>
    </xf>
    <xf numFmtId="3" fontId="1" fillId="4" borderId="66" xfId="0" applyNumberFormat="1" applyFont="1" applyFill="1" applyBorder="1" applyAlignment="1">
      <alignment horizontal="center" vertical="top"/>
    </xf>
    <xf numFmtId="3" fontId="1" fillId="4" borderId="64"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0" fontId="1" fillId="6" borderId="85" xfId="0" applyFont="1" applyFill="1" applyBorder="1" applyAlignment="1">
      <alignment vertical="top" wrapText="1"/>
    </xf>
    <xf numFmtId="0" fontId="12" fillId="0" borderId="35" xfId="0" applyFont="1" applyBorder="1" applyAlignment="1">
      <alignment vertical="top" wrapText="1"/>
    </xf>
    <xf numFmtId="3" fontId="1" fillId="6" borderId="56" xfId="0" applyNumberFormat="1" applyFont="1" applyFill="1" applyBorder="1" applyAlignment="1">
      <alignment horizontal="center" vertical="center" wrapText="1"/>
    </xf>
    <xf numFmtId="0" fontId="16" fillId="6" borderId="43" xfId="0" applyFont="1" applyFill="1" applyBorder="1" applyAlignment="1">
      <alignment horizontal="center" wrapText="1"/>
    </xf>
    <xf numFmtId="49" fontId="1" fillId="0" borderId="36" xfId="0" applyNumberFormat="1" applyFont="1" applyFill="1" applyBorder="1" applyAlignment="1">
      <alignment horizontal="center" vertical="center" textRotation="90" wrapText="1"/>
    </xf>
    <xf numFmtId="3" fontId="1" fillId="6" borderId="38" xfId="0" applyNumberFormat="1" applyFont="1" applyFill="1" applyBorder="1" applyAlignment="1">
      <alignment horizontal="center" vertical="center" textRotation="90" wrapText="1"/>
    </xf>
    <xf numFmtId="3" fontId="7" fillId="4" borderId="42" xfId="0" applyNumberFormat="1" applyFont="1" applyFill="1" applyBorder="1" applyAlignment="1">
      <alignment horizontal="center" vertical="top"/>
    </xf>
    <xf numFmtId="3" fontId="7" fillId="4" borderId="31" xfId="0" applyNumberFormat="1" applyFont="1" applyFill="1" applyBorder="1" applyAlignment="1">
      <alignment horizontal="center" vertical="top"/>
    </xf>
    <xf numFmtId="3" fontId="7" fillId="4" borderId="68" xfId="0" applyNumberFormat="1" applyFont="1" applyFill="1" applyBorder="1" applyAlignment="1">
      <alignment horizontal="center" vertical="top"/>
    </xf>
    <xf numFmtId="3" fontId="7" fillId="4" borderId="45" xfId="0" applyNumberFormat="1" applyFont="1" applyFill="1" applyBorder="1" applyAlignment="1">
      <alignment horizontal="center" vertical="top"/>
    </xf>
    <xf numFmtId="3" fontId="7" fillId="5" borderId="33" xfId="0" applyNumberFormat="1" applyFont="1" applyFill="1" applyBorder="1" applyAlignment="1">
      <alignment horizontal="center" vertical="top"/>
    </xf>
    <xf numFmtId="3" fontId="7" fillId="5" borderId="97" xfId="0" applyNumberFormat="1" applyFont="1" applyFill="1" applyBorder="1" applyAlignment="1">
      <alignment horizontal="center" vertical="top"/>
    </xf>
    <xf numFmtId="0" fontId="1" fillId="0" borderId="12" xfId="0" applyFont="1" applyBorder="1" applyAlignment="1">
      <alignment vertical="center" textRotation="90" wrapText="1"/>
    </xf>
    <xf numFmtId="0" fontId="1" fillId="0" borderId="36" xfId="0" applyFont="1" applyBorder="1" applyAlignment="1">
      <alignment vertical="center" textRotation="90" wrapText="1"/>
    </xf>
    <xf numFmtId="3" fontId="7" fillId="0" borderId="33" xfId="0" applyNumberFormat="1" applyFont="1" applyFill="1" applyBorder="1" applyAlignment="1">
      <alignment horizontal="center" vertical="top"/>
    </xf>
    <xf numFmtId="3" fontId="2" fillId="0" borderId="38"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3" fontId="2" fillId="0" borderId="36" xfId="0" applyNumberFormat="1" applyFont="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0" fontId="12" fillId="6" borderId="11" xfId="0" applyFont="1" applyFill="1" applyBorder="1" applyAlignment="1">
      <alignment horizontal="left" vertical="top" wrapText="1"/>
    </xf>
    <xf numFmtId="3" fontId="2" fillId="5" borderId="64" xfId="0" applyNumberFormat="1" applyFont="1" applyFill="1" applyBorder="1" applyAlignment="1">
      <alignment horizontal="right" vertical="top"/>
    </xf>
    <xf numFmtId="3" fontId="1" fillId="6" borderId="36" xfId="0" applyNumberFormat="1" applyFont="1" applyFill="1" applyBorder="1" applyAlignment="1">
      <alignment vertical="top" wrapText="1"/>
    </xf>
    <xf numFmtId="3" fontId="1" fillId="0" borderId="0" xfId="0" applyNumberFormat="1" applyFont="1" applyFill="1" applyBorder="1" applyAlignment="1">
      <alignment horizontal="left" vertical="top" wrapText="1"/>
    </xf>
    <xf numFmtId="0" fontId="26" fillId="0" borderId="0" xfId="0" applyFont="1" applyBorder="1" applyAlignment="1">
      <alignment horizontal="left" vertical="top" wrapText="1"/>
    </xf>
    <xf numFmtId="0" fontId="4" fillId="0" borderId="73" xfId="0" applyFont="1" applyFill="1" applyBorder="1" applyAlignment="1">
      <alignment horizontal="left" vertical="top" wrapText="1"/>
    </xf>
    <xf numFmtId="0" fontId="4" fillId="0" borderId="73" xfId="0" applyFont="1" applyBorder="1" applyAlignment="1">
      <alignment horizontal="left" vertical="top" wrapText="1"/>
    </xf>
    <xf numFmtId="0" fontId="16" fillId="6" borderId="11" xfId="0" applyFont="1" applyFill="1" applyBorder="1" applyAlignment="1">
      <alignment horizontal="left" vertical="top" wrapText="1"/>
    </xf>
    <xf numFmtId="0" fontId="16" fillId="0" borderId="35" xfId="0" applyFont="1" applyBorder="1" applyAlignment="1">
      <alignment vertical="top" wrapText="1"/>
    </xf>
    <xf numFmtId="0" fontId="16" fillId="6" borderId="11" xfId="0" applyFont="1" applyFill="1" applyBorder="1" applyAlignment="1">
      <alignment vertical="top" wrapText="1"/>
    </xf>
    <xf numFmtId="0" fontId="16" fillId="0" borderId="75" xfId="0" applyFont="1" applyBorder="1" applyAlignment="1">
      <alignment horizontal="left" vertical="top" wrapText="1"/>
    </xf>
    <xf numFmtId="0" fontId="16" fillId="0" borderId="24" xfId="0" applyFont="1" applyBorder="1" applyAlignment="1">
      <alignment vertical="top" wrapText="1"/>
    </xf>
    <xf numFmtId="0" fontId="27" fillId="0" borderId="0" xfId="0" applyFont="1" applyAlignment="1">
      <alignment horizontal="right" wrapText="1"/>
    </xf>
    <xf numFmtId="0" fontId="28" fillId="0" borderId="0" xfId="0" applyFont="1" applyAlignment="1">
      <alignment horizontal="right"/>
    </xf>
    <xf numFmtId="0" fontId="1" fillId="0" borderId="7" xfId="0" applyNumberFormat="1" applyFont="1" applyFill="1" applyBorder="1" applyAlignment="1">
      <alignment horizontal="center" vertical="center" textRotation="90" shrinkToFit="1"/>
    </xf>
    <xf numFmtId="0" fontId="1" fillId="0" borderId="16" xfId="0" applyNumberFormat="1" applyFont="1" applyFill="1" applyBorder="1" applyAlignment="1">
      <alignment horizontal="center" vertical="center" textRotation="90" shrinkToFit="1"/>
    </xf>
    <xf numFmtId="0" fontId="1" fillId="0" borderId="28" xfId="0" applyNumberFormat="1" applyFont="1" applyFill="1" applyBorder="1" applyAlignment="1">
      <alignment horizontal="center" vertical="center" textRotation="90" shrinkToFi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5"/>
  <sheetViews>
    <sheetView tabSelected="1" zoomScaleNormal="100" zoomScaleSheetLayoutView="100" workbookViewId="0">
      <selection activeCell="W7" sqref="W7"/>
    </sheetView>
  </sheetViews>
  <sheetFormatPr defaultColWidth="9.140625" defaultRowHeight="12.75" x14ac:dyDescent="0.2"/>
  <cols>
    <col min="1" max="1" width="2.85546875" style="203" customWidth="1"/>
    <col min="2" max="2" width="3.140625" style="203" customWidth="1"/>
    <col min="3" max="3" width="2.85546875" style="203" customWidth="1"/>
    <col min="4" max="4" width="3.140625" style="203" customWidth="1"/>
    <col min="5" max="5" width="32.85546875" style="203" customWidth="1"/>
    <col min="6" max="6" width="3.7109375" style="203" customWidth="1"/>
    <col min="7" max="7" width="2.85546875" style="203" hidden="1" customWidth="1"/>
    <col min="8" max="8" width="3.85546875" style="203" customWidth="1"/>
    <col min="9" max="9" width="11.5703125" style="203" customWidth="1"/>
    <col min="10" max="10" width="8.5703125" style="203" customWidth="1"/>
    <col min="11" max="11" width="10.42578125" style="203" customWidth="1"/>
    <col min="12" max="12" width="31.42578125" style="203" customWidth="1"/>
    <col min="13" max="13" width="7.42578125" style="203" customWidth="1"/>
    <col min="14" max="16384" width="9.140625" style="203"/>
  </cols>
  <sheetData>
    <row r="1" spans="1:16" s="27" customFormat="1" ht="19.5" customHeight="1" x14ac:dyDescent="0.25">
      <c r="A1" s="168"/>
      <c r="B1" s="168"/>
      <c r="C1" s="168"/>
      <c r="D1" s="168"/>
      <c r="E1" s="168"/>
      <c r="F1" s="287"/>
      <c r="G1" s="288"/>
      <c r="H1" s="289"/>
      <c r="I1" s="289"/>
      <c r="J1" s="523" t="s">
        <v>205</v>
      </c>
      <c r="K1" s="524"/>
      <c r="L1" s="524"/>
      <c r="M1" s="524"/>
    </row>
    <row r="2" spans="1:16" s="27" customFormat="1" ht="30" customHeight="1" x14ac:dyDescent="0.25">
      <c r="A2" s="168"/>
      <c r="B2" s="168"/>
      <c r="C2" s="168"/>
      <c r="D2" s="168"/>
      <c r="E2" s="168"/>
      <c r="F2" s="287"/>
      <c r="G2" s="288"/>
      <c r="H2" s="289"/>
      <c r="I2" s="289"/>
      <c r="J2" s="524"/>
      <c r="K2" s="524"/>
      <c r="L2" s="524"/>
      <c r="M2" s="524"/>
    </row>
    <row r="3" spans="1:16" s="1" customFormat="1" ht="33.75" customHeight="1" x14ac:dyDescent="0.25">
      <c r="A3" s="490"/>
      <c r="B3" s="491"/>
      <c r="C3" s="490"/>
      <c r="D3" s="491"/>
      <c r="F3" s="492"/>
      <c r="G3" s="493"/>
      <c r="H3" s="440"/>
      <c r="I3" s="494"/>
      <c r="J3" s="525" t="s">
        <v>213</v>
      </c>
      <c r="K3" s="524"/>
      <c r="L3" s="524"/>
      <c r="M3" s="524"/>
      <c r="N3" s="495"/>
      <c r="O3" s="495"/>
      <c r="P3" s="495"/>
    </row>
    <row r="4" spans="1:16" ht="16.5" customHeight="1" x14ac:dyDescent="0.2">
      <c r="L4" s="768"/>
      <c r="M4" s="769"/>
    </row>
    <row r="5" spans="1:16" ht="14.25" customHeight="1" x14ac:dyDescent="0.2">
      <c r="L5" s="249"/>
      <c r="M5" s="291"/>
    </row>
    <row r="6" spans="1:16" s="168" customFormat="1" ht="16.5" customHeight="1" x14ac:dyDescent="0.25">
      <c r="A6" s="317"/>
      <c r="B6" s="317"/>
      <c r="C6" s="317"/>
      <c r="D6" s="317"/>
      <c r="E6" s="770" t="s">
        <v>180</v>
      </c>
      <c r="F6" s="770"/>
      <c r="G6" s="770"/>
      <c r="H6" s="770"/>
      <c r="I6" s="770"/>
      <c r="J6" s="770"/>
      <c r="K6" s="770"/>
      <c r="L6" s="770"/>
      <c r="M6" s="317"/>
    </row>
    <row r="7" spans="1:16" s="27" customFormat="1" ht="15.75" customHeight="1" x14ac:dyDescent="0.25">
      <c r="A7" s="318"/>
      <c r="B7" s="318"/>
      <c r="C7" s="318"/>
      <c r="D7" s="318"/>
      <c r="E7" s="771" t="s">
        <v>0</v>
      </c>
      <c r="F7" s="772"/>
      <c r="G7" s="772"/>
      <c r="H7" s="772"/>
      <c r="I7" s="772"/>
      <c r="J7" s="772"/>
      <c r="K7" s="772"/>
      <c r="L7" s="772"/>
      <c r="M7" s="318"/>
    </row>
    <row r="8" spans="1:16" s="27" customFormat="1" ht="16.5" customHeight="1" x14ac:dyDescent="0.25">
      <c r="A8" s="290"/>
      <c r="B8" s="290"/>
      <c r="C8" s="290"/>
      <c r="D8" s="290"/>
      <c r="E8" s="770" t="s">
        <v>1</v>
      </c>
      <c r="F8" s="772"/>
      <c r="G8" s="772"/>
      <c r="H8" s="772"/>
      <c r="I8" s="772"/>
      <c r="J8" s="772"/>
      <c r="K8" s="772"/>
      <c r="L8" s="772"/>
      <c r="M8" s="290"/>
      <c r="N8" s="292"/>
      <c r="O8" s="292"/>
    </row>
    <row r="9" spans="1:16" s="27" customFormat="1" ht="15" customHeight="1" thickBot="1" x14ac:dyDescent="0.3">
      <c r="A9" s="168"/>
      <c r="B9" s="168"/>
      <c r="C9" s="168"/>
      <c r="D9" s="168"/>
      <c r="E9" s="168"/>
      <c r="F9" s="168"/>
      <c r="G9" s="168"/>
      <c r="H9" s="289"/>
      <c r="I9" s="289"/>
      <c r="J9" s="290"/>
      <c r="K9" s="168"/>
      <c r="L9" s="293"/>
      <c r="M9" s="293" t="s">
        <v>86</v>
      </c>
    </row>
    <row r="10" spans="1:16" s="27" customFormat="1" ht="39" customHeight="1" x14ac:dyDescent="0.25">
      <c r="A10" s="786" t="s">
        <v>2</v>
      </c>
      <c r="B10" s="789" t="s">
        <v>3</v>
      </c>
      <c r="C10" s="789" t="s">
        <v>4</v>
      </c>
      <c r="D10" s="789" t="s">
        <v>5</v>
      </c>
      <c r="E10" s="792" t="s">
        <v>6</v>
      </c>
      <c r="F10" s="789" t="s">
        <v>7</v>
      </c>
      <c r="G10" s="789" t="s">
        <v>94</v>
      </c>
      <c r="H10" s="797" t="s">
        <v>8</v>
      </c>
      <c r="I10" s="800" t="s">
        <v>9</v>
      </c>
      <c r="J10" s="773" t="s">
        <v>10</v>
      </c>
      <c r="K10" s="776" t="s">
        <v>182</v>
      </c>
      <c r="L10" s="781" t="s">
        <v>11</v>
      </c>
      <c r="M10" s="782"/>
    </row>
    <row r="11" spans="1:16" s="27" customFormat="1" ht="21.75" customHeight="1" x14ac:dyDescent="0.25">
      <c r="A11" s="787"/>
      <c r="B11" s="790"/>
      <c r="C11" s="790"/>
      <c r="D11" s="790"/>
      <c r="E11" s="793"/>
      <c r="F11" s="790"/>
      <c r="G11" s="795"/>
      <c r="H11" s="798"/>
      <c r="I11" s="801"/>
      <c r="J11" s="774"/>
      <c r="K11" s="777"/>
      <c r="L11" s="779" t="s">
        <v>6</v>
      </c>
      <c r="M11" s="308" t="s">
        <v>181</v>
      </c>
    </row>
    <row r="12" spans="1:16" s="27" customFormat="1" ht="66.75" customHeight="1" thickBot="1" x14ac:dyDescent="0.3">
      <c r="A12" s="788"/>
      <c r="B12" s="791"/>
      <c r="C12" s="791"/>
      <c r="D12" s="791"/>
      <c r="E12" s="794"/>
      <c r="F12" s="791"/>
      <c r="G12" s="796"/>
      <c r="H12" s="799"/>
      <c r="I12" s="802"/>
      <c r="J12" s="775"/>
      <c r="K12" s="778"/>
      <c r="L12" s="780"/>
      <c r="M12" s="309" t="s">
        <v>113</v>
      </c>
    </row>
    <row r="13" spans="1:16" s="3" customFormat="1" ht="13.5" customHeight="1" x14ac:dyDescent="0.2">
      <c r="A13" s="783" t="s">
        <v>12</v>
      </c>
      <c r="B13" s="784"/>
      <c r="C13" s="784"/>
      <c r="D13" s="784"/>
      <c r="E13" s="784"/>
      <c r="F13" s="784"/>
      <c r="G13" s="784"/>
      <c r="H13" s="784"/>
      <c r="I13" s="784"/>
      <c r="J13" s="784"/>
      <c r="K13" s="784"/>
      <c r="L13" s="784"/>
      <c r="M13" s="785"/>
    </row>
    <row r="14" spans="1:16" s="3" customFormat="1" x14ac:dyDescent="0.2">
      <c r="A14" s="747" t="s">
        <v>13</v>
      </c>
      <c r="B14" s="748"/>
      <c r="C14" s="748"/>
      <c r="D14" s="748"/>
      <c r="E14" s="748"/>
      <c r="F14" s="748"/>
      <c r="G14" s="748"/>
      <c r="H14" s="748"/>
      <c r="I14" s="748"/>
      <c r="J14" s="748"/>
      <c r="K14" s="748"/>
      <c r="L14" s="748"/>
      <c r="M14" s="749"/>
    </row>
    <row r="15" spans="1:16" s="179" customFormat="1" ht="15" customHeight="1" x14ac:dyDescent="0.25">
      <c r="A15" s="4" t="s">
        <v>14</v>
      </c>
      <c r="B15" s="750" t="s">
        <v>15</v>
      </c>
      <c r="C15" s="751"/>
      <c r="D15" s="751"/>
      <c r="E15" s="751"/>
      <c r="F15" s="751"/>
      <c r="G15" s="751"/>
      <c r="H15" s="751"/>
      <c r="I15" s="751"/>
      <c r="J15" s="751"/>
      <c r="K15" s="751"/>
      <c r="L15" s="751"/>
      <c r="M15" s="752"/>
    </row>
    <row r="16" spans="1:16" s="179" customFormat="1" ht="14.25" customHeight="1" x14ac:dyDescent="0.25">
      <c r="A16" s="5" t="s">
        <v>14</v>
      </c>
      <c r="B16" s="6" t="s">
        <v>14</v>
      </c>
      <c r="C16" s="753" t="s">
        <v>16</v>
      </c>
      <c r="D16" s="754"/>
      <c r="E16" s="754"/>
      <c r="F16" s="754"/>
      <c r="G16" s="754"/>
      <c r="H16" s="754"/>
      <c r="I16" s="754"/>
      <c r="J16" s="754"/>
      <c r="K16" s="754"/>
      <c r="L16" s="754"/>
      <c r="M16" s="755"/>
    </row>
    <row r="17" spans="1:14" s="179" customFormat="1" ht="29.25" customHeight="1" x14ac:dyDescent="0.2">
      <c r="A17" s="7" t="s">
        <v>14</v>
      </c>
      <c r="B17" s="8" t="s">
        <v>14</v>
      </c>
      <c r="C17" s="9" t="s">
        <v>14</v>
      </c>
      <c r="D17" s="9"/>
      <c r="E17" s="46" t="s">
        <v>17</v>
      </c>
      <c r="F17" s="556" t="s">
        <v>18</v>
      </c>
      <c r="G17" s="434"/>
      <c r="H17" s="431" t="s">
        <v>20</v>
      </c>
      <c r="I17" s="55"/>
      <c r="J17" s="319"/>
      <c r="K17" s="51"/>
      <c r="L17" s="188"/>
      <c r="M17" s="130"/>
    </row>
    <row r="18" spans="1:14" s="179" customFormat="1" ht="17.25" customHeight="1" x14ac:dyDescent="0.25">
      <c r="A18" s="7"/>
      <c r="B18" s="8"/>
      <c r="C18" s="9"/>
      <c r="D18" s="9"/>
      <c r="E18" s="558" t="s">
        <v>21</v>
      </c>
      <c r="F18" s="556"/>
      <c r="G18" s="532" t="s">
        <v>95</v>
      </c>
      <c r="H18" s="426"/>
      <c r="I18" s="560" t="s">
        <v>22</v>
      </c>
      <c r="J18" s="320" t="s">
        <v>23</v>
      </c>
      <c r="K18" s="99">
        <v>4663.1000000000004</v>
      </c>
      <c r="L18" s="537" t="s">
        <v>117</v>
      </c>
      <c r="M18" s="186" t="s">
        <v>146</v>
      </c>
    </row>
    <row r="19" spans="1:14" s="179" customFormat="1" ht="23.25" customHeight="1" x14ac:dyDescent="0.25">
      <c r="A19" s="7"/>
      <c r="B19" s="8"/>
      <c r="C19" s="9"/>
      <c r="D19" s="9"/>
      <c r="E19" s="559"/>
      <c r="F19" s="556"/>
      <c r="G19" s="534"/>
      <c r="H19" s="426"/>
      <c r="I19" s="561"/>
      <c r="J19" s="319" t="s">
        <v>24</v>
      </c>
      <c r="K19" s="100">
        <v>494</v>
      </c>
      <c r="L19" s="562"/>
      <c r="M19" s="294"/>
    </row>
    <row r="20" spans="1:14" s="179" customFormat="1" ht="20.25" customHeight="1" x14ac:dyDescent="0.25">
      <c r="A20" s="7"/>
      <c r="B20" s="8"/>
      <c r="C20" s="9"/>
      <c r="D20" s="9"/>
      <c r="E20" s="543" t="s">
        <v>25</v>
      </c>
      <c r="F20" s="556"/>
      <c r="G20" s="532" t="s">
        <v>96</v>
      </c>
      <c r="H20" s="426"/>
      <c r="I20" s="535" t="s">
        <v>26</v>
      </c>
      <c r="J20" s="167" t="s">
        <v>23</v>
      </c>
      <c r="K20" s="68">
        <v>81.3</v>
      </c>
      <c r="L20" s="537" t="s">
        <v>117</v>
      </c>
      <c r="M20" s="186" t="s">
        <v>147</v>
      </c>
    </row>
    <row r="21" spans="1:14" s="179" customFormat="1" ht="8.25" customHeight="1" x14ac:dyDescent="0.25">
      <c r="A21" s="7"/>
      <c r="B21" s="8"/>
      <c r="C21" s="9"/>
      <c r="D21" s="9"/>
      <c r="E21" s="543"/>
      <c r="F21" s="556"/>
      <c r="G21" s="533"/>
      <c r="H21" s="426"/>
      <c r="I21" s="535"/>
      <c r="J21" s="319"/>
      <c r="K21" s="377"/>
      <c r="L21" s="538"/>
      <c r="M21" s="294"/>
    </row>
    <row r="22" spans="1:14" s="179" customFormat="1" ht="15" customHeight="1" thickBot="1" x14ac:dyDescent="0.3">
      <c r="A22" s="12"/>
      <c r="B22" s="13"/>
      <c r="C22" s="110"/>
      <c r="D22" s="110"/>
      <c r="E22" s="544"/>
      <c r="F22" s="557"/>
      <c r="G22" s="534"/>
      <c r="H22" s="432"/>
      <c r="I22" s="536"/>
      <c r="J22" s="190" t="s">
        <v>27</v>
      </c>
      <c r="K22" s="155">
        <f>SUM(K18:K20)</f>
        <v>5238.4000000000005</v>
      </c>
      <c r="L22" s="539"/>
      <c r="M22" s="131"/>
    </row>
    <row r="23" spans="1:14" s="179" customFormat="1" ht="37.5" customHeight="1" x14ac:dyDescent="0.25">
      <c r="A23" s="7" t="s">
        <v>14</v>
      </c>
      <c r="B23" s="8" t="s">
        <v>14</v>
      </c>
      <c r="C23" s="111" t="s">
        <v>28</v>
      </c>
      <c r="D23" s="9"/>
      <c r="E23" s="233" t="s">
        <v>29</v>
      </c>
      <c r="F23" s="14" t="s">
        <v>18</v>
      </c>
      <c r="G23" s="14"/>
      <c r="H23" s="15" t="s">
        <v>20</v>
      </c>
      <c r="I23" s="16"/>
      <c r="J23" s="321"/>
      <c r="K23" s="73"/>
      <c r="L23" s="17"/>
      <c r="M23" s="81"/>
    </row>
    <row r="24" spans="1:14" s="179" customFormat="1" ht="26.25" customHeight="1" x14ac:dyDescent="0.25">
      <c r="A24" s="574"/>
      <c r="B24" s="575"/>
      <c r="C24" s="576"/>
      <c r="D24" s="176"/>
      <c r="E24" s="577" t="s">
        <v>31</v>
      </c>
      <c r="F24" s="579"/>
      <c r="G24" s="532" t="s">
        <v>97</v>
      </c>
      <c r="H24" s="555"/>
      <c r="I24" s="545" t="s">
        <v>32</v>
      </c>
      <c r="J24" s="322" t="s">
        <v>30</v>
      </c>
      <c r="K24" s="66">
        <v>60</v>
      </c>
      <c r="L24" s="18" t="s">
        <v>122</v>
      </c>
      <c r="M24" s="82" t="s">
        <v>148</v>
      </c>
      <c r="N24" s="323"/>
    </row>
    <row r="25" spans="1:14" s="179" customFormat="1" ht="16.5" customHeight="1" x14ac:dyDescent="0.25">
      <c r="A25" s="574"/>
      <c r="B25" s="575"/>
      <c r="C25" s="576"/>
      <c r="D25" s="176"/>
      <c r="E25" s="578"/>
      <c r="F25" s="579"/>
      <c r="G25" s="534"/>
      <c r="H25" s="555"/>
      <c r="I25" s="546"/>
      <c r="J25" s="191"/>
      <c r="K25" s="67"/>
      <c r="L25" s="19" t="s">
        <v>33</v>
      </c>
      <c r="M25" s="83">
        <v>150</v>
      </c>
      <c r="N25" s="323"/>
    </row>
    <row r="26" spans="1:14" s="179" customFormat="1" ht="18.75" customHeight="1" x14ac:dyDescent="0.25">
      <c r="A26" s="574"/>
      <c r="B26" s="575"/>
      <c r="C26" s="576"/>
      <c r="D26" s="176"/>
      <c r="E26" s="122" t="s">
        <v>34</v>
      </c>
      <c r="F26" s="579"/>
      <c r="G26" s="324" t="s">
        <v>98</v>
      </c>
      <c r="H26" s="555"/>
      <c r="I26" s="547"/>
      <c r="J26" s="325" t="s">
        <v>30</v>
      </c>
      <c r="K26" s="64">
        <v>18.5</v>
      </c>
      <c r="L26" s="123" t="s">
        <v>93</v>
      </c>
      <c r="M26" s="130">
        <v>100</v>
      </c>
    </row>
    <row r="27" spans="1:14" s="179" customFormat="1" ht="17.25" customHeight="1" x14ac:dyDescent="0.25">
      <c r="A27" s="422"/>
      <c r="B27" s="423"/>
      <c r="C27" s="426"/>
      <c r="D27" s="176"/>
      <c r="E27" s="540" t="s">
        <v>178</v>
      </c>
      <c r="F27" s="177"/>
      <c r="G27" s="428"/>
      <c r="H27" s="426"/>
      <c r="I27" s="530" t="s">
        <v>22</v>
      </c>
      <c r="J27" s="127" t="s">
        <v>30</v>
      </c>
      <c r="K27" s="50">
        <v>43.4</v>
      </c>
      <c r="L27" s="551" t="s">
        <v>177</v>
      </c>
      <c r="M27" s="92">
        <v>100</v>
      </c>
    </row>
    <row r="28" spans="1:14" s="179" customFormat="1" ht="19.5" customHeight="1" x14ac:dyDescent="0.25">
      <c r="A28" s="422"/>
      <c r="B28" s="423"/>
      <c r="C28" s="426"/>
      <c r="D28" s="176"/>
      <c r="E28" s="541"/>
      <c r="F28" s="177"/>
      <c r="G28" s="428"/>
      <c r="H28" s="426"/>
      <c r="I28" s="530"/>
      <c r="J28" s="71" t="s">
        <v>35</v>
      </c>
      <c r="K28" s="50">
        <v>60.7</v>
      </c>
      <c r="L28" s="552"/>
      <c r="M28" s="92"/>
    </row>
    <row r="29" spans="1:14" s="179" customFormat="1" ht="18" customHeight="1" thickBot="1" x14ac:dyDescent="0.25">
      <c r="A29" s="429"/>
      <c r="B29" s="424"/>
      <c r="C29" s="427"/>
      <c r="D29" s="20"/>
      <c r="E29" s="542"/>
      <c r="F29" s="178"/>
      <c r="G29" s="430"/>
      <c r="H29" s="427"/>
      <c r="I29" s="531"/>
      <c r="J29" s="192" t="s">
        <v>27</v>
      </c>
      <c r="K29" s="70">
        <f>SUM(K23:K28)</f>
        <v>182.60000000000002</v>
      </c>
      <c r="L29" s="433"/>
      <c r="M29" s="131"/>
    </row>
    <row r="30" spans="1:14" s="179" customFormat="1" ht="17.25" customHeight="1" x14ac:dyDescent="0.25">
      <c r="A30" s="756" t="s">
        <v>14</v>
      </c>
      <c r="B30" s="757" t="s">
        <v>14</v>
      </c>
      <c r="C30" s="759" t="s">
        <v>36</v>
      </c>
      <c r="D30" s="21"/>
      <c r="E30" s="634" t="s">
        <v>37</v>
      </c>
      <c r="F30" s="573" t="s">
        <v>18</v>
      </c>
      <c r="G30" s="580" t="s">
        <v>99</v>
      </c>
      <c r="H30" s="583" t="s">
        <v>20</v>
      </c>
      <c r="I30" s="529" t="s">
        <v>22</v>
      </c>
      <c r="J30" s="94" t="s">
        <v>23</v>
      </c>
      <c r="K30" s="66">
        <v>25.6</v>
      </c>
      <c r="L30" s="273" t="s">
        <v>87</v>
      </c>
      <c r="M30" s="473">
        <v>100</v>
      </c>
    </row>
    <row r="31" spans="1:14" s="179" customFormat="1" ht="23.25" customHeight="1" x14ac:dyDescent="0.25">
      <c r="A31" s="574"/>
      <c r="B31" s="575"/>
      <c r="C31" s="576"/>
      <c r="D31" s="176"/>
      <c r="E31" s="543"/>
      <c r="F31" s="556"/>
      <c r="G31" s="581"/>
      <c r="H31" s="584"/>
      <c r="I31" s="530"/>
      <c r="J31" s="96" t="s">
        <v>24</v>
      </c>
      <c r="K31" s="67">
        <v>6.6</v>
      </c>
      <c r="L31" s="478" t="s">
        <v>198</v>
      </c>
      <c r="M31" s="479">
        <v>20</v>
      </c>
    </row>
    <row r="32" spans="1:14" s="179" customFormat="1" ht="15.75" customHeight="1" thickBot="1" x14ac:dyDescent="0.3">
      <c r="A32" s="574"/>
      <c r="B32" s="758"/>
      <c r="C32" s="760"/>
      <c r="D32" s="20"/>
      <c r="E32" s="544"/>
      <c r="F32" s="557"/>
      <c r="G32" s="582"/>
      <c r="H32" s="585"/>
      <c r="I32" s="531"/>
      <c r="J32" s="190" t="s">
        <v>27</v>
      </c>
      <c r="K32" s="70">
        <f>K30+K31</f>
        <v>32.200000000000003</v>
      </c>
      <c r="L32" s="472"/>
      <c r="M32" s="295"/>
    </row>
    <row r="33" spans="1:13" s="179" customFormat="1" ht="25.5" customHeight="1" x14ac:dyDescent="0.25">
      <c r="A33" s="756" t="s">
        <v>14</v>
      </c>
      <c r="B33" s="757" t="s">
        <v>14</v>
      </c>
      <c r="C33" s="674" t="s">
        <v>38</v>
      </c>
      <c r="D33" s="21"/>
      <c r="E33" s="761" t="s">
        <v>189</v>
      </c>
      <c r="F33" s="553" t="s">
        <v>40</v>
      </c>
      <c r="G33" s="570" t="s">
        <v>100</v>
      </c>
      <c r="H33" s="425">
        <v>5</v>
      </c>
      <c r="I33" s="563" t="s">
        <v>59</v>
      </c>
      <c r="J33" s="187" t="s">
        <v>24</v>
      </c>
      <c r="K33" s="87">
        <v>728.1</v>
      </c>
      <c r="L33" s="418" t="s">
        <v>187</v>
      </c>
      <c r="M33" s="435">
        <v>268</v>
      </c>
    </row>
    <row r="34" spans="1:13" s="179" customFormat="1" ht="26.25" customHeight="1" x14ac:dyDescent="0.25">
      <c r="A34" s="574"/>
      <c r="B34" s="575"/>
      <c r="C34" s="675"/>
      <c r="D34" s="176"/>
      <c r="E34" s="721"/>
      <c r="F34" s="554"/>
      <c r="G34" s="571"/>
      <c r="H34" s="426"/>
      <c r="I34" s="564"/>
      <c r="J34" s="127"/>
      <c r="K34" s="47"/>
      <c r="L34" s="419" t="s">
        <v>188</v>
      </c>
      <c r="M34" s="435">
        <v>12</v>
      </c>
    </row>
    <row r="35" spans="1:13" s="179" customFormat="1" ht="14.25" customHeight="1" thickBot="1" x14ac:dyDescent="0.3">
      <c r="A35" s="574"/>
      <c r="B35" s="575"/>
      <c r="C35" s="675"/>
      <c r="D35" s="176"/>
      <c r="E35" s="118"/>
      <c r="F35" s="196"/>
      <c r="G35" s="572"/>
      <c r="H35" s="224"/>
      <c r="I35" s="565"/>
      <c r="J35" s="193" t="s">
        <v>27</v>
      </c>
      <c r="K35" s="89">
        <f t="shared" ref="K35" si="0">SUM(K33:K34)</f>
        <v>728.1</v>
      </c>
      <c r="L35" s="119"/>
      <c r="M35" s="131"/>
    </row>
    <row r="36" spans="1:13" s="179" customFormat="1" ht="25.5" customHeight="1" x14ac:dyDescent="0.25">
      <c r="A36" s="756" t="s">
        <v>14</v>
      </c>
      <c r="B36" s="757" t="s">
        <v>14</v>
      </c>
      <c r="C36" s="674" t="s">
        <v>19</v>
      </c>
      <c r="D36" s="21"/>
      <c r="E36" s="761" t="s">
        <v>199</v>
      </c>
      <c r="F36" s="553"/>
      <c r="G36" s="570" t="s">
        <v>100</v>
      </c>
      <c r="H36" s="460">
        <v>6</v>
      </c>
      <c r="I36" s="563" t="s">
        <v>22</v>
      </c>
      <c r="J36" s="187" t="s">
        <v>35</v>
      </c>
      <c r="K36" s="87">
        <v>1.9</v>
      </c>
      <c r="L36" s="273" t="s">
        <v>200</v>
      </c>
      <c r="M36" s="185">
        <v>12</v>
      </c>
    </row>
    <row r="37" spans="1:13" s="179" customFormat="1" ht="26.25" customHeight="1" x14ac:dyDescent="0.25">
      <c r="A37" s="574"/>
      <c r="B37" s="575"/>
      <c r="C37" s="675"/>
      <c r="D37" s="176"/>
      <c r="E37" s="721"/>
      <c r="F37" s="554"/>
      <c r="G37" s="571"/>
      <c r="H37" s="461"/>
      <c r="I37" s="564"/>
      <c r="J37" s="127"/>
      <c r="K37" s="47"/>
      <c r="L37" s="466"/>
      <c r="M37" s="92"/>
    </row>
    <row r="38" spans="1:13" s="179" customFormat="1" ht="14.25" customHeight="1" thickBot="1" x14ac:dyDescent="0.3">
      <c r="A38" s="574"/>
      <c r="B38" s="575"/>
      <c r="C38" s="675"/>
      <c r="D38" s="176"/>
      <c r="E38" s="118"/>
      <c r="F38" s="196"/>
      <c r="G38" s="572"/>
      <c r="H38" s="224"/>
      <c r="I38" s="565"/>
      <c r="J38" s="193" t="s">
        <v>27</v>
      </c>
      <c r="K38" s="89">
        <f t="shared" ref="K38" si="1">SUM(K36:K37)</f>
        <v>1.9</v>
      </c>
      <c r="L38" s="119"/>
      <c r="M38" s="131"/>
    </row>
    <row r="39" spans="1:13" s="179" customFormat="1" ht="13.5" thickBot="1" x14ac:dyDescent="0.3">
      <c r="A39" s="22" t="s">
        <v>14</v>
      </c>
      <c r="B39" s="23" t="s">
        <v>14</v>
      </c>
      <c r="C39" s="566" t="s">
        <v>44</v>
      </c>
      <c r="D39" s="566"/>
      <c r="E39" s="566"/>
      <c r="F39" s="566"/>
      <c r="G39" s="566"/>
      <c r="H39" s="566"/>
      <c r="I39" s="566"/>
      <c r="J39" s="566"/>
      <c r="K39" s="62">
        <f>K35+K32+K29+K22+K38</f>
        <v>6183.2000000000007</v>
      </c>
      <c r="L39" s="420"/>
      <c r="M39" s="421"/>
    </row>
    <row r="40" spans="1:13" s="179" customFormat="1" ht="16.5" customHeight="1" thickBot="1" x14ac:dyDescent="0.3">
      <c r="A40" s="22" t="s">
        <v>14</v>
      </c>
      <c r="B40" s="23" t="s">
        <v>28</v>
      </c>
      <c r="C40" s="567" t="s">
        <v>45</v>
      </c>
      <c r="D40" s="568"/>
      <c r="E40" s="568"/>
      <c r="F40" s="568"/>
      <c r="G40" s="568"/>
      <c r="H40" s="568"/>
      <c r="I40" s="568"/>
      <c r="J40" s="568"/>
      <c r="K40" s="568"/>
      <c r="L40" s="568"/>
      <c r="M40" s="569"/>
    </row>
    <row r="41" spans="1:13" s="179" customFormat="1" ht="26.25" customHeight="1" x14ac:dyDescent="0.25">
      <c r="A41" s="762" t="s">
        <v>14</v>
      </c>
      <c r="B41" s="757" t="s">
        <v>28</v>
      </c>
      <c r="C41" s="764" t="s">
        <v>14</v>
      </c>
      <c r="D41" s="109"/>
      <c r="E41" s="24" t="s">
        <v>104</v>
      </c>
      <c r="F41" s="326"/>
      <c r="G41" s="326"/>
      <c r="H41" s="234" t="s">
        <v>20</v>
      </c>
      <c r="I41" s="548" t="s">
        <v>22</v>
      </c>
      <c r="J41" s="327"/>
      <c r="K41" s="79"/>
      <c r="L41" s="25"/>
      <c r="M41" s="296"/>
    </row>
    <row r="42" spans="1:13" s="179" customFormat="1" ht="20.25" customHeight="1" x14ac:dyDescent="0.25">
      <c r="A42" s="763"/>
      <c r="B42" s="575"/>
      <c r="C42" s="765"/>
      <c r="D42" s="242" t="s">
        <v>14</v>
      </c>
      <c r="E42" s="683" t="s">
        <v>47</v>
      </c>
      <c r="F42" s="744" t="s">
        <v>46</v>
      </c>
      <c r="G42" s="615" t="s">
        <v>102</v>
      </c>
      <c r="H42" s="223"/>
      <c r="I42" s="549"/>
      <c r="J42" s="127" t="s">
        <v>30</v>
      </c>
      <c r="K42" s="47">
        <v>33</v>
      </c>
      <c r="L42" s="125" t="s">
        <v>48</v>
      </c>
      <c r="M42" s="237">
        <v>1</v>
      </c>
    </row>
    <row r="43" spans="1:13" s="179" customFormat="1" ht="20.25" customHeight="1" x14ac:dyDescent="0.25">
      <c r="A43" s="763"/>
      <c r="B43" s="575"/>
      <c r="C43" s="765"/>
      <c r="D43" s="45"/>
      <c r="E43" s="705"/>
      <c r="F43" s="766"/>
      <c r="G43" s="767"/>
      <c r="H43" s="219"/>
      <c r="I43" s="550"/>
      <c r="J43" s="195" t="s">
        <v>35</v>
      </c>
      <c r="K43" s="67">
        <v>2.4</v>
      </c>
      <c r="L43" s="124"/>
      <c r="M43" s="297"/>
    </row>
    <row r="44" spans="1:13" s="179" customFormat="1" ht="18" customHeight="1" x14ac:dyDescent="0.25">
      <c r="A44" s="226"/>
      <c r="B44" s="221"/>
      <c r="C44" s="248"/>
      <c r="D44" s="105" t="s">
        <v>28</v>
      </c>
      <c r="E44" s="54" t="s">
        <v>49</v>
      </c>
      <c r="F44" s="744" t="s">
        <v>103</v>
      </c>
      <c r="G44" s="328" t="s">
        <v>101</v>
      </c>
      <c r="H44" s="223"/>
      <c r="I44" s="132"/>
      <c r="J44" s="167" t="s">
        <v>30</v>
      </c>
      <c r="K44" s="66">
        <v>1.8</v>
      </c>
      <c r="L44" s="537" t="s">
        <v>120</v>
      </c>
      <c r="M44" s="298">
        <v>1</v>
      </c>
    </row>
    <row r="45" spans="1:13" s="179" customFormat="1" ht="20.25" customHeight="1" x14ac:dyDescent="0.25">
      <c r="A45" s="413"/>
      <c r="B45" s="414"/>
      <c r="C45" s="415"/>
      <c r="D45" s="411"/>
      <c r="E45" s="72"/>
      <c r="F45" s="745"/>
      <c r="G45" s="412"/>
      <c r="H45" s="416"/>
      <c r="I45" s="132"/>
      <c r="J45" s="127" t="s">
        <v>35</v>
      </c>
      <c r="K45" s="47">
        <v>0.5</v>
      </c>
      <c r="L45" s="746"/>
      <c r="M45" s="417"/>
    </row>
    <row r="46" spans="1:13" s="179" customFormat="1" ht="54.75" customHeight="1" x14ac:dyDescent="0.25">
      <c r="A46" s="226"/>
      <c r="B46" s="221"/>
      <c r="C46" s="245"/>
      <c r="D46" s="139" t="s">
        <v>36</v>
      </c>
      <c r="E46" s="140" t="s">
        <v>129</v>
      </c>
      <c r="F46" s="194"/>
      <c r="G46" s="329"/>
      <c r="H46" s="223"/>
      <c r="I46" s="175"/>
      <c r="J46" s="325" t="s">
        <v>42</v>
      </c>
      <c r="K46" s="64">
        <v>17.600000000000001</v>
      </c>
      <c r="L46" s="142" t="s">
        <v>128</v>
      </c>
      <c r="M46" s="299">
        <v>12</v>
      </c>
    </row>
    <row r="47" spans="1:13" s="179" customFormat="1" ht="29.25" customHeight="1" x14ac:dyDescent="0.25">
      <c r="A47" s="226"/>
      <c r="B47" s="221"/>
      <c r="C47" s="245"/>
      <c r="D47" s="139" t="s">
        <v>38</v>
      </c>
      <c r="E47" s="140" t="s">
        <v>149</v>
      </c>
      <c r="F47" s="194"/>
      <c r="G47" s="329"/>
      <c r="H47" s="224"/>
      <c r="I47" s="174"/>
      <c r="J47" s="330" t="s">
        <v>30</v>
      </c>
      <c r="K47" s="64">
        <v>10</v>
      </c>
      <c r="L47" s="154" t="s">
        <v>150</v>
      </c>
      <c r="M47" s="299">
        <v>200</v>
      </c>
    </row>
    <row r="48" spans="1:13" s="179" customFormat="1" ht="18" customHeight="1" thickBot="1" x14ac:dyDescent="0.25">
      <c r="A48" s="229"/>
      <c r="B48" s="235"/>
      <c r="C48" s="135"/>
      <c r="D48" s="137"/>
      <c r="E48" s="138"/>
      <c r="F48" s="331"/>
      <c r="G48" s="332"/>
      <c r="H48" s="137"/>
      <c r="I48" s="333"/>
      <c r="J48" s="192" t="s">
        <v>27</v>
      </c>
      <c r="K48" s="155">
        <f>SUM(K42:K47)</f>
        <v>65.3</v>
      </c>
      <c r="L48" s="141"/>
      <c r="M48" s="334"/>
    </row>
    <row r="49" spans="1:14" s="179" customFormat="1" ht="15" customHeight="1" thickBot="1" x14ac:dyDescent="0.3">
      <c r="A49" s="28" t="s">
        <v>14</v>
      </c>
      <c r="B49" s="23" t="s">
        <v>28</v>
      </c>
      <c r="C49" s="566" t="s">
        <v>44</v>
      </c>
      <c r="D49" s="566"/>
      <c r="E49" s="566"/>
      <c r="F49" s="566"/>
      <c r="G49" s="566"/>
      <c r="H49" s="566"/>
      <c r="I49" s="566"/>
      <c r="J49" s="835"/>
      <c r="K49" s="62">
        <f>K48</f>
        <v>65.3</v>
      </c>
      <c r="L49" s="676"/>
      <c r="M49" s="677"/>
    </row>
    <row r="50" spans="1:14" s="179" customFormat="1" ht="16.5" customHeight="1" thickBot="1" x14ac:dyDescent="0.3">
      <c r="A50" s="22" t="s">
        <v>14</v>
      </c>
      <c r="B50" s="23" t="s">
        <v>36</v>
      </c>
      <c r="C50" s="567" t="s">
        <v>50</v>
      </c>
      <c r="D50" s="568"/>
      <c r="E50" s="568"/>
      <c r="F50" s="568"/>
      <c r="G50" s="568"/>
      <c r="H50" s="568"/>
      <c r="I50" s="568"/>
      <c r="J50" s="568"/>
      <c r="K50" s="568"/>
      <c r="L50" s="568"/>
      <c r="M50" s="569"/>
    </row>
    <row r="51" spans="1:14" s="179" customFormat="1" ht="16.5" customHeight="1" x14ac:dyDescent="0.25">
      <c r="A51" s="225" t="s">
        <v>14</v>
      </c>
      <c r="B51" s="220" t="s">
        <v>36</v>
      </c>
      <c r="C51" s="247" t="s">
        <v>14</v>
      </c>
      <c r="D51" s="222"/>
      <c r="E51" s="107" t="s">
        <v>91</v>
      </c>
      <c r="F51" s="236"/>
      <c r="G51" s="236"/>
      <c r="H51" s="222">
        <v>6</v>
      </c>
      <c r="I51" s="816" t="s">
        <v>51</v>
      </c>
      <c r="J51" s="75"/>
      <c r="K51" s="69"/>
      <c r="L51" s="30"/>
      <c r="M51" s="300"/>
    </row>
    <row r="52" spans="1:14" s="179" customFormat="1" ht="21.75" customHeight="1" x14ac:dyDescent="0.25">
      <c r="A52" s="226"/>
      <c r="B52" s="221"/>
      <c r="C52" s="248"/>
      <c r="D52" s="29" t="s">
        <v>14</v>
      </c>
      <c r="E52" s="54" t="s">
        <v>52</v>
      </c>
      <c r="F52" s="819" t="s">
        <v>53</v>
      </c>
      <c r="G52" s="335" t="s">
        <v>105</v>
      </c>
      <c r="H52" s="223"/>
      <c r="I52" s="817"/>
      <c r="J52" s="330" t="s">
        <v>30</v>
      </c>
      <c r="K52" s="74">
        <v>10.199999999999999</v>
      </c>
      <c r="L52" s="26" t="s">
        <v>118</v>
      </c>
      <c r="M52" s="336">
        <v>17</v>
      </c>
    </row>
    <row r="53" spans="1:14" s="179" customFormat="1" ht="30" customHeight="1" x14ac:dyDescent="0.25">
      <c r="A53" s="226"/>
      <c r="B53" s="221"/>
      <c r="C53" s="248"/>
      <c r="D53" s="108" t="s">
        <v>28</v>
      </c>
      <c r="E53" s="114" t="s">
        <v>54</v>
      </c>
      <c r="F53" s="702"/>
      <c r="G53" s="335" t="s">
        <v>106</v>
      </c>
      <c r="H53" s="223"/>
      <c r="I53" s="337"/>
      <c r="J53" s="338" t="s">
        <v>30</v>
      </c>
      <c r="K53" s="74">
        <v>12</v>
      </c>
      <c r="L53" s="26" t="s">
        <v>125</v>
      </c>
      <c r="M53" s="301" t="s">
        <v>151</v>
      </c>
    </row>
    <row r="54" spans="1:14" s="179" customFormat="1" ht="25.5" customHeight="1" x14ac:dyDescent="0.25">
      <c r="A54" s="226"/>
      <c r="B54" s="221"/>
      <c r="C54" s="248"/>
      <c r="D54" s="228" t="s">
        <v>36</v>
      </c>
      <c r="E54" s="684" t="s">
        <v>176</v>
      </c>
      <c r="F54" s="197"/>
      <c r="G54" s="616" t="s">
        <v>144</v>
      </c>
      <c r="H54" s="223"/>
      <c r="I54" s="337"/>
      <c r="J54" s="95" t="s">
        <v>30</v>
      </c>
      <c r="K54" s="50">
        <v>13</v>
      </c>
      <c r="L54" s="117" t="s">
        <v>166</v>
      </c>
      <c r="M54" s="183">
        <v>3</v>
      </c>
    </row>
    <row r="55" spans="1:14" s="179" customFormat="1" ht="52.5" customHeight="1" x14ac:dyDescent="0.25">
      <c r="A55" s="226"/>
      <c r="B55" s="221"/>
      <c r="C55" s="248"/>
      <c r="D55" s="145"/>
      <c r="E55" s="705"/>
      <c r="F55" s="339"/>
      <c r="G55" s="818"/>
      <c r="H55" s="224"/>
      <c r="I55" s="340"/>
      <c r="J55" s="96" t="s">
        <v>42</v>
      </c>
      <c r="K55" s="51">
        <v>10</v>
      </c>
      <c r="L55" s="310" t="s">
        <v>85</v>
      </c>
      <c r="M55" s="83"/>
      <c r="N55" s="218"/>
    </row>
    <row r="56" spans="1:14" s="179" customFormat="1" ht="18" customHeight="1" thickBot="1" x14ac:dyDescent="0.25">
      <c r="A56" s="229"/>
      <c r="B56" s="235"/>
      <c r="C56" s="136"/>
      <c r="D56" s="137"/>
      <c r="E56" s="341"/>
      <c r="F56" s="341"/>
      <c r="G56" s="144"/>
      <c r="H56" s="144"/>
      <c r="I56" s="342"/>
      <c r="J56" s="192" t="s">
        <v>27</v>
      </c>
      <c r="K56" s="116">
        <f>SUM(K51:K55)</f>
        <v>45.2</v>
      </c>
      <c r="L56" s="343"/>
      <c r="M56" s="344"/>
    </row>
    <row r="57" spans="1:14" s="179" customFormat="1" ht="28.5" customHeight="1" x14ac:dyDescent="0.2">
      <c r="A57" s="456" t="s">
        <v>14</v>
      </c>
      <c r="B57" s="458" t="s">
        <v>36</v>
      </c>
      <c r="C57" s="470" t="s">
        <v>28</v>
      </c>
      <c r="D57" s="31"/>
      <c r="E57" s="32" t="s">
        <v>55</v>
      </c>
      <c r="F57" s="345"/>
      <c r="G57" s="345"/>
      <c r="H57" s="213"/>
      <c r="I57" s="212"/>
      <c r="J57" s="327"/>
      <c r="K57" s="73"/>
      <c r="L57" s="312"/>
      <c r="M57" s="75"/>
    </row>
    <row r="58" spans="1:14" s="179" customFormat="1" ht="22.5" customHeight="1" x14ac:dyDescent="0.25">
      <c r="A58" s="457"/>
      <c r="B58" s="459"/>
      <c r="C58" s="471"/>
      <c r="D58" s="29" t="s">
        <v>14</v>
      </c>
      <c r="E58" s="558" t="s">
        <v>56</v>
      </c>
      <c r="F58" s="734" t="s">
        <v>57</v>
      </c>
      <c r="G58" s="739" t="s">
        <v>107</v>
      </c>
      <c r="H58" s="461">
        <v>6</v>
      </c>
      <c r="I58" s="660" t="s">
        <v>51</v>
      </c>
      <c r="J58" s="198" t="s">
        <v>30</v>
      </c>
      <c r="K58" s="50">
        <v>150</v>
      </c>
      <c r="L58" s="732" t="s">
        <v>193</v>
      </c>
      <c r="M58" s="346" t="s">
        <v>202</v>
      </c>
    </row>
    <row r="59" spans="1:14" s="179" customFormat="1" ht="8.25" customHeight="1" x14ac:dyDescent="0.25">
      <c r="A59" s="457"/>
      <c r="B59" s="459"/>
      <c r="C59" s="471"/>
      <c r="D59" s="461"/>
      <c r="E59" s="721"/>
      <c r="F59" s="735"/>
      <c r="G59" s="740"/>
      <c r="H59" s="461"/>
      <c r="I59" s="661"/>
      <c r="J59" s="127"/>
      <c r="K59" s="50"/>
      <c r="L59" s="733"/>
      <c r="M59" s="76"/>
    </row>
    <row r="60" spans="1:14" s="179" customFormat="1" ht="29.25" customHeight="1" x14ac:dyDescent="0.25">
      <c r="A60" s="7"/>
      <c r="B60" s="8"/>
      <c r="C60" s="143"/>
      <c r="D60" s="461"/>
      <c r="E60" s="721"/>
      <c r="F60" s="735"/>
      <c r="G60" s="740"/>
      <c r="H60" s="461"/>
      <c r="I60" s="662"/>
      <c r="J60" s="127"/>
      <c r="K60" s="50"/>
      <c r="L60" s="313" t="s">
        <v>194</v>
      </c>
      <c r="M60" s="302">
        <v>150</v>
      </c>
    </row>
    <row r="61" spans="1:14" s="179" customFormat="1" ht="29.25" customHeight="1" x14ac:dyDescent="0.25">
      <c r="A61" s="7"/>
      <c r="B61" s="8"/>
      <c r="C61" s="143"/>
      <c r="D61" s="484"/>
      <c r="E61" s="721"/>
      <c r="F61" s="735"/>
      <c r="G61" s="740"/>
      <c r="H61" s="484"/>
      <c r="I61" s="483"/>
      <c r="J61" s="127"/>
      <c r="K61" s="50"/>
      <c r="L61" s="419" t="s">
        <v>203</v>
      </c>
      <c r="M61" s="303">
        <v>436</v>
      </c>
    </row>
    <row r="62" spans="1:14" s="179" customFormat="1" ht="29.25" customHeight="1" x14ac:dyDescent="0.25">
      <c r="A62" s="7"/>
      <c r="B62" s="8"/>
      <c r="C62" s="143"/>
      <c r="D62" s="461"/>
      <c r="E62" s="722"/>
      <c r="F62" s="736"/>
      <c r="G62" s="736"/>
      <c r="H62" s="461"/>
      <c r="I62" s="347"/>
      <c r="J62" s="127"/>
      <c r="K62" s="50"/>
      <c r="L62" s="481" t="s">
        <v>204</v>
      </c>
      <c r="M62" s="303">
        <v>100</v>
      </c>
    </row>
    <row r="63" spans="1:14" s="179" customFormat="1" ht="54" customHeight="1" x14ac:dyDescent="0.25">
      <c r="A63" s="7"/>
      <c r="B63" s="8"/>
      <c r="C63" s="143"/>
      <c r="D63" s="63" t="s">
        <v>28</v>
      </c>
      <c r="E63" s="558" t="s">
        <v>132</v>
      </c>
      <c r="F63" s="113" t="s">
        <v>39</v>
      </c>
      <c r="G63" s="463" t="s">
        <v>143</v>
      </c>
      <c r="H63" s="447">
        <v>4</v>
      </c>
      <c r="I63" s="448" t="s">
        <v>66</v>
      </c>
      <c r="J63" s="449" t="s">
        <v>35</v>
      </c>
      <c r="K63" s="450">
        <v>17.600000000000001</v>
      </c>
      <c r="L63" s="453" t="s">
        <v>111</v>
      </c>
      <c r="M63" s="476">
        <v>1</v>
      </c>
    </row>
    <row r="64" spans="1:14" s="179" customFormat="1" ht="12" customHeight="1" x14ac:dyDescent="0.25">
      <c r="A64" s="7"/>
      <c r="B64" s="8"/>
      <c r="C64" s="143"/>
      <c r="D64" s="469"/>
      <c r="E64" s="721"/>
      <c r="F64" s="726" t="s">
        <v>57</v>
      </c>
      <c r="G64" s="348"/>
      <c r="H64" s="461">
        <v>6</v>
      </c>
      <c r="I64" s="723" t="s">
        <v>112</v>
      </c>
      <c r="J64" s="199" t="s">
        <v>124</v>
      </c>
      <c r="K64" s="133">
        <v>66.7</v>
      </c>
      <c r="L64" s="713" t="s">
        <v>141</v>
      </c>
      <c r="M64" s="303">
        <v>50</v>
      </c>
    </row>
    <row r="65" spans="1:13" s="179" customFormat="1" ht="15.75" customHeight="1" x14ac:dyDescent="0.25">
      <c r="A65" s="7"/>
      <c r="B65" s="8"/>
      <c r="C65" s="143"/>
      <c r="D65" s="469"/>
      <c r="E65" s="721"/>
      <c r="F65" s="826"/>
      <c r="G65" s="348"/>
      <c r="H65" s="461"/>
      <c r="I65" s="724"/>
      <c r="J65" s="199"/>
      <c r="K65" s="133"/>
      <c r="L65" s="713"/>
      <c r="M65" s="76"/>
    </row>
    <row r="66" spans="1:13" s="179" customFormat="1" ht="16.5" customHeight="1" x14ac:dyDescent="0.25">
      <c r="A66" s="7"/>
      <c r="B66" s="8"/>
      <c r="C66" s="143"/>
      <c r="D66" s="45"/>
      <c r="E66" s="836"/>
      <c r="F66" s="827"/>
      <c r="G66" s="350"/>
      <c r="H66" s="224"/>
      <c r="I66" s="561"/>
      <c r="J66" s="200"/>
      <c r="K66" s="134"/>
      <c r="L66" s="714"/>
      <c r="M66" s="146"/>
    </row>
    <row r="67" spans="1:13" s="179" customFormat="1" ht="17.25" customHeight="1" x14ac:dyDescent="0.25">
      <c r="A67" s="7"/>
      <c r="B67" s="8"/>
      <c r="C67" s="143"/>
      <c r="D67" s="63" t="s">
        <v>36</v>
      </c>
      <c r="E67" s="558" t="s">
        <v>88</v>
      </c>
      <c r="F67" s="113" t="s">
        <v>39</v>
      </c>
      <c r="G67" s="725" t="s">
        <v>142</v>
      </c>
      <c r="H67" s="29">
        <v>5</v>
      </c>
      <c r="I67" s="660" t="s">
        <v>121</v>
      </c>
      <c r="J67" s="167" t="s">
        <v>42</v>
      </c>
      <c r="K67" s="68">
        <f>395</f>
        <v>395</v>
      </c>
      <c r="L67" s="727" t="s">
        <v>133</v>
      </c>
      <c r="M67" s="311">
        <v>100</v>
      </c>
    </row>
    <row r="68" spans="1:13" s="179" customFormat="1" ht="17.25" customHeight="1" x14ac:dyDescent="0.25">
      <c r="A68" s="7"/>
      <c r="B68" s="8"/>
      <c r="C68" s="143"/>
      <c r="D68" s="486"/>
      <c r="E68" s="721"/>
      <c r="F68" s="487"/>
      <c r="G68" s="726"/>
      <c r="H68" s="485"/>
      <c r="I68" s="723"/>
      <c r="J68" s="127" t="s">
        <v>134</v>
      </c>
      <c r="K68" s="50">
        <f>75-22</f>
        <v>53</v>
      </c>
      <c r="L68" s="728"/>
      <c r="M68" s="76"/>
    </row>
    <row r="69" spans="1:13" s="179" customFormat="1" ht="36" customHeight="1" x14ac:dyDescent="0.25">
      <c r="A69" s="7"/>
      <c r="B69" s="8"/>
      <c r="C69" s="143"/>
      <c r="D69" s="469"/>
      <c r="E69" s="721"/>
      <c r="F69" s="468" t="s">
        <v>57</v>
      </c>
      <c r="G69" s="726"/>
      <c r="H69" s="461"/>
      <c r="I69" s="723"/>
      <c r="J69" s="71" t="s">
        <v>35</v>
      </c>
      <c r="K69" s="51">
        <v>80</v>
      </c>
      <c r="L69" s="729"/>
      <c r="M69" s="146"/>
    </row>
    <row r="70" spans="1:13" s="179" customFormat="1" ht="29.25" customHeight="1" x14ac:dyDescent="0.25">
      <c r="A70" s="820"/>
      <c r="B70" s="664"/>
      <c r="C70" s="671"/>
      <c r="D70" s="147" t="s">
        <v>38</v>
      </c>
      <c r="E70" s="717" t="s">
        <v>160</v>
      </c>
      <c r="F70" s="164" t="s">
        <v>39</v>
      </c>
      <c r="G70" s="691" t="s">
        <v>109</v>
      </c>
      <c r="H70" s="719">
        <v>5</v>
      </c>
      <c r="I70" s="660" t="s">
        <v>59</v>
      </c>
      <c r="J70" s="90" t="s">
        <v>42</v>
      </c>
      <c r="K70" s="133">
        <v>35.1</v>
      </c>
      <c r="L70" s="315" t="s">
        <v>131</v>
      </c>
      <c r="M70" s="351">
        <v>50</v>
      </c>
    </row>
    <row r="71" spans="1:13" s="179" customFormat="1" ht="23.25" customHeight="1" x14ac:dyDescent="0.25">
      <c r="A71" s="821"/>
      <c r="B71" s="824"/>
      <c r="C71" s="693"/>
      <c r="D71" s="148"/>
      <c r="E71" s="718"/>
      <c r="F71" s="700" t="s">
        <v>62</v>
      </c>
      <c r="G71" s="702"/>
      <c r="H71" s="720"/>
      <c r="I71" s="699"/>
      <c r="J71" s="90" t="s">
        <v>136</v>
      </c>
      <c r="K71" s="133">
        <v>0</v>
      </c>
      <c r="L71" s="814" t="s">
        <v>116</v>
      </c>
      <c r="M71" s="316" t="s">
        <v>207</v>
      </c>
    </row>
    <row r="72" spans="1:13" s="179" customFormat="1" ht="23.25" customHeight="1" x14ac:dyDescent="0.25">
      <c r="A72" s="822"/>
      <c r="B72" s="665"/>
      <c r="C72" s="672"/>
      <c r="D72" s="148"/>
      <c r="E72" s="718"/>
      <c r="F72" s="701"/>
      <c r="G72" s="702"/>
      <c r="H72" s="720"/>
      <c r="I72" s="699"/>
      <c r="J72" s="90" t="s">
        <v>190</v>
      </c>
      <c r="K72" s="189">
        <v>30</v>
      </c>
      <c r="L72" s="713"/>
      <c r="M72" s="438"/>
    </row>
    <row r="73" spans="1:13" s="179" customFormat="1" ht="16.5" customHeight="1" x14ac:dyDescent="0.25">
      <c r="A73" s="822"/>
      <c r="B73" s="665"/>
      <c r="C73" s="672"/>
      <c r="D73" s="148"/>
      <c r="E73" s="718"/>
      <c r="F73" s="701"/>
      <c r="G73" s="702"/>
      <c r="H73" s="720"/>
      <c r="I73" s="699"/>
      <c r="J73" s="90" t="s">
        <v>134</v>
      </c>
      <c r="K73" s="189">
        <v>16.7</v>
      </c>
      <c r="L73" s="815"/>
      <c r="M73" s="153"/>
    </row>
    <row r="74" spans="1:13" s="27" customFormat="1" ht="17.25" customHeight="1" x14ac:dyDescent="0.25">
      <c r="A74" s="822"/>
      <c r="B74" s="665"/>
      <c r="C74" s="694"/>
      <c r="D74" s="710" t="s">
        <v>19</v>
      </c>
      <c r="E74" s="706" t="s">
        <v>167</v>
      </c>
      <c r="F74" s="352" t="s">
        <v>39</v>
      </c>
      <c r="G74" s="571" t="s">
        <v>169</v>
      </c>
      <c r="H74" s="741"/>
      <c r="I74" s="715"/>
      <c r="J74" s="206" t="s">
        <v>42</v>
      </c>
      <c r="K74" s="99">
        <v>47.7</v>
      </c>
      <c r="L74" s="742" t="s">
        <v>170</v>
      </c>
      <c r="M74" s="474">
        <v>0</v>
      </c>
    </row>
    <row r="75" spans="1:13" s="27" customFormat="1" ht="16.5" customHeight="1" x14ac:dyDescent="0.25">
      <c r="A75" s="822"/>
      <c r="B75" s="665"/>
      <c r="C75" s="694"/>
      <c r="D75" s="711"/>
      <c r="E75" s="707"/>
      <c r="F75" s="730" t="s">
        <v>168</v>
      </c>
      <c r="G75" s="716"/>
      <c r="H75" s="741"/>
      <c r="I75" s="715"/>
      <c r="J75" s="207" t="s">
        <v>65</v>
      </c>
      <c r="K75" s="86"/>
      <c r="L75" s="743"/>
      <c r="M75" s="474"/>
    </row>
    <row r="76" spans="1:13" s="27" customFormat="1" ht="15.75" customHeight="1" x14ac:dyDescent="0.25">
      <c r="A76" s="822"/>
      <c r="B76" s="665"/>
      <c r="C76" s="694"/>
      <c r="D76" s="711"/>
      <c r="E76" s="707"/>
      <c r="F76" s="716"/>
      <c r="G76" s="716"/>
      <c r="H76" s="741"/>
      <c r="I76" s="715"/>
      <c r="J76" s="207" t="s">
        <v>136</v>
      </c>
      <c r="K76" s="48"/>
      <c r="L76" s="743"/>
      <c r="M76" s="474"/>
    </row>
    <row r="77" spans="1:13" s="27" customFormat="1" ht="15.75" customHeight="1" x14ac:dyDescent="0.25">
      <c r="A77" s="822"/>
      <c r="B77" s="665"/>
      <c r="C77" s="694"/>
      <c r="D77" s="712"/>
      <c r="E77" s="708"/>
      <c r="F77" s="731"/>
      <c r="G77" s="716"/>
      <c r="H77" s="741"/>
      <c r="I77" s="715"/>
      <c r="J77" s="208" t="s">
        <v>30</v>
      </c>
      <c r="K77" s="214">
        <v>14.6</v>
      </c>
      <c r="L77" s="209"/>
      <c r="M77" s="475"/>
    </row>
    <row r="78" spans="1:13" s="27" customFormat="1" ht="13.5" customHeight="1" x14ac:dyDescent="0.25">
      <c r="A78" s="822"/>
      <c r="B78" s="665"/>
      <c r="C78" s="694"/>
      <c r="D78" s="469" t="s">
        <v>175</v>
      </c>
      <c r="E78" s="543" t="s">
        <v>172</v>
      </c>
      <c r="F78" s="352" t="s">
        <v>39</v>
      </c>
      <c r="G78" s="691" t="s">
        <v>173</v>
      </c>
      <c r="H78" s="465"/>
      <c r="I78" s="462"/>
      <c r="J78" s="48" t="s">
        <v>134</v>
      </c>
      <c r="K78" s="50">
        <f>399.3+47.6-350</f>
        <v>96.900000000000034</v>
      </c>
      <c r="L78" s="646" t="s">
        <v>174</v>
      </c>
      <c r="M78" s="128">
        <v>0</v>
      </c>
    </row>
    <row r="79" spans="1:13" s="27" customFormat="1" ht="13.5" customHeight="1" x14ac:dyDescent="0.25">
      <c r="A79" s="822"/>
      <c r="B79" s="665"/>
      <c r="C79" s="694"/>
      <c r="D79" s="469"/>
      <c r="E79" s="543"/>
      <c r="F79" s="353"/>
      <c r="G79" s="571"/>
      <c r="H79" s="465"/>
      <c r="I79" s="462"/>
      <c r="J79" s="48" t="s">
        <v>42</v>
      </c>
      <c r="K79" s="50"/>
      <c r="L79" s="646"/>
      <c r="M79" s="128"/>
    </row>
    <row r="80" spans="1:13" s="27" customFormat="1" ht="16.5" customHeight="1" x14ac:dyDescent="0.25">
      <c r="A80" s="822"/>
      <c r="B80" s="665"/>
      <c r="C80" s="694"/>
      <c r="D80" s="469"/>
      <c r="E80" s="543"/>
      <c r="F80" s="730" t="s">
        <v>168</v>
      </c>
      <c r="G80" s="571"/>
      <c r="H80" s="465"/>
      <c r="I80" s="462"/>
      <c r="J80" s="85" t="s">
        <v>136</v>
      </c>
      <c r="K80" s="50">
        <f>225.6-200</f>
        <v>25.599999999999994</v>
      </c>
      <c r="L80" s="834"/>
      <c r="M80" s="128"/>
    </row>
    <row r="81" spans="1:14" s="27" customFormat="1" ht="16.5" customHeight="1" x14ac:dyDescent="0.25">
      <c r="A81" s="822"/>
      <c r="B81" s="665"/>
      <c r="C81" s="694"/>
      <c r="D81" s="469"/>
      <c r="E81" s="543"/>
      <c r="F81" s="730"/>
      <c r="G81" s="571"/>
      <c r="H81" s="465"/>
      <c r="I81" s="462"/>
      <c r="J81" s="85" t="s">
        <v>65</v>
      </c>
      <c r="K81" s="50">
        <v>0.9</v>
      </c>
      <c r="L81" s="467"/>
      <c r="M81" s="128"/>
    </row>
    <row r="82" spans="1:14" s="27" customFormat="1" ht="14.25" customHeight="1" x14ac:dyDescent="0.25">
      <c r="A82" s="822"/>
      <c r="B82" s="665"/>
      <c r="C82" s="694"/>
      <c r="D82" s="45"/>
      <c r="E82" s="654"/>
      <c r="F82" s="731"/>
      <c r="G82" s="692"/>
      <c r="H82" s="173"/>
      <c r="I82" s="210"/>
      <c r="J82" s="208" t="s">
        <v>30</v>
      </c>
      <c r="K82" s="51">
        <v>19.600000000000001</v>
      </c>
      <c r="L82" s="464"/>
      <c r="M82" s="77"/>
      <c r="N82" s="159"/>
    </row>
    <row r="83" spans="1:14" s="179" customFormat="1" ht="18" customHeight="1" thickBot="1" x14ac:dyDescent="0.3">
      <c r="A83" s="823"/>
      <c r="B83" s="825"/>
      <c r="C83" s="695"/>
      <c r="D83" s="444"/>
      <c r="E83" s="215"/>
      <c r="F83" s="150"/>
      <c r="G83" s="354"/>
      <c r="H83" s="216"/>
      <c r="I83" s="217"/>
      <c r="J83" s="192" t="s">
        <v>27</v>
      </c>
      <c r="K83" s="88">
        <f>SUM(K58:K82)</f>
        <v>1049.4000000000001</v>
      </c>
      <c r="L83" s="355"/>
      <c r="M83" s="334"/>
    </row>
    <row r="84" spans="1:14" s="179" customFormat="1" ht="15.75" customHeight="1" x14ac:dyDescent="0.25">
      <c r="A84" s="33" t="s">
        <v>14</v>
      </c>
      <c r="B84" s="34" t="s">
        <v>36</v>
      </c>
      <c r="C84" s="151" t="s">
        <v>36</v>
      </c>
      <c r="D84" s="35"/>
      <c r="E84" s="36" t="s">
        <v>159</v>
      </c>
      <c r="F84" s="37" t="s">
        <v>39</v>
      </c>
      <c r="G84" s="37"/>
      <c r="H84" s="38"/>
      <c r="I84" s="39"/>
      <c r="J84" s="356"/>
      <c r="K84" s="80"/>
      <c r="L84" s="40"/>
      <c r="M84" s="304"/>
    </row>
    <row r="85" spans="1:14" s="179" customFormat="1" ht="15.75" customHeight="1" x14ac:dyDescent="0.2">
      <c r="A85" s="226"/>
      <c r="B85" s="221"/>
      <c r="C85" s="244"/>
      <c r="D85" s="105" t="s">
        <v>14</v>
      </c>
      <c r="E85" s="684" t="s">
        <v>126</v>
      </c>
      <c r="F85" s="700" t="s">
        <v>58</v>
      </c>
      <c r="G85" s="691" t="s">
        <v>110</v>
      </c>
      <c r="H85" s="29">
        <v>5</v>
      </c>
      <c r="I85" s="560" t="s">
        <v>59</v>
      </c>
      <c r="J85" s="167" t="s">
        <v>42</v>
      </c>
      <c r="K85" s="68">
        <f>258.9-79.7</f>
        <v>179.2</v>
      </c>
      <c r="L85" s="537" t="s">
        <v>179</v>
      </c>
      <c r="M85" s="237">
        <v>40</v>
      </c>
      <c r="N85" s="243"/>
    </row>
    <row r="86" spans="1:14" s="179" customFormat="1" ht="15.75" customHeight="1" x14ac:dyDescent="0.2">
      <c r="A86" s="226"/>
      <c r="B86" s="221"/>
      <c r="C86" s="244"/>
      <c r="D86" s="242"/>
      <c r="E86" s="683"/>
      <c r="F86" s="701"/>
      <c r="G86" s="571"/>
      <c r="H86" s="223"/>
      <c r="I86" s="535"/>
      <c r="J86" s="127" t="s">
        <v>134</v>
      </c>
      <c r="K86" s="50">
        <v>79.7</v>
      </c>
      <c r="L86" s="538"/>
      <c r="M86" s="238"/>
      <c r="N86" s="243"/>
    </row>
    <row r="87" spans="1:14" s="179" customFormat="1" ht="15.75" customHeight="1" x14ac:dyDescent="0.2">
      <c r="A87" s="226"/>
      <c r="B87" s="221"/>
      <c r="C87" s="244"/>
      <c r="D87" s="224"/>
      <c r="E87" s="705"/>
      <c r="F87" s="703"/>
      <c r="G87" s="704"/>
      <c r="H87" s="223"/>
      <c r="I87" s="698"/>
      <c r="J87" s="96" t="s">
        <v>41</v>
      </c>
      <c r="K87" s="51">
        <v>301.7</v>
      </c>
      <c r="L87" s="737"/>
      <c r="M87" s="239"/>
      <c r="N87" s="357"/>
    </row>
    <row r="88" spans="1:14" s="179" customFormat="1" ht="16.5" customHeight="1" x14ac:dyDescent="0.2">
      <c r="A88" s="226"/>
      <c r="B88" s="221"/>
      <c r="C88" s="244"/>
      <c r="D88" s="106" t="s">
        <v>28</v>
      </c>
      <c r="E88" s="683" t="s">
        <v>164</v>
      </c>
      <c r="F88" s="201"/>
      <c r="G88" s="571"/>
      <c r="H88" s="223"/>
      <c r="I88" s="723" t="s">
        <v>60</v>
      </c>
      <c r="J88" s="95" t="s">
        <v>35</v>
      </c>
      <c r="K88" s="50">
        <v>30.6</v>
      </c>
      <c r="L88" s="204" t="s">
        <v>89</v>
      </c>
      <c r="M88" s="237">
        <v>1</v>
      </c>
      <c r="N88" s="709"/>
    </row>
    <row r="89" spans="1:14" s="179" customFormat="1" ht="15" customHeight="1" x14ac:dyDescent="0.2">
      <c r="A89" s="226"/>
      <c r="B89" s="221"/>
      <c r="C89" s="244"/>
      <c r="D89" s="106"/>
      <c r="E89" s="683"/>
      <c r="F89" s="201"/>
      <c r="G89" s="571"/>
      <c r="H89" s="223"/>
      <c r="I89" s="723"/>
      <c r="J89" s="95"/>
      <c r="K89" s="50"/>
      <c r="L89" s="205"/>
      <c r="M89" s="238"/>
      <c r="N89" s="709"/>
    </row>
    <row r="90" spans="1:14" s="179" customFormat="1" ht="16.5" customHeight="1" x14ac:dyDescent="0.2">
      <c r="A90" s="226"/>
      <c r="B90" s="221"/>
      <c r="C90" s="244"/>
      <c r="D90" s="152"/>
      <c r="E90" s="738"/>
      <c r="F90" s="201"/>
      <c r="G90" s="571"/>
      <c r="H90" s="223"/>
      <c r="I90" s="697"/>
      <c r="J90" s="96"/>
      <c r="K90" s="51"/>
      <c r="L90" s="250"/>
      <c r="M90" s="239"/>
      <c r="N90" s="357"/>
    </row>
    <row r="91" spans="1:14" s="27" customFormat="1" ht="13.5" customHeight="1" x14ac:dyDescent="0.25">
      <c r="A91" s="156"/>
      <c r="B91" s="157"/>
      <c r="C91" s="162"/>
      <c r="D91" s="242" t="s">
        <v>36</v>
      </c>
      <c r="E91" s="618" t="s">
        <v>156</v>
      </c>
      <c r="F91" s="158"/>
      <c r="G91" s="359"/>
      <c r="H91" s="240"/>
      <c r="I91" s="696" t="s">
        <v>153</v>
      </c>
      <c r="J91" s="48" t="s">
        <v>42</v>
      </c>
      <c r="K91" s="50">
        <v>0</v>
      </c>
      <c r="L91" s="163" t="s">
        <v>154</v>
      </c>
      <c r="M91" s="305"/>
      <c r="N91" s="159"/>
    </row>
    <row r="92" spans="1:14" s="27" customFormat="1" ht="14.25" customHeight="1" x14ac:dyDescent="0.25">
      <c r="A92" s="156"/>
      <c r="B92" s="157"/>
      <c r="C92" s="162"/>
      <c r="D92" s="172"/>
      <c r="E92" s="619"/>
      <c r="F92" s="160"/>
      <c r="G92" s="359"/>
      <c r="H92" s="240"/>
      <c r="I92" s="696"/>
      <c r="J92" s="48"/>
      <c r="K92" s="50"/>
      <c r="L92" s="163" t="s">
        <v>119</v>
      </c>
      <c r="M92" s="305"/>
      <c r="N92" s="159"/>
    </row>
    <row r="93" spans="1:14" s="27" customFormat="1" ht="27" customHeight="1" x14ac:dyDescent="0.25">
      <c r="A93" s="156"/>
      <c r="B93" s="157"/>
      <c r="C93" s="162"/>
      <c r="D93" s="173"/>
      <c r="E93" s="620"/>
      <c r="F93" s="161"/>
      <c r="G93" s="374"/>
      <c r="H93" s="241"/>
      <c r="I93" s="697"/>
      <c r="J93" s="49"/>
      <c r="K93" s="51"/>
      <c r="L93" s="250" t="s">
        <v>157</v>
      </c>
      <c r="M93" s="306"/>
    </row>
    <row r="94" spans="1:14" s="179" customFormat="1" ht="18" customHeight="1" thickBot="1" x14ac:dyDescent="0.25">
      <c r="A94" s="229"/>
      <c r="B94" s="235"/>
      <c r="C94" s="136"/>
      <c r="D94" s="360"/>
      <c r="E94" s="341"/>
      <c r="F94" s="341"/>
      <c r="G94" s="341"/>
      <c r="H94" s="360"/>
      <c r="I94" s="372"/>
      <c r="J94" s="192" t="s">
        <v>27</v>
      </c>
      <c r="K94" s="70">
        <f>SUM(K85:K93)</f>
        <v>591.19999999999993</v>
      </c>
      <c r="L94" s="361"/>
      <c r="M94" s="362"/>
    </row>
    <row r="95" spans="1:14" s="179" customFormat="1" ht="17.25" customHeight="1" x14ac:dyDescent="0.25">
      <c r="A95" s="33" t="s">
        <v>14</v>
      </c>
      <c r="B95" s="34" t="s">
        <v>36</v>
      </c>
      <c r="C95" s="151" t="s">
        <v>38</v>
      </c>
      <c r="D95" s="35"/>
      <c r="E95" s="36" t="s">
        <v>61</v>
      </c>
      <c r="F95" s="37"/>
      <c r="G95" s="56"/>
      <c r="H95" s="31"/>
      <c r="I95" s="363"/>
      <c r="J95" s="364"/>
      <c r="K95" s="65"/>
      <c r="L95" s="40"/>
      <c r="M95" s="304"/>
    </row>
    <row r="96" spans="1:14" s="179" customFormat="1" ht="15" customHeight="1" x14ac:dyDescent="0.25">
      <c r="A96" s="659"/>
      <c r="B96" s="832"/>
      <c r="C96" s="833"/>
      <c r="D96" s="102" t="s">
        <v>14</v>
      </c>
      <c r="E96" s="653" t="s">
        <v>92</v>
      </c>
      <c r="F96" s="655" t="s">
        <v>62</v>
      </c>
      <c r="G96" s="615" t="s">
        <v>108</v>
      </c>
      <c r="H96" s="829" t="s">
        <v>20</v>
      </c>
      <c r="I96" s="560" t="s">
        <v>195</v>
      </c>
      <c r="J96" s="365" t="s">
        <v>30</v>
      </c>
      <c r="K96" s="66">
        <v>30</v>
      </c>
      <c r="L96" s="650" t="s">
        <v>123</v>
      </c>
      <c r="M96" s="211">
        <v>1.7</v>
      </c>
    </row>
    <row r="97" spans="1:14" s="179" customFormat="1" ht="8.25" customHeight="1" x14ac:dyDescent="0.25">
      <c r="A97" s="659"/>
      <c r="B97" s="832"/>
      <c r="C97" s="833"/>
      <c r="D97" s="103"/>
      <c r="E97" s="543"/>
      <c r="F97" s="656"/>
      <c r="G97" s="616"/>
      <c r="H97" s="830"/>
      <c r="I97" s="535"/>
      <c r="J97" s="366"/>
      <c r="K97" s="97"/>
      <c r="L97" s="651"/>
      <c r="M97" s="165"/>
    </row>
    <row r="98" spans="1:14" s="179" customFormat="1" ht="16.5" customHeight="1" x14ac:dyDescent="0.25">
      <c r="A98" s="659"/>
      <c r="B98" s="832"/>
      <c r="C98" s="833"/>
      <c r="D98" s="104"/>
      <c r="E98" s="654"/>
      <c r="F98" s="657"/>
      <c r="G98" s="617"/>
      <c r="H98" s="831"/>
      <c r="I98" s="658"/>
      <c r="J98" s="71" t="s">
        <v>171</v>
      </c>
      <c r="K98" s="67">
        <v>18.399999999999999</v>
      </c>
      <c r="L98" s="652"/>
      <c r="M98" s="307"/>
    </row>
    <row r="99" spans="1:14" s="179" customFormat="1" ht="15" customHeight="1" x14ac:dyDescent="0.25">
      <c r="A99" s="820"/>
      <c r="B99" s="664"/>
      <c r="C99" s="671"/>
      <c r="D99" s="673" t="s">
        <v>28</v>
      </c>
      <c r="E99" s="681" t="s">
        <v>64</v>
      </c>
      <c r="F99" s="655" t="s">
        <v>62</v>
      </c>
      <c r="G99" s="615" t="s">
        <v>109</v>
      </c>
      <c r="H99" s="828" t="s">
        <v>20</v>
      </c>
      <c r="I99" s="560" t="s">
        <v>51</v>
      </c>
      <c r="J99" s="439" t="s">
        <v>30</v>
      </c>
      <c r="K99" s="66">
        <v>3.9</v>
      </c>
      <c r="L99" s="129" t="s">
        <v>90</v>
      </c>
      <c r="M99" s="84">
        <v>1</v>
      </c>
    </row>
    <row r="100" spans="1:14" s="179" customFormat="1" ht="25.5" customHeight="1" x14ac:dyDescent="0.25">
      <c r="A100" s="820"/>
      <c r="B100" s="664"/>
      <c r="C100" s="671"/>
      <c r="D100" s="673"/>
      <c r="E100" s="681"/>
      <c r="F100" s="656"/>
      <c r="G100" s="616"/>
      <c r="H100" s="828"/>
      <c r="I100" s="535"/>
      <c r="J100" s="127" t="s">
        <v>65</v>
      </c>
      <c r="K100" s="47">
        <v>10</v>
      </c>
      <c r="L100" s="101" t="s">
        <v>140</v>
      </c>
      <c r="M100" s="91">
        <v>1000</v>
      </c>
    </row>
    <row r="101" spans="1:14" s="179" customFormat="1" ht="27.75" customHeight="1" x14ac:dyDescent="0.25">
      <c r="A101" s="822"/>
      <c r="B101" s="665"/>
      <c r="C101" s="672"/>
      <c r="D101" s="673"/>
      <c r="E101" s="681"/>
      <c r="F101" s="657"/>
      <c r="G101" s="670"/>
      <c r="H101" s="828"/>
      <c r="I101" s="658"/>
      <c r="J101" s="115"/>
      <c r="K101" s="67"/>
      <c r="L101" s="375" t="s">
        <v>130</v>
      </c>
      <c r="M101" s="376">
        <v>2</v>
      </c>
    </row>
    <row r="102" spans="1:14" s="179" customFormat="1" ht="17.25" customHeight="1" thickBot="1" x14ac:dyDescent="0.25">
      <c r="A102" s="229"/>
      <c r="B102" s="235"/>
      <c r="C102" s="136"/>
      <c r="D102" s="360"/>
      <c r="E102" s="341"/>
      <c r="F102" s="341"/>
      <c r="G102" s="341"/>
      <c r="H102" s="360"/>
      <c r="I102" s="367"/>
      <c r="J102" s="192" t="s">
        <v>27</v>
      </c>
      <c r="K102" s="88">
        <f>SUM(K96:K101)</f>
        <v>62.3</v>
      </c>
      <c r="L102" s="341"/>
      <c r="M102" s="362"/>
    </row>
    <row r="103" spans="1:14" s="179" customFormat="1" ht="13.5" thickBot="1" x14ac:dyDescent="0.3">
      <c r="A103" s="28" t="s">
        <v>14</v>
      </c>
      <c r="B103" s="23" t="s">
        <v>36</v>
      </c>
      <c r="C103" s="566" t="s">
        <v>44</v>
      </c>
      <c r="D103" s="566"/>
      <c r="E103" s="566"/>
      <c r="F103" s="566"/>
      <c r="G103" s="566"/>
      <c r="H103" s="566"/>
      <c r="I103" s="566"/>
      <c r="J103" s="566"/>
      <c r="K103" s="62">
        <f>K102+K94+K83+K56</f>
        <v>1748.1000000000001</v>
      </c>
      <c r="L103" s="676"/>
      <c r="M103" s="677"/>
    </row>
    <row r="104" spans="1:14" s="179" customFormat="1" ht="16.5" customHeight="1" thickBot="1" x14ac:dyDescent="0.3">
      <c r="A104" s="22" t="s">
        <v>14</v>
      </c>
      <c r="B104" s="23" t="s">
        <v>38</v>
      </c>
      <c r="C104" s="666" t="s">
        <v>127</v>
      </c>
      <c r="D104" s="667"/>
      <c r="E104" s="667"/>
      <c r="F104" s="667"/>
      <c r="G104" s="667"/>
      <c r="H104" s="667"/>
      <c r="I104" s="667"/>
      <c r="J104" s="667"/>
      <c r="K104" s="668"/>
      <c r="L104" s="667"/>
      <c r="M104" s="669"/>
    </row>
    <row r="105" spans="1:14" s="168" customFormat="1" ht="15.75" customHeight="1" x14ac:dyDescent="0.25">
      <c r="A105" s="169" t="s">
        <v>14</v>
      </c>
      <c r="B105" s="170" t="s">
        <v>38</v>
      </c>
      <c r="C105" s="171" t="s">
        <v>14</v>
      </c>
      <c r="D105" s="674"/>
      <c r="E105" s="682" t="s">
        <v>197</v>
      </c>
      <c r="F105" s="72"/>
      <c r="G105" s="685" t="s">
        <v>162</v>
      </c>
      <c r="H105" s="166">
        <v>1</v>
      </c>
      <c r="I105" s="688" t="s">
        <v>163</v>
      </c>
      <c r="J105" s="167" t="s">
        <v>42</v>
      </c>
      <c r="K105" s="68">
        <v>916.5</v>
      </c>
      <c r="L105" s="678" t="s">
        <v>196</v>
      </c>
      <c r="M105" s="184">
        <v>60</v>
      </c>
      <c r="N105" s="663"/>
    </row>
    <row r="106" spans="1:14" s="168" customFormat="1" ht="15.75" customHeight="1" x14ac:dyDescent="0.25">
      <c r="A106" s="169"/>
      <c r="B106" s="170"/>
      <c r="C106" s="171"/>
      <c r="D106" s="675"/>
      <c r="E106" s="683"/>
      <c r="F106" s="72"/>
      <c r="G106" s="686"/>
      <c r="H106" s="166"/>
      <c r="I106" s="689"/>
      <c r="J106" s="127"/>
      <c r="K106" s="50"/>
      <c r="L106" s="679"/>
      <c r="M106" s="183"/>
      <c r="N106" s="663"/>
    </row>
    <row r="107" spans="1:14" s="168" customFormat="1" ht="46.5" customHeight="1" x14ac:dyDescent="0.25">
      <c r="A107" s="169"/>
      <c r="B107" s="170"/>
      <c r="C107" s="171"/>
      <c r="D107" s="675"/>
      <c r="E107" s="684"/>
      <c r="F107" s="72"/>
      <c r="G107" s="687"/>
      <c r="H107" s="166"/>
      <c r="I107" s="690"/>
      <c r="J107" s="71"/>
      <c r="K107" s="51"/>
      <c r="L107" s="680"/>
      <c r="M107" s="92"/>
      <c r="N107" s="663"/>
    </row>
    <row r="108" spans="1:14" s="179" customFormat="1" ht="18" customHeight="1" thickBot="1" x14ac:dyDescent="0.25">
      <c r="A108" s="169"/>
      <c r="B108" s="170"/>
      <c r="C108" s="171"/>
      <c r="D108" s="20"/>
      <c r="E108" s="227"/>
      <c r="F108" s="72"/>
      <c r="G108" s="368"/>
      <c r="H108" s="166"/>
      <c r="I108" s="378"/>
      <c r="J108" s="192" t="s">
        <v>27</v>
      </c>
      <c r="K108" s="70">
        <f>SUM(K105:K107)</f>
        <v>916.5</v>
      </c>
      <c r="L108" s="78"/>
      <c r="M108" s="369"/>
    </row>
    <row r="109" spans="1:14" s="179" customFormat="1" ht="16.5" customHeight="1" x14ac:dyDescent="0.25">
      <c r="A109" s="756" t="s">
        <v>14</v>
      </c>
      <c r="B109" s="628" t="s">
        <v>38</v>
      </c>
      <c r="C109" s="631" t="s">
        <v>28</v>
      </c>
      <c r="D109" s="21"/>
      <c r="E109" s="634" t="s">
        <v>161</v>
      </c>
      <c r="F109" s="635" t="s">
        <v>39</v>
      </c>
      <c r="G109" s="638" t="s">
        <v>145</v>
      </c>
      <c r="H109" s="640">
        <v>5</v>
      </c>
      <c r="I109" s="643" t="s">
        <v>43</v>
      </c>
      <c r="J109" s="94" t="s">
        <v>42</v>
      </c>
      <c r="K109" s="87">
        <v>236.7</v>
      </c>
      <c r="L109" s="646" t="s">
        <v>139</v>
      </c>
      <c r="M109" s="370" t="s">
        <v>115</v>
      </c>
      <c r="N109" s="231"/>
    </row>
    <row r="110" spans="1:14" s="179" customFormat="1" ht="15" customHeight="1" x14ac:dyDescent="0.25">
      <c r="A110" s="574"/>
      <c r="B110" s="629"/>
      <c r="C110" s="632"/>
      <c r="D110" s="176"/>
      <c r="E110" s="543"/>
      <c r="F110" s="636"/>
      <c r="G110" s="616"/>
      <c r="H110" s="641"/>
      <c r="I110" s="644"/>
      <c r="J110" s="95" t="s">
        <v>136</v>
      </c>
      <c r="K110" s="48">
        <f>1337.4-1100</f>
        <v>237.40000000000009</v>
      </c>
      <c r="L110" s="647"/>
      <c r="M110" s="370"/>
    </row>
    <row r="111" spans="1:14" s="179" customFormat="1" ht="12.75" customHeight="1" x14ac:dyDescent="0.25">
      <c r="A111" s="574"/>
      <c r="B111" s="629"/>
      <c r="C111" s="632"/>
      <c r="D111" s="176"/>
      <c r="E111" s="543"/>
      <c r="F111" s="636"/>
      <c r="G111" s="533"/>
      <c r="H111" s="641"/>
      <c r="I111" s="644"/>
      <c r="J111" s="96" t="s">
        <v>190</v>
      </c>
      <c r="K111" s="47">
        <v>3.8</v>
      </c>
      <c r="L111" s="232" t="s">
        <v>114</v>
      </c>
      <c r="M111" s="370" t="s">
        <v>152</v>
      </c>
    </row>
    <row r="112" spans="1:14" s="179" customFormat="1" ht="18" customHeight="1" thickBot="1" x14ac:dyDescent="0.3">
      <c r="A112" s="806"/>
      <c r="B112" s="630"/>
      <c r="C112" s="633"/>
      <c r="D112" s="20"/>
      <c r="E112" s="544"/>
      <c r="F112" s="637"/>
      <c r="G112" s="639"/>
      <c r="H112" s="642"/>
      <c r="I112" s="645"/>
      <c r="J112" s="192" t="s">
        <v>27</v>
      </c>
      <c r="K112" s="70">
        <f>SUM(K109:K111)</f>
        <v>477.90000000000009</v>
      </c>
      <c r="L112" s="78"/>
      <c r="M112" s="369"/>
    </row>
    <row r="113" spans="1:28" s="179" customFormat="1" ht="13.5" thickBot="1" x14ac:dyDescent="0.3">
      <c r="A113" s="112" t="s">
        <v>14</v>
      </c>
      <c r="B113" s="230" t="s">
        <v>19</v>
      </c>
      <c r="C113" s="625" t="s">
        <v>44</v>
      </c>
      <c r="D113" s="626"/>
      <c r="E113" s="626"/>
      <c r="F113" s="626"/>
      <c r="G113" s="626"/>
      <c r="H113" s="626"/>
      <c r="I113" s="626"/>
      <c r="J113" s="626"/>
      <c r="K113" s="180">
        <f>K112+K108</f>
        <v>1394.4</v>
      </c>
      <c r="L113" s="621"/>
      <c r="M113" s="622"/>
    </row>
    <row r="114" spans="1:28" s="179" customFormat="1" ht="12.75" customHeight="1" thickBot="1" x14ac:dyDescent="0.3">
      <c r="A114" s="28" t="s">
        <v>14</v>
      </c>
      <c r="B114" s="648" t="s">
        <v>67</v>
      </c>
      <c r="C114" s="649"/>
      <c r="D114" s="649"/>
      <c r="E114" s="649"/>
      <c r="F114" s="649"/>
      <c r="G114" s="649"/>
      <c r="H114" s="649"/>
      <c r="I114" s="649"/>
      <c r="J114" s="649"/>
      <c r="K114" s="181">
        <f>K113+K103+K49+K39</f>
        <v>9391</v>
      </c>
      <c r="L114" s="810"/>
      <c r="M114" s="811"/>
      <c r="N114" s="11"/>
      <c r="O114" s="11"/>
      <c r="P114" s="11"/>
      <c r="Q114" s="11"/>
      <c r="R114" s="11"/>
      <c r="S114" s="11"/>
      <c r="T114" s="11"/>
      <c r="U114" s="11"/>
      <c r="V114" s="11"/>
      <c r="W114" s="11"/>
      <c r="X114" s="11"/>
      <c r="Y114" s="11"/>
      <c r="Z114" s="11"/>
      <c r="AA114" s="11"/>
      <c r="AB114" s="11"/>
    </row>
    <row r="115" spans="1:28" s="179" customFormat="1" ht="13.5" thickBot="1" x14ac:dyDescent="0.3">
      <c r="A115" s="41" t="s">
        <v>19</v>
      </c>
      <c r="B115" s="623" t="s">
        <v>68</v>
      </c>
      <c r="C115" s="624"/>
      <c r="D115" s="624"/>
      <c r="E115" s="624"/>
      <c r="F115" s="624"/>
      <c r="G115" s="624"/>
      <c r="H115" s="624"/>
      <c r="I115" s="624"/>
      <c r="J115" s="624"/>
      <c r="K115" s="182">
        <f t="shared" ref="K115" si="2">K114</f>
        <v>9391</v>
      </c>
      <c r="L115" s="812"/>
      <c r="M115" s="813"/>
      <c r="N115" s="11"/>
      <c r="O115" s="11"/>
      <c r="P115" s="11"/>
      <c r="Q115" s="11"/>
      <c r="R115" s="11"/>
      <c r="S115" s="11"/>
      <c r="T115" s="11"/>
      <c r="U115" s="11"/>
      <c r="V115" s="11"/>
      <c r="W115" s="11"/>
      <c r="X115" s="11"/>
      <c r="Y115" s="11"/>
      <c r="Z115" s="11"/>
      <c r="AA115" s="11"/>
      <c r="AB115" s="11"/>
    </row>
    <row r="116" spans="1:28" s="120" customFormat="1" ht="20.25" customHeight="1" x14ac:dyDescent="0.25">
      <c r="A116" s="807" t="s">
        <v>210</v>
      </c>
      <c r="B116" s="808"/>
      <c r="C116" s="808"/>
      <c r="D116" s="808"/>
      <c r="E116" s="808"/>
      <c r="F116" s="808"/>
      <c r="G116" s="808"/>
      <c r="H116" s="808"/>
      <c r="I116" s="808"/>
      <c r="J116" s="808"/>
      <c r="K116" s="808"/>
      <c r="L116" s="809"/>
      <c r="M116" s="809"/>
      <c r="N116" s="246"/>
      <c r="O116" s="121"/>
      <c r="P116" s="121"/>
      <c r="Q116" s="121"/>
      <c r="R116" s="121"/>
      <c r="S116" s="121"/>
      <c r="T116" s="121"/>
      <c r="U116" s="121"/>
      <c r="V116" s="121"/>
      <c r="W116" s="121"/>
      <c r="X116" s="121"/>
      <c r="Y116" s="121"/>
      <c r="Z116" s="121"/>
      <c r="AA116" s="121"/>
      <c r="AB116" s="121"/>
    </row>
    <row r="117" spans="1:28" s="121" customFormat="1" ht="14.25" customHeight="1" x14ac:dyDescent="0.25">
      <c r="A117" s="246"/>
      <c r="B117" s="371"/>
      <c r="C117" s="371"/>
      <c r="D117" s="371"/>
      <c r="E117" s="371"/>
      <c r="F117" s="371"/>
      <c r="G117" s="371"/>
      <c r="H117" s="371"/>
      <c r="I117" s="371"/>
      <c r="J117" s="371"/>
      <c r="K117" s="371"/>
      <c r="L117" s="371"/>
      <c r="M117" s="246"/>
      <c r="N117" s="246"/>
    </row>
    <row r="118" spans="1:28" s="121" customFormat="1" ht="16.5" customHeight="1" x14ac:dyDescent="0.25">
      <c r="A118" s="246"/>
      <c r="B118" s="371"/>
      <c r="C118" s="371"/>
      <c r="D118" s="371"/>
      <c r="E118" s="371"/>
      <c r="F118" s="371"/>
      <c r="G118" s="371"/>
      <c r="H118" s="371"/>
      <c r="I118" s="371"/>
      <c r="J118" s="371"/>
      <c r="K118" s="371"/>
      <c r="L118" s="371"/>
      <c r="M118" s="246"/>
      <c r="N118" s="246"/>
    </row>
    <row r="119" spans="1:28" s="42" customFormat="1" ht="16.5" customHeight="1" thickBot="1" x14ac:dyDescent="0.3">
      <c r="A119" s="627" t="s">
        <v>69</v>
      </c>
      <c r="B119" s="627"/>
      <c r="C119" s="627"/>
      <c r="D119" s="627"/>
      <c r="E119" s="627"/>
      <c r="F119" s="627"/>
      <c r="G119" s="627"/>
      <c r="H119" s="627"/>
      <c r="I119" s="627"/>
      <c r="J119" s="627"/>
      <c r="K119" s="436"/>
      <c r="L119" s="10"/>
      <c r="M119" s="10"/>
      <c r="N119" s="11"/>
      <c r="O119" s="11"/>
      <c r="P119" s="11"/>
      <c r="Q119" s="11"/>
      <c r="R119" s="11"/>
      <c r="S119" s="11"/>
      <c r="T119" s="11"/>
      <c r="U119" s="11"/>
      <c r="V119" s="11"/>
      <c r="W119" s="11"/>
      <c r="X119" s="11"/>
      <c r="Y119" s="11"/>
      <c r="Z119" s="11"/>
      <c r="AA119" s="11"/>
      <c r="AB119" s="11"/>
    </row>
    <row r="120" spans="1:28" s="179" customFormat="1" ht="64.5" customHeight="1" thickBot="1" x14ac:dyDescent="0.3">
      <c r="A120" s="803" t="s">
        <v>70</v>
      </c>
      <c r="B120" s="804"/>
      <c r="C120" s="804"/>
      <c r="D120" s="804"/>
      <c r="E120" s="804"/>
      <c r="F120" s="804"/>
      <c r="G120" s="804"/>
      <c r="H120" s="804"/>
      <c r="I120" s="804"/>
      <c r="J120" s="805"/>
      <c r="K120" s="314" t="s">
        <v>182</v>
      </c>
      <c r="L120" s="1"/>
      <c r="M120" s="1"/>
      <c r="N120" s="11"/>
      <c r="O120" s="11"/>
      <c r="P120" s="11"/>
      <c r="Q120" s="11"/>
      <c r="R120" s="11"/>
      <c r="S120" s="11"/>
      <c r="T120" s="11"/>
      <c r="U120" s="11"/>
      <c r="V120" s="11"/>
      <c r="W120" s="11"/>
      <c r="X120" s="11"/>
      <c r="Y120" s="11"/>
      <c r="Z120" s="11"/>
      <c r="AA120" s="11"/>
      <c r="AB120" s="11"/>
    </row>
    <row r="121" spans="1:28" s="179" customFormat="1" ht="15.75" customHeight="1" x14ac:dyDescent="0.25">
      <c r="A121" s="592" t="s">
        <v>71</v>
      </c>
      <c r="B121" s="593"/>
      <c r="C121" s="593"/>
      <c r="D121" s="593"/>
      <c r="E121" s="593"/>
      <c r="F121" s="593"/>
      <c r="G121" s="593"/>
      <c r="H121" s="593"/>
      <c r="I121" s="593"/>
      <c r="J121" s="594"/>
      <c r="K121" s="57">
        <f>K122+K133+K134+K135+K132+K131</f>
        <v>9004.1999999999989</v>
      </c>
      <c r="L121" s="44"/>
      <c r="M121" s="1"/>
      <c r="N121" s="11"/>
      <c r="O121" s="11"/>
      <c r="P121" s="11"/>
      <c r="Q121" s="11"/>
      <c r="R121" s="11"/>
      <c r="S121" s="11"/>
      <c r="T121" s="11"/>
      <c r="U121" s="11"/>
      <c r="V121" s="11"/>
      <c r="W121" s="11"/>
      <c r="X121" s="11"/>
      <c r="Y121" s="11"/>
      <c r="Z121" s="11"/>
      <c r="AA121" s="11"/>
      <c r="AB121" s="11"/>
    </row>
    <row r="122" spans="1:28" s="179" customFormat="1" ht="14.25" customHeight="1" x14ac:dyDescent="0.2">
      <c r="A122" s="595" t="s">
        <v>72</v>
      </c>
      <c r="B122" s="596"/>
      <c r="C122" s="596"/>
      <c r="D122" s="596"/>
      <c r="E122" s="596"/>
      <c r="F122" s="596"/>
      <c r="G122" s="596"/>
      <c r="H122" s="596"/>
      <c r="I122" s="596"/>
      <c r="J122" s="597"/>
      <c r="K122" s="58">
        <f>SUM(K123:K130)</f>
        <v>7301.7000000000007</v>
      </c>
      <c r="L122" s="437"/>
      <c r="M122" s="1"/>
    </row>
    <row r="123" spans="1:28" s="179" customFormat="1" x14ac:dyDescent="0.25">
      <c r="A123" s="598" t="s">
        <v>73</v>
      </c>
      <c r="B123" s="599"/>
      <c r="C123" s="599"/>
      <c r="D123" s="599"/>
      <c r="E123" s="599"/>
      <c r="F123" s="599"/>
      <c r="G123" s="599"/>
      <c r="H123" s="599"/>
      <c r="I123" s="599"/>
      <c r="J123" s="600"/>
      <c r="K123" s="59">
        <f>SUMIF(J17:J115,"SB",K17:K115)</f>
        <v>1837.8</v>
      </c>
      <c r="L123" s="44"/>
      <c r="M123" s="1"/>
    </row>
    <row r="124" spans="1:28" s="179" customFormat="1" x14ac:dyDescent="0.25">
      <c r="A124" s="589" t="s">
        <v>74</v>
      </c>
      <c r="B124" s="590"/>
      <c r="C124" s="590"/>
      <c r="D124" s="590"/>
      <c r="E124" s="590"/>
      <c r="F124" s="590"/>
      <c r="G124" s="590"/>
      <c r="H124" s="590"/>
      <c r="I124" s="590"/>
      <c r="J124" s="591"/>
      <c r="K124" s="60">
        <f>SUMIF(J17:J115,"SB(AA)",K17:K115)</f>
        <v>420</v>
      </c>
      <c r="L124" s="44"/>
      <c r="M124" s="1"/>
    </row>
    <row r="125" spans="1:28" s="179" customFormat="1" x14ac:dyDescent="0.25">
      <c r="A125" s="589" t="s">
        <v>75</v>
      </c>
      <c r="B125" s="590"/>
      <c r="C125" s="590"/>
      <c r="D125" s="590"/>
      <c r="E125" s="590"/>
      <c r="F125" s="590"/>
      <c r="G125" s="590"/>
      <c r="H125" s="590"/>
      <c r="I125" s="590"/>
      <c r="J125" s="591"/>
      <c r="K125" s="59">
        <f>SUMIF(J17:J115,"SB(VR)",K17:K115)</f>
        <v>4770.0000000000009</v>
      </c>
      <c r="L125" s="44"/>
      <c r="M125" s="1"/>
    </row>
    <row r="126" spans="1:28" s="179" customFormat="1" x14ac:dyDescent="0.25">
      <c r="A126" s="589" t="s">
        <v>76</v>
      </c>
      <c r="B126" s="590"/>
      <c r="C126" s="590"/>
      <c r="D126" s="590"/>
      <c r="E126" s="590"/>
      <c r="F126" s="590"/>
      <c r="G126" s="590"/>
      <c r="H126" s="590"/>
      <c r="I126" s="590"/>
      <c r="J126" s="591"/>
      <c r="K126" s="59">
        <f>SUMIF(J17:J115,"SB(P)",K17:K115)</f>
        <v>0</v>
      </c>
      <c r="L126" s="44"/>
      <c r="M126" s="1"/>
    </row>
    <row r="127" spans="1:28" s="179" customFormat="1" x14ac:dyDescent="0.25">
      <c r="A127" s="589" t="s">
        <v>77</v>
      </c>
      <c r="B127" s="590"/>
      <c r="C127" s="590"/>
      <c r="D127" s="590"/>
      <c r="E127" s="590"/>
      <c r="F127" s="590"/>
      <c r="G127" s="590"/>
      <c r="H127" s="590"/>
      <c r="I127" s="590"/>
      <c r="J127" s="591"/>
      <c r="K127" s="59">
        <f>SUMIF(J17:J115,"SB(VB)",K17:K115)</f>
        <v>10.9</v>
      </c>
      <c r="L127" s="44"/>
      <c r="M127" s="1"/>
    </row>
    <row r="128" spans="1:28" s="179" customFormat="1" ht="27.75" customHeight="1" x14ac:dyDescent="0.25">
      <c r="A128" s="589" t="s">
        <v>201</v>
      </c>
      <c r="B128" s="590"/>
      <c r="C128" s="590"/>
      <c r="D128" s="590"/>
      <c r="E128" s="590"/>
      <c r="F128" s="590"/>
      <c r="G128" s="590"/>
      <c r="H128" s="590"/>
      <c r="I128" s="590"/>
      <c r="J128" s="591"/>
      <c r="K128" s="59">
        <f>SUMIF(J18:J116,"SB(VBA)",K18:K116)</f>
        <v>0</v>
      </c>
      <c r="L128" s="44"/>
      <c r="M128" s="1"/>
    </row>
    <row r="129" spans="1:13" s="179" customFormat="1" ht="27" customHeight="1" x14ac:dyDescent="0.25">
      <c r="A129" s="589" t="s">
        <v>138</v>
      </c>
      <c r="B129" s="590"/>
      <c r="C129" s="590"/>
      <c r="D129" s="590"/>
      <c r="E129" s="590"/>
      <c r="F129" s="590"/>
      <c r="G129" s="590"/>
      <c r="H129" s="590"/>
      <c r="I129" s="590"/>
      <c r="J129" s="591"/>
      <c r="K129" s="59">
        <f>SUMIF(J17:J115,"SB(ESA)",K17:K115)</f>
        <v>0</v>
      </c>
      <c r="L129" s="44"/>
      <c r="M129" s="1"/>
    </row>
    <row r="130" spans="1:13" s="179" customFormat="1" ht="14.25" customHeight="1" x14ac:dyDescent="0.25">
      <c r="A130" s="589" t="s">
        <v>137</v>
      </c>
      <c r="B130" s="590"/>
      <c r="C130" s="590"/>
      <c r="D130" s="590"/>
      <c r="E130" s="590"/>
      <c r="F130" s="590"/>
      <c r="G130" s="590"/>
      <c r="H130" s="590"/>
      <c r="I130" s="590"/>
      <c r="J130" s="591"/>
      <c r="K130" s="59">
        <f>SUMIF(J17:J116,"SB(ES)",K17:K116)</f>
        <v>263.00000000000011</v>
      </c>
      <c r="L130" s="44"/>
      <c r="M130" s="1"/>
    </row>
    <row r="131" spans="1:13" s="179" customFormat="1" ht="15" customHeight="1" x14ac:dyDescent="0.25">
      <c r="A131" s="526" t="s">
        <v>192</v>
      </c>
      <c r="B131" s="527"/>
      <c r="C131" s="527"/>
      <c r="D131" s="527"/>
      <c r="E131" s="527"/>
      <c r="F131" s="527"/>
      <c r="G131" s="527"/>
      <c r="H131" s="527"/>
      <c r="I131" s="527"/>
      <c r="J131" s="528"/>
      <c r="K131" s="61">
        <f>SUMIF(J18:J117,"SB(ESL)",K18:K117)</f>
        <v>33.799999999999997</v>
      </c>
      <c r="L131" s="44"/>
      <c r="M131" s="1"/>
    </row>
    <row r="132" spans="1:13" s="27" customFormat="1" ht="14.25" customHeight="1" x14ac:dyDescent="0.25">
      <c r="A132" s="612" t="s">
        <v>158</v>
      </c>
      <c r="B132" s="613"/>
      <c r="C132" s="613"/>
      <c r="D132" s="613"/>
      <c r="E132" s="613"/>
      <c r="F132" s="613"/>
      <c r="G132" s="613"/>
      <c r="H132" s="613"/>
      <c r="I132" s="613"/>
      <c r="J132" s="614"/>
      <c r="K132" s="61">
        <f>SUMIF(J18:J115,"SB(ŽPL)",K18:K115)</f>
        <v>0</v>
      </c>
      <c r="L132" s="126"/>
      <c r="M132" s="126"/>
    </row>
    <row r="133" spans="1:13" s="179" customFormat="1" x14ac:dyDescent="0.25">
      <c r="A133" s="526" t="s">
        <v>78</v>
      </c>
      <c r="B133" s="527"/>
      <c r="C133" s="527"/>
      <c r="D133" s="527"/>
      <c r="E133" s="527"/>
      <c r="F133" s="527"/>
      <c r="G133" s="527"/>
      <c r="H133" s="527"/>
      <c r="I133" s="527"/>
      <c r="J133" s="528"/>
      <c r="K133" s="61">
        <f>SUMIF(J17:J115,"SB(AAL)",K17:K115)</f>
        <v>193.7</v>
      </c>
      <c r="L133" s="44"/>
      <c r="M133" s="1"/>
    </row>
    <row r="134" spans="1:13" s="179" customFormat="1" x14ac:dyDescent="0.25">
      <c r="A134" s="526" t="s">
        <v>79</v>
      </c>
      <c r="B134" s="527"/>
      <c r="C134" s="527"/>
      <c r="D134" s="527"/>
      <c r="E134" s="527"/>
      <c r="F134" s="527"/>
      <c r="G134" s="527"/>
      <c r="H134" s="527"/>
      <c r="I134" s="527"/>
      <c r="J134" s="528"/>
      <c r="K134" s="61">
        <f>SUMIF(J17:J115,"SB(VRL)",K17:K115)</f>
        <v>1228.7</v>
      </c>
      <c r="L134" s="44"/>
      <c r="M134" s="1"/>
    </row>
    <row r="135" spans="1:13" s="179" customFormat="1" x14ac:dyDescent="0.25">
      <c r="A135" s="526" t="s">
        <v>135</v>
      </c>
      <c r="B135" s="527"/>
      <c r="C135" s="527"/>
      <c r="D135" s="527"/>
      <c r="E135" s="527"/>
      <c r="F135" s="527"/>
      <c r="G135" s="527"/>
      <c r="H135" s="527"/>
      <c r="I135" s="527"/>
      <c r="J135" s="528"/>
      <c r="K135" s="61">
        <f>SUMIF(J18:J116,"SB(L)",K18:K116)</f>
        <v>246.3</v>
      </c>
      <c r="L135" s="44"/>
      <c r="M135" s="1"/>
    </row>
    <row r="136" spans="1:13" s="179" customFormat="1" x14ac:dyDescent="0.25">
      <c r="A136" s="601" t="s">
        <v>80</v>
      </c>
      <c r="B136" s="602"/>
      <c r="C136" s="602"/>
      <c r="D136" s="602"/>
      <c r="E136" s="602"/>
      <c r="F136" s="602"/>
      <c r="G136" s="602"/>
      <c r="H136" s="602"/>
      <c r="I136" s="602"/>
      <c r="J136" s="603"/>
      <c r="K136" s="52">
        <f>SUM(K137:K139)</f>
        <v>386.79999999999995</v>
      </c>
      <c r="L136" s="44"/>
      <c r="M136" s="1"/>
    </row>
    <row r="137" spans="1:13" s="179" customFormat="1" x14ac:dyDescent="0.25">
      <c r="A137" s="604" t="s">
        <v>81</v>
      </c>
      <c r="B137" s="605"/>
      <c r="C137" s="605"/>
      <c r="D137" s="605"/>
      <c r="E137" s="605"/>
      <c r="F137" s="605"/>
      <c r="G137" s="605"/>
      <c r="H137" s="605"/>
      <c r="I137" s="606"/>
      <c r="J137" s="607"/>
      <c r="K137" s="59">
        <f>SUMIF(J17:J115,"ES",K17:K115)</f>
        <v>301.7</v>
      </c>
      <c r="L137" s="44"/>
      <c r="M137" s="1"/>
    </row>
    <row r="138" spans="1:13" s="179" customFormat="1" x14ac:dyDescent="0.25">
      <c r="A138" s="608" t="s">
        <v>82</v>
      </c>
      <c r="B138" s="609"/>
      <c r="C138" s="609"/>
      <c r="D138" s="609"/>
      <c r="E138" s="609"/>
      <c r="F138" s="609"/>
      <c r="G138" s="609"/>
      <c r="H138" s="609"/>
      <c r="I138" s="610"/>
      <c r="J138" s="611"/>
      <c r="K138" s="59">
        <f>SUMIF(J17:J115,"LRVB",K17:K115)</f>
        <v>18.399999999999999</v>
      </c>
      <c r="L138" s="44"/>
      <c r="M138" s="1"/>
    </row>
    <row r="139" spans="1:13" s="179" customFormat="1" x14ac:dyDescent="0.25">
      <c r="A139" s="608" t="s">
        <v>83</v>
      </c>
      <c r="B139" s="609"/>
      <c r="C139" s="609"/>
      <c r="D139" s="609"/>
      <c r="E139" s="609"/>
      <c r="F139" s="609"/>
      <c r="G139" s="609"/>
      <c r="H139" s="609"/>
      <c r="I139" s="610"/>
      <c r="J139" s="611"/>
      <c r="K139" s="59">
        <f>SUMIF(J17:J115,"Kt",K17:K115)</f>
        <v>66.7</v>
      </c>
      <c r="L139" s="44"/>
      <c r="M139" s="1"/>
    </row>
    <row r="140" spans="1:13" s="179" customFormat="1" ht="13.5" thickBot="1" x14ac:dyDescent="0.3">
      <c r="A140" s="586" t="s">
        <v>84</v>
      </c>
      <c r="B140" s="587"/>
      <c r="C140" s="587"/>
      <c r="D140" s="587"/>
      <c r="E140" s="587"/>
      <c r="F140" s="587"/>
      <c r="G140" s="587"/>
      <c r="H140" s="587"/>
      <c r="I140" s="587"/>
      <c r="J140" s="588"/>
      <c r="K140" s="53">
        <f>SUM(K121,K136)</f>
        <v>9390.9999999999982</v>
      </c>
      <c r="L140" s="11"/>
    </row>
    <row r="141" spans="1:13" s="179" customFormat="1" x14ac:dyDescent="0.25">
      <c r="A141" s="1"/>
      <c r="B141" s="1"/>
      <c r="C141" s="1"/>
      <c r="D141" s="1"/>
      <c r="E141" s="1"/>
      <c r="F141" s="1"/>
      <c r="G141" s="1"/>
      <c r="H141" s="2"/>
      <c r="I141" s="2"/>
      <c r="J141" s="440"/>
      <c r="K141" s="440"/>
      <c r="L141" s="1"/>
      <c r="M141" s="1"/>
    </row>
    <row r="142" spans="1:13" x14ac:dyDescent="0.2">
      <c r="F142" s="522" t="s">
        <v>206</v>
      </c>
      <c r="G142" s="522"/>
      <c r="H142" s="522"/>
      <c r="I142" s="522"/>
      <c r="J142" s="522"/>
      <c r="K142" s="522"/>
    </row>
    <row r="143" spans="1:13" x14ac:dyDescent="0.2">
      <c r="J143" s="441"/>
      <c r="K143" s="442"/>
    </row>
    <row r="144" spans="1:13" x14ac:dyDescent="0.2">
      <c r="K144" s="202"/>
    </row>
    <row r="145" spans="11:11" x14ac:dyDescent="0.2">
      <c r="K145" s="202"/>
    </row>
  </sheetData>
  <mergeCells count="193">
    <mergeCell ref="A120:J120"/>
    <mergeCell ref="A109:A112"/>
    <mergeCell ref="A116:M116"/>
    <mergeCell ref="L114:M114"/>
    <mergeCell ref="L115:M115"/>
    <mergeCell ref="L49:M49"/>
    <mergeCell ref="L71:L73"/>
    <mergeCell ref="C50:M50"/>
    <mergeCell ref="I51:I52"/>
    <mergeCell ref="G54:G55"/>
    <mergeCell ref="F52:F53"/>
    <mergeCell ref="A70:A83"/>
    <mergeCell ref="B70:B83"/>
    <mergeCell ref="F64:F66"/>
    <mergeCell ref="E67:E69"/>
    <mergeCell ref="H99:H101"/>
    <mergeCell ref="H96:H98"/>
    <mergeCell ref="B96:B98"/>
    <mergeCell ref="C96:C98"/>
    <mergeCell ref="I99:I101"/>
    <mergeCell ref="L78:L80"/>
    <mergeCell ref="C49:J49"/>
    <mergeCell ref="A99:A101"/>
    <mergeCell ref="E63:E66"/>
    <mergeCell ref="L4:M4"/>
    <mergeCell ref="E6:L6"/>
    <mergeCell ref="E7:L7"/>
    <mergeCell ref="E8:L8"/>
    <mergeCell ref="J10:J12"/>
    <mergeCell ref="K10:K12"/>
    <mergeCell ref="L11:L12"/>
    <mergeCell ref="L10:M10"/>
    <mergeCell ref="A13:M13"/>
    <mergeCell ref="A10:A12"/>
    <mergeCell ref="B10:B12"/>
    <mergeCell ref="C10:C12"/>
    <mergeCell ref="D10:D12"/>
    <mergeCell ref="E10:E12"/>
    <mergeCell ref="F10:F12"/>
    <mergeCell ref="G10:G12"/>
    <mergeCell ref="H10:H12"/>
    <mergeCell ref="I10:I12"/>
    <mergeCell ref="F44:F45"/>
    <mergeCell ref="L44:L45"/>
    <mergeCell ref="A14:M14"/>
    <mergeCell ref="B15:M15"/>
    <mergeCell ref="C16:M16"/>
    <mergeCell ref="A30:A32"/>
    <mergeCell ref="B30:B32"/>
    <mergeCell ref="C30:C32"/>
    <mergeCell ref="E30:E32"/>
    <mergeCell ref="A36:A38"/>
    <mergeCell ref="B36:B38"/>
    <mergeCell ref="A33:A35"/>
    <mergeCell ref="B33:B35"/>
    <mergeCell ref="C33:C35"/>
    <mergeCell ref="G33:G35"/>
    <mergeCell ref="E33:E34"/>
    <mergeCell ref="A41:A43"/>
    <mergeCell ref="B41:B43"/>
    <mergeCell ref="C41:C43"/>
    <mergeCell ref="E42:E43"/>
    <mergeCell ref="F42:F43"/>
    <mergeCell ref="G42:G43"/>
    <mergeCell ref="C36:C38"/>
    <mergeCell ref="E36:E37"/>
    <mergeCell ref="N88:N89"/>
    <mergeCell ref="D74:D77"/>
    <mergeCell ref="L64:L66"/>
    <mergeCell ref="I74:I77"/>
    <mergeCell ref="E54:E55"/>
    <mergeCell ref="G74:G77"/>
    <mergeCell ref="E70:E73"/>
    <mergeCell ref="H70:H73"/>
    <mergeCell ref="E58:E62"/>
    <mergeCell ref="I64:I66"/>
    <mergeCell ref="G67:G69"/>
    <mergeCell ref="I67:I69"/>
    <mergeCell ref="L67:L69"/>
    <mergeCell ref="F75:F77"/>
    <mergeCell ref="F80:F82"/>
    <mergeCell ref="L58:L59"/>
    <mergeCell ref="F58:F62"/>
    <mergeCell ref="L85:L87"/>
    <mergeCell ref="I88:I90"/>
    <mergeCell ref="E88:E90"/>
    <mergeCell ref="G88:G90"/>
    <mergeCell ref="G58:G62"/>
    <mergeCell ref="H74:H77"/>
    <mergeCell ref="L74:L76"/>
    <mergeCell ref="I91:I93"/>
    <mergeCell ref="I85:I87"/>
    <mergeCell ref="I70:I73"/>
    <mergeCell ref="F71:F73"/>
    <mergeCell ref="G70:G73"/>
    <mergeCell ref="F85:F87"/>
    <mergeCell ref="G85:G87"/>
    <mergeCell ref="E85:E87"/>
    <mergeCell ref="E74:E77"/>
    <mergeCell ref="L96:L98"/>
    <mergeCell ref="E96:E98"/>
    <mergeCell ref="F96:F98"/>
    <mergeCell ref="I96:I98"/>
    <mergeCell ref="A96:A98"/>
    <mergeCell ref="I58:I60"/>
    <mergeCell ref="N105:N107"/>
    <mergeCell ref="B99:B101"/>
    <mergeCell ref="C104:M104"/>
    <mergeCell ref="G99:G101"/>
    <mergeCell ref="C99:C101"/>
    <mergeCell ref="D99:D101"/>
    <mergeCell ref="D105:D107"/>
    <mergeCell ref="C103:J103"/>
    <mergeCell ref="L103:M103"/>
    <mergeCell ref="L105:L107"/>
    <mergeCell ref="E99:E101"/>
    <mergeCell ref="F99:F101"/>
    <mergeCell ref="E105:E107"/>
    <mergeCell ref="G105:G107"/>
    <mergeCell ref="I105:I107"/>
    <mergeCell ref="E78:E82"/>
    <mergeCell ref="G78:G82"/>
    <mergeCell ref="C70:C83"/>
    <mergeCell ref="L113:M113"/>
    <mergeCell ref="B115:J115"/>
    <mergeCell ref="C113:J113"/>
    <mergeCell ref="A119:J119"/>
    <mergeCell ref="B109:B112"/>
    <mergeCell ref="C109:C112"/>
    <mergeCell ref="E109:E112"/>
    <mergeCell ref="F109:F112"/>
    <mergeCell ref="G109:G112"/>
    <mergeCell ref="H109:H112"/>
    <mergeCell ref="I109:I112"/>
    <mergeCell ref="L109:L110"/>
    <mergeCell ref="B114:J114"/>
    <mergeCell ref="I36:I38"/>
    <mergeCell ref="I27:I29"/>
    <mergeCell ref="H30:H32"/>
    <mergeCell ref="A140:J140"/>
    <mergeCell ref="A124:J124"/>
    <mergeCell ref="A125:J125"/>
    <mergeCell ref="A126:J126"/>
    <mergeCell ref="A127:J127"/>
    <mergeCell ref="A129:J129"/>
    <mergeCell ref="A133:J133"/>
    <mergeCell ref="A121:J121"/>
    <mergeCell ref="A122:J122"/>
    <mergeCell ref="A123:J123"/>
    <mergeCell ref="A130:J130"/>
    <mergeCell ref="A134:J134"/>
    <mergeCell ref="A136:J136"/>
    <mergeCell ref="A137:J137"/>
    <mergeCell ref="A138:J138"/>
    <mergeCell ref="A135:J135"/>
    <mergeCell ref="A139:J139"/>
    <mergeCell ref="A132:J132"/>
    <mergeCell ref="A128:J128"/>
    <mergeCell ref="G96:G98"/>
    <mergeCell ref="E91:E93"/>
    <mergeCell ref="G36:G38"/>
    <mergeCell ref="F30:F32"/>
    <mergeCell ref="A24:A26"/>
    <mergeCell ref="B24:B26"/>
    <mergeCell ref="C24:C26"/>
    <mergeCell ref="E24:E25"/>
    <mergeCell ref="F24:F26"/>
    <mergeCell ref="G24:G25"/>
    <mergeCell ref="G30:G32"/>
    <mergeCell ref="F142:K142"/>
    <mergeCell ref="J1:M2"/>
    <mergeCell ref="J3:M3"/>
    <mergeCell ref="A131:J131"/>
    <mergeCell ref="I30:I32"/>
    <mergeCell ref="G20:G22"/>
    <mergeCell ref="I20:I22"/>
    <mergeCell ref="L20:L22"/>
    <mergeCell ref="E27:E29"/>
    <mergeCell ref="E20:E22"/>
    <mergeCell ref="I24:I26"/>
    <mergeCell ref="I41:I43"/>
    <mergeCell ref="L27:L28"/>
    <mergeCell ref="F33:F34"/>
    <mergeCell ref="H24:H26"/>
    <mergeCell ref="F17:F22"/>
    <mergeCell ref="E18:E19"/>
    <mergeCell ref="G18:G19"/>
    <mergeCell ref="I18:I19"/>
    <mergeCell ref="L18:L19"/>
    <mergeCell ref="I33:I35"/>
    <mergeCell ref="C39:J39"/>
    <mergeCell ref="C40:M40"/>
    <mergeCell ref="F36:F37"/>
  </mergeCells>
  <printOptions horizontalCentered="1"/>
  <pageMargins left="0.59055118110236227" right="0.19685039370078741" top="0.39370078740157483" bottom="0" header="0.31496062992125984" footer="0.31496062992125984"/>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3"/>
  <sheetViews>
    <sheetView zoomScaleNormal="100" zoomScaleSheetLayoutView="100" workbookViewId="0">
      <selection activeCell="N129" sqref="N129"/>
    </sheetView>
  </sheetViews>
  <sheetFormatPr defaultColWidth="9.140625" defaultRowHeight="12.75" x14ac:dyDescent="0.2"/>
  <cols>
    <col min="1" max="1" width="2.85546875" style="203" customWidth="1"/>
    <col min="2" max="2" width="3.140625" style="203" customWidth="1"/>
    <col min="3" max="3" width="2.85546875" style="203" customWidth="1"/>
    <col min="4" max="4" width="3.140625" style="203" customWidth="1"/>
    <col min="5" max="5" width="32.85546875" style="203" customWidth="1"/>
    <col min="6" max="6" width="3.7109375" style="203" customWidth="1"/>
    <col min="7" max="7" width="2.85546875" style="203" hidden="1" customWidth="1"/>
    <col min="8" max="8" width="3.85546875" style="203" customWidth="1"/>
    <col min="9" max="9" width="11.5703125" style="203" customWidth="1"/>
    <col min="10" max="10" width="8.5703125" style="203" customWidth="1"/>
    <col min="11" max="13" width="10.42578125" style="203" customWidth="1"/>
    <col min="14" max="14" width="31.42578125" style="203" customWidth="1"/>
    <col min="15" max="15" width="7.42578125" style="203" customWidth="1"/>
    <col min="16" max="16384" width="9.140625" style="203"/>
  </cols>
  <sheetData>
    <row r="1" spans="1:17" s="410" customFormat="1" ht="15.75" customHeight="1" x14ac:dyDescent="0.25">
      <c r="N1" s="846" t="s">
        <v>185</v>
      </c>
      <c r="O1" s="847"/>
    </row>
    <row r="2" spans="1:17" ht="14.25" customHeight="1" x14ac:dyDescent="0.2">
      <c r="N2" s="274"/>
      <c r="O2" s="291"/>
    </row>
    <row r="3" spans="1:17" s="168" customFormat="1" ht="16.5" customHeight="1" x14ac:dyDescent="0.25">
      <c r="A3" s="317"/>
      <c r="B3" s="317"/>
      <c r="C3" s="317"/>
      <c r="D3" s="317"/>
      <c r="E3" s="770" t="s">
        <v>180</v>
      </c>
      <c r="F3" s="770"/>
      <c r="G3" s="770"/>
      <c r="H3" s="770"/>
      <c r="I3" s="770"/>
      <c r="J3" s="770"/>
      <c r="K3" s="770"/>
      <c r="L3" s="770"/>
      <c r="M3" s="770"/>
      <c r="N3" s="770"/>
      <c r="O3" s="317"/>
    </row>
    <row r="4" spans="1:17" s="27" customFormat="1" ht="15.75" customHeight="1" x14ac:dyDescent="0.25">
      <c r="A4" s="318"/>
      <c r="B4" s="318"/>
      <c r="C4" s="318"/>
      <c r="D4" s="318"/>
      <c r="E4" s="771" t="s">
        <v>0</v>
      </c>
      <c r="F4" s="772"/>
      <c r="G4" s="772"/>
      <c r="H4" s="772"/>
      <c r="I4" s="772"/>
      <c r="J4" s="772"/>
      <c r="K4" s="772"/>
      <c r="L4" s="772"/>
      <c r="M4" s="772"/>
      <c r="N4" s="772"/>
      <c r="O4" s="318"/>
    </row>
    <row r="5" spans="1:17" s="27" customFormat="1" ht="16.5" customHeight="1" x14ac:dyDescent="0.25">
      <c r="A5" s="290"/>
      <c r="B5" s="290"/>
      <c r="C5" s="290"/>
      <c r="D5" s="290"/>
      <c r="E5" s="770" t="s">
        <v>1</v>
      </c>
      <c r="F5" s="772"/>
      <c r="G5" s="772"/>
      <c r="H5" s="772"/>
      <c r="I5" s="772"/>
      <c r="J5" s="772"/>
      <c r="K5" s="772"/>
      <c r="L5" s="772"/>
      <c r="M5" s="772"/>
      <c r="N5" s="772"/>
      <c r="O5" s="290"/>
      <c r="P5" s="292"/>
      <c r="Q5" s="292"/>
    </row>
    <row r="6" spans="1:17" s="27" customFormat="1" ht="15" customHeight="1" thickBot="1" x14ac:dyDescent="0.3">
      <c r="A6" s="168"/>
      <c r="B6" s="168"/>
      <c r="C6" s="168"/>
      <c r="D6" s="168"/>
      <c r="E6" s="168"/>
      <c r="F6" s="168"/>
      <c r="G6" s="168"/>
      <c r="H6" s="289"/>
      <c r="I6" s="289"/>
      <c r="J6" s="290"/>
      <c r="K6" s="168"/>
      <c r="L6" s="168"/>
      <c r="M6" s="168"/>
      <c r="N6" s="293"/>
      <c r="O6" s="293" t="s">
        <v>86</v>
      </c>
    </row>
    <row r="7" spans="1:17" s="27" customFormat="1" ht="39" customHeight="1" x14ac:dyDescent="0.25">
      <c r="A7" s="786" t="s">
        <v>2</v>
      </c>
      <c r="B7" s="789" t="s">
        <v>3</v>
      </c>
      <c r="C7" s="789" t="s">
        <v>4</v>
      </c>
      <c r="D7" s="789" t="s">
        <v>5</v>
      </c>
      <c r="E7" s="792" t="s">
        <v>6</v>
      </c>
      <c r="F7" s="789" t="s">
        <v>7</v>
      </c>
      <c r="G7" s="789" t="s">
        <v>94</v>
      </c>
      <c r="H7" s="797" t="s">
        <v>8</v>
      </c>
      <c r="I7" s="848" t="s">
        <v>9</v>
      </c>
      <c r="J7" s="773" t="s">
        <v>10</v>
      </c>
      <c r="K7" s="776" t="s">
        <v>182</v>
      </c>
      <c r="L7" s="776" t="s">
        <v>183</v>
      </c>
      <c r="M7" s="776" t="s">
        <v>184</v>
      </c>
      <c r="N7" s="781" t="s">
        <v>11</v>
      </c>
      <c r="O7" s="782"/>
    </row>
    <row r="8" spans="1:17" s="27" customFormat="1" ht="21.75" customHeight="1" x14ac:dyDescent="0.25">
      <c r="A8" s="787"/>
      <c r="B8" s="790"/>
      <c r="C8" s="790"/>
      <c r="D8" s="790"/>
      <c r="E8" s="793"/>
      <c r="F8" s="790"/>
      <c r="G8" s="795"/>
      <c r="H8" s="798"/>
      <c r="I8" s="849"/>
      <c r="J8" s="774"/>
      <c r="K8" s="777"/>
      <c r="L8" s="777"/>
      <c r="M8" s="777"/>
      <c r="N8" s="779" t="s">
        <v>6</v>
      </c>
      <c r="O8" s="308" t="s">
        <v>181</v>
      </c>
    </row>
    <row r="9" spans="1:17" s="27" customFormat="1" ht="62.25" customHeight="1" thickBot="1" x14ac:dyDescent="0.3">
      <c r="A9" s="788"/>
      <c r="B9" s="791"/>
      <c r="C9" s="791"/>
      <c r="D9" s="791"/>
      <c r="E9" s="794"/>
      <c r="F9" s="791"/>
      <c r="G9" s="796"/>
      <c r="H9" s="799"/>
      <c r="I9" s="850"/>
      <c r="J9" s="775"/>
      <c r="K9" s="778"/>
      <c r="L9" s="778"/>
      <c r="M9" s="778"/>
      <c r="N9" s="780"/>
      <c r="O9" s="309" t="s">
        <v>113</v>
      </c>
    </row>
    <row r="10" spans="1:17" s="3" customFormat="1" ht="13.5" customHeight="1" x14ac:dyDescent="0.2">
      <c r="A10" s="783" t="s">
        <v>12</v>
      </c>
      <c r="B10" s="784"/>
      <c r="C10" s="784"/>
      <c r="D10" s="784"/>
      <c r="E10" s="784"/>
      <c r="F10" s="784"/>
      <c r="G10" s="784"/>
      <c r="H10" s="784"/>
      <c r="I10" s="784"/>
      <c r="J10" s="784"/>
      <c r="K10" s="784"/>
      <c r="L10" s="784"/>
      <c r="M10" s="784"/>
      <c r="N10" s="784"/>
      <c r="O10" s="785"/>
    </row>
    <row r="11" spans="1:17" s="3" customFormat="1" x14ac:dyDescent="0.2">
      <c r="A11" s="747" t="s">
        <v>13</v>
      </c>
      <c r="B11" s="748"/>
      <c r="C11" s="748"/>
      <c r="D11" s="748"/>
      <c r="E11" s="748"/>
      <c r="F11" s="748"/>
      <c r="G11" s="748"/>
      <c r="H11" s="748"/>
      <c r="I11" s="748"/>
      <c r="J11" s="748"/>
      <c r="K11" s="748"/>
      <c r="L11" s="748"/>
      <c r="M11" s="748"/>
      <c r="N11" s="748"/>
      <c r="O11" s="749"/>
    </row>
    <row r="12" spans="1:17" s="179" customFormat="1" ht="15" customHeight="1" x14ac:dyDescent="0.25">
      <c r="A12" s="4" t="s">
        <v>14</v>
      </c>
      <c r="B12" s="750" t="s">
        <v>15</v>
      </c>
      <c r="C12" s="751"/>
      <c r="D12" s="751"/>
      <c r="E12" s="751"/>
      <c r="F12" s="751"/>
      <c r="G12" s="751"/>
      <c r="H12" s="751"/>
      <c r="I12" s="751"/>
      <c r="J12" s="751"/>
      <c r="K12" s="751"/>
      <c r="L12" s="751"/>
      <c r="M12" s="751"/>
      <c r="N12" s="751"/>
      <c r="O12" s="752"/>
    </row>
    <row r="13" spans="1:17" s="179" customFormat="1" ht="14.25" customHeight="1" x14ac:dyDescent="0.25">
      <c r="A13" s="5" t="s">
        <v>14</v>
      </c>
      <c r="B13" s="6" t="s">
        <v>14</v>
      </c>
      <c r="C13" s="753" t="s">
        <v>16</v>
      </c>
      <c r="D13" s="754"/>
      <c r="E13" s="754"/>
      <c r="F13" s="754"/>
      <c r="G13" s="754"/>
      <c r="H13" s="754"/>
      <c r="I13" s="754"/>
      <c r="J13" s="754"/>
      <c r="K13" s="754"/>
      <c r="L13" s="754"/>
      <c r="M13" s="754"/>
      <c r="N13" s="754"/>
      <c r="O13" s="755"/>
    </row>
    <row r="14" spans="1:17" s="179" customFormat="1" ht="29.25" customHeight="1" x14ac:dyDescent="0.2">
      <c r="A14" s="7" t="s">
        <v>14</v>
      </c>
      <c r="B14" s="8" t="s">
        <v>14</v>
      </c>
      <c r="C14" s="9" t="s">
        <v>14</v>
      </c>
      <c r="D14" s="9"/>
      <c r="E14" s="46" t="s">
        <v>17</v>
      </c>
      <c r="F14" s="556" t="s">
        <v>18</v>
      </c>
      <c r="G14" s="264"/>
      <c r="H14" s="252" t="s">
        <v>20</v>
      </c>
      <c r="I14" s="55"/>
      <c r="J14" s="319"/>
      <c r="K14" s="51"/>
      <c r="L14" s="385"/>
      <c r="M14" s="67"/>
      <c r="N14" s="188"/>
      <c r="O14" s="130"/>
    </row>
    <row r="15" spans="1:17" s="179" customFormat="1" ht="17.25" customHeight="1" x14ac:dyDescent="0.25">
      <c r="A15" s="7"/>
      <c r="B15" s="8"/>
      <c r="C15" s="9"/>
      <c r="D15" s="9"/>
      <c r="E15" s="558" t="s">
        <v>21</v>
      </c>
      <c r="F15" s="556"/>
      <c r="G15" s="532" t="s">
        <v>95</v>
      </c>
      <c r="H15" s="260"/>
      <c r="I15" s="560" t="s">
        <v>22</v>
      </c>
      <c r="J15" s="320" t="s">
        <v>23</v>
      </c>
      <c r="K15" s="99">
        <v>4663.1000000000004</v>
      </c>
      <c r="L15" s="392">
        <v>4663.1000000000004</v>
      </c>
      <c r="M15" s="390"/>
      <c r="N15" s="537" t="s">
        <v>117</v>
      </c>
      <c r="O15" s="186" t="s">
        <v>146</v>
      </c>
    </row>
    <row r="16" spans="1:17" s="179" customFormat="1" ht="23.25" customHeight="1" x14ac:dyDescent="0.25">
      <c r="A16" s="7"/>
      <c r="B16" s="8"/>
      <c r="C16" s="9"/>
      <c r="D16" s="9"/>
      <c r="E16" s="559"/>
      <c r="F16" s="556"/>
      <c r="G16" s="534"/>
      <c r="H16" s="260"/>
      <c r="I16" s="561"/>
      <c r="J16" s="319" t="s">
        <v>24</v>
      </c>
      <c r="K16" s="100">
        <v>494</v>
      </c>
      <c r="L16" s="393">
        <v>494</v>
      </c>
      <c r="M16" s="391"/>
      <c r="N16" s="562"/>
      <c r="O16" s="294"/>
    </row>
    <row r="17" spans="1:16" s="179" customFormat="1" ht="20.25" customHeight="1" x14ac:dyDescent="0.25">
      <c r="A17" s="7"/>
      <c r="B17" s="8"/>
      <c r="C17" s="9"/>
      <c r="D17" s="9"/>
      <c r="E17" s="543" t="s">
        <v>25</v>
      </c>
      <c r="F17" s="556"/>
      <c r="G17" s="532" t="s">
        <v>96</v>
      </c>
      <c r="H17" s="260"/>
      <c r="I17" s="535" t="s">
        <v>26</v>
      </c>
      <c r="J17" s="167" t="s">
        <v>23</v>
      </c>
      <c r="K17" s="68">
        <v>81.3</v>
      </c>
      <c r="L17" s="384">
        <v>81.3</v>
      </c>
      <c r="M17" s="66"/>
      <c r="N17" s="537" t="s">
        <v>117</v>
      </c>
      <c r="O17" s="186" t="s">
        <v>147</v>
      </c>
    </row>
    <row r="18" spans="1:16" s="179" customFormat="1" ht="6" customHeight="1" x14ac:dyDescent="0.25">
      <c r="A18" s="7"/>
      <c r="B18" s="8"/>
      <c r="C18" s="9"/>
      <c r="D18" s="9"/>
      <c r="E18" s="543"/>
      <c r="F18" s="556"/>
      <c r="G18" s="533"/>
      <c r="H18" s="260"/>
      <c r="I18" s="535"/>
      <c r="J18" s="319"/>
      <c r="K18" s="389"/>
      <c r="L18" s="394"/>
      <c r="M18" s="377"/>
      <c r="N18" s="538"/>
      <c r="O18" s="294"/>
    </row>
    <row r="19" spans="1:16" s="179" customFormat="1" ht="15" customHeight="1" thickBot="1" x14ac:dyDescent="0.3">
      <c r="A19" s="12"/>
      <c r="B19" s="13"/>
      <c r="C19" s="110"/>
      <c r="D19" s="110"/>
      <c r="E19" s="544"/>
      <c r="F19" s="557"/>
      <c r="G19" s="534"/>
      <c r="H19" s="253"/>
      <c r="I19" s="536"/>
      <c r="J19" s="190" t="s">
        <v>27</v>
      </c>
      <c r="K19" s="155">
        <f>SUM(K15:K17)</f>
        <v>5238.4000000000005</v>
      </c>
      <c r="L19" s="88">
        <f>SUM(L15:L17)</f>
        <v>5238.4000000000005</v>
      </c>
      <c r="M19" s="155">
        <f>SUM(M15:M17)</f>
        <v>0</v>
      </c>
      <c r="N19" s="539"/>
      <c r="O19" s="131"/>
    </row>
    <row r="20" spans="1:16" s="179" customFormat="1" ht="37.5" customHeight="1" x14ac:dyDescent="0.25">
      <c r="A20" s="7" t="s">
        <v>14</v>
      </c>
      <c r="B20" s="8" t="s">
        <v>14</v>
      </c>
      <c r="C20" s="111" t="s">
        <v>28</v>
      </c>
      <c r="D20" s="9"/>
      <c r="E20" s="233" t="s">
        <v>29</v>
      </c>
      <c r="F20" s="14" t="s">
        <v>18</v>
      </c>
      <c r="G20" s="14"/>
      <c r="H20" s="15" t="s">
        <v>20</v>
      </c>
      <c r="I20" s="16"/>
      <c r="J20" s="321"/>
      <c r="K20" s="73"/>
      <c r="L20" s="383"/>
      <c r="M20" s="69"/>
      <c r="N20" s="17"/>
      <c r="O20" s="81"/>
    </row>
    <row r="21" spans="1:16" s="179" customFormat="1" ht="26.25" customHeight="1" x14ac:dyDescent="0.25">
      <c r="A21" s="574"/>
      <c r="B21" s="575"/>
      <c r="C21" s="576"/>
      <c r="D21" s="176"/>
      <c r="E21" s="577" t="s">
        <v>31</v>
      </c>
      <c r="F21" s="579"/>
      <c r="G21" s="532" t="s">
        <v>97</v>
      </c>
      <c r="H21" s="555"/>
      <c r="I21" s="545" t="s">
        <v>32</v>
      </c>
      <c r="J21" s="322" t="s">
        <v>30</v>
      </c>
      <c r="K21" s="66">
        <v>60</v>
      </c>
      <c r="L21" s="384">
        <v>60</v>
      </c>
      <c r="M21" s="66"/>
      <c r="N21" s="18" t="s">
        <v>122</v>
      </c>
      <c r="O21" s="82" t="s">
        <v>148</v>
      </c>
      <c r="P21" s="323"/>
    </row>
    <row r="22" spans="1:16" s="179" customFormat="1" ht="16.5" customHeight="1" x14ac:dyDescent="0.25">
      <c r="A22" s="574"/>
      <c r="B22" s="575"/>
      <c r="C22" s="576"/>
      <c r="D22" s="176"/>
      <c r="E22" s="578"/>
      <c r="F22" s="579"/>
      <c r="G22" s="534"/>
      <c r="H22" s="555"/>
      <c r="I22" s="546"/>
      <c r="J22" s="191" t="s">
        <v>35</v>
      </c>
      <c r="K22" s="67"/>
      <c r="L22" s="49"/>
      <c r="M22" s="67"/>
      <c r="N22" s="19" t="s">
        <v>33</v>
      </c>
      <c r="O22" s="83">
        <v>150</v>
      </c>
      <c r="P22" s="323"/>
    </row>
    <row r="23" spans="1:16" s="179" customFormat="1" ht="18.75" customHeight="1" x14ac:dyDescent="0.25">
      <c r="A23" s="574"/>
      <c r="B23" s="575"/>
      <c r="C23" s="576"/>
      <c r="D23" s="176"/>
      <c r="E23" s="122" t="s">
        <v>34</v>
      </c>
      <c r="F23" s="579"/>
      <c r="G23" s="324" t="s">
        <v>98</v>
      </c>
      <c r="H23" s="555"/>
      <c r="I23" s="547"/>
      <c r="J23" s="325" t="s">
        <v>30</v>
      </c>
      <c r="K23" s="64">
        <v>18.5</v>
      </c>
      <c r="L23" s="385">
        <v>18.5</v>
      </c>
      <c r="M23" s="64"/>
      <c r="N23" s="123" t="s">
        <v>93</v>
      </c>
      <c r="O23" s="130">
        <v>100</v>
      </c>
    </row>
    <row r="24" spans="1:16" s="179" customFormat="1" ht="17.25" customHeight="1" x14ac:dyDescent="0.25">
      <c r="A24" s="255"/>
      <c r="B24" s="257"/>
      <c r="C24" s="260"/>
      <c r="D24" s="176"/>
      <c r="E24" s="540" t="s">
        <v>178</v>
      </c>
      <c r="F24" s="177"/>
      <c r="G24" s="503"/>
      <c r="H24" s="501"/>
      <c r="I24" s="530" t="s">
        <v>22</v>
      </c>
      <c r="J24" s="127" t="s">
        <v>30</v>
      </c>
      <c r="K24" s="50">
        <v>43.4</v>
      </c>
      <c r="L24" s="48">
        <v>43.4</v>
      </c>
      <c r="M24" s="47"/>
      <c r="N24" s="551" t="s">
        <v>177</v>
      </c>
      <c r="O24" s="92">
        <v>100</v>
      </c>
    </row>
    <row r="25" spans="1:16" s="179" customFormat="1" ht="19.5" customHeight="1" x14ac:dyDescent="0.25">
      <c r="A25" s="255"/>
      <c r="B25" s="257"/>
      <c r="C25" s="260"/>
      <c r="D25" s="176"/>
      <c r="E25" s="541"/>
      <c r="F25" s="177"/>
      <c r="G25" s="503"/>
      <c r="H25" s="501"/>
      <c r="I25" s="530"/>
      <c r="J25" s="71" t="s">
        <v>35</v>
      </c>
      <c r="K25" s="50">
        <v>60.7</v>
      </c>
      <c r="L25" s="48">
        <v>60.7</v>
      </c>
      <c r="M25" s="47"/>
      <c r="N25" s="647"/>
      <c r="O25" s="92"/>
    </row>
    <row r="26" spans="1:16" s="179" customFormat="1" ht="18" customHeight="1" thickBot="1" x14ac:dyDescent="0.25">
      <c r="A26" s="266"/>
      <c r="B26" s="258"/>
      <c r="C26" s="261"/>
      <c r="D26" s="20"/>
      <c r="E26" s="845"/>
      <c r="F26" s="178"/>
      <c r="G26" s="505"/>
      <c r="H26" s="502"/>
      <c r="I26" s="531"/>
      <c r="J26" s="192" t="s">
        <v>27</v>
      </c>
      <c r="K26" s="70">
        <f>SUM(K20:K25)</f>
        <v>182.60000000000002</v>
      </c>
      <c r="L26" s="386">
        <f>SUM(L20:L25)</f>
        <v>182.60000000000002</v>
      </c>
      <c r="M26" s="380">
        <f>SUM(M20:M25)</f>
        <v>0</v>
      </c>
      <c r="N26" s="506"/>
      <c r="O26" s="131"/>
    </row>
    <row r="27" spans="1:16" s="179" customFormat="1" ht="13.5" customHeight="1" x14ac:dyDescent="0.25">
      <c r="A27" s="756" t="s">
        <v>14</v>
      </c>
      <c r="B27" s="757" t="s">
        <v>14</v>
      </c>
      <c r="C27" s="759" t="s">
        <v>36</v>
      </c>
      <c r="D27" s="21"/>
      <c r="E27" s="634" t="s">
        <v>37</v>
      </c>
      <c r="F27" s="573" t="s">
        <v>18</v>
      </c>
      <c r="G27" s="580" t="s">
        <v>99</v>
      </c>
      <c r="H27" s="583" t="s">
        <v>20</v>
      </c>
      <c r="I27" s="529" t="s">
        <v>22</v>
      </c>
      <c r="J27" s="94" t="s">
        <v>23</v>
      </c>
      <c r="K27" s="66">
        <v>25.6</v>
      </c>
      <c r="L27" s="384">
        <v>25.6</v>
      </c>
      <c r="M27" s="66"/>
      <c r="N27" s="273" t="s">
        <v>87</v>
      </c>
      <c r="O27" s="497">
        <v>100</v>
      </c>
    </row>
    <row r="28" spans="1:16" s="179" customFormat="1" ht="27.75" customHeight="1" x14ac:dyDescent="0.25">
      <c r="A28" s="574"/>
      <c r="B28" s="575"/>
      <c r="C28" s="576"/>
      <c r="D28" s="176"/>
      <c r="E28" s="543"/>
      <c r="F28" s="556"/>
      <c r="G28" s="581"/>
      <c r="H28" s="584"/>
      <c r="I28" s="530"/>
      <c r="J28" s="96" t="s">
        <v>24</v>
      </c>
      <c r="K28" s="67">
        <v>6.6</v>
      </c>
      <c r="L28" s="49">
        <v>6.6</v>
      </c>
      <c r="M28" s="67">
        <f>L28-K28</f>
        <v>0</v>
      </c>
      <c r="N28" s="478" t="s">
        <v>198</v>
      </c>
      <c r="O28" s="479">
        <v>20</v>
      </c>
      <c r="P28" s="496"/>
    </row>
    <row r="29" spans="1:16" s="179" customFormat="1" ht="15.75" customHeight="1" thickBot="1" x14ac:dyDescent="0.3">
      <c r="A29" s="574"/>
      <c r="B29" s="758"/>
      <c r="C29" s="760"/>
      <c r="D29" s="20"/>
      <c r="E29" s="544"/>
      <c r="F29" s="557"/>
      <c r="G29" s="582"/>
      <c r="H29" s="585"/>
      <c r="I29" s="531"/>
      <c r="J29" s="190" t="s">
        <v>27</v>
      </c>
      <c r="K29" s="70">
        <f>K27+K28</f>
        <v>32.200000000000003</v>
      </c>
      <c r="L29" s="386">
        <f>L27+L28</f>
        <v>32.200000000000003</v>
      </c>
      <c r="M29" s="380">
        <f>M27+M28</f>
        <v>0</v>
      </c>
      <c r="N29" s="506"/>
      <c r="O29" s="295"/>
    </row>
    <row r="30" spans="1:16" s="179" customFormat="1" ht="41.25" customHeight="1" x14ac:dyDescent="0.25">
      <c r="A30" s="756" t="s">
        <v>14</v>
      </c>
      <c r="B30" s="757" t="s">
        <v>14</v>
      </c>
      <c r="C30" s="674" t="s">
        <v>38</v>
      </c>
      <c r="D30" s="21"/>
      <c r="E30" s="761" t="s">
        <v>189</v>
      </c>
      <c r="F30" s="553" t="s">
        <v>40</v>
      </c>
      <c r="G30" s="570" t="s">
        <v>100</v>
      </c>
      <c r="H30" s="500">
        <v>5</v>
      </c>
      <c r="I30" s="563" t="s">
        <v>59</v>
      </c>
      <c r="J30" s="187" t="s">
        <v>24</v>
      </c>
      <c r="K30" s="87">
        <v>728.1</v>
      </c>
      <c r="L30" s="387">
        <v>728.1</v>
      </c>
      <c r="M30" s="87"/>
      <c r="N30" s="418" t="s">
        <v>187</v>
      </c>
      <c r="O30" s="435">
        <v>268</v>
      </c>
    </row>
    <row r="31" spans="1:16" s="179" customFormat="1" ht="34.5" customHeight="1" x14ac:dyDescent="0.25">
      <c r="A31" s="574"/>
      <c r="B31" s="575"/>
      <c r="C31" s="675"/>
      <c r="D31" s="176"/>
      <c r="E31" s="721"/>
      <c r="F31" s="554"/>
      <c r="G31" s="571"/>
      <c r="H31" s="501"/>
      <c r="I31" s="564"/>
      <c r="J31" s="127"/>
      <c r="K31" s="47"/>
      <c r="L31" s="48"/>
      <c r="M31" s="47"/>
      <c r="N31" s="419" t="s">
        <v>188</v>
      </c>
      <c r="O31" s="435">
        <v>12</v>
      </c>
    </row>
    <row r="32" spans="1:16" s="179" customFormat="1" ht="14.25" customHeight="1" thickBot="1" x14ac:dyDescent="0.3">
      <c r="A32" s="574"/>
      <c r="B32" s="575"/>
      <c r="C32" s="675"/>
      <c r="D32" s="176"/>
      <c r="E32" s="118"/>
      <c r="F32" s="196"/>
      <c r="G32" s="572"/>
      <c r="H32" s="224"/>
      <c r="I32" s="565"/>
      <c r="J32" s="193" t="s">
        <v>27</v>
      </c>
      <c r="K32" s="89">
        <f t="shared" ref="K32:L32" si="0">SUM(K30:K31)</f>
        <v>728.1</v>
      </c>
      <c r="L32" s="388">
        <f t="shared" si="0"/>
        <v>728.1</v>
      </c>
      <c r="M32" s="381">
        <f t="shared" ref="M32" si="1">SUM(M30:M31)</f>
        <v>0</v>
      </c>
      <c r="N32" s="119"/>
      <c r="O32" s="131"/>
    </row>
    <row r="33" spans="1:15" s="179" customFormat="1" ht="30" customHeight="1" x14ac:dyDescent="0.25">
      <c r="A33" s="756" t="s">
        <v>14</v>
      </c>
      <c r="B33" s="757" t="s">
        <v>14</v>
      </c>
      <c r="C33" s="674" t="s">
        <v>19</v>
      </c>
      <c r="D33" s="21"/>
      <c r="E33" s="761" t="s">
        <v>199</v>
      </c>
      <c r="F33" s="553"/>
      <c r="G33" s="570" t="s">
        <v>100</v>
      </c>
      <c r="H33" s="500">
        <v>6</v>
      </c>
      <c r="I33" s="563" t="s">
        <v>22</v>
      </c>
      <c r="J33" s="187" t="s">
        <v>35</v>
      </c>
      <c r="K33" s="387">
        <v>1.9</v>
      </c>
      <c r="L33" s="387">
        <v>1.9</v>
      </c>
      <c r="M33" s="87">
        <f>L33-K33</f>
        <v>0</v>
      </c>
      <c r="N33" s="273" t="s">
        <v>200</v>
      </c>
      <c r="O33" s="185">
        <v>12</v>
      </c>
    </row>
    <row r="34" spans="1:15" s="179" customFormat="1" ht="32.25" customHeight="1" x14ac:dyDescent="0.25">
      <c r="A34" s="574"/>
      <c r="B34" s="575"/>
      <c r="C34" s="675"/>
      <c r="D34" s="176"/>
      <c r="E34" s="721"/>
      <c r="F34" s="554"/>
      <c r="G34" s="571"/>
      <c r="H34" s="501"/>
      <c r="I34" s="564"/>
      <c r="J34" s="127"/>
      <c r="K34" s="47"/>
      <c r="L34" s="48"/>
      <c r="M34" s="47"/>
      <c r="N34" s="504"/>
      <c r="O34" s="92"/>
    </row>
    <row r="35" spans="1:15" s="179" customFormat="1" ht="14.25" customHeight="1" thickBot="1" x14ac:dyDescent="0.3">
      <c r="A35" s="574"/>
      <c r="B35" s="575"/>
      <c r="C35" s="675"/>
      <c r="D35" s="176"/>
      <c r="E35" s="118"/>
      <c r="F35" s="196"/>
      <c r="G35" s="572"/>
      <c r="H35" s="224"/>
      <c r="I35" s="565"/>
      <c r="J35" s="193" t="s">
        <v>27</v>
      </c>
      <c r="K35" s="388">
        <f t="shared" ref="K35:M35" si="2">SUM(K33:K34)</f>
        <v>1.9</v>
      </c>
      <c r="L35" s="388">
        <f t="shared" si="2"/>
        <v>1.9</v>
      </c>
      <c r="M35" s="381">
        <f t="shared" si="2"/>
        <v>0</v>
      </c>
      <c r="N35" s="119"/>
      <c r="O35" s="131"/>
    </row>
    <row r="36" spans="1:15" s="179" customFormat="1" ht="13.5" thickBot="1" x14ac:dyDescent="0.3">
      <c r="A36" s="22" t="s">
        <v>14</v>
      </c>
      <c r="B36" s="23" t="s">
        <v>14</v>
      </c>
      <c r="C36" s="566" t="s">
        <v>44</v>
      </c>
      <c r="D36" s="566"/>
      <c r="E36" s="566"/>
      <c r="F36" s="566"/>
      <c r="G36" s="566"/>
      <c r="H36" s="566"/>
      <c r="I36" s="566"/>
      <c r="J36" s="566"/>
      <c r="K36" s="379">
        <f>K32+K29+K26+K19+K35</f>
        <v>6183.2000000000007</v>
      </c>
      <c r="L36" s="62">
        <f>L32+L29+L26+L19+L35</f>
        <v>6183.2000000000007</v>
      </c>
      <c r="M36" s="62">
        <f>M32+M29+M26+M19+M35</f>
        <v>0</v>
      </c>
      <c r="N36" s="270"/>
      <c r="O36" s="271"/>
    </row>
    <row r="37" spans="1:15" s="179" customFormat="1" ht="16.5" customHeight="1" thickBot="1" x14ac:dyDescent="0.3">
      <c r="A37" s="22" t="s">
        <v>14</v>
      </c>
      <c r="B37" s="23" t="s">
        <v>28</v>
      </c>
      <c r="C37" s="567" t="s">
        <v>45</v>
      </c>
      <c r="D37" s="568"/>
      <c r="E37" s="568"/>
      <c r="F37" s="568"/>
      <c r="G37" s="568"/>
      <c r="H37" s="568"/>
      <c r="I37" s="568"/>
      <c r="J37" s="568"/>
      <c r="K37" s="568"/>
      <c r="L37" s="568"/>
      <c r="M37" s="568"/>
      <c r="N37" s="568"/>
      <c r="O37" s="569"/>
    </row>
    <row r="38" spans="1:15" s="179" customFormat="1" ht="26.25" customHeight="1" x14ac:dyDescent="0.25">
      <c r="A38" s="762" t="s">
        <v>14</v>
      </c>
      <c r="B38" s="757" t="s">
        <v>28</v>
      </c>
      <c r="C38" s="764" t="s">
        <v>14</v>
      </c>
      <c r="D38" s="109"/>
      <c r="E38" s="24" t="s">
        <v>104</v>
      </c>
      <c r="F38" s="326"/>
      <c r="G38" s="326"/>
      <c r="H38" s="251" t="s">
        <v>20</v>
      </c>
      <c r="I38" s="548" t="s">
        <v>22</v>
      </c>
      <c r="J38" s="327"/>
      <c r="K38" s="79"/>
      <c r="L38" s="395"/>
      <c r="M38" s="79"/>
      <c r="N38" s="25"/>
      <c r="O38" s="296"/>
    </row>
    <row r="39" spans="1:15" s="179" customFormat="1" ht="20.25" customHeight="1" x14ac:dyDescent="0.25">
      <c r="A39" s="763"/>
      <c r="B39" s="575"/>
      <c r="C39" s="765"/>
      <c r="D39" s="285" t="s">
        <v>14</v>
      </c>
      <c r="E39" s="683" t="s">
        <v>47</v>
      </c>
      <c r="F39" s="744" t="s">
        <v>46</v>
      </c>
      <c r="G39" s="615" t="s">
        <v>102</v>
      </c>
      <c r="H39" s="260"/>
      <c r="I39" s="549"/>
      <c r="J39" s="127" t="s">
        <v>30</v>
      </c>
      <c r="K39" s="47">
        <v>33</v>
      </c>
      <c r="L39" s="48">
        <v>33</v>
      </c>
      <c r="M39" s="47"/>
      <c r="N39" s="125" t="s">
        <v>48</v>
      </c>
      <c r="O39" s="279">
        <v>1</v>
      </c>
    </row>
    <row r="40" spans="1:15" s="179" customFormat="1" ht="20.25" customHeight="1" x14ac:dyDescent="0.25">
      <c r="A40" s="763"/>
      <c r="B40" s="575"/>
      <c r="C40" s="765"/>
      <c r="D40" s="45"/>
      <c r="E40" s="705"/>
      <c r="F40" s="766"/>
      <c r="G40" s="767"/>
      <c r="H40" s="252"/>
      <c r="I40" s="550"/>
      <c r="J40" s="195" t="s">
        <v>35</v>
      </c>
      <c r="K40" s="67">
        <v>2.4</v>
      </c>
      <c r="L40" s="49">
        <v>2.4</v>
      </c>
      <c r="M40" s="477"/>
      <c r="N40" s="124"/>
      <c r="O40" s="297"/>
    </row>
    <row r="41" spans="1:15" s="179" customFormat="1" ht="16.5" customHeight="1" x14ac:dyDescent="0.25">
      <c r="A41" s="255"/>
      <c r="B41" s="257"/>
      <c r="C41" s="277"/>
      <c r="D41" s="105" t="s">
        <v>28</v>
      </c>
      <c r="E41" s="54" t="s">
        <v>49</v>
      </c>
      <c r="F41" s="744" t="s">
        <v>103</v>
      </c>
      <c r="G41" s="328" t="s">
        <v>101</v>
      </c>
      <c r="H41" s="260"/>
      <c r="I41" s="132"/>
      <c r="J41" s="167" t="s">
        <v>30</v>
      </c>
      <c r="K41" s="66">
        <v>1.8</v>
      </c>
      <c r="L41" s="384">
        <v>1.8</v>
      </c>
      <c r="M41" s="66"/>
      <c r="N41" s="537" t="s">
        <v>120</v>
      </c>
      <c r="O41" s="298">
        <v>1</v>
      </c>
    </row>
    <row r="42" spans="1:15" s="179" customFormat="1" ht="20.25" customHeight="1" x14ac:dyDescent="0.25">
      <c r="A42" s="413"/>
      <c r="B42" s="414"/>
      <c r="C42" s="415"/>
      <c r="D42" s="411"/>
      <c r="E42" s="72"/>
      <c r="F42" s="745"/>
      <c r="G42" s="412"/>
      <c r="H42" s="416"/>
      <c r="I42" s="132"/>
      <c r="J42" s="127" t="s">
        <v>35</v>
      </c>
      <c r="K42" s="47">
        <v>0.5</v>
      </c>
      <c r="L42" s="48">
        <v>0.5</v>
      </c>
      <c r="M42" s="47"/>
      <c r="N42" s="746"/>
      <c r="O42" s="417"/>
    </row>
    <row r="43" spans="1:15" s="179" customFormat="1" ht="54.75" customHeight="1" x14ac:dyDescent="0.25">
      <c r="A43" s="255"/>
      <c r="B43" s="257"/>
      <c r="C43" s="280"/>
      <c r="D43" s="139" t="s">
        <v>36</v>
      </c>
      <c r="E43" s="140" t="s">
        <v>129</v>
      </c>
      <c r="F43" s="194"/>
      <c r="G43" s="329"/>
      <c r="H43" s="260"/>
      <c r="I43" s="175"/>
      <c r="J43" s="325" t="s">
        <v>42</v>
      </c>
      <c r="K43" s="64">
        <v>17.600000000000001</v>
      </c>
      <c r="L43" s="385">
        <v>17.600000000000001</v>
      </c>
      <c r="M43" s="64"/>
      <c r="N43" s="142" t="s">
        <v>128</v>
      </c>
      <c r="O43" s="299">
        <v>12</v>
      </c>
    </row>
    <row r="44" spans="1:15" s="179" customFormat="1" ht="29.25" customHeight="1" x14ac:dyDescent="0.25">
      <c r="A44" s="255"/>
      <c r="B44" s="257"/>
      <c r="C44" s="280"/>
      <c r="D44" s="139" t="s">
        <v>38</v>
      </c>
      <c r="E44" s="140" t="s">
        <v>149</v>
      </c>
      <c r="F44" s="194"/>
      <c r="G44" s="329"/>
      <c r="H44" s="224"/>
      <c r="I44" s="174"/>
      <c r="J44" s="330" t="s">
        <v>30</v>
      </c>
      <c r="K44" s="64">
        <v>10</v>
      </c>
      <c r="L44" s="385">
        <v>10</v>
      </c>
      <c r="M44" s="64"/>
      <c r="N44" s="154" t="s">
        <v>150</v>
      </c>
      <c r="O44" s="299">
        <v>200</v>
      </c>
    </row>
    <row r="45" spans="1:15" s="179" customFormat="1" ht="18" customHeight="1" thickBot="1" x14ac:dyDescent="0.25">
      <c r="A45" s="266"/>
      <c r="B45" s="258"/>
      <c r="C45" s="135"/>
      <c r="D45" s="137"/>
      <c r="E45" s="138"/>
      <c r="F45" s="331"/>
      <c r="G45" s="332"/>
      <c r="H45" s="137"/>
      <c r="I45" s="333"/>
      <c r="J45" s="192" t="s">
        <v>27</v>
      </c>
      <c r="K45" s="155">
        <f>SUM(K39:K44)</f>
        <v>65.3</v>
      </c>
      <c r="L45" s="88">
        <f>SUM(L39:L44)</f>
        <v>65.3</v>
      </c>
      <c r="M45" s="155">
        <f>SUM(M39:M44)</f>
        <v>0</v>
      </c>
      <c r="N45" s="141"/>
      <c r="O45" s="334"/>
    </row>
    <row r="46" spans="1:15" s="179" customFormat="1" ht="15" customHeight="1" thickBot="1" x14ac:dyDescent="0.3">
      <c r="A46" s="28" t="s">
        <v>14</v>
      </c>
      <c r="B46" s="23" t="s">
        <v>28</v>
      </c>
      <c r="C46" s="566" t="s">
        <v>44</v>
      </c>
      <c r="D46" s="566"/>
      <c r="E46" s="566"/>
      <c r="F46" s="566"/>
      <c r="G46" s="566"/>
      <c r="H46" s="566"/>
      <c r="I46" s="566"/>
      <c r="J46" s="835"/>
      <c r="K46" s="379">
        <f>K45</f>
        <v>65.3</v>
      </c>
      <c r="L46" s="62">
        <f>L45</f>
        <v>65.3</v>
      </c>
      <c r="M46" s="382">
        <f>M45</f>
        <v>0</v>
      </c>
      <c r="N46" s="676"/>
      <c r="O46" s="677"/>
    </row>
    <row r="47" spans="1:15" s="179" customFormat="1" ht="16.5" customHeight="1" thickBot="1" x14ac:dyDescent="0.3">
      <c r="A47" s="22" t="s">
        <v>14</v>
      </c>
      <c r="B47" s="23" t="s">
        <v>36</v>
      </c>
      <c r="C47" s="567" t="s">
        <v>50</v>
      </c>
      <c r="D47" s="568"/>
      <c r="E47" s="568"/>
      <c r="F47" s="568"/>
      <c r="G47" s="568"/>
      <c r="H47" s="568"/>
      <c r="I47" s="568"/>
      <c r="J47" s="568"/>
      <c r="K47" s="568"/>
      <c r="L47" s="568"/>
      <c r="M47" s="568"/>
      <c r="N47" s="568"/>
      <c r="O47" s="569"/>
    </row>
    <row r="48" spans="1:15" s="179" customFormat="1" ht="16.5" customHeight="1" x14ac:dyDescent="0.25">
      <c r="A48" s="254" t="s">
        <v>14</v>
      </c>
      <c r="B48" s="256" t="s">
        <v>36</v>
      </c>
      <c r="C48" s="276" t="s">
        <v>14</v>
      </c>
      <c r="D48" s="259"/>
      <c r="E48" s="107" t="s">
        <v>91</v>
      </c>
      <c r="F48" s="263"/>
      <c r="G48" s="263"/>
      <c r="H48" s="259">
        <v>6</v>
      </c>
      <c r="I48" s="816" t="s">
        <v>51</v>
      </c>
      <c r="J48" s="75"/>
      <c r="K48" s="69"/>
      <c r="L48" s="383"/>
      <c r="M48" s="69"/>
      <c r="N48" s="30"/>
      <c r="O48" s="300"/>
    </row>
    <row r="49" spans="1:16" s="179" customFormat="1" ht="21.75" customHeight="1" x14ac:dyDescent="0.25">
      <c r="A49" s="255"/>
      <c r="B49" s="257"/>
      <c r="C49" s="277"/>
      <c r="D49" s="29" t="s">
        <v>14</v>
      </c>
      <c r="E49" s="54" t="s">
        <v>52</v>
      </c>
      <c r="F49" s="819" t="s">
        <v>53</v>
      </c>
      <c r="G49" s="335" t="s">
        <v>105</v>
      </c>
      <c r="H49" s="260"/>
      <c r="I49" s="817"/>
      <c r="J49" s="330" t="s">
        <v>30</v>
      </c>
      <c r="K49" s="74">
        <v>10.199999999999999</v>
      </c>
      <c r="L49" s="385">
        <v>10.199999999999999</v>
      </c>
      <c r="M49" s="64"/>
      <c r="N49" s="26" t="s">
        <v>118</v>
      </c>
      <c r="O49" s="336">
        <v>17</v>
      </c>
    </row>
    <row r="50" spans="1:16" s="179" customFormat="1" ht="30" customHeight="1" x14ac:dyDescent="0.25">
      <c r="A50" s="255"/>
      <c r="B50" s="257"/>
      <c r="C50" s="277"/>
      <c r="D50" s="108" t="s">
        <v>28</v>
      </c>
      <c r="E50" s="114" t="s">
        <v>54</v>
      </c>
      <c r="F50" s="702"/>
      <c r="G50" s="335" t="s">
        <v>106</v>
      </c>
      <c r="H50" s="260"/>
      <c r="I50" s="337"/>
      <c r="J50" s="338" t="s">
        <v>30</v>
      </c>
      <c r="K50" s="74">
        <v>12</v>
      </c>
      <c r="L50" s="385">
        <v>12</v>
      </c>
      <c r="M50" s="64"/>
      <c r="N50" s="26" t="s">
        <v>125</v>
      </c>
      <c r="O50" s="301" t="s">
        <v>151</v>
      </c>
    </row>
    <row r="51" spans="1:16" s="179" customFormat="1" ht="25.5" customHeight="1" x14ac:dyDescent="0.25">
      <c r="A51" s="255"/>
      <c r="B51" s="257"/>
      <c r="C51" s="277"/>
      <c r="D51" s="228" t="s">
        <v>36</v>
      </c>
      <c r="E51" s="684" t="s">
        <v>176</v>
      </c>
      <c r="F51" s="197"/>
      <c r="G51" s="616" t="s">
        <v>144</v>
      </c>
      <c r="H51" s="260"/>
      <c r="I51" s="337"/>
      <c r="J51" s="95" t="s">
        <v>30</v>
      </c>
      <c r="K51" s="50">
        <v>13</v>
      </c>
      <c r="L51" s="48">
        <v>13</v>
      </c>
      <c r="M51" s="47"/>
      <c r="N51" s="117" t="s">
        <v>166</v>
      </c>
      <c r="O51" s="183">
        <v>3</v>
      </c>
    </row>
    <row r="52" spans="1:16" s="179" customFormat="1" ht="52.5" customHeight="1" x14ac:dyDescent="0.25">
      <c r="A52" s="255"/>
      <c r="B52" s="257"/>
      <c r="C52" s="277"/>
      <c r="D52" s="145"/>
      <c r="E52" s="705"/>
      <c r="F52" s="339"/>
      <c r="G52" s="818"/>
      <c r="H52" s="224"/>
      <c r="I52" s="340"/>
      <c r="J52" s="96" t="s">
        <v>42</v>
      </c>
      <c r="K52" s="51">
        <v>10</v>
      </c>
      <c r="L52" s="49">
        <v>10</v>
      </c>
      <c r="M52" s="67"/>
      <c r="N52" s="310" t="s">
        <v>85</v>
      </c>
      <c r="O52" s="83"/>
      <c r="P52" s="358"/>
    </row>
    <row r="53" spans="1:16" s="179" customFormat="1" ht="18" customHeight="1" thickBot="1" x14ac:dyDescent="0.25">
      <c r="A53" s="266"/>
      <c r="B53" s="258"/>
      <c r="C53" s="136"/>
      <c r="D53" s="137"/>
      <c r="E53" s="341"/>
      <c r="F53" s="341"/>
      <c r="G53" s="144"/>
      <c r="H53" s="144"/>
      <c r="I53" s="342"/>
      <c r="J53" s="192" t="s">
        <v>27</v>
      </c>
      <c r="K53" s="116">
        <f>SUM(K48:K52)</f>
        <v>45.2</v>
      </c>
      <c r="L53" s="88">
        <f>SUM(L48:L52)</f>
        <v>45.2</v>
      </c>
      <c r="M53" s="155">
        <f>SUM(M48:M52)</f>
        <v>0</v>
      </c>
      <c r="N53" s="343"/>
      <c r="O53" s="344"/>
    </row>
    <row r="54" spans="1:16" s="179" customFormat="1" ht="28.5" customHeight="1" x14ac:dyDescent="0.2">
      <c r="A54" s="254" t="s">
        <v>14</v>
      </c>
      <c r="B54" s="256" t="s">
        <v>36</v>
      </c>
      <c r="C54" s="276" t="s">
        <v>28</v>
      </c>
      <c r="D54" s="31"/>
      <c r="E54" s="32" t="s">
        <v>55</v>
      </c>
      <c r="F54" s="345"/>
      <c r="G54" s="345"/>
      <c r="H54" s="213"/>
      <c r="I54" s="212"/>
      <c r="J54" s="327"/>
      <c r="K54" s="73"/>
      <c r="L54" s="383"/>
      <c r="M54" s="69"/>
      <c r="N54" s="312"/>
      <c r="O54" s="75"/>
    </row>
    <row r="55" spans="1:16" s="179" customFormat="1" ht="18.75" customHeight="1" x14ac:dyDescent="0.25">
      <c r="A55" s="255"/>
      <c r="B55" s="257"/>
      <c r="C55" s="277"/>
      <c r="D55" s="29" t="s">
        <v>14</v>
      </c>
      <c r="E55" s="558" t="s">
        <v>56</v>
      </c>
      <c r="F55" s="734" t="s">
        <v>57</v>
      </c>
      <c r="G55" s="739" t="s">
        <v>107</v>
      </c>
      <c r="H55" s="260">
        <v>6</v>
      </c>
      <c r="I55" s="660" t="s">
        <v>51</v>
      </c>
      <c r="J55" s="198" t="s">
        <v>30</v>
      </c>
      <c r="K55" s="50">
        <v>150</v>
      </c>
      <c r="L55" s="48">
        <v>150</v>
      </c>
      <c r="M55" s="454"/>
      <c r="N55" s="732" t="s">
        <v>193</v>
      </c>
      <c r="O55" s="346" t="s">
        <v>202</v>
      </c>
    </row>
    <row r="56" spans="1:16" s="179" customFormat="1" ht="15.75" customHeight="1" x14ac:dyDescent="0.25">
      <c r="A56" s="255"/>
      <c r="B56" s="257"/>
      <c r="C56" s="277"/>
      <c r="D56" s="260"/>
      <c r="E56" s="721"/>
      <c r="F56" s="735"/>
      <c r="G56" s="740"/>
      <c r="H56" s="260"/>
      <c r="I56" s="661"/>
      <c r="J56" s="127"/>
      <c r="K56" s="50"/>
      <c r="L56" s="48"/>
      <c r="M56" s="47"/>
      <c r="N56" s="844"/>
      <c r="O56" s="438"/>
    </row>
    <row r="57" spans="1:16" s="179" customFormat="1" ht="27.75" customHeight="1" x14ac:dyDescent="0.25">
      <c r="A57" s="7"/>
      <c r="B57" s="8"/>
      <c r="C57" s="143"/>
      <c r="D57" s="260"/>
      <c r="E57" s="721"/>
      <c r="F57" s="735"/>
      <c r="G57" s="740"/>
      <c r="H57" s="260"/>
      <c r="I57" s="662"/>
      <c r="J57" s="127"/>
      <c r="K57" s="50"/>
      <c r="L57" s="48"/>
      <c r="M57" s="47"/>
      <c r="N57" s="313" t="s">
        <v>194</v>
      </c>
      <c r="O57" s="302">
        <v>150</v>
      </c>
    </row>
    <row r="58" spans="1:16" s="179" customFormat="1" ht="27.75" customHeight="1" x14ac:dyDescent="0.25">
      <c r="A58" s="7"/>
      <c r="B58" s="8"/>
      <c r="C58" s="143"/>
      <c r="D58" s="484"/>
      <c r="E58" s="721"/>
      <c r="F58" s="735"/>
      <c r="G58" s="740"/>
      <c r="H58" s="484"/>
      <c r="I58" s="347"/>
      <c r="J58" s="127"/>
      <c r="K58" s="50"/>
      <c r="L58" s="48"/>
      <c r="M58" s="47"/>
      <c r="N58" s="419" t="s">
        <v>203</v>
      </c>
      <c r="O58" s="303">
        <v>436</v>
      </c>
    </row>
    <row r="59" spans="1:16" s="179" customFormat="1" ht="27" customHeight="1" x14ac:dyDescent="0.25">
      <c r="A59" s="7"/>
      <c r="B59" s="8"/>
      <c r="C59" s="143"/>
      <c r="D59" s="224"/>
      <c r="E59" s="722"/>
      <c r="F59" s="736"/>
      <c r="G59" s="736"/>
      <c r="H59" s="260"/>
      <c r="I59" s="347"/>
      <c r="J59" s="127"/>
      <c r="K59" s="50"/>
      <c r="L59" s="48"/>
      <c r="M59" s="47"/>
      <c r="N59" s="481" t="s">
        <v>204</v>
      </c>
      <c r="O59" s="482">
        <v>100</v>
      </c>
    </row>
    <row r="60" spans="1:16" s="179" customFormat="1" ht="54" customHeight="1" x14ac:dyDescent="0.25">
      <c r="A60" s="7"/>
      <c r="B60" s="8"/>
      <c r="C60" s="143"/>
      <c r="D60" s="268" t="s">
        <v>28</v>
      </c>
      <c r="E60" s="558" t="s">
        <v>132</v>
      </c>
      <c r="F60" s="113" t="s">
        <v>39</v>
      </c>
      <c r="G60" s="446" t="s">
        <v>143</v>
      </c>
      <c r="H60" s="447">
        <v>4</v>
      </c>
      <c r="I60" s="448" t="s">
        <v>66</v>
      </c>
      <c r="J60" s="449" t="s">
        <v>35</v>
      </c>
      <c r="K60" s="450">
        <v>17.600000000000001</v>
      </c>
      <c r="L60" s="451">
        <v>17.600000000000001</v>
      </c>
      <c r="M60" s="452"/>
      <c r="N60" s="480" t="s">
        <v>111</v>
      </c>
      <c r="O60" s="93">
        <v>1</v>
      </c>
    </row>
    <row r="61" spans="1:16" s="179" customFormat="1" ht="12" customHeight="1" x14ac:dyDescent="0.25">
      <c r="A61" s="7"/>
      <c r="B61" s="8"/>
      <c r="C61" s="143"/>
      <c r="D61" s="268"/>
      <c r="E61" s="721"/>
      <c r="F61" s="726" t="s">
        <v>57</v>
      </c>
      <c r="G61" s="348"/>
      <c r="H61" s="445">
        <v>6</v>
      </c>
      <c r="I61" s="723" t="s">
        <v>112</v>
      </c>
      <c r="J61" s="349" t="s">
        <v>42</v>
      </c>
      <c r="K61" s="133"/>
      <c r="L61" s="400"/>
      <c r="M61" s="189"/>
      <c r="N61" s="713" t="s">
        <v>141</v>
      </c>
      <c r="O61" s="303">
        <v>50</v>
      </c>
    </row>
    <row r="62" spans="1:16" s="179" customFormat="1" ht="15.75" customHeight="1" x14ac:dyDescent="0.25">
      <c r="A62" s="7"/>
      <c r="B62" s="8"/>
      <c r="C62" s="143"/>
      <c r="D62" s="268"/>
      <c r="E62" s="721"/>
      <c r="F62" s="826"/>
      <c r="G62" s="348"/>
      <c r="H62" s="445"/>
      <c r="I62" s="724"/>
      <c r="J62" s="199" t="s">
        <v>124</v>
      </c>
      <c r="K62" s="133">
        <v>66.7</v>
      </c>
      <c r="L62" s="400">
        <v>66.7</v>
      </c>
      <c r="M62" s="189"/>
      <c r="N62" s="713"/>
      <c r="O62" s="76"/>
    </row>
    <row r="63" spans="1:16" s="179" customFormat="1" ht="16.5" customHeight="1" x14ac:dyDescent="0.25">
      <c r="A63" s="7"/>
      <c r="B63" s="8"/>
      <c r="C63" s="143"/>
      <c r="D63" s="45"/>
      <c r="E63" s="836"/>
      <c r="F63" s="827"/>
      <c r="G63" s="350"/>
      <c r="H63" s="224"/>
      <c r="I63" s="561"/>
      <c r="J63" s="200" t="s">
        <v>30</v>
      </c>
      <c r="K63" s="396"/>
      <c r="L63" s="401"/>
      <c r="M63" s="397"/>
      <c r="N63" s="714"/>
      <c r="O63" s="146"/>
    </row>
    <row r="64" spans="1:16" s="179" customFormat="1" ht="17.25" customHeight="1" x14ac:dyDescent="0.25">
      <c r="A64" s="7"/>
      <c r="B64" s="8"/>
      <c r="C64" s="143"/>
      <c r="D64" s="63" t="s">
        <v>36</v>
      </c>
      <c r="E64" s="558" t="s">
        <v>88</v>
      </c>
      <c r="F64" s="113" t="s">
        <v>39</v>
      </c>
      <c r="G64" s="725" t="s">
        <v>142</v>
      </c>
      <c r="H64" s="29">
        <v>5</v>
      </c>
      <c r="I64" s="660" t="s">
        <v>121</v>
      </c>
      <c r="J64" s="167" t="s">
        <v>42</v>
      </c>
      <c r="K64" s="68">
        <v>395</v>
      </c>
      <c r="L64" s="384">
        <f>395</f>
        <v>395</v>
      </c>
      <c r="M64" s="66"/>
      <c r="N64" s="732" t="s">
        <v>133</v>
      </c>
      <c r="O64" s="311">
        <v>100</v>
      </c>
    </row>
    <row r="65" spans="1:18" s="179" customFormat="1" ht="17.25" customHeight="1" x14ac:dyDescent="0.25">
      <c r="A65" s="7"/>
      <c r="B65" s="8"/>
      <c r="C65" s="143"/>
      <c r="D65" s="488"/>
      <c r="E65" s="721"/>
      <c r="F65" s="487"/>
      <c r="G65" s="726"/>
      <c r="H65" s="489"/>
      <c r="I65" s="723"/>
      <c r="J65" s="127" t="s">
        <v>134</v>
      </c>
      <c r="K65" s="48">
        <v>75</v>
      </c>
      <c r="L65" s="510">
        <f>75-22</f>
        <v>53</v>
      </c>
      <c r="M65" s="454">
        <f>L65-K65</f>
        <v>-22</v>
      </c>
      <c r="N65" s="646"/>
      <c r="O65" s="76"/>
    </row>
    <row r="66" spans="1:18" s="179" customFormat="1" ht="36" customHeight="1" x14ac:dyDescent="0.25">
      <c r="A66" s="7"/>
      <c r="B66" s="8"/>
      <c r="C66" s="143"/>
      <c r="D66" s="268"/>
      <c r="E66" s="721"/>
      <c r="F66" s="286" t="s">
        <v>57</v>
      </c>
      <c r="G66" s="726"/>
      <c r="H66" s="260"/>
      <c r="I66" s="723"/>
      <c r="J66" s="71" t="s">
        <v>35</v>
      </c>
      <c r="K66" s="49">
        <v>80</v>
      </c>
      <c r="L66" s="49">
        <v>80</v>
      </c>
      <c r="M66" s="67"/>
      <c r="N66" s="737"/>
      <c r="O66" s="146"/>
    </row>
    <row r="67" spans="1:18" s="179" customFormat="1" ht="29.25" customHeight="1" x14ac:dyDescent="0.25">
      <c r="A67" s="820"/>
      <c r="B67" s="664"/>
      <c r="C67" s="671"/>
      <c r="D67" s="147" t="s">
        <v>38</v>
      </c>
      <c r="E67" s="717" t="s">
        <v>160</v>
      </c>
      <c r="F67" s="164" t="s">
        <v>39</v>
      </c>
      <c r="G67" s="691" t="s">
        <v>109</v>
      </c>
      <c r="H67" s="719">
        <v>5</v>
      </c>
      <c r="I67" s="660" t="s">
        <v>59</v>
      </c>
      <c r="J67" s="90" t="s">
        <v>42</v>
      </c>
      <c r="K67" s="443">
        <v>35.1</v>
      </c>
      <c r="L67" s="443">
        <v>35.1</v>
      </c>
      <c r="M67" s="189"/>
      <c r="N67" s="315" t="s">
        <v>131</v>
      </c>
      <c r="O67" s="351">
        <v>50</v>
      </c>
    </row>
    <row r="68" spans="1:18" s="179" customFormat="1" ht="17.25" customHeight="1" x14ac:dyDescent="0.25">
      <c r="A68" s="821"/>
      <c r="B68" s="824"/>
      <c r="C68" s="693"/>
      <c r="D68" s="148"/>
      <c r="E68" s="718"/>
      <c r="F68" s="700" t="s">
        <v>62</v>
      </c>
      <c r="G68" s="702"/>
      <c r="H68" s="720"/>
      <c r="I68" s="699"/>
      <c r="J68" s="90" t="s">
        <v>136</v>
      </c>
      <c r="K68" s="400">
        <v>243.4</v>
      </c>
      <c r="L68" s="511">
        <v>0</v>
      </c>
      <c r="M68" s="512">
        <f>L68-K68</f>
        <v>-243.4</v>
      </c>
      <c r="N68" s="814" t="s">
        <v>116</v>
      </c>
      <c r="O68" s="515" t="s">
        <v>208</v>
      </c>
    </row>
    <row r="69" spans="1:18" s="179" customFormat="1" ht="18.75" customHeight="1" x14ac:dyDescent="0.25">
      <c r="A69" s="822"/>
      <c r="B69" s="665"/>
      <c r="C69" s="672"/>
      <c r="D69" s="148"/>
      <c r="E69" s="718"/>
      <c r="F69" s="701"/>
      <c r="G69" s="702"/>
      <c r="H69" s="720"/>
      <c r="I69" s="699"/>
      <c r="J69" s="90" t="s">
        <v>190</v>
      </c>
      <c r="K69" s="400">
        <v>30</v>
      </c>
      <c r="L69" s="400">
        <v>30</v>
      </c>
      <c r="M69" s="189"/>
      <c r="N69" s="713"/>
      <c r="O69" s="516"/>
    </row>
    <row r="70" spans="1:18" s="179" customFormat="1" ht="16.5" customHeight="1" x14ac:dyDescent="0.25">
      <c r="A70" s="822"/>
      <c r="B70" s="665"/>
      <c r="C70" s="672"/>
      <c r="D70" s="148"/>
      <c r="E70" s="718"/>
      <c r="F70" s="701"/>
      <c r="G70" s="702"/>
      <c r="H70" s="720"/>
      <c r="I70" s="699"/>
      <c r="J70" s="90" t="s">
        <v>134</v>
      </c>
      <c r="K70" s="400">
        <v>16.7</v>
      </c>
      <c r="L70" s="400">
        <v>16.7</v>
      </c>
      <c r="M70" s="189"/>
      <c r="N70" s="842"/>
      <c r="O70" s="517"/>
    </row>
    <row r="71" spans="1:18" s="27" customFormat="1" ht="17.25" customHeight="1" x14ac:dyDescent="0.25">
      <c r="A71" s="822"/>
      <c r="B71" s="665"/>
      <c r="C71" s="694"/>
      <c r="D71" s="710" t="s">
        <v>19</v>
      </c>
      <c r="E71" s="706" t="s">
        <v>167</v>
      </c>
      <c r="F71" s="352" t="s">
        <v>39</v>
      </c>
      <c r="G71" s="571" t="s">
        <v>169</v>
      </c>
      <c r="H71" s="741"/>
      <c r="I71" s="715"/>
      <c r="J71" s="206" t="s">
        <v>42</v>
      </c>
      <c r="K71" s="392">
        <v>47.7</v>
      </c>
      <c r="L71" s="392">
        <v>47.7</v>
      </c>
      <c r="M71" s="390"/>
      <c r="N71" s="742" t="s">
        <v>170</v>
      </c>
      <c r="O71" s="518" t="s">
        <v>209</v>
      </c>
    </row>
    <row r="72" spans="1:18" s="27" customFormat="1" ht="16.5" customHeight="1" x14ac:dyDescent="0.25">
      <c r="A72" s="822"/>
      <c r="B72" s="665"/>
      <c r="C72" s="694"/>
      <c r="D72" s="711"/>
      <c r="E72" s="707"/>
      <c r="F72" s="730" t="s">
        <v>168</v>
      </c>
      <c r="G72" s="716"/>
      <c r="H72" s="741"/>
      <c r="I72" s="715"/>
      <c r="J72" s="207" t="s">
        <v>65</v>
      </c>
      <c r="K72" s="85">
        <f>54.4</f>
        <v>54.4</v>
      </c>
      <c r="L72" s="513">
        <v>0</v>
      </c>
      <c r="M72" s="514">
        <f>L72-K72</f>
        <v>-54.4</v>
      </c>
      <c r="N72" s="843"/>
      <c r="O72" s="518"/>
      <c r="P72" s="455"/>
    </row>
    <row r="73" spans="1:18" s="27" customFormat="1" ht="15.75" customHeight="1" x14ac:dyDescent="0.25">
      <c r="A73" s="822"/>
      <c r="B73" s="665"/>
      <c r="C73" s="694"/>
      <c r="D73" s="711"/>
      <c r="E73" s="707"/>
      <c r="F73" s="716"/>
      <c r="G73" s="716"/>
      <c r="H73" s="741"/>
      <c r="I73" s="715"/>
      <c r="J73" s="207" t="s">
        <v>136</v>
      </c>
      <c r="K73" s="48">
        <v>615.79999999999995</v>
      </c>
      <c r="L73" s="510">
        <v>0</v>
      </c>
      <c r="M73" s="454">
        <f>L73-K73</f>
        <v>-615.79999999999995</v>
      </c>
      <c r="N73" s="843"/>
      <c r="O73" s="498"/>
      <c r="P73" s="455"/>
    </row>
    <row r="74" spans="1:18" s="27" customFormat="1" ht="15.75" customHeight="1" x14ac:dyDescent="0.25">
      <c r="A74" s="822"/>
      <c r="B74" s="665"/>
      <c r="C74" s="694"/>
      <c r="D74" s="712"/>
      <c r="E74" s="708"/>
      <c r="F74" s="731"/>
      <c r="G74" s="716"/>
      <c r="H74" s="741"/>
      <c r="I74" s="715"/>
      <c r="J74" s="208" t="s">
        <v>30</v>
      </c>
      <c r="K74" s="402">
        <v>14.6</v>
      </c>
      <c r="L74" s="402">
        <v>14.6</v>
      </c>
      <c r="M74" s="398"/>
      <c r="N74" s="209"/>
      <c r="O74" s="499"/>
    </row>
    <row r="75" spans="1:18" s="27" customFormat="1" ht="13.5" customHeight="1" x14ac:dyDescent="0.25">
      <c r="A75" s="822"/>
      <c r="B75" s="665"/>
      <c r="C75" s="694"/>
      <c r="D75" s="268" t="s">
        <v>175</v>
      </c>
      <c r="E75" s="543" t="s">
        <v>172</v>
      </c>
      <c r="F75" s="352" t="s">
        <v>39</v>
      </c>
      <c r="G75" s="691" t="s">
        <v>173</v>
      </c>
      <c r="H75" s="285"/>
      <c r="I75" s="284"/>
      <c r="J75" s="48" t="s">
        <v>134</v>
      </c>
      <c r="K75" s="48">
        <f>399.3+47.6-350</f>
        <v>96.900000000000034</v>
      </c>
      <c r="L75" s="48">
        <f>399.3+47.6-350</f>
        <v>96.900000000000034</v>
      </c>
      <c r="M75" s="47"/>
      <c r="N75" s="646" t="s">
        <v>174</v>
      </c>
      <c r="O75" s="128">
        <v>0</v>
      </c>
      <c r="P75" s="455"/>
    </row>
    <row r="76" spans="1:18" s="27" customFormat="1" ht="13.5" customHeight="1" x14ac:dyDescent="0.25">
      <c r="A76" s="822"/>
      <c r="B76" s="665"/>
      <c r="C76" s="694"/>
      <c r="D76" s="268"/>
      <c r="E76" s="543"/>
      <c r="F76" s="353"/>
      <c r="G76" s="571"/>
      <c r="H76" s="285"/>
      <c r="I76" s="284"/>
      <c r="J76" s="48" t="s">
        <v>42</v>
      </c>
      <c r="K76" s="50"/>
      <c r="L76" s="48"/>
      <c r="M76" s="47"/>
      <c r="N76" s="646"/>
      <c r="O76" s="128"/>
    </row>
    <row r="77" spans="1:18" s="27" customFormat="1" ht="16.5" customHeight="1" x14ac:dyDescent="0.25">
      <c r="A77" s="822"/>
      <c r="B77" s="665"/>
      <c r="C77" s="694"/>
      <c r="D77" s="268"/>
      <c r="E77" s="543"/>
      <c r="F77" s="730" t="s">
        <v>168</v>
      </c>
      <c r="G77" s="571"/>
      <c r="H77" s="285"/>
      <c r="I77" s="284"/>
      <c r="J77" s="85" t="s">
        <v>136</v>
      </c>
      <c r="K77" s="50">
        <v>225.6</v>
      </c>
      <c r="L77" s="510">
        <f>225.6-200</f>
        <v>25.599999999999994</v>
      </c>
      <c r="M77" s="454">
        <f>L77-K77</f>
        <v>-200</v>
      </c>
      <c r="N77" s="841"/>
      <c r="O77" s="128"/>
    </row>
    <row r="78" spans="1:18" s="27" customFormat="1" ht="14.25" customHeight="1" x14ac:dyDescent="0.25">
      <c r="A78" s="822"/>
      <c r="B78" s="665"/>
      <c r="C78" s="694"/>
      <c r="D78" s="268"/>
      <c r="E78" s="543"/>
      <c r="F78" s="716"/>
      <c r="G78" s="571"/>
      <c r="H78" s="285"/>
      <c r="I78" s="284"/>
      <c r="J78" s="207" t="s">
        <v>30</v>
      </c>
      <c r="K78" s="50">
        <v>19.600000000000001</v>
      </c>
      <c r="L78" s="48">
        <v>19.600000000000001</v>
      </c>
      <c r="M78" s="47"/>
      <c r="N78" s="272"/>
      <c r="O78" s="128"/>
      <c r="P78" s="159"/>
    </row>
    <row r="79" spans="1:18" s="27" customFormat="1" ht="16.5" customHeight="1" x14ac:dyDescent="0.25">
      <c r="A79" s="822"/>
      <c r="B79" s="665"/>
      <c r="C79" s="694"/>
      <c r="D79" s="45"/>
      <c r="E79" s="654"/>
      <c r="F79" s="731"/>
      <c r="G79" s="692"/>
      <c r="H79" s="173"/>
      <c r="I79" s="210"/>
      <c r="J79" s="49" t="s">
        <v>65</v>
      </c>
      <c r="K79" s="51">
        <v>19.899999999999999</v>
      </c>
      <c r="L79" s="519">
        <v>0.9</v>
      </c>
      <c r="M79" s="477">
        <f>L79-K79</f>
        <v>-19</v>
      </c>
      <c r="N79" s="209"/>
      <c r="O79" s="77"/>
      <c r="Q79" s="159"/>
      <c r="R79" s="159"/>
    </row>
    <row r="80" spans="1:18" s="179" customFormat="1" ht="18" customHeight="1" thickBot="1" x14ac:dyDescent="0.3">
      <c r="A80" s="822"/>
      <c r="B80" s="665"/>
      <c r="C80" s="694"/>
      <c r="D80" s="149"/>
      <c r="E80" s="215"/>
      <c r="F80" s="150"/>
      <c r="G80" s="354"/>
      <c r="H80" s="216"/>
      <c r="I80" s="217"/>
      <c r="J80" s="192" t="s">
        <v>27</v>
      </c>
      <c r="K80" s="116">
        <f>SUM(K55:K79)</f>
        <v>2204</v>
      </c>
      <c r="L80" s="88">
        <f>SUM(L55:L79)</f>
        <v>1049.4000000000001</v>
      </c>
      <c r="M80" s="399">
        <f>SUM(M55:M79)</f>
        <v>-1154.5999999999999</v>
      </c>
      <c r="N80" s="355"/>
      <c r="O80" s="334"/>
    </row>
    <row r="81" spans="1:16" s="179" customFormat="1" ht="15.75" customHeight="1" x14ac:dyDescent="0.25">
      <c r="A81" s="33" t="s">
        <v>14</v>
      </c>
      <c r="B81" s="34" t="s">
        <v>36</v>
      </c>
      <c r="C81" s="151" t="s">
        <v>36</v>
      </c>
      <c r="D81" s="35"/>
      <c r="E81" s="36" t="s">
        <v>159</v>
      </c>
      <c r="F81" s="37" t="s">
        <v>39</v>
      </c>
      <c r="G81" s="37"/>
      <c r="H81" s="38"/>
      <c r="I81" s="39"/>
      <c r="J81" s="356"/>
      <c r="K81" s="80"/>
      <c r="L81" s="403"/>
      <c r="M81" s="65"/>
      <c r="N81" s="40"/>
      <c r="O81" s="304"/>
    </row>
    <row r="82" spans="1:16" s="179" customFormat="1" ht="15.75" customHeight="1" x14ac:dyDescent="0.2">
      <c r="A82" s="255"/>
      <c r="B82" s="257"/>
      <c r="C82" s="281"/>
      <c r="D82" s="105" t="s">
        <v>14</v>
      </c>
      <c r="E82" s="684" t="s">
        <v>126</v>
      </c>
      <c r="F82" s="700" t="s">
        <v>58</v>
      </c>
      <c r="G82" s="691" t="s">
        <v>110</v>
      </c>
      <c r="H82" s="29">
        <v>5</v>
      </c>
      <c r="I82" s="560" t="s">
        <v>59</v>
      </c>
      <c r="J82" s="167" t="s">
        <v>42</v>
      </c>
      <c r="K82" s="68">
        <f>258.9-79.7</f>
        <v>179.2</v>
      </c>
      <c r="L82" s="384">
        <f>258.9-79.7</f>
        <v>179.2</v>
      </c>
      <c r="M82" s="66"/>
      <c r="N82" s="537" t="s">
        <v>179</v>
      </c>
      <c r="O82" s="498">
        <v>40</v>
      </c>
      <c r="P82" s="243"/>
    </row>
    <row r="83" spans="1:16" s="179" customFormat="1" ht="15.75" customHeight="1" x14ac:dyDescent="0.2">
      <c r="A83" s="255"/>
      <c r="B83" s="257"/>
      <c r="C83" s="281"/>
      <c r="D83" s="285"/>
      <c r="E83" s="683"/>
      <c r="F83" s="701"/>
      <c r="G83" s="571"/>
      <c r="H83" s="260"/>
      <c r="I83" s="535"/>
      <c r="J83" s="127" t="s">
        <v>134</v>
      </c>
      <c r="K83" s="50">
        <v>79.7</v>
      </c>
      <c r="L83" s="48">
        <v>79.7</v>
      </c>
      <c r="M83" s="47"/>
      <c r="N83" s="538"/>
      <c r="O83" s="278"/>
      <c r="P83" s="243"/>
    </row>
    <row r="84" spans="1:16" s="179" customFormat="1" ht="29.25" customHeight="1" x14ac:dyDescent="0.2">
      <c r="A84" s="255"/>
      <c r="B84" s="257"/>
      <c r="C84" s="281"/>
      <c r="D84" s="224"/>
      <c r="E84" s="705"/>
      <c r="F84" s="703"/>
      <c r="G84" s="704"/>
      <c r="H84" s="260"/>
      <c r="I84" s="698"/>
      <c r="J84" s="96" t="s">
        <v>41</v>
      </c>
      <c r="K84" s="51">
        <v>301.7</v>
      </c>
      <c r="L84" s="49">
        <v>301.7</v>
      </c>
      <c r="M84" s="67"/>
      <c r="N84" s="737"/>
      <c r="O84" s="239"/>
      <c r="P84" s="357"/>
    </row>
    <row r="85" spans="1:16" s="179" customFormat="1" ht="16.5" customHeight="1" x14ac:dyDescent="0.2">
      <c r="A85" s="255"/>
      <c r="B85" s="257"/>
      <c r="C85" s="281"/>
      <c r="D85" s="106" t="s">
        <v>28</v>
      </c>
      <c r="E85" s="683" t="s">
        <v>164</v>
      </c>
      <c r="F85" s="201"/>
      <c r="G85" s="571"/>
      <c r="H85" s="260"/>
      <c r="I85" s="723" t="s">
        <v>60</v>
      </c>
      <c r="J85" s="95" t="s">
        <v>35</v>
      </c>
      <c r="K85" s="50">
        <v>30.6</v>
      </c>
      <c r="L85" s="48">
        <v>30.6</v>
      </c>
      <c r="M85" s="47"/>
      <c r="N85" s="204" t="s">
        <v>89</v>
      </c>
      <c r="O85" s="279">
        <v>1</v>
      </c>
      <c r="P85" s="709"/>
    </row>
    <row r="86" spans="1:16" s="179" customFormat="1" ht="15" customHeight="1" x14ac:dyDescent="0.2">
      <c r="A86" s="255"/>
      <c r="B86" s="257"/>
      <c r="C86" s="281"/>
      <c r="D86" s="106"/>
      <c r="E86" s="683"/>
      <c r="F86" s="201"/>
      <c r="G86" s="571"/>
      <c r="H86" s="260"/>
      <c r="I86" s="723"/>
      <c r="J86" s="95" t="s">
        <v>30</v>
      </c>
      <c r="K86" s="50"/>
      <c r="L86" s="48"/>
      <c r="M86" s="47"/>
      <c r="N86" s="205"/>
      <c r="O86" s="278"/>
      <c r="P86" s="709"/>
    </row>
    <row r="87" spans="1:16" s="179" customFormat="1" ht="16.5" customHeight="1" x14ac:dyDescent="0.2">
      <c r="A87" s="255"/>
      <c r="B87" s="257"/>
      <c r="C87" s="281"/>
      <c r="D87" s="152"/>
      <c r="E87" s="738"/>
      <c r="F87" s="201"/>
      <c r="G87" s="571"/>
      <c r="H87" s="260"/>
      <c r="I87" s="697"/>
      <c r="J87" s="96"/>
      <c r="K87" s="51"/>
      <c r="L87" s="49"/>
      <c r="M87" s="67"/>
      <c r="N87" s="275"/>
      <c r="O87" s="239"/>
      <c r="P87" s="357"/>
    </row>
    <row r="88" spans="1:16" s="27" customFormat="1" ht="18" customHeight="1" x14ac:dyDescent="0.25">
      <c r="A88" s="156"/>
      <c r="B88" s="157"/>
      <c r="C88" s="162"/>
      <c r="D88" s="285" t="s">
        <v>36</v>
      </c>
      <c r="E88" s="618" t="s">
        <v>156</v>
      </c>
      <c r="F88" s="158"/>
      <c r="G88" s="359"/>
      <c r="H88" s="282"/>
      <c r="I88" s="696" t="s">
        <v>153</v>
      </c>
      <c r="J88" s="48" t="s">
        <v>42</v>
      </c>
      <c r="K88" s="50">
        <v>44.8</v>
      </c>
      <c r="L88" s="510">
        <v>0</v>
      </c>
      <c r="M88" s="454">
        <f>L88-K88</f>
        <v>-44.8</v>
      </c>
      <c r="N88" s="163" t="s">
        <v>154</v>
      </c>
      <c r="O88" s="305"/>
      <c r="P88" s="159"/>
    </row>
    <row r="89" spans="1:16" s="27" customFormat="1" ht="18.75" customHeight="1" x14ac:dyDescent="0.25">
      <c r="A89" s="156"/>
      <c r="B89" s="157"/>
      <c r="C89" s="162"/>
      <c r="D89" s="172"/>
      <c r="E89" s="619"/>
      <c r="F89" s="160"/>
      <c r="G89" s="359"/>
      <c r="H89" s="282"/>
      <c r="I89" s="696"/>
      <c r="J89" s="48" t="s">
        <v>155</v>
      </c>
      <c r="K89" s="50"/>
      <c r="L89" s="48"/>
      <c r="M89" s="47"/>
      <c r="N89" s="163" t="s">
        <v>119</v>
      </c>
      <c r="O89" s="305"/>
      <c r="P89" s="159"/>
    </row>
    <row r="90" spans="1:16" s="27" customFormat="1" ht="27" customHeight="1" x14ac:dyDescent="0.25">
      <c r="A90" s="156"/>
      <c r="B90" s="157"/>
      <c r="C90" s="162"/>
      <c r="D90" s="173"/>
      <c r="E90" s="620"/>
      <c r="F90" s="161"/>
      <c r="G90" s="374"/>
      <c r="H90" s="283"/>
      <c r="I90" s="697"/>
      <c r="J90" s="49"/>
      <c r="K90" s="51"/>
      <c r="L90" s="49"/>
      <c r="M90" s="67"/>
      <c r="N90" s="275" t="s">
        <v>157</v>
      </c>
      <c r="O90" s="306"/>
    </row>
    <row r="91" spans="1:16" s="179" customFormat="1" ht="18" customHeight="1" thickBot="1" x14ac:dyDescent="0.25">
      <c r="A91" s="266"/>
      <c r="B91" s="258"/>
      <c r="C91" s="136"/>
      <c r="D91" s="360"/>
      <c r="E91" s="341"/>
      <c r="F91" s="341"/>
      <c r="G91" s="341"/>
      <c r="H91" s="360"/>
      <c r="I91" s="372"/>
      <c r="J91" s="192" t="s">
        <v>27</v>
      </c>
      <c r="K91" s="70">
        <f>SUM(K82:K90)</f>
        <v>635.99999999999989</v>
      </c>
      <c r="L91" s="386">
        <f>SUM(L82:L90)</f>
        <v>591.19999999999993</v>
      </c>
      <c r="M91" s="380">
        <f>SUM(M82:M90)</f>
        <v>-44.8</v>
      </c>
      <c r="N91" s="361"/>
      <c r="O91" s="362"/>
    </row>
    <row r="92" spans="1:16" s="179" customFormat="1" ht="17.25" customHeight="1" x14ac:dyDescent="0.25">
      <c r="A92" s="33" t="s">
        <v>14</v>
      </c>
      <c r="B92" s="34" t="s">
        <v>36</v>
      </c>
      <c r="C92" s="151" t="s">
        <v>38</v>
      </c>
      <c r="D92" s="35"/>
      <c r="E92" s="36" t="s">
        <v>61</v>
      </c>
      <c r="F92" s="37"/>
      <c r="G92" s="56"/>
      <c r="H92" s="31"/>
      <c r="I92" s="363"/>
      <c r="J92" s="364"/>
      <c r="K92" s="65"/>
      <c r="L92" s="403"/>
      <c r="M92" s="65"/>
      <c r="N92" s="40"/>
      <c r="O92" s="304"/>
    </row>
    <row r="93" spans="1:16" s="179" customFormat="1" ht="15" customHeight="1" x14ac:dyDescent="0.25">
      <c r="A93" s="659"/>
      <c r="B93" s="832"/>
      <c r="C93" s="833"/>
      <c r="D93" s="102" t="s">
        <v>14</v>
      </c>
      <c r="E93" s="653" t="s">
        <v>92</v>
      </c>
      <c r="F93" s="655" t="s">
        <v>62</v>
      </c>
      <c r="G93" s="615" t="s">
        <v>108</v>
      </c>
      <c r="H93" s="829" t="s">
        <v>20</v>
      </c>
      <c r="I93" s="560" t="s">
        <v>63</v>
      </c>
      <c r="J93" s="365" t="s">
        <v>30</v>
      </c>
      <c r="K93" s="66">
        <v>30</v>
      </c>
      <c r="L93" s="384">
        <v>30</v>
      </c>
      <c r="M93" s="66"/>
      <c r="N93" s="650" t="s">
        <v>123</v>
      </c>
      <c r="O93" s="211">
        <v>1.7</v>
      </c>
    </row>
    <row r="94" spans="1:16" s="179" customFormat="1" ht="8.25" customHeight="1" x14ac:dyDescent="0.25">
      <c r="A94" s="659"/>
      <c r="B94" s="832"/>
      <c r="C94" s="833"/>
      <c r="D94" s="103"/>
      <c r="E94" s="543"/>
      <c r="F94" s="656"/>
      <c r="G94" s="616"/>
      <c r="H94" s="830"/>
      <c r="I94" s="535"/>
      <c r="J94" s="366"/>
      <c r="K94" s="97"/>
      <c r="L94" s="404"/>
      <c r="M94" s="97"/>
      <c r="N94" s="651"/>
      <c r="O94" s="373"/>
    </row>
    <row r="95" spans="1:16" s="179" customFormat="1" ht="16.5" customHeight="1" x14ac:dyDescent="0.25">
      <c r="A95" s="659"/>
      <c r="B95" s="832"/>
      <c r="C95" s="833"/>
      <c r="D95" s="104"/>
      <c r="E95" s="654"/>
      <c r="F95" s="657"/>
      <c r="G95" s="617"/>
      <c r="H95" s="831"/>
      <c r="I95" s="658"/>
      <c r="J95" s="71" t="s">
        <v>171</v>
      </c>
      <c r="K95" s="67">
        <v>18.399999999999999</v>
      </c>
      <c r="L95" s="49">
        <v>18.399999999999999</v>
      </c>
      <c r="M95" s="67"/>
      <c r="N95" s="652"/>
      <c r="O95" s="307"/>
    </row>
    <row r="96" spans="1:16" s="179" customFormat="1" ht="15" customHeight="1" x14ac:dyDescent="0.25">
      <c r="A96" s="820"/>
      <c r="B96" s="664"/>
      <c r="C96" s="671"/>
      <c r="D96" s="673" t="s">
        <v>28</v>
      </c>
      <c r="E96" s="681" t="s">
        <v>64</v>
      </c>
      <c r="F96" s="655" t="s">
        <v>62</v>
      </c>
      <c r="G96" s="615" t="s">
        <v>109</v>
      </c>
      <c r="H96" s="828" t="s">
        <v>20</v>
      </c>
      <c r="I96" s="560" t="s">
        <v>51</v>
      </c>
      <c r="J96" s="98" t="s">
        <v>30</v>
      </c>
      <c r="K96" s="66">
        <v>3.9</v>
      </c>
      <c r="L96" s="384">
        <v>3.9</v>
      </c>
      <c r="M96" s="66"/>
      <c r="N96" s="129" t="s">
        <v>90</v>
      </c>
      <c r="O96" s="84">
        <v>1</v>
      </c>
    </row>
    <row r="97" spans="1:16" s="179" customFormat="1" ht="25.5" customHeight="1" x14ac:dyDescent="0.25">
      <c r="A97" s="820"/>
      <c r="B97" s="664"/>
      <c r="C97" s="671"/>
      <c r="D97" s="673"/>
      <c r="E97" s="681"/>
      <c r="F97" s="656"/>
      <c r="G97" s="616"/>
      <c r="H97" s="828"/>
      <c r="I97" s="535"/>
      <c r="J97" s="90" t="s">
        <v>65</v>
      </c>
      <c r="K97" s="47">
        <v>10</v>
      </c>
      <c r="L97" s="48">
        <v>10</v>
      </c>
      <c r="M97" s="47"/>
      <c r="N97" s="101" t="s">
        <v>140</v>
      </c>
      <c r="O97" s="91">
        <v>1000</v>
      </c>
    </row>
    <row r="98" spans="1:16" s="179" customFormat="1" ht="27.75" customHeight="1" x14ac:dyDescent="0.25">
      <c r="A98" s="822"/>
      <c r="B98" s="665"/>
      <c r="C98" s="672"/>
      <c r="D98" s="673"/>
      <c r="E98" s="681"/>
      <c r="F98" s="657"/>
      <c r="G98" s="670"/>
      <c r="H98" s="828"/>
      <c r="I98" s="658"/>
      <c r="J98" s="115"/>
      <c r="K98" s="67"/>
      <c r="L98" s="49"/>
      <c r="M98" s="67"/>
      <c r="N98" s="375" t="s">
        <v>130</v>
      </c>
      <c r="O98" s="376">
        <v>2</v>
      </c>
    </row>
    <row r="99" spans="1:16" s="179" customFormat="1" ht="17.25" customHeight="1" thickBot="1" x14ac:dyDescent="0.25">
      <c r="A99" s="266"/>
      <c r="B99" s="258"/>
      <c r="C99" s="136"/>
      <c r="D99" s="360"/>
      <c r="E99" s="341"/>
      <c r="F99" s="341"/>
      <c r="G99" s="341"/>
      <c r="H99" s="360"/>
      <c r="I99" s="367"/>
      <c r="J99" s="192" t="s">
        <v>27</v>
      </c>
      <c r="K99" s="116">
        <f>SUM(K93:K98)</f>
        <v>62.3</v>
      </c>
      <c r="L99" s="88">
        <f>SUM(L93:L98)</f>
        <v>62.3</v>
      </c>
      <c r="M99" s="399">
        <f>SUM(M93:M98)</f>
        <v>0</v>
      </c>
      <c r="N99" s="341"/>
      <c r="O99" s="362"/>
    </row>
    <row r="100" spans="1:16" s="179" customFormat="1" ht="13.5" thickBot="1" x14ac:dyDescent="0.3">
      <c r="A100" s="28" t="s">
        <v>14</v>
      </c>
      <c r="B100" s="23" t="s">
        <v>36</v>
      </c>
      <c r="C100" s="566" t="s">
        <v>44</v>
      </c>
      <c r="D100" s="566"/>
      <c r="E100" s="566"/>
      <c r="F100" s="566"/>
      <c r="G100" s="566"/>
      <c r="H100" s="566"/>
      <c r="I100" s="566"/>
      <c r="J100" s="566"/>
      <c r="K100" s="379">
        <f>K99+K91+K80+K53</f>
        <v>2947.4999999999995</v>
      </c>
      <c r="L100" s="62">
        <f>L99+L91+L80+L53</f>
        <v>1748.1000000000001</v>
      </c>
      <c r="M100" s="382">
        <f>M99+M91+M80+M53</f>
        <v>-1199.3999999999999</v>
      </c>
      <c r="N100" s="676"/>
      <c r="O100" s="677"/>
    </row>
    <row r="101" spans="1:16" s="179" customFormat="1" ht="16.5" customHeight="1" thickBot="1" x14ac:dyDescent="0.3">
      <c r="A101" s="22" t="s">
        <v>14</v>
      </c>
      <c r="B101" s="23" t="s">
        <v>38</v>
      </c>
      <c r="C101" s="666" t="s">
        <v>127</v>
      </c>
      <c r="D101" s="667"/>
      <c r="E101" s="667"/>
      <c r="F101" s="667"/>
      <c r="G101" s="667"/>
      <c r="H101" s="667"/>
      <c r="I101" s="667"/>
      <c r="J101" s="667"/>
      <c r="K101" s="668"/>
      <c r="L101" s="668"/>
      <c r="M101" s="668"/>
      <c r="N101" s="667"/>
      <c r="O101" s="669"/>
    </row>
    <row r="102" spans="1:16" s="168" customFormat="1" ht="15.75" customHeight="1" x14ac:dyDescent="0.25">
      <c r="A102" s="169" t="s">
        <v>14</v>
      </c>
      <c r="B102" s="170" t="s">
        <v>38</v>
      </c>
      <c r="C102" s="171" t="s">
        <v>14</v>
      </c>
      <c r="D102" s="674"/>
      <c r="E102" s="682" t="s">
        <v>186</v>
      </c>
      <c r="F102" s="72"/>
      <c r="G102" s="685" t="s">
        <v>162</v>
      </c>
      <c r="H102" s="166">
        <v>1</v>
      </c>
      <c r="I102" s="688" t="s">
        <v>163</v>
      </c>
      <c r="J102" s="167" t="s">
        <v>42</v>
      </c>
      <c r="K102" s="68">
        <v>916.5</v>
      </c>
      <c r="L102" s="387">
        <v>916.5</v>
      </c>
      <c r="M102" s="66"/>
      <c r="N102" s="678" t="s">
        <v>165</v>
      </c>
      <c r="O102" s="185">
        <v>60</v>
      </c>
      <c r="P102" s="663"/>
    </row>
    <row r="103" spans="1:16" s="168" customFormat="1" ht="15.75" customHeight="1" x14ac:dyDescent="0.25">
      <c r="A103" s="169"/>
      <c r="B103" s="170"/>
      <c r="C103" s="171"/>
      <c r="D103" s="675"/>
      <c r="E103" s="683"/>
      <c r="F103" s="72"/>
      <c r="G103" s="686"/>
      <c r="H103" s="166"/>
      <c r="I103" s="689"/>
      <c r="J103" s="127"/>
      <c r="K103" s="50"/>
      <c r="L103" s="48"/>
      <c r="M103" s="47"/>
      <c r="N103" s="679"/>
      <c r="O103" s="183"/>
      <c r="P103" s="663"/>
    </row>
    <row r="104" spans="1:16" s="168" customFormat="1" ht="45.75" customHeight="1" x14ac:dyDescent="0.25">
      <c r="A104" s="169"/>
      <c r="B104" s="170"/>
      <c r="C104" s="171"/>
      <c r="D104" s="675"/>
      <c r="E104" s="684"/>
      <c r="F104" s="72"/>
      <c r="G104" s="687"/>
      <c r="H104" s="166"/>
      <c r="I104" s="690"/>
      <c r="J104" s="71"/>
      <c r="K104" s="51"/>
      <c r="L104" s="49"/>
      <c r="M104" s="67"/>
      <c r="N104" s="680"/>
      <c r="O104" s="92"/>
      <c r="P104" s="663"/>
    </row>
    <row r="105" spans="1:16" s="179" customFormat="1" ht="18" customHeight="1" thickBot="1" x14ac:dyDescent="0.25">
      <c r="A105" s="169"/>
      <c r="B105" s="170"/>
      <c r="C105" s="171"/>
      <c r="D105" s="20"/>
      <c r="E105" s="262"/>
      <c r="F105" s="72"/>
      <c r="G105" s="368"/>
      <c r="H105" s="166"/>
      <c r="I105" s="378"/>
      <c r="J105" s="192" t="s">
        <v>27</v>
      </c>
      <c r="K105" s="70">
        <f>SUM(K102:K104)</f>
        <v>916.5</v>
      </c>
      <c r="L105" s="386">
        <f>SUM(L102:L104)</f>
        <v>916.5</v>
      </c>
      <c r="M105" s="380">
        <f>SUM(M102:M104)</f>
        <v>0</v>
      </c>
      <c r="N105" s="78"/>
      <c r="O105" s="369"/>
    </row>
    <row r="106" spans="1:16" s="179" customFormat="1" ht="16.5" customHeight="1" x14ac:dyDescent="0.25">
      <c r="A106" s="756" t="s">
        <v>14</v>
      </c>
      <c r="B106" s="628" t="s">
        <v>38</v>
      </c>
      <c r="C106" s="631" t="s">
        <v>28</v>
      </c>
      <c r="D106" s="21"/>
      <c r="E106" s="634" t="s">
        <v>161</v>
      </c>
      <c r="F106" s="635" t="s">
        <v>39</v>
      </c>
      <c r="G106" s="638" t="s">
        <v>145</v>
      </c>
      <c r="H106" s="640">
        <v>5</v>
      </c>
      <c r="I106" s="643" t="s">
        <v>43</v>
      </c>
      <c r="J106" s="94" t="s">
        <v>42</v>
      </c>
      <c r="K106" s="87">
        <v>236.7</v>
      </c>
      <c r="L106" s="520">
        <v>236.7</v>
      </c>
      <c r="M106" s="521"/>
      <c r="N106" s="646" t="s">
        <v>139</v>
      </c>
      <c r="O106" s="370" t="s">
        <v>115</v>
      </c>
      <c r="P106" s="269"/>
    </row>
    <row r="107" spans="1:16" s="179" customFormat="1" ht="15" customHeight="1" x14ac:dyDescent="0.25">
      <c r="A107" s="574"/>
      <c r="B107" s="629"/>
      <c r="C107" s="632"/>
      <c r="D107" s="176"/>
      <c r="E107" s="543"/>
      <c r="F107" s="636"/>
      <c r="G107" s="616"/>
      <c r="H107" s="641"/>
      <c r="I107" s="644"/>
      <c r="J107" s="95" t="s">
        <v>136</v>
      </c>
      <c r="K107" s="47">
        <v>1337.4</v>
      </c>
      <c r="L107" s="510">
        <f>1337.4-1100</f>
        <v>237.40000000000009</v>
      </c>
      <c r="M107" s="454">
        <f>L107-K107</f>
        <v>-1100</v>
      </c>
      <c r="N107" s="647"/>
      <c r="O107" s="370"/>
    </row>
    <row r="108" spans="1:16" s="179" customFormat="1" ht="12.75" customHeight="1" x14ac:dyDescent="0.25">
      <c r="A108" s="574"/>
      <c r="B108" s="629"/>
      <c r="C108" s="632"/>
      <c r="D108" s="176"/>
      <c r="E108" s="543"/>
      <c r="F108" s="636"/>
      <c r="G108" s="533"/>
      <c r="H108" s="641"/>
      <c r="I108" s="644"/>
      <c r="J108" s="96" t="s">
        <v>190</v>
      </c>
      <c r="K108" s="47">
        <v>3.8</v>
      </c>
      <c r="L108" s="48">
        <v>3.8</v>
      </c>
      <c r="M108" s="47"/>
      <c r="N108" s="265" t="s">
        <v>114</v>
      </c>
      <c r="O108" s="370" t="s">
        <v>152</v>
      </c>
    </row>
    <row r="109" spans="1:16" s="179" customFormat="1" ht="18" customHeight="1" thickBot="1" x14ac:dyDescent="0.3">
      <c r="A109" s="806"/>
      <c r="B109" s="630"/>
      <c r="C109" s="633"/>
      <c r="D109" s="20"/>
      <c r="E109" s="544"/>
      <c r="F109" s="637"/>
      <c r="G109" s="639"/>
      <c r="H109" s="642"/>
      <c r="I109" s="645"/>
      <c r="J109" s="192" t="s">
        <v>27</v>
      </c>
      <c r="K109" s="70">
        <f>SUM(K106:K108)</f>
        <v>1577.9</v>
      </c>
      <c r="L109" s="386">
        <f>SUM(L106:L108)</f>
        <v>477.90000000000009</v>
      </c>
      <c r="M109" s="380">
        <f>SUM(M106:M108)</f>
        <v>-1100</v>
      </c>
      <c r="N109" s="78"/>
      <c r="O109" s="369"/>
    </row>
    <row r="110" spans="1:16" s="179" customFormat="1" ht="13.5" thickBot="1" x14ac:dyDescent="0.3">
      <c r="A110" s="112" t="s">
        <v>14</v>
      </c>
      <c r="B110" s="267" t="s">
        <v>19</v>
      </c>
      <c r="C110" s="625" t="s">
        <v>44</v>
      </c>
      <c r="D110" s="626"/>
      <c r="E110" s="626"/>
      <c r="F110" s="626"/>
      <c r="G110" s="626"/>
      <c r="H110" s="626"/>
      <c r="I110" s="626"/>
      <c r="J110" s="626"/>
      <c r="K110" s="180">
        <f>K109+K105</f>
        <v>2494.4</v>
      </c>
      <c r="L110" s="180">
        <f>L109+L105</f>
        <v>1394.4</v>
      </c>
      <c r="M110" s="62">
        <f>M109+M105</f>
        <v>-1100</v>
      </c>
      <c r="N110" s="621"/>
      <c r="O110" s="622"/>
    </row>
    <row r="111" spans="1:16" s="179" customFormat="1" ht="12.75" customHeight="1" thickBot="1" x14ac:dyDescent="0.3">
      <c r="A111" s="28" t="s">
        <v>14</v>
      </c>
      <c r="B111" s="648" t="s">
        <v>67</v>
      </c>
      <c r="C111" s="649"/>
      <c r="D111" s="649"/>
      <c r="E111" s="649"/>
      <c r="F111" s="649"/>
      <c r="G111" s="649"/>
      <c r="H111" s="649"/>
      <c r="I111" s="649"/>
      <c r="J111" s="649"/>
      <c r="K111" s="181">
        <f>K110+K100+K46+K36</f>
        <v>11690.400000000001</v>
      </c>
      <c r="L111" s="181">
        <f>L110+L100+L46+L36</f>
        <v>9391</v>
      </c>
      <c r="M111" s="405">
        <f>M110+M100+M46+M36</f>
        <v>-2299.3999999999996</v>
      </c>
      <c r="N111" s="810"/>
      <c r="O111" s="811"/>
    </row>
    <row r="112" spans="1:16" s="179" customFormat="1" ht="13.5" thickBot="1" x14ac:dyDescent="0.3">
      <c r="A112" s="41" t="s">
        <v>19</v>
      </c>
      <c r="B112" s="623" t="s">
        <v>68</v>
      </c>
      <c r="C112" s="624"/>
      <c r="D112" s="624"/>
      <c r="E112" s="624"/>
      <c r="F112" s="624"/>
      <c r="G112" s="624"/>
      <c r="H112" s="624"/>
      <c r="I112" s="624"/>
      <c r="J112" s="624"/>
      <c r="K112" s="182">
        <f t="shared" ref="K112" si="3">K111</f>
        <v>11690.400000000001</v>
      </c>
      <c r="L112" s="182">
        <f t="shared" ref="L112" si="4">L111</f>
        <v>9391</v>
      </c>
      <c r="M112" s="406">
        <f t="shared" ref="M112" si="5">M111</f>
        <v>-2299.3999999999996</v>
      </c>
      <c r="N112" s="812"/>
      <c r="O112" s="813"/>
    </row>
    <row r="113" spans="1:16" s="120" customFormat="1" ht="17.25" customHeight="1" x14ac:dyDescent="0.25">
      <c r="A113" s="807" t="s">
        <v>212</v>
      </c>
      <c r="B113" s="839"/>
      <c r="C113" s="839"/>
      <c r="D113" s="839"/>
      <c r="E113" s="839"/>
      <c r="F113" s="839"/>
      <c r="G113" s="839"/>
      <c r="H113" s="839"/>
      <c r="I113" s="839"/>
      <c r="J113" s="839"/>
      <c r="K113" s="839"/>
      <c r="L113" s="839"/>
      <c r="M113" s="839"/>
      <c r="N113" s="840"/>
      <c r="O113" s="840"/>
    </row>
    <row r="114" spans="1:16" s="121" customFormat="1" ht="17.25" customHeight="1" x14ac:dyDescent="0.25">
      <c r="A114" s="837" t="s">
        <v>211</v>
      </c>
      <c r="B114" s="838"/>
      <c r="C114" s="838"/>
      <c r="D114" s="838"/>
      <c r="E114" s="838"/>
      <c r="F114" s="838"/>
      <c r="G114" s="838"/>
      <c r="H114" s="838"/>
      <c r="I114" s="838"/>
      <c r="J114" s="838"/>
      <c r="K114" s="838"/>
      <c r="L114" s="838"/>
      <c r="M114" s="838"/>
      <c r="N114" s="838"/>
      <c r="O114" s="838"/>
    </row>
    <row r="115" spans="1:16" s="121" customFormat="1" ht="17.25" customHeight="1" x14ac:dyDescent="0.25">
      <c r="A115" s="408"/>
      <c r="B115" s="409"/>
      <c r="C115" s="409"/>
      <c r="D115" s="409"/>
      <c r="E115" s="409"/>
      <c r="F115" s="409"/>
      <c r="G115" s="409"/>
      <c r="H115" s="409"/>
      <c r="I115" s="409"/>
      <c r="J115" s="409"/>
      <c r="K115" s="409"/>
      <c r="L115" s="507"/>
      <c r="M115" s="409"/>
      <c r="N115" s="409"/>
      <c r="O115" s="409"/>
    </row>
    <row r="116" spans="1:16" s="121" customFormat="1" ht="16.5" customHeight="1" x14ac:dyDescent="0.25">
      <c r="A116" s="246"/>
      <c r="B116" s="371"/>
      <c r="C116" s="371"/>
      <c r="D116" s="371"/>
      <c r="E116" s="371"/>
      <c r="F116" s="371"/>
      <c r="G116" s="371"/>
      <c r="H116" s="371"/>
      <c r="I116" s="371"/>
      <c r="J116" s="371"/>
      <c r="K116" s="371"/>
      <c r="L116" s="371"/>
      <c r="M116" s="371"/>
      <c r="N116" s="371"/>
      <c r="O116" s="246"/>
      <c r="P116" s="246"/>
    </row>
    <row r="117" spans="1:16" s="42" customFormat="1" ht="16.5" customHeight="1" thickBot="1" x14ac:dyDescent="0.3">
      <c r="A117" s="627" t="s">
        <v>69</v>
      </c>
      <c r="B117" s="627"/>
      <c r="C117" s="627"/>
      <c r="D117" s="627"/>
      <c r="E117" s="627"/>
      <c r="F117" s="627"/>
      <c r="G117" s="627"/>
      <c r="H117" s="627"/>
      <c r="I117" s="627"/>
      <c r="J117" s="627"/>
      <c r="K117" s="43"/>
      <c r="L117" s="43"/>
      <c r="M117" s="43"/>
      <c r="N117" s="10"/>
      <c r="O117" s="10"/>
    </row>
    <row r="118" spans="1:16" s="179" customFormat="1" ht="69" customHeight="1" thickBot="1" x14ac:dyDescent="0.3">
      <c r="A118" s="803" t="s">
        <v>70</v>
      </c>
      <c r="B118" s="804"/>
      <c r="C118" s="804"/>
      <c r="D118" s="804"/>
      <c r="E118" s="804"/>
      <c r="F118" s="804"/>
      <c r="G118" s="804"/>
      <c r="H118" s="804"/>
      <c r="I118" s="804"/>
      <c r="J118" s="805"/>
      <c r="K118" s="407" t="s">
        <v>182</v>
      </c>
      <c r="L118" s="407" t="s">
        <v>183</v>
      </c>
      <c r="M118" s="407" t="s">
        <v>184</v>
      </c>
      <c r="N118" s="1"/>
      <c r="O118" s="1"/>
    </row>
    <row r="119" spans="1:16" s="179" customFormat="1" ht="15.75" customHeight="1" x14ac:dyDescent="0.25">
      <c r="A119" s="592" t="s">
        <v>71</v>
      </c>
      <c r="B119" s="593"/>
      <c r="C119" s="593"/>
      <c r="D119" s="593"/>
      <c r="E119" s="593"/>
      <c r="F119" s="593"/>
      <c r="G119" s="593"/>
      <c r="H119" s="593"/>
      <c r="I119" s="593"/>
      <c r="J119" s="594"/>
      <c r="K119" s="57">
        <f>K120+K131+K132+K133+K130+K129</f>
        <v>11303.600000000002</v>
      </c>
      <c r="L119" s="57">
        <f t="shared" ref="L119" si="6">L120+L131+L132+L133+L130+L129</f>
        <v>9004.1999999999989</v>
      </c>
      <c r="M119" s="57">
        <f>M120+M131+M132+M133+M130+M129</f>
        <v>-2299.3999999999996</v>
      </c>
      <c r="N119" s="44"/>
      <c r="O119" s="1"/>
    </row>
    <row r="120" spans="1:16" s="179" customFormat="1" ht="14.25" customHeight="1" x14ac:dyDescent="0.2">
      <c r="A120" s="595" t="s">
        <v>72</v>
      </c>
      <c r="B120" s="596"/>
      <c r="C120" s="596"/>
      <c r="D120" s="596"/>
      <c r="E120" s="596"/>
      <c r="F120" s="596"/>
      <c r="G120" s="596"/>
      <c r="H120" s="596"/>
      <c r="I120" s="596"/>
      <c r="J120" s="597"/>
      <c r="K120" s="58">
        <f>SUM(K121:K128)</f>
        <v>9579.1000000000022</v>
      </c>
      <c r="L120" s="58">
        <f>SUM(L121:L128)</f>
        <v>7301.7000000000007</v>
      </c>
      <c r="M120" s="58">
        <f>SUM(M121:M128)</f>
        <v>-2277.3999999999996</v>
      </c>
      <c r="N120" s="44"/>
      <c r="O120" s="1"/>
    </row>
    <row r="121" spans="1:16" s="179" customFormat="1" x14ac:dyDescent="0.25">
      <c r="A121" s="598" t="s">
        <v>73</v>
      </c>
      <c r="B121" s="599"/>
      <c r="C121" s="599"/>
      <c r="D121" s="599"/>
      <c r="E121" s="599"/>
      <c r="F121" s="599"/>
      <c r="G121" s="599"/>
      <c r="H121" s="599"/>
      <c r="I121" s="599"/>
      <c r="J121" s="600"/>
      <c r="K121" s="59">
        <f>SUMIF(J14:J112,"SB",K14:K112)</f>
        <v>1882.6000000000001</v>
      </c>
      <c r="L121" s="59">
        <f>SUMIF(J14:J112,"SB",L14:L112)</f>
        <v>1837.8</v>
      </c>
      <c r="M121" s="59">
        <f>SUMIF(J14:J112,"SB",M14:M112)</f>
        <v>-44.8</v>
      </c>
      <c r="N121" s="44"/>
      <c r="O121" s="1"/>
    </row>
    <row r="122" spans="1:16" s="179" customFormat="1" x14ac:dyDescent="0.25">
      <c r="A122" s="589" t="s">
        <v>74</v>
      </c>
      <c r="B122" s="590"/>
      <c r="C122" s="590"/>
      <c r="D122" s="590"/>
      <c r="E122" s="590"/>
      <c r="F122" s="590"/>
      <c r="G122" s="590"/>
      <c r="H122" s="590"/>
      <c r="I122" s="590"/>
      <c r="J122" s="591"/>
      <c r="K122" s="60">
        <f>SUMIF(J14:J112,"SB(AA)",K14:K112)</f>
        <v>420</v>
      </c>
      <c r="L122" s="60">
        <f>SUMIF(J14:J112,"SB(AA)",L14:L112)</f>
        <v>420</v>
      </c>
      <c r="M122" s="60">
        <f>SUMIF(J14:J112,"SB(AA)",M14:M112)</f>
        <v>0</v>
      </c>
      <c r="N122" s="44"/>
      <c r="O122" s="1"/>
    </row>
    <row r="123" spans="1:16" s="179" customFormat="1" x14ac:dyDescent="0.25">
      <c r="A123" s="589" t="s">
        <v>75</v>
      </c>
      <c r="B123" s="590"/>
      <c r="C123" s="590"/>
      <c r="D123" s="590"/>
      <c r="E123" s="590"/>
      <c r="F123" s="590"/>
      <c r="G123" s="590"/>
      <c r="H123" s="590"/>
      <c r="I123" s="590"/>
      <c r="J123" s="591"/>
      <c r="K123" s="59">
        <f>SUMIF(J14:J112,"SB(VR)",K14:K112)</f>
        <v>4770.0000000000009</v>
      </c>
      <c r="L123" s="59">
        <f>SUMIF(J14:J112,"SB(VR)",L14:L112)</f>
        <v>4770.0000000000009</v>
      </c>
      <c r="M123" s="59">
        <f>SUMIF(J14:J112,"SB(VR)",M14:M112)</f>
        <v>0</v>
      </c>
      <c r="N123" s="44"/>
      <c r="O123" s="1"/>
    </row>
    <row r="124" spans="1:16" s="179" customFormat="1" x14ac:dyDescent="0.25">
      <c r="A124" s="589" t="s">
        <v>76</v>
      </c>
      <c r="B124" s="590"/>
      <c r="C124" s="590"/>
      <c r="D124" s="590"/>
      <c r="E124" s="590"/>
      <c r="F124" s="590"/>
      <c r="G124" s="590"/>
      <c r="H124" s="590"/>
      <c r="I124" s="590"/>
      <c r="J124" s="591"/>
      <c r="K124" s="59">
        <f>SUMIF(J14:J112,"SB(P)",K14:K112)</f>
        <v>0</v>
      </c>
      <c r="L124" s="59">
        <f>SUMIF(J14:J112,"SB(P)",L14:L112)</f>
        <v>0</v>
      </c>
      <c r="M124" s="59">
        <f>SUMIF(J14:J112,"SB(P)",M14:M112)</f>
        <v>0</v>
      </c>
      <c r="N124" s="44"/>
      <c r="O124" s="1"/>
    </row>
    <row r="125" spans="1:16" s="179" customFormat="1" ht="17.25" customHeight="1" x14ac:dyDescent="0.25">
      <c r="A125" s="589" t="s">
        <v>77</v>
      </c>
      <c r="B125" s="590"/>
      <c r="C125" s="590"/>
      <c r="D125" s="590"/>
      <c r="E125" s="590"/>
      <c r="F125" s="590"/>
      <c r="G125" s="590"/>
      <c r="H125" s="590"/>
      <c r="I125" s="590"/>
      <c r="J125" s="591"/>
      <c r="K125" s="59">
        <f>SUMIF(J14:J112,"SB(VB)",K14:K112)</f>
        <v>84.3</v>
      </c>
      <c r="L125" s="59">
        <f>SUMIF(J14:J112,"SB(VB)",L14:L112)</f>
        <v>10.9</v>
      </c>
      <c r="M125" s="59">
        <f>SUMIF(J14:J112,"SB(VB)",M14:M112)</f>
        <v>-73.400000000000006</v>
      </c>
      <c r="N125" s="44"/>
      <c r="O125" s="1"/>
    </row>
    <row r="126" spans="1:16" s="179" customFormat="1" ht="30" customHeight="1" x14ac:dyDescent="0.25">
      <c r="A126" s="589" t="s">
        <v>201</v>
      </c>
      <c r="B126" s="590"/>
      <c r="C126" s="590"/>
      <c r="D126" s="590"/>
      <c r="E126" s="590"/>
      <c r="F126" s="590"/>
      <c r="G126" s="590"/>
      <c r="H126" s="590"/>
      <c r="I126" s="590"/>
      <c r="J126" s="591"/>
      <c r="K126" s="59">
        <f>SUMIF(J15:J113,"SB(VBA)",K15:K113)</f>
        <v>0</v>
      </c>
      <c r="L126" s="59">
        <f>SUMIF(J15:J113,"SB(VBA)",L15:L113)</f>
        <v>0</v>
      </c>
      <c r="M126" s="59">
        <f>SUMIF(J15:J113,"SB(VBA)",M15:M113)</f>
        <v>0</v>
      </c>
      <c r="N126" s="44"/>
      <c r="O126" s="1"/>
    </row>
    <row r="127" spans="1:16" s="179" customFormat="1" ht="27" customHeight="1" x14ac:dyDescent="0.25">
      <c r="A127" s="589" t="s">
        <v>138</v>
      </c>
      <c r="B127" s="590"/>
      <c r="C127" s="590"/>
      <c r="D127" s="590"/>
      <c r="E127" s="590"/>
      <c r="F127" s="590"/>
      <c r="G127" s="590"/>
      <c r="H127" s="590"/>
      <c r="I127" s="590"/>
      <c r="J127" s="591"/>
      <c r="K127" s="59">
        <f>SUMIF(J14:J112,"SB(ESA)",K14:K112)</f>
        <v>0</v>
      </c>
      <c r="L127" s="59">
        <f>SUMIF(J14:J112,"SB(ESA)",L14:L112)</f>
        <v>0</v>
      </c>
      <c r="M127" s="59">
        <f>SUMIF(J14:J112,"SB(ESA)",M14:M112)</f>
        <v>0</v>
      </c>
      <c r="N127" s="44"/>
      <c r="O127" s="1"/>
    </row>
    <row r="128" spans="1:16" s="179" customFormat="1" ht="14.25" customHeight="1" x14ac:dyDescent="0.25">
      <c r="A128" s="589" t="s">
        <v>137</v>
      </c>
      <c r="B128" s="590"/>
      <c r="C128" s="590"/>
      <c r="D128" s="590"/>
      <c r="E128" s="590"/>
      <c r="F128" s="590"/>
      <c r="G128" s="590"/>
      <c r="H128" s="590"/>
      <c r="I128" s="590"/>
      <c r="J128" s="591"/>
      <c r="K128" s="59">
        <f>SUMIF(J14:J113,"SB(ES)",K14:K113)</f>
        <v>2422.1999999999998</v>
      </c>
      <c r="L128" s="59">
        <f>SUMIF(J14:J113,"SB(ES)",L14:L113)</f>
        <v>263.00000000000011</v>
      </c>
      <c r="M128" s="59">
        <f>SUMIF(J14:J113,"SB(ES)",M14:M113)</f>
        <v>-2159.1999999999998</v>
      </c>
      <c r="N128" s="44"/>
      <c r="O128" s="1"/>
    </row>
    <row r="129" spans="1:15" s="179" customFormat="1" ht="14.25" customHeight="1" x14ac:dyDescent="0.25">
      <c r="A129" s="526" t="s">
        <v>191</v>
      </c>
      <c r="B129" s="527"/>
      <c r="C129" s="527"/>
      <c r="D129" s="527"/>
      <c r="E129" s="527"/>
      <c r="F129" s="527"/>
      <c r="G129" s="527"/>
      <c r="H129" s="527"/>
      <c r="I129" s="527"/>
      <c r="J129" s="528"/>
      <c r="K129" s="61">
        <f>SUMIF(J15:J114,"SB(ESL)",K15:K114)</f>
        <v>33.799999999999997</v>
      </c>
      <c r="L129" s="61">
        <f>SUMIF(J15:J114,"SB(ESL)",L15:L114)</f>
        <v>33.799999999999997</v>
      </c>
      <c r="M129" s="61">
        <f>SUMIF(J15:J114,"SB(ESL)",M15:M114)</f>
        <v>0</v>
      </c>
      <c r="N129" s="44"/>
      <c r="O129" s="1"/>
    </row>
    <row r="130" spans="1:15" s="27" customFormat="1" ht="14.25" customHeight="1" x14ac:dyDescent="0.25">
      <c r="A130" s="612" t="s">
        <v>158</v>
      </c>
      <c r="B130" s="613"/>
      <c r="C130" s="613"/>
      <c r="D130" s="613"/>
      <c r="E130" s="613"/>
      <c r="F130" s="613"/>
      <c r="G130" s="613"/>
      <c r="H130" s="613"/>
      <c r="I130" s="613"/>
      <c r="J130" s="614"/>
      <c r="K130" s="61">
        <f>SUMIF(J15:J112,"SB(ŽPL)",K15:K112)</f>
        <v>0</v>
      </c>
      <c r="L130" s="61">
        <f>SUMIF(J15:J112,"SB(ŽPL)",L15:L112)</f>
        <v>0</v>
      </c>
      <c r="M130" s="61">
        <f>SUMIF(J15:J112,"SB(ŽPL)",M15:M112)</f>
        <v>0</v>
      </c>
      <c r="N130" s="126"/>
      <c r="O130" s="126"/>
    </row>
    <row r="131" spans="1:15" s="179" customFormat="1" x14ac:dyDescent="0.25">
      <c r="A131" s="526" t="s">
        <v>78</v>
      </c>
      <c r="B131" s="527"/>
      <c r="C131" s="527"/>
      <c r="D131" s="527"/>
      <c r="E131" s="527"/>
      <c r="F131" s="527"/>
      <c r="G131" s="527"/>
      <c r="H131" s="527"/>
      <c r="I131" s="527"/>
      <c r="J131" s="528"/>
      <c r="K131" s="61">
        <f>SUMIF(J14:J112,"SB(AAL)",K14:K112)</f>
        <v>193.7</v>
      </c>
      <c r="L131" s="61">
        <f>SUMIF(J14:J112,"SB(AAL)",L14:L112)</f>
        <v>193.7</v>
      </c>
      <c r="M131" s="61">
        <f>SUMIF(J14:J112,"SB(AAL)",M14:M112)</f>
        <v>0</v>
      </c>
      <c r="N131" s="44"/>
      <c r="O131" s="1"/>
    </row>
    <row r="132" spans="1:15" s="179" customFormat="1" x14ac:dyDescent="0.25">
      <c r="A132" s="526" t="s">
        <v>79</v>
      </c>
      <c r="B132" s="527"/>
      <c r="C132" s="527"/>
      <c r="D132" s="527"/>
      <c r="E132" s="527"/>
      <c r="F132" s="527"/>
      <c r="G132" s="527"/>
      <c r="H132" s="527"/>
      <c r="I132" s="527"/>
      <c r="J132" s="528"/>
      <c r="K132" s="61">
        <f>SUMIF(J14:J112,"SB(VRL)",K14:K112)</f>
        <v>1228.7</v>
      </c>
      <c r="L132" s="61">
        <f>SUMIF(J14:J112,"SB(VRL)",L14:L112)</f>
        <v>1228.7</v>
      </c>
      <c r="M132" s="61">
        <f>SUMIF(J14:J112,"SB(VRL)",M14:M112)</f>
        <v>0</v>
      </c>
      <c r="N132" s="44"/>
      <c r="O132" s="1"/>
    </row>
    <row r="133" spans="1:15" s="179" customFormat="1" x14ac:dyDescent="0.25">
      <c r="A133" s="526" t="s">
        <v>135</v>
      </c>
      <c r="B133" s="527"/>
      <c r="C133" s="527"/>
      <c r="D133" s="527"/>
      <c r="E133" s="527"/>
      <c r="F133" s="527"/>
      <c r="G133" s="527"/>
      <c r="H133" s="527"/>
      <c r="I133" s="527"/>
      <c r="J133" s="528"/>
      <c r="K133" s="61">
        <f>SUMIF(J15:J113,"SB(L)",K15:K113)</f>
        <v>268.3</v>
      </c>
      <c r="L133" s="61">
        <f>SUMIF(J15:J113,"SB(L)",L15:L113)</f>
        <v>246.3</v>
      </c>
      <c r="M133" s="61">
        <f>SUMIF(J15:J113,"SB(L)",M15:M113)</f>
        <v>-22</v>
      </c>
      <c r="N133" s="44"/>
      <c r="O133" s="1"/>
    </row>
    <row r="134" spans="1:15" s="179" customFormat="1" x14ac:dyDescent="0.25">
      <c r="A134" s="601" t="s">
        <v>80</v>
      </c>
      <c r="B134" s="602"/>
      <c r="C134" s="602"/>
      <c r="D134" s="602"/>
      <c r="E134" s="602"/>
      <c r="F134" s="602"/>
      <c r="G134" s="602"/>
      <c r="H134" s="602"/>
      <c r="I134" s="602"/>
      <c r="J134" s="603"/>
      <c r="K134" s="52">
        <f>SUM(K135:K137)</f>
        <v>386.79999999999995</v>
      </c>
      <c r="L134" s="52">
        <f>SUM(L135:L137)</f>
        <v>386.79999999999995</v>
      </c>
      <c r="M134" s="52">
        <f>SUM(M135:M137)</f>
        <v>0</v>
      </c>
      <c r="N134" s="44"/>
      <c r="O134" s="1"/>
    </row>
    <row r="135" spans="1:15" s="179" customFormat="1" x14ac:dyDescent="0.25">
      <c r="A135" s="604" t="s">
        <v>81</v>
      </c>
      <c r="B135" s="605"/>
      <c r="C135" s="605"/>
      <c r="D135" s="605"/>
      <c r="E135" s="605"/>
      <c r="F135" s="605"/>
      <c r="G135" s="605"/>
      <c r="H135" s="605"/>
      <c r="I135" s="606"/>
      <c r="J135" s="607"/>
      <c r="K135" s="59">
        <f>SUMIF(J14:J112,"ES",K14:K112)</f>
        <v>301.7</v>
      </c>
      <c r="L135" s="59">
        <f>SUMIF(J14:J112,"ES",L14:L112)</f>
        <v>301.7</v>
      </c>
      <c r="M135" s="59">
        <f>SUMIF(J14:J112,"ES",M14:M112)</f>
        <v>0</v>
      </c>
      <c r="N135" s="44"/>
      <c r="O135" s="1"/>
    </row>
    <row r="136" spans="1:15" s="179" customFormat="1" x14ac:dyDescent="0.25">
      <c r="A136" s="608" t="s">
        <v>82</v>
      </c>
      <c r="B136" s="609"/>
      <c r="C136" s="609"/>
      <c r="D136" s="609"/>
      <c r="E136" s="609"/>
      <c r="F136" s="609"/>
      <c r="G136" s="609"/>
      <c r="H136" s="609"/>
      <c r="I136" s="610"/>
      <c r="J136" s="611"/>
      <c r="K136" s="59">
        <f>SUMIF(J14:J112,"LRVB",K14:K112)</f>
        <v>18.399999999999999</v>
      </c>
      <c r="L136" s="59">
        <f>SUMIF(J14:J112,"LRVB",L14:L112)</f>
        <v>18.399999999999999</v>
      </c>
      <c r="M136" s="59">
        <f>SUMIF(J14:J112,"LRVB",M14:M112)</f>
        <v>0</v>
      </c>
      <c r="N136" s="44"/>
      <c r="O136" s="1"/>
    </row>
    <row r="137" spans="1:15" s="179" customFormat="1" x14ac:dyDescent="0.25">
      <c r="A137" s="608" t="s">
        <v>83</v>
      </c>
      <c r="B137" s="609"/>
      <c r="C137" s="609"/>
      <c r="D137" s="609"/>
      <c r="E137" s="609"/>
      <c r="F137" s="609"/>
      <c r="G137" s="609"/>
      <c r="H137" s="609"/>
      <c r="I137" s="610"/>
      <c r="J137" s="611"/>
      <c r="K137" s="59">
        <f>SUMIF(J14:J112,"Kt",K14:K112)</f>
        <v>66.7</v>
      </c>
      <c r="L137" s="59">
        <f>SUMIF(J14:J112,"Kt",L14:L112)</f>
        <v>66.7</v>
      </c>
      <c r="M137" s="59">
        <f>SUMIF(J14:J112,"Kt",M14:M112)</f>
        <v>0</v>
      </c>
      <c r="N137" s="44"/>
      <c r="O137" s="1"/>
    </row>
    <row r="138" spans="1:15" s="179" customFormat="1" ht="13.5" thickBot="1" x14ac:dyDescent="0.3">
      <c r="A138" s="586" t="s">
        <v>84</v>
      </c>
      <c r="B138" s="587"/>
      <c r="C138" s="587"/>
      <c r="D138" s="587"/>
      <c r="E138" s="587"/>
      <c r="F138" s="587"/>
      <c r="G138" s="587"/>
      <c r="H138" s="587"/>
      <c r="I138" s="587"/>
      <c r="J138" s="588"/>
      <c r="K138" s="53">
        <f>SUM(K119,K134)</f>
        <v>11690.400000000001</v>
      </c>
      <c r="L138" s="53">
        <f>SUM(L119,L134)</f>
        <v>9390.9999999999982</v>
      </c>
      <c r="M138" s="53">
        <f>SUM(M119,M134)</f>
        <v>-2299.3999999999996</v>
      </c>
      <c r="N138" s="11"/>
    </row>
    <row r="139" spans="1:15" s="179" customFormat="1" x14ac:dyDescent="0.25">
      <c r="A139" s="1"/>
      <c r="B139" s="1"/>
      <c r="C139" s="1"/>
      <c r="D139" s="1"/>
      <c r="E139" s="1"/>
      <c r="F139" s="1"/>
      <c r="G139" s="1"/>
      <c r="H139" s="2"/>
      <c r="I139" s="2"/>
      <c r="J139" s="440"/>
      <c r="K139" s="440"/>
      <c r="L139" s="440"/>
      <c r="M139" s="440"/>
      <c r="N139" s="1"/>
      <c r="O139" s="1"/>
    </row>
    <row r="140" spans="1:15" x14ac:dyDescent="0.2">
      <c r="I140" s="508"/>
      <c r="J140" s="509"/>
      <c r="K140" s="509"/>
      <c r="L140" s="509"/>
      <c r="M140" s="441"/>
    </row>
    <row r="141" spans="1:15" x14ac:dyDescent="0.2">
      <c r="K141" s="202"/>
      <c r="L141" s="202"/>
      <c r="M141" s="202"/>
    </row>
    <row r="142" spans="1:15" x14ac:dyDescent="0.2">
      <c r="K142" s="202"/>
      <c r="L142" s="202"/>
      <c r="M142" s="202"/>
    </row>
    <row r="143" spans="1:15" x14ac:dyDescent="0.2">
      <c r="K143" s="202"/>
      <c r="L143" s="202"/>
      <c r="M143" s="202"/>
    </row>
  </sheetData>
  <mergeCells count="193">
    <mergeCell ref="A126:J126"/>
    <mergeCell ref="N1:O1"/>
    <mergeCell ref="E3:N3"/>
    <mergeCell ref="E4:N4"/>
    <mergeCell ref="E5:N5"/>
    <mergeCell ref="A7:A9"/>
    <mergeCell ref="B7:B9"/>
    <mergeCell ref="C7:C9"/>
    <mergeCell ref="D7:D9"/>
    <mergeCell ref="E7:E9"/>
    <mergeCell ref="N7:O7"/>
    <mergeCell ref="N8:N9"/>
    <mergeCell ref="A10:O10"/>
    <mergeCell ref="A11:O11"/>
    <mergeCell ref="B12:O12"/>
    <mergeCell ref="C13:O13"/>
    <mergeCell ref="F7:F9"/>
    <mergeCell ref="G7:G9"/>
    <mergeCell ref="H7:H9"/>
    <mergeCell ref="I7:I9"/>
    <mergeCell ref="J7:J9"/>
    <mergeCell ref="K7:K9"/>
    <mergeCell ref="F14:F19"/>
    <mergeCell ref="E15:E16"/>
    <mergeCell ref="G15:G16"/>
    <mergeCell ref="I15:I16"/>
    <mergeCell ref="N15:N16"/>
    <mergeCell ref="E17:E19"/>
    <mergeCell ref="G17:G19"/>
    <mergeCell ref="I17:I19"/>
    <mergeCell ref="N17:N19"/>
    <mergeCell ref="H21:H23"/>
    <mergeCell ref="I21:I23"/>
    <mergeCell ref="E24:E26"/>
    <mergeCell ref="I24:I26"/>
    <mergeCell ref="N24:N25"/>
    <mergeCell ref="A27:A29"/>
    <mergeCell ref="B27:B29"/>
    <mergeCell ref="C27:C29"/>
    <mergeCell ref="E27:E29"/>
    <mergeCell ref="F27:F29"/>
    <mergeCell ref="A21:A23"/>
    <mergeCell ref="B21:B23"/>
    <mergeCell ref="C21:C23"/>
    <mergeCell ref="E21:E22"/>
    <mergeCell ref="F21:F23"/>
    <mergeCell ref="G21:G22"/>
    <mergeCell ref="A38:A40"/>
    <mergeCell ref="B38:B40"/>
    <mergeCell ref="C38:C40"/>
    <mergeCell ref="I38:I40"/>
    <mergeCell ref="E39:E40"/>
    <mergeCell ref="F39:F40"/>
    <mergeCell ref="G39:G40"/>
    <mergeCell ref="G27:G29"/>
    <mergeCell ref="H27:H29"/>
    <mergeCell ref="I27:I29"/>
    <mergeCell ref="A30:A32"/>
    <mergeCell ref="B30:B32"/>
    <mergeCell ref="C30:C32"/>
    <mergeCell ref="E30:E31"/>
    <mergeCell ref="F30:F31"/>
    <mergeCell ref="G30:G32"/>
    <mergeCell ref="I30:I32"/>
    <mergeCell ref="A33:A35"/>
    <mergeCell ref="B33:B35"/>
    <mergeCell ref="C33:C35"/>
    <mergeCell ref="E33:E34"/>
    <mergeCell ref="F33:F34"/>
    <mergeCell ref="G33:G35"/>
    <mergeCell ref="I33:I35"/>
    <mergeCell ref="C46:J46"/>
    <mergeCell ref="N46:O46"/>
    <mergeCell ref="C47:O47"/>
    <mergeCell ref="I48:I49"/>
    <mergeCell ref="F49:F50"/>
    <mergeCell ref="E51:E52"/>
    <mergeCell ref="G51:G52"/>
    <mergeCell ref="C36:J36"/>
    <mergeCell ref="C37:O37"/>
    <mergeCell ref="F41:F42"/>
    <mergeCell ref="N41:N42"/>
    <mergeCell ref="E55:E59"/>
    <mergeCell ref="F55:F59"/>
    <mergeCell ref="G55:G59"/>
    <mergeCell ref="N55:N56"/>
    <mergeCell ref="E60:E63"/>
    <mergeCell ref="F61:F63"/>
    <mergeCell ref="I61:I63"/>
    <mergeCell ref="N61:N63"/>
    <mergeCell ref="I55:I57"/>
    <mergeCell ref="E64:E66"/>
    <mergeCell ref="G64:G66"/>
    <mergeCell ref="I64:I66"/>
    <mergeCell ref="N64:N66"/>
    <mergeCell ref="A67:A80"/>
    <mergeCell ref="B67:B80"/>
    <mergeCell ref="C67:C80"/>
    <mergeCell ref="E67:E70"/>
    <mergeCell ref="G67:G70"/>
    <mergeCell ref="H67:H70"/>
    <mergeCell ref="I67:I70"/>
    <mergeCell ref="F68:F70"/>
    <mergeCell ref="N68:N70"/>
    <mergeCell ref="D71:D74"/>
    <mergeCell ref="E71:E74"/>
    <mergeCell ref="G71:G74"/>
    <mergeCell ref="H71:H74"/>
    <mergeCell ref="I71:I74"/>
    <mergeCell ref="N71:N73"/>
    <mergeCell ref="F72:F74"/>
    <mergeCell ref="E85:E87"/>
    <mergeCell ref="G85:G87"/>
    <mergeCell ref="I85:I87"/>
    <mergeCell ref="P85:P86"/>
    <mergeCell ref="E88:E90"/>
    <mergeCell ref="I88:I90"/>
    <mergeCell ref="E75:E79"/>
    <mergeCell ref="G75:G79"/>
    <mergeCell ref="N75:N77"/>
    <mergeCell ref="F77:F79"/>
    <mergeCell ref="E82:E84"/>
    <mergeCell ref="F82:F84"/>
    <mergeCell ref="G82:G84"/>
    <mergeCell ref="I82:I84"/>
    <mergeCell ref="N82:N84"/>
    <mergeCell ref="H93:H95"/>
    <mergeCell ref="I93:I95"/>
    <mergeCell ref="N93:N95"/>
    <mergeCell ref="A96:A98"/>
    <mergeCell ref="B96:B98"/>
    <mergeCell ref="C96:C98"/>
    <mergeCell ref="D96:D98"/>
    <mergeCell ref="E96:E98"/>
    <mergeCell ref="F96:F98"/>
    <mergeCell ref="G96:G98"/>
    <mergeCell ref="A93:A95"/>
    <mergeCell ref="B93:B95"/>
    <mergeCell ref="C93:C95"/>
    <mergeCell ref="E93:E95"/>
    <mergeCell ref="F93:F95"/>
    <mergeCell ref="G93:G95"/>
    <mergeCell ref="H96:H98"/>
    <mergeCell ref="I96:I98"/>
    <mergeCell ref="C100:J100"/>
    <mergeCell ref="N100:O100"/>
    <mergeCell ref="C101:O101"/>
    <mergeCell ref="D102:D104"/>
    <mergeCell ref="E102:E104"/>
    <mergeCell ref="G102:G104"/>
    <mergeCell ref="I102:I104"/>
    <mergeCell ref="N102:N104"/>
    <mergeCell ref="C110:J110"/>
    <mergeCell ref="N110:O110"/>
    <mergeCell ref="A121:J121"/>
    <mergeCell ref="B111:J111"/>
    <mergeCell ref="N111:O111"/>
    <mergeCell ref="B112:J112"/>
    <mergeCell ref="N112:O112"/>
    <mergeCell ref="P102:P104"/>
    <mergeCell ref="A106:A109"/>
    <mergeCell ref="B106:B109"/>
    <mergeCell ref="C106:C109"/>
    <mergeCell ref="E106:E109"/>
    <mergeCell ref="F106:F109"/>
    <mergeCell ref="G106:G109"/>
    <mergeCell ref="H106:H109"/>
    <mergeCell ref="I106:I109"/>
    <mergeCell ref="N106:N107"/>
    <mergeCell ref="A129:J129"/>
    <mergeCell ref="A136:J136"/>
    <mergeCell ref="A137:J137"/>
    <mergeCell ref="A138:J138"/>
    <mergeCell ref="L7:L9"/>
    <mergeCell ref="M7:M9"/>
    <mergeCell ref="A114:O114"/>
    <mergeCell ref="A130:J130"/>
    <mergeCell ref="A131:J131"/>
    <mergeCell ref="A132:J132"/>
    <mergeCell ref="A133:J133"/>
    <mergeCell ref="A134:J134"/>
    <mergeCell ref="A135:J135"/>
    <mergeCell ref="A122:J122"/>
    <mergeCell ref="A123:J123"/>
    <mergeCell ref="A124:J124"/>
    <mergeCell ref="A125:J125"/>
    <mergeCell ref="A127:J127"/>
    <mergeCell ref="A128:J128"/>
    <mergeCell ref="A113:O113"/>
    <mergeCell ref="A117:J117"/>
    <mergeCell ref="A118:J118"/>
    <mergeCell ref="A119:J119"/>
    <mergeCell ref="A120:J120"/>
  </mergeCells>
  <printOptions horizontalCentered="1"/>
  <pageMargins left="0.59055118110236227" right="0.19685039370078741" top="0.39370078740157483" bottom="0" header="0.31496062992125984" footer="0.31496062992125984"/>
  <pageSetup paperSize="9" scale="66" orientation="portrait" r:id="rId1"/>
  <rowBreaks count="2" manualBreakCount="2">
    <brk id="54" max="14" man="1"/>
    <brk id="11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2018 MVP</vt:lpstr>
      <vt:lpstr>Lyginamasis variantas</vt:lpstr>
      <vt:lpstr>'2018 MVP'!Print_Area</vt:lpstr>
      <vt:lpstr>'Lyginamasis variantas'!Print_Area</vt:lpstr>
      <vt:lpstr>'2018 MVP'!Print_Titles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Audra Cepiene</cp:lastModifiedBy>
  <cp:lastPrinted>2018-06-18T05:45:12Z</cp:lastPrinted>
  <dcterms:created xsi:type="dcterms:W3CDTF">2015-10-26T14:41:47Z</dcterms:created>
  <dcterms:modified xsi:type="dcterms:W3CDTF">2018-11-06T09:34:51Z</dcterms:modified>
</cp:coreProperties>
</file>