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LUOSNIS\Kmsa\Strateginio planavimo skyrius\SVP keitimai\2018-2020 SVP keitimas\2018-10-25 keitimas\SPRENDIMAS\"/>
    </mc:Choice>
  </mc:AlternateContent>
  <bookViews>
    <workbookView xWindow="30" yWindow="3285" windowWidth="15480" windowHeight="8100"/>
  </bookViews>
  <sheets>
    <sheet name="7 programa" sheetId="14" r:id="rId1"/>
    <sheet name="Lyginamasis variantas" sheetId="17" state="hidden" r:id="rId2"/>
    <sheet name="aiškinamoji lentelė" sheetId="10" state="hidden" r:id="rId3"/>
  </sheets>
  <definedNames>
    <definedName name="_xlnm.Print_Area" localSheetId="0">'7 programa'!$A$1:$N$252</definedName>
    <definedName name="_xlnm.Print_Area" localSheetId="2">'aiškinamoji lentelė'!$A$1:$S$273</definedName>
    <definedName name="_xlnm.Print_Area" localSheetId="1">'Lyginamasis variantas'!$A$1:$U$251</definedName>
    <definedName name="_xlnm.Print_Titles" localSheetId="0">'7 programa'!$8:$10</definedName>
    <definedName name="_xlnm.Print_Titles" localSheetId="2">'aiškinamoji lentelė'!$7:$9</definedName>
    <definedName name="_xlnm.Print_Titles" localSheetId="1">'Lyginamasis variantas'!$8:$10</definedName>
  </definedNames>
  <calcPr calcId="162913" fullPrecision="0"/>
</workbook>
</file>

<file path=xl/calcChain.xml><?xml version="1.0" encoding="utf-8"?>
<calcChain xmlns="http://schemas.openxmlformats.org/spreadsheetml/2006/main">
  <c r="O133" i="17" l="1"/>
  <c r="L133" i="17"/>
  <c r="I133" i="17"/>
  <c r="H141" i="14" l="1"/>
  <c r="K185" i="10"/>
  <c r="H80" i="14" l="1"/>
  <c r="M128" i="17" l="1"/>
  <c r="J128" i="17"/>
  <c r="H62" i="14" l="1"/>
  <c r="K65" i="10"/>
  <c r="I61" i="17" l="1"/>
  <c r="J61" i="17" s="1"/>
  <c r="K149" i="10" l="1"/>
  <c r="I118" i="14"/>
  <c r="M133" i="17"/>
  <c r="H118" i="14"/>
  <c r="I15" i="14" l="1"/>
  <c r="J205" i="17" l="1"/>
  <c r="H191" i="14"/>
  <c r="M64" i="17" l="1"/>
  <c r="J23" i="17" l="1"/>
  <c r="J99" i="17" l="1"/>
  <c r="J110" i="17" l="1"/>
  <c r="H16" i="14"/>
  <c r="H190" i="17" l="1"/>
  <c r="I190" i="17"/>
  <c r="H119" i="17" l="1"/>
  <c r="L116" i="17"/>
  <c r="K116" i="17"/>
  <c r="H79" i="17"/>
  <c r="I79" i="17"/>
  <c r="I116" i="17" s="1"/>
  <c r="P223" i="17" l="1"/>
  <c r="J117" i="14" l="1"/>
  <c r="I117" i="14"/>
  <c r="O116" i="17"/>
  <c r="P116" i="17"/>
  <c r="P168" i="17" s="1"/>
  <c r="P224" i="17" s="1"/>
  <c r="P225" i="17" s="1"/>
  <c r="M167" i="17" l="1"/>
  <c r="M223" i="17"/>
  <c r="M116" i="17" l="1"/>
  <c r="M168" i="17" s="1"/>
  <c r="M224" i="17" s="1"/>
  <c r="M225" i="17" s="1"/>
  <c r="M242" i="17" l="1"/>
  <c r="M272" i="10"/>
  <c r="M271" i="10"/>
  <c r="M270" i="10"/>
  <c r="M269" i="10"/>
  <c r="L264" i="10"/>
  <c r="M267" i="10"/>
  <c r="M266" i="10"/>
  <c r="M265" i="10"/>
  <c r="M264" i="10"/>
  <c r="N263" i="10"/>
  <c r="M263" i="10"/>
  <c r="N262" i="10"/>
  <c r="M262" i="10"/>
  <c r="L262" i="10"/>
  <c r="K262" i="10"/>
  <c r="M261" i="10"/>
  <c r="M260" i="10"/>
  <c r="M259" i="10"/>
  <c r="K142" i="10"/>
  <c r="K99" i="10"/>
  <c r="K139" i="10" s="1"/>
  <c r="K62" i="10" l="1"/>
  <c r="K51" i="10" l="1"/>
  <c r="K47" i="10"/>
  <c r="K23" i="10"/>
  <c r="R146" i="10"/>
  <c r="K264" i="10" l="1"/>
  <c r="K67" i="10"/>
  <c r="M246" i="10"/>
  <c r="M243" i="10"/>
  <c r="M238" i="10"/>
  <c r="M233" i="10"/>
  <c r="M212" i="10"/>
  <c r="M213" i="10" s="1"/>
  <c r="M191" i="10"/>
  <c r="M162" i="10"/>
  <c r="M159" i="10"/>
  <c r="M144" i="10"/>
  <c r="M156" i="10" s="1"/>
  <c r="M133" i="10"/>
  <c r="M130" i="10"/>
  <c r="M108" i="10"/>
  <c r="M79" i="10"/>
  <c r="M67" i="10"/>
  <c r="M139" i="10" l="1"/>
  <c r="M257" i="10"/>
  <c r="M258" i="10"/>
  <c r="M239" i="10"/>
  <c r="M192" i="10"/>
  <c r="M268" i="10"/>
  <c r="M247" i="10"/>
  <c r="M256" i="10" l="1"/>
  <c r="M255" i="10" s="1"/>
  <c r="M273" i="10" s="1"/>
  <c r="M248" i="10"/>
  <c r="M249" i="10" s="1"/>
  <c r="H168" i="14"/>
  <c r="I208" i="17" l="1"/>
  <c r="I167" i="17" l="1"/>
  <c r="J167" i="17" l="1"/>
  <c r="L65" i="17" l="1"/>
  <c r="L15" i="17"/>
  <c r="L64" i="17" s="1"/>
  <c r="J208" i="17" l="1"/>
  <c r="J214" i="17" s="1"/>
  <c r="J116" i="17" l="1"/>
  <c r="H120" i="14" l="1"/>
  <c r="I119" i="17"/>
  <c r="H65" i="17" l="1"/>
  <c r="J133" i="17" l="1"/>
  <c r="I65" i="17" l="1"/>
  <c r="H66" i="14"/>
  <c r="K69" i="10"/>
  <c r="O247" i="17" l="1"/>
  <c r="O246" i="17"/>
  <c r="O245" i="17"/>
  <c r="O244" i="17"/>
  <c r="O242" i="17"/>
  <c r="O241" i="17"/>
  <c r="O240" i="17"/>
  <c r="O239" i="17"/>
  <c r="O238" i="17"/>
  <c r="O237" i="17"/>
  <c r="O236" i="17"/>
  <c r="O235" i="17"/>
  <c r="O234" i="17"/>
  <c r="O233" i="17"/>
  <c r="O232" i="17"/>
  <c r="O231" i="17"/>
  <c r="L247" i="17"/>
  <c r="L246" i="17"/>
  <c r="L245" i="17"/>
  <c r="L244" i="17"/>
  <c r="L241" i="17"/>
  <c r="L240" i="17"/>
  <c r="L239" i="17"/>
  <c r="L238" i="17"/>
  <c r="L237" i="17"/>
  <c r="L236" i="17"/>
  <c r="L235" i="17"/>
  <c r="L234" i="17"/>
  <c r="L233" i="17"/>
  <c r="L232" i="17"/>
  <c r="L231" i="17"/>
  <c r="J223" i="17"/>
  <c r="I247" i="17" l="1"/>
  <c r="I246" i="17"/>
  <c r="I245" i="17"/>
  <c r="I244" i="17"/>
  <c r="I242" i="17"/>
  <c r="I241" i="17"/>
  <c r="I240" i="17"/>
  <c r="I239" i="17"/>
  <c r="I237" i="17"/>
  <c r="I236" i="17"/>
  <c r="I234" i="17"/>
  <c r="I235" i="17"/>
  <c r="I233" i="17"/>
  <c r="T124" i="17" l="1"/>
  <c r="O222" i="17" l="1"/>
  <c r="O218" i="17"/>
  <c r="O213" i="17"/>
  <c r="O208" i="17"/>
  <c r="O187" i="17"/>
  <c r="O188" i="17" s="1"/>
  <c r="O167" i="17"/>
  <c r="O139" i="17"/>
  <c r="O136" i="17"/>
  <c r="O78" i="17"/>
  <c r="O64" i="17"/>
  <c r="L222" i="17"/>
  <c r="L218" i="17"/>
  <c r="L213" i="17"/>
  <c r="L208" i="17"/>
  <c r="L187" i="17"/>
  <c r="L188" i="17" s="1"/>
  <c r="L167" i="17"/>
  <c r="L139" i="17"/>
  <c r="L136" i="17"/>
  <c r="L78" i="17"/>
  <c r="I222" i="17"/>
  <c r="I218" i="17"/>
  <c r="I213" i="17"/>
  <c r="I187" i="17"/>
  <c r="I188" i="17" s="1"/>
  <c r="I139" i="17"/>
  <c r="I136" i="17"/>
  <c r="I66" i="17"/>
  <c r="I231" i="17"/>
  <c r="I16" i="17"/>
  <c r="N247" i="17"/>
  <c r="P247" i="17" s="1"/>
  <c r="K247" i="17"/>
  <c r="M247" i="17" s="1"/>
  <c r="H247" i="17"/>
  <c r="J247" i="17" s="1"/>
  <c r="N246" i="17"/>
  <c r="P246" i="17" s="1"/>
  <c r="K246" i="17"/>
  <c r="M246" i="17" s="1"/>
  <c r="H246" i="17"/>
  <c r="J246" i="17" s="1"/>
  <c r="N245" i="17"/>
  <c r="P245" i="17" s="1"/>
  <c r="K245" i="17"/>
  <c r="M245" i="17" s="1"/>
  <c r="H245" i="17"/>
  <c r="J245" i="17" s="1"/>
  <c r="N244" i="17"/>
  <c r="P244" i="17" s="1"/>
  <c r="K244" i="17"/>
  <c r="M244" i="17" s="1"/>
  <c r="H244" i="17"/>
  <c r="J244" i="17" s="1"/>
  <c r="H242" i="17"/>
  <c r="J242" i="17" s="1"/>
  <c r="N241" i="17"/>
  <c r="P241" i="17" s="1"/>
  <c r="K241" i="17"/>
  <c r="M241" i="17" s="1"/>
  <c r="H241" i="17"/>
  <c r="J241" i="17" s="1"/>
  <c r="N240" i="17"/>
  <c r="P240" i="17" s="1"/>
  <c r="K240" i="17"/>
  <c r="M240" i="17" s="1"/>
  <c r="H240" i="17"/>
  <c r="J240" i="17" s="1"/>
  <c r="N239" i="17"/>
  <c r="P239" i="17" s="1"/>
  <c r="K239" i="17"/>
  <c r="M239" i="17" s="1"/>
  <c r="H239" i="17"/>
  <c r="J239" i="17" s="1"/>
  <c r="N238" i="17"/>
  <c r="P238" i="17" s="1"/>
  <c r="K238" i="17"/>
  <c r="M238" i="17" s="1"/>
  <c r="N237" i="17"/>
  <c r="P237" i="17" s="1"/>
  <c r="K237" i="17"/>
  <c r="M237" i="17" s="1"/>
  <c r="H237" i="17"/>
  <c r="J237" i="17" s="1"/>
  <c r="N236" i="17"/>
  <c r="P236" i="17" s="1"/>
  <c r="K236" i="17"/>
  <c r="M236" i="17" s="1"/>
  <c r="H236" i="17"/>
  <c r="J236" i="17" s="1"/>
  <c r="N235" i="17"/>
  <c r="P235" i="17" s="1"/>
  <c r="K235" i="17"/>
  <c r="M235" i="17" s="1"/>
  <c r="H235" i="17"/>
  <c r="J235" i="17" s="1"/>
  <c r="N234" i="17"/>
  <c r="P234" i="17" s="1"/>
  <c r="K234" i="17"/>
  <c r="M234" i="17" s="1"/>
  <c r="H234" i="17"/>
  <c r="J234" i="17" s="1"/>
  <c r="N233" i="17"/>
  <c r="P233" i="17" s="1"/>
  <c r="K233" i="17"/>
  <c r="M233" i="17" s="1"/>
  <c r="H233" i="17"/>
  <c r="J233" i="17" s="1"/>
  <c r="N232" i="17"/>
  <c r="P232" i="17" s="1"/>
  <c r="K232" i="17"/>
  <c r="M232" i="17" s="1"/>
  <c r="N231" i="17"/>
  <c r="P231" i="17" s="1"/>
  <c r="K231" i="17"/>
  <c r="M231" i="17" s="1"/>
  <c r="N222" i="17"/>
  <c r="K222" i="17"/>
  <c r="H222" i="17"/>
  <c r="N218" i="17"/>
  <c r="K218" i="17"/>
  <c r="H218" i="17"/>
  <c r="N213" i="17"/>
  <c r="K213" i="17"/>
  <c r="H213" i="17"/>
  <c r="N208" i="17"/>
  <c r="K208" i="17"/>
  <c r="H208" i="17"/>
  <c r="N187" i="17"/>
  <c r="N188" i="17" s="1"/>
  <c r="K187" i="17"/>
  <c r="K188" i="17" s="1"/>
  <c r="H187" i="17"/>
  <c r="H188" i="17" s="1"/>
  <c r="N167" i="17"/>
  <c r="K167" i="17"/>
  <c r="H167" i="17"/>
  <c r="N139" i="17"/>
  <c r="K139" i="17"/>
  <c r="H139" i="17"/>
  <c r="N136" i="17"/>
  <c r="K136" i="17"/>
  <c r="H136" i="17"/>
  <c r="N133" i="17"/>
  <c r="K133" i="17"/>
  <c r="H133" i="17"/>
  <c r="S124" i="17"/>
  <c r="N116" i="17"/>
  <c r="H116" i="17"/>
  <c r="N78" i="17"/>
  <c r="K78" i="17"/>
  <c r="H66" i="17"/>
  <c r="H232" i="17" s="1"/>
  <c r="N64" i="17"/>
  <c r="K64" i="17"/>
  <c r="H62" i="17"/>
  <c r="H16" i="17"/>
  <c r="H64" i="17" l="1"/>
  <c r="I238" i="17"/>
  <c r="I64" i="17"/>
  <c r="H231" i="17"/>
  <c r="J231" i="17" s="1"/>
  <c r="J62" i="17"/>
  <c r="J64" i="17" s="1"/>
  <c r="J168" i="17" s="1"/>
  <c r="J224" i="17" s="1"/>
  <c r="J225" i="17" s="1"/>
  <c r="O214" i="17"/>
  <c r="L214" i="17"/>
  <c r="P230" i="17"/>
  <c r="P229" i="17" s="1"/>
  <c r="K214" i="17"/>
  <c r="I214" i="17"/>
  <c r="N214" i="17"/>
  <c r="H78" i="17"/>
  <c r="H168" i="17" s="1"/>
  <c r="N243" i="17"/>
  <c r="J243" i="17"/>
  <c r="H223" i="17"/>
  <c r="I78" i="17"/>
  <c r="I168" i="17" s="1"/>
  <c r="I232" i="17"/>
  <c r="J232" i="17" s="1"/>
  <c r="H214" i="17"/>
  <c r="K223" i="17"/>
  <c r="N223" i="17"/>
  <c r="K168" i="17"/>
  <c r="H238" i="17"/>
  <c r="I223" i="17"/>
  <c r="N168" i="17"/>
  <c r="K230" i="17"/>
  <c r="K229" i="17" s="1"/>
  <c r="H243" i="17"/>
  <c r="K243" i="17"/>
  <c r="L168" i="17"/>
  <c r="L223" i="17"/>
  <c r="O223" i="17"/>
  <c r="O168" i="17"/>
  <c r="N230" i="17"/>
  <c r="N229" i="17" s="1"/>
  <c r="H230" i="17" l="1"/>
  <c r="J238" i="17"/>
  <c r="N224" i="17"/>
  <c r="N225" i="17" s="1"/>
  <c r="N248" i="17"/>
  <c r="I230" i="17"/>
  <c r="H224" i="17"/>
  <c r="H225" i="17" s="1"/>
  <c r="K224" i="17"/>
  <c r="K225" i="17" s="1"/>
  <c r="N242" i="17" s="1"/>
  <c r="P242" i="17" s="1"/>
  <c r="L224" i="17"/>
  <c r="L225" i="17" s="1"/>
  <c r="H229" i="17"/>
  <c r="H248" i="17" s="1"/>
  <c r="K248" i="17"/>
  <c r="L243" i="17"/>
  <c r="M243" i="17" s="1"/>
  <c r="O224" i="17"/>
  <c r="O225" i="17" s="1"/>
  <c r="I224" i="17"/>
  <c r="I225" i="17" s="1"/>
  <c r="H137" i="14"/>
  <c r="K159" i="10"/>
  <c r="I243" i="17" l="1"/>
  <c r="O230" i="17"/>
  <c r="O229" i="17" s="1"/>
  <c r="O243" i="17"/>
  <c r="P243" i="17" s="1"/>
  <c r="L230" i="17"/>
  <c r="I239" i="14"/>
  <c r="H239" i="14"/>
  <c r="H209" i="14"/>
  <c r="L229" i="17" l="1"/>
  <c r="M229" i="17" s="1"/>
  <c r="M230" i="17"/>
  <c r="I229" i="17"/>
  <c r="I248" i="17" s="1"/>
  <c r="J230" i="17"/>
  <c r="J229" i="17" s="1"/>
  <c r="J248" i="17" s="1"/>
  <c r="O248" i="17"/>
  <c r="P248" i="17" s="1"/>
  <c r="L212" i="10"/>
  <c r="K212" i="10"/>
  <c r="K191" i="10"/>
  <c r="L191" i="10"/>
  <c r="N191" i="10"/>
  <c r="L248" i="17" l="1"/>
  <c r="M248" i="17" s="1"/>
  <c r="K156" i="10"/>
  <c r="I134" i="14"/>
  <c r="H117" i="14"/>
  <c r="I79" i="14" l="1"/>
  <c r="J79" i="14"/>
  <c r="H67" i="14"/>
  <c r="H79" i="14" s="1"/>
  <c r="I65" i="14"/>
  <c r="J65" i="14"/>
  <c r="L67" i="10"/>
  <c r="I168" i="14" l="1"/>
  <c r="I140" i="14"/>
  <c r="J140" i="14"/>
  <c r="H140" i="14"/>
  <c r="K162" i="10"/>
  <c r="L108" i="10" l="1"/>
  <c r="L139" i="10" s="1"/>
  <c r="K74" i="10"/>
  <c r="N162" i="10" l="1"/>
  <c r="L162" i="10"/>
  <c r="H134" i="14" l="1"/>
  <c r="J168" i="14" l="1"/>
  <c r="J240" i="14" l="1"/>
  <c r="J239" i="14"/>
  <c r="H248" i="14"/>
  <c r="H247" i="14"/>
  <c r="H246" i="14"/>
  <c r="H245" i="14"/>
  <c r="H243" i="14"/>
  <c r="H242" i="14"/>
  <c r="H241" i="14"/>
  <c r="H240" i="14"/>
  <c r="H238" i="14"/>
  <c r="H237" i="14"/>
  <c r="H236" i="14"/>
  <c r="H235" i="14"/>
  <c r="H234" i="14"/>
  <c r="H233" i="14"/>
  <c r="I214" i="14"/>
  <c r="J214" i="14"/>
  <c r="H214" i="14"/>
  <c r="H215" i="14" s="1"/>
  <c r="I188" i="14" l="1"/>
  <c r="I189" i="14" s="1"/>
  <c r="J188" i="14"/>
  <c r="J189" i="14" s="1"/>
  <c r="H188" i="14"/>
  <c r="H189" i="14" s="1"/>
  <c r="J134" i="14"/>
  <c r="H223" i="14" l="1"/>
  <c r="H219" i="14"/>
  <c r="J248" i="14"/>
  <c r="I248" i="14"/>
  <c r="J247" i="14"/>
  <c r="I247" i="14"/>
  <c r="J246" i="14"/>
  <c r="I246" i="14"/>
  <c r="J245" i="14"/>
  <c r="I245" i="14"/>
  <c r="J242" i="14"/>
  <c r="I242" i="14"/>
  <c r="J241" i="14"/>
  <c r="I241" i="14"/>
  <c r="I240" i="14"/>
  <c r="J238" i="14"/>
  <c r="I238" i="14"/>
  <c r="J237" i="14"/>
  <c r="I237" i="14"/>
  <c r="J236" i="14"/>
  <c r="I236" i="14"/>
  <c r="J235" i="14"/>
  <c r="I235" i="14"/>
  <c r="J234" i="14"/>
  <c r="I234" i="14"/>
  <c r="I233" i="14"/>
  <c r="J223" i="14"/>
  <c r="I223" i="14"/>
  <c r="J219" i="14"/>
  <c r="I219" i="14"/>
  <c r="J137" i="14"/>
  <c r="I137" i="14"/>
  <c r="M125" i="14"/>
  <c r="N125" i="14" s="1"/>
  <c r="H224" i="14" l="1"/>
  <c r="H65" i="14"/>
  <c r="H169" i="14" s="1"/>
  <c r="H232" i="14"/>
  <c r="K233" i="10"/>
  <c r="J209" i="14"/>
  <c r="J215" i="14" s="1"/>
  <c r="I209" i="14"/>
  <c r="I215" i="14" s="1"/>
  <c r="H244" i="14"/>
  <c r="J244" i="14"/>
  <c r="I224" i="14"/>
  <c r="J224" i="14"/>
  <c r="I244" i="14"/>
  <c r="J233" i="14"/>
  <c r="H231" i="14" l="1"/>
  <c r="H230" i="14" s="1"/>
  <c r="H249" i="14" s="1"/>
  <c r="I169" i="14"/>
  <c r="I225" i="14" s="1"/>
  <c r="I226" i="14" s="1"/>
  <c r="I232" i="14"/>
  <c r="I231" i="14" s="1"/>
  <c r="I230" i="14" s="1"/>
  <c r="I249" i="14" s="1"/>
  <c r="H225" i="14"/>
  <c r="H226" i="14" s="1"/>
  <c r="K246" i="10"/>
  <c r="J169" i="14" l="1"/>
  <c r="J225" i="14" s="1"/>
  <c r="J226" i="14" s="1"/>
  <c r="J232" i="14"/>
  <c r="J231" i="14" s="1"/>
  <c r="J230" i="14" s="1"/>
  <c r="J249" i="14" s="1"/>
  <c r="J243" i="14"/>
  <c r="K257" i="10" l="1"/>
  <c r="N270" i="10" l="1"/>
  <c r="L270" i="10"/>
  <c r="K270" i="10"/>
  <c r="K265" i="10" l="1"/>
  <c r="K266" i="10"/>
  <c r="K267" i="10"/>
  <c r="K263" i="10"/>
  <c r="K259" i="10"/>
  <c r="K260" i="10"/>
  <c r="K258" i="10"/>
  <c r="K269" i="10"/>
  <c r="K272" i="10"/>
  <c r="N233" i="10" l="1"/>
  <c r="L233" i="10"/>
  <c r="Q146" i="10" l="1"/>
  <c r="S146" i="10" s="1"/>
  <c r="N144" i="10"/>
  <c r="N156" i="10" s="1"/>
  <c r="L144" i="10"/>
  <c r="L156" i="10" s="1"/>
  <c r="N133" i="10"/>
  <c r="N130" i="10"/>
  <c r="N139" i="10" s="1"/>
  <c r="N79" i="10" l="1"/>
  <c r="L79" i="10"/>
  <c r="K79" i="10"/>
  <c r="K192" i="10" s="1"/>
  <c r="L257" i="10" l="1"/>
  <c r="K238" i="10"/>
  <c r="K239" i="10" s="1"/>
  <c r="N257" i="10" l="1"/>
  <c r="K271" i="10"/>
  <c r="N271" i="10"/>
  <c r="L271" i="10"/>
  <c r="N269" i="10"/>
  <c r="L269" i="10"/>
  <c r="L267" i="10"/>
  <c r="L266" i="10"/>
  <c r="L265" i="10"/>
  <c r="L263" i="10"/>
  <c r="N261" i="10"/>
  <c r="L261" i="10"/>
  <c r="K261" i="10"/>
  <c r="K256" i="10" s="1"/>
  <c r="N260" i="10"/>
  <c r="L260" i="10"/>
  <c r="N258" i="10"/>
  <c r="L258" i="10"/>
  <c r="L238" i="10" l="1"/>
  <c r="N238" i="10"/>
  <c r="L239" i="10" l="1"/>
  <c r="N239" i="10"/>
  <c r="N212" i="10" l="1"/>
  <c r="L159" i="10" l="1"/>
  <c r="N159" i="10"/>
  <c r="N192" i="10" s="1"/>
  <c r="L213" i="10"/>
  <c r="K243" i="10"/>
  <c r="K247" i="10" s="1"/>
  <c r="L243" i="10"/>
  <c r="L247" i="10" s="1"/>
  <c r="N243" i="10"/>
  <c r="N246" i="10"/>
  <c r="L259" i="10"/>
  <c r="L256" i="10" s="1"/>
  <c r="N259" i="10"/>
  <c r="N256" i="10" s="1"/>
  <c r="K255" i="10"/>
  <c r="K268" i="10"/>
  <c r="L272" i="10"/>
  <c r="N272" i="10"/>
  <c r="L192" i="10" l="1"/>
  <c r="N264" i="10"/>
  <c r="N247" i="10"/>
  <c r="L255" i="10"/>
  <c r="K213" i="10"/>
  <c r="N268" i="10"/>
  <c r="L268" i="10"/>
  <c r="N213" i="10"/>
  <c r="K273" i="10" l="1"/>
  <c r="K248" i="10"/>
  <c r="K249" i="10" s="1"/>
  <c r="L248" i="10"/>
  <c r="L249" i="10" l="1"/>
  <c r="N267" i="10" s="1"/>
  <c r="N248" i="10"/>
  <c r="N249" i="10" s="1"/>
  <c r="N266" i="10" l="1"/>
  <c r="N265" i="10"/>
  <c r="L273" i="10"/>
  <c r="N255" i="10" l="1"/>
  <c r="N273" i="10" s="1"/>
</calcChain>
</file>

<file path=xl/comments1.xml><?xml version="1.0" encoding="utf-8"?>
<comments xmlns="http://schemas.openxmlformats.org/spreadsheetml/2006/main">
  <authors>
    <author>Audra Cepiene</author>
    <author>Saulina Paulauskiene</author>
  </authors>
  <commentList>
    <comment ref="K19" authorId="0" shapeId="0">
      <text>
        <r>
          <rPr>
            <sz val="9"/>
            <color indexed="81"/>
            <rFont val="Tahoma"/>
            <family val="2"/>
            <charset val="186"/>
          </rPr>
          <t>Įkainiai paimti iš 2017 -06-16  sutarties Nr. J9-1444 su Ūkininko Prano Rimando Olisevičiaus gėlininkystės ūkiu, atsižvelgiant į NPD kilimą ir ekonomikos lygio svyravimus, yra pakitę į didžiąją pusę. Yra nupirktos 5 vnt naujos erdvinės tūrinės gėlinės. Perdarytas Poilsio parke daugiametis augalų plotas į daugiametį-vienmetį gėlyną, Debreceno  ir Pempininkų atremontuotose aikštėse atsirado nauji gėlynai, kurių bendras plotas 450 m2, taip pat ten numatoma pastatyti pastatomas gėlines. Pagal parengtą projektą bus pakeistas Melnragės žiedo gėlyno išdėstymas, jį praplečiant, Kepėjų g. prie Boso skulptūros ir Kulių Vartų g. suformuoti daugiamečiai -vienmečiai gėlynai. Planuojama įsigyti 6 vnt pastatomas gėlines atremontuotoje Žardės aikštėje. Senojo turgaus aikštėje atsirado papildomai 2 pastatomos vazos. Bus tvarkomi gėlynai teritorijoje ties Taikos pr. 76 ir prie Saulėtos vaistinės.</t>
        </r>
      </text>
    </comment>
    <comment ref="E20" authorId="0" shapeId="0">
      <text>
        <r>
          <rPr>
            <b/>
            <sz val="9"/>
            <color indexed="81"/>
            <rFont val="Tahoma"/>
            <family val="2"/>
            <charset val="186"/>
          </rPr>
          <t>KSP 2.4.2.3.</t>
        </r>
        <r>
          <rPr>
            <sz val="9"/>
            <color indexed="81"/>
            <rFont val="Tahoma"/>
            <family val="2"/>
            <charset val="186"/>
          </rPr>
          <t xml:space="preserve">
Atnaujinti miesto centre esančius fontanus įrengiant šviesos instaliacijas ar kt. efektus </t>
        </r>
      </text>
    </comment>
    <comment ref="K20" authorId="0" shapeId="0">
      <text>
        <r>
          <rPr>
            <sz val="9"/>
            <color indexed="81"/>
            <rFont val="Tahoma"/>
            <family val="2"/>
            <charset val="186"/>
          </rPr>
          <t xml:space="preserve">Eksploatuojami 4 fontanai: "Taravos Anikė"; "Laivelis" Meridiano skvere; Debreceno aikštės fontanas; Pempininkų aikštės fontanas
</t>
        </r>
      </text>
    </comment>
    <comment ref="K34" authorId="1" shapeId="0">
      <text>
        <r>
          <rPr>
            <sz val="9"/>
            <color indexed="81"/>
            <rFont val="Tahoma"/>
            <family val="2"/>
            <charset val="186"/>
          </rPr>
          <t>Iš viso mieste yra 1,5 tūkst. vnt. šiukšliadėžių</t>
        </r>
      </text>
    </comment>
    <comment ref="K35" authorId="0" shapeId="0">
      <text>
        <r>
          <rPr>
            <sz val="9"/>
            <color indexed="81"/>
            <rFont val="Tahoma"/>
            <family val="2"/>
            <charset val="186"/>
          </rPr>
          <t>Iš viso mieste yra 1,1 tūkst. vnt. suoliukų</t>
        </r>
      </text>
    </comment>
    <comment ref="E41" authorId="0" shapeId="0">
      <text>
        <r>
          <rPr>
            <b/>
            <sz val="9"/>
            <color indexed="81"/>
            <rFont val="Tahoma"/>
            <family val="2"/>
            <charset val="186"/>
          </rPr>
          <t>3.2.1.7 KSP priemonė:</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E46" authorId="0" shape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E50" authorId="0" shape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E52" authorId="0" shape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E54" authorId="0" shapeId="0">
      <text>
        <r>
          <rPr>
            <b/>
            <sz val="9"/>
            <color indexed="81"/>
            <rFont val="Tahoma"/>
            <family val="2"/>
            <charset val="186"/>
          </rPr>
          <t xml:space="preserve">3.2.1.7 </t>
        </r>
        <r>
          <rPr>
            <sz val="9"/>
            <color indexed="81"/>
            <rFont val="Tahoma"/>
            <family val="2"/>
            <charset val="186"/>
          </rPr>
          <t xml:space="preserve">KSP priemonė: Sutvarkyti senamiesčio ir istorinės miesto dalies reprezentacinių viešųjų erdvių (Teatro, Turgaus, Atgimimo aikščių, Ferdinando ir kitų skverų) infrastruktūrą pritaikant jas turizmo reikmėms bei renginiams 
</t>
        </r>
      </text>
    </comment>
    <comment ref="E56" authorId="0" shapeId="0">
      <text>
        <r>
          <rPr>
            <b/>
            <sz val="9"/>
            <color indexed="81"/>
            <rFont val="Tahoma"/>
            <family val="2"/>
            <charset val="186"/>
          </rPr>
          <t>3.2.1.7 KSP priemonė:</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G56" authorId="0" shapeId="0">
      <text>
        <r>
          <rPr>
            <sz val="9"/>
            <color indexed="81"/>
            <rFont val="Tahoma"/>
            <family val="2"/>
            <charset val="186"/>
          </rPr>
          <t>Visuomenininkai</t>
        </r>
      </text>
    </comment>
    <comment ref="E58" authorId="0" shapeId="0">
      <text>
        <r>
          <rPr>
            <b/>
            <sz val="9"/>
            <color indexed="81"/>
            <rFont val="Tahoma"/>
            <family val="2"/>
            <charset val="186"/>
          </rPr>
          <t xml:space="preserve">3.2.1.7 </t>
        </r>
        <r>
          <rPr>
            <sz val="9"/>
            <color indexed="81"/>
            <rFont val="Tahoma"/>
            <family val="2"/>
            <charset val="186"/>
          </rPr>
          <t xml:space="preserve">KSP priemonė: Sutvarkyti senamiesčio ir istorinės miesto dalies reprezentacinių viešųjų erdvių (Teatro, Turgaus, Atgimimo aikščių, Ferdinando ir kitų skverų) infrastruktūrą pritaikant jas turizmo reikmėms bei renginiams 
</t>
        </r>
      </text>
    </comment>
    <comment ref="E60" authorId="0" shapeId="0">
      <text>
        <r>
          <rPr>
            <b/>
            <sz val="9"/>
            <color indexed="81"/>
            <rFont val="Tahoma"/>
            <family val="2"/>
            <charset val="186"/>
          </rPr>
          <t xml:space="preserve">3.2.1.7 </t>
        </r>
        <r>
          <rPr>
            <sz val="9"/>
            <color indexed="81"/>
            <rFont val="Tahoma"/>
            <family val="2"/>
            <charset val="186"/>
          </rPr>
          <t xml:space="preserve">KSP priemonė: Sutvarkyti senamiesčio ir istorinės miesto dalies reprezentacinių viešųjų erdvių (Teatro, Turgaus, Atgimimo aikščių, Ferdinando ir kitų skverų) infrastruktūrą pritaikant jas turizmo reikmėms bei renginiams 
</t>
        </r>
      </text>
    </comment>
    <comment ref="E62" authorId="0" shapeId="0">
      <text>
        <r>
          <rPr>
            <b/>
            <sz val="9"/>
            <color indexed="81"/>
            <rFont val="Tahoma"/>
            <family val="2"/>
            <charset val="186"/>
          </rPr>
          <t xml:space="preserve">2.4.2.4. KSP priemonė: </t>
        </r>
        <r>
          <rPr>
            <sz val="9"/>
            <color indexed="81"/>
            <rFont val="Tahoma"/>
            <family val="2"/>
            <charset val="186"/>
          </rPr>
          <t>Atnaujinti gyvenamųjų kvartalų centrines aikštes ir kitas viešąsias erdves</t>
        </r>
      </text>
    </comment>
    <comment ref="K76" authorId="0" shapeId="0">
      <text>
        <r>
          <rPr>
            <sz val="9"/>
            <color indexed="81"/>
            <rFont val="Tahoma"/>
            <family val="2"/>
            <charset val="186"/>
          </rPr>
          <t xml:space="preserve">Pagal priemonių planą Klaipėdos miesto gyvūnų gerovės ir apsaugos 2016–2018 metų programai įgyvendinti. </t>
        </r>
      </text>
    </comment>
    <comment ref="E84" authorId="0" shapeId="0">
      <text>
        <r>
          <rPr>
            <b/>
            <sz val="9"/>
            <color indexed="81"/>
            <rFont val="Tahoma"/>
            <family val="2"/>
            <charset val="186"/>
          </rPr>
          <t>KSP 2.4.2.8</t>
        </r>
        <r>
          <rPr>
            <sz val="9"/>
            <color indexed="81"/>
            <rFont val="Tahoma"/>
            <family val="2"/>
            <charset val="186"/>
          </rPr>
          <t xml:space="preserve">
Diegti aukšto lygio paslaugų ir infrastruktūros parametrus miesto paplūdimiuose ir kitose poilsio zonose</t>
        </r>
      </text>
    </comment>
    <comment ref="K94" authorId="0" shapeId="0">
      <text>
        <r>
          <rPr>
            <sz val="9"/>
            <color indexed="81"/>
            <rFont val="Tahoma"/>
            <family val="2"/>
            <charset val="186"/>
          </rPr>
          <t>Prekybos verslui paplūdimiuose sąlygų sudarymas</t>
        </r>
      </text>
    </comment>
    <comment ref="K96" authorId="0" shapeId="0">
      <text>
        <r>
          <rPr>
            <b/>
            <sz val="9"/>
            <color indexed="81"/>
            <rFont val="Tahoma"/>
            <family val="2"/>
            <charset val="186"/>
          </rPr>
          <t>Demontuota antžeminių dalių ir įrengta Smiltynėje konteinerinių tualetų su išgriebimo duobėmis buvusių stacionarių tualetų vietose:</t>
        </r>
        <r>
          <rPr>
            <sz val="9"/>
            <color indexed="81"/>
            <rFont val="Tahoma"/>
            <family val="2"/>
            <charset val="186"/>
          </rPr>
          <t xml:space="preserve">
1) Smiltynės g. 33 (Naujoji perkėla) 2018 m. 
2) Smiltynės g. 31 (Naujoji perkėla) 2018 m.
3) Smiltynės g. 30 (Naujoji perkėla) 2019 m.
4) Smiltynės g. 14C (kopose už gelbėjimo stoties) 2019 m. 
5) Smiltynės g. 14A (prie moterų paplūdimio) 2020 m.
6) Smiltynės g. 14B (prie bendro paplūdimio ) 2020 m.</t>
        </r>
      </text>
    </comment>
    <comment ref="K97" authorId="0" shapeId="0">
      <text>
        <r>
          <rPr>
            <b/>
            <sz val="9"/>
            <color indexed="81"/>
            <rFont val="Tahoma"/>
            <family val="2"/>
            <charset val="186"/>
          </rPr>
          <t>Paplūdimiai, kurie dalyvauja Mėlynosios vėliavos programoje:</t>
        </r>
        <r>
          <rPr>
            <sz val="9"/>
            <color indexed="81"/>
            <rFont val="Tahoma"/>
            <family val="2"/>
            <charset val="186"/>
          </rPr>
          <t xml:space="preserve">
I-osios Smiltynės paplūdimys ir II-osios Melnragės paplūdimys</t>
        </r>
      </text>
    </comment>
    <comment ref="D99" authorId="0" shapeId="0">
      <text>
        <r>
          <rPr>
            <sz val="9"/>
            <color indexed="81"/>
            <rFont val="Tahoma"/>
            <family val="2"/>
            <charset val="186"/>
          </rPr>
          <t xml:space="preserve">Administraciniai ir gamybiniai pastatai Gluosnių g. 8 – 305,72 m2; Viešieji tualetai Stovyklų g. 4 –21,79 m2; Gelbėjimo stotis Smiltynės 15 c – 104,75 m2; Gelbėjimo stotis II Melnragė – 76,38 m2; Administracinės patalpos Garažų g. 6 – 299,99 m2; Viešieji tualetai I Melnragė Kopų g. 1A – 87,25 m2. Administruojama patalpų - </t>
        </r>
        <r>
          <rPr>
            <b/>
            <sz val="9"/>
            <color indexed="81"/>
            <rFont val="Tahoma"/>
            <family val="2"/>
            <charset val="186"/>
          </rPr>
          <t>895,9 m2</t>
        </r>
      </text>
    </comment>
    <comment ref="E99" authorId="0" shapeId="0">
      <text>
        <r>
          <rPr>
            <b/>
            <sz val="9"/>
            <color indexed="81"/>
            <rFont val="Tahoma"/>
            <family val="2"/>
            <charset val="186"/>
          </rPr>
          <t>KSP 2.4.2.8</t>
        </r>
        <r>
          <rPr>
            <sz val="9"/>
            <color indexed="81"/>
            <rFont val="Tahoma"/>
            <family val="2"/>
            <charset val="186"/>
          </rPr>
          <t xml:space="preserve">
Diegti aukšto lygio paslaugų ir infrastruktūros parametrus miesto paplūdimiuose ir kitose poilsio zonose</t>
        </r>
      </text>
    </comment>
    <comment ref="K107" authorId="0" shapeId="0">
      <text>
        <r>
          <rPr>
            <sz val="9"/>
            <color indexed="81"/>
            <rFont val="Tahoma"/>
            <family val="2"/>
            <charset val="186"/>
          </rPr>
          <t xml:space="preserve">Techninis projektas parengtas. 2019 m. planuojama suremontuoti stogą, įstatyti langus. Pastatas reikalingas kaip vieta inventoriaus remonto darbų atlikimui
</t>
        </r>
      </text>
    </comment>
    <comment ref="K110" authorId="0" shapeId="0">
      <text>
        <r>
          <rPr>
            <sz val="9"/>
            <color indexed="81"/>
            <rFont val="Tahoma"/>
            <family val="2"/>
            <charset val="186"/>
          </rPr>
          <t>Viešieji tualetai: Stovyklų g. 4 –21,79 m2; Kopų g. 1A (I Melnragė) – 87,25 m2;</t>
        </r>
      </text>
    </comment>
    <comment ref="E118" authorId="0" shapeId="0">
      <text>
        <r>
          <rPr>
            <b/>
            <sz val="9"/>
            <color indexed="81"/>
            <rFont val="Tahoma"/>
            <family val="2"/>
            <charset val="186"/>
          </rPr>
          <t>KSP 2.3.2.5</t>
        </r>
        <r>
          <rPr>
            <sz val="9"/>
            <color indexed="81"/>
            <rFont val="Tahoma"/>
            <family val="2"/>
            <charset val="186"/>
          </rPr>
          <t xml:space="preserve">
Gerinti Klaipėdos miesto viešųjų erdvių apšvietimo efektyvumą ir kokybę</t>
        </r>
      </text>
    </comment>
    <comment ref="K138" authorId="0" shapeId="0">
      <text>
        <r>
          <rPr>
            <sz val="9"/>
            <color indexed="81"/>
            <rFont val="Tahoma"/>
            <family val="2"/>
            <charset val="186"/>
          </rPr>
          <t>Teatro aikštė 2000-čiui vartotojų, Kruizinių laivų terminale 3000-čiui vartotojų</t>
        </r>
      </text>
    </comment>
    <comment ref="E145" authorId="0" shapeId="0">
      <text>
        <r>
          <rPr>
            <b/>
            <sz val="9"/>
            <color indexed="81"/>
            <rFont val="Tahoma"/>
            <family val="2"/>
            <charset val="186"/>
          </rPr>
          <t xml:space="preserve">KSP 2.4.2.2. </t>
        </r>
        <r>
          <rPr>
            <sz val="9"/>
            <color indexed="81"/>
            <rFont val="Tahoma"/>
            <family val="2"/>
            <charset val="186"/>
          </rPr>
          <t>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48" authorId="0" shapeId="0">
      <text>
        <r>
          <rPr>
            <b/>
            <sz val="9"/>
            <color indexed="81"/>
            <rFont val="Tahoma"/>
            <family val="2"/>
            <charset val="186"/>
          </rPr>
          <t>2.4.1.2. KSP</t>
        </r>
        <r>
          <rPr>
            <sz val="9"/>
            <color indexed="81"/>
            <rFont val="Tahoma"/>
            <family val="2"/>
            <charset val="186"/>
          </rPr>
          <t xml:space="preserve"> Sutvarkyti ir pritaikyti visuomenės arba rekreaciniams poreikiams Danės upės slėnio ir žiočių teritorijas; Danės upę pritaikyti laivybai, rekonstruoti Danės upės krantines nuo Biržos tilto iki Mokyklos gatvės tilto:</t>
        </r>
      </text>
    </comment>
    <comment ref="E151"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54" authorId="0" shapeId="0">
      <text>
        <r>
          <rPr>
            <b/>
            <sz val="9"/>
            <color indexed="81"/>
            <rFont val="Tahoma"/>
            <family val="2"/>
            <charset val="186"/>
          </rPr>
          <t xml:space="preserve">2.4.2.5. KSP priemonė: </t>
        </r>
        <r>
          <rPr>
            <sz val="9"/>
            <color indexed="81"/>
            <rFont val="Tahoma"/>
            <family val="2"/>
            <charset val="186"/>
          </rPr>
          <t>Atnaujinti gyvenamųjų kvartalų centrines aikštes ir kitas viešąsias erdves</t>
        </r>
      </text>
    </comment>
    <comment ref="E157"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60"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D194" authorId="0" shapeId="0">
      <text>
        <r>
          <rPr>
            <sz val="9"/>
            <color indexed="81"/>
            <rFont val="Tahoma"/>
            <family val="2"/>
            <charset val="186"/>
          </rPr>
          <t>1.  UAB „Pempininkų valda“, 2. UAB „Laukininkų valda“, 3. UAB „Žardės būstas“, 4. UAB „Vingio būstas“, 5.  UAB „Jūros būstas“, 6. UAB „Vėtrungės būstas“, 7. UAB „Danės būstas“, 8. UAB „Vitės valdos“, 9. UAB „Paslaugos būstui“, 10. UAB „Debreceno valdos“</t>
        </r>
      </text>
    </comment>
    <comment ref="D203" authorId="0" shapeId="0">
      <text>
        <r>
          <rPr>
            <sz val="9"/>
            <color indexed="81"/>
            <rFont val="Tahoma"/>
            <family val="2"/>
            <charset val="186"/>
          </rPr>
          <t>Šiame pastate yra 103 butai, iš kurių 97 butai priklauso Savivaldybei.</t>
        </r>
      </text>
    </comment>
    <comment ref="K208" authorId="0" shapeId="0">
      <text>
        <r>
          <rPr>
            <sz val="9"/>
            <color indexed="81"/>
            <rFont val="Tahoma"/>
            <family val="2"/>
            <charset val="186"/>
          </rPr>
          <t xml:space="preserve">Siekiama įrengti meninio objekto žaidimo aikštelę senamiesčio erdvėje 
</t>
        </r>
      </text>
    </comment>
    <comment ref="K218" authorId="0" shapeId="0">
      <text>
        <r>
          <rPr>
            <sz val="9"/>
            <color indexed="81"/>
            <rFont val="Tahoma"/>
            <family val="2"/>
            <charset val="186"/>
          </rPr>
          <t>2018 m. Barškių g. (perkelta iš 2017 m.);paviršinių nuotekų tinklų kolektoriaus rekonstravimas Utenos gatvės atkarpoje nuo Prienų g. 13 iki Utenos g. 18; I. Kanto g.;  I. Simonaitytės g. 24, 24T; Panevėžio g. 2; Kooperacijos g. išleidėjų į Malūno tvenkinį rekonstrukcija.</t>
        </r>
      </text>
    </comment>
    <comment ref="H231" authorId="0" shapeId="0">
      <text>
        <r>
          <rPr>
            <b/>
            <sz val="9"/>
            <color indexed="81"/>
            <rFont val="Tahoma"/>
            <family val="2"/>
            <charset val="186"/>
          </rPr>
          <t>11089,5</t>
        </r>
        <r>
          <rPr>
            <sz val="9"/>
            <color indexed="81"/>
            <rFont val="Tahoma"/>
            <family val="2"/>
            <charset val="186"/>
          </rPr>
          <t xml:space="preserve">
</t>
        </r>
      </text>
    </comment>
  </commentList>
</comments>
</file>

<file path=xl/comments2.xml><?xml version="1.0" encoding="utf-8"?>
<comments xmlns="http://schemas.openxmlformats.org/spreadsheetml/2006/main">
  <authors>
    <author>Audra Cepiene</author>
    <author>Saulina Paulauskiene</author>
  </authors>
  <commentList>
    <comment ref="Q19" authorId="0" shapeId="0">
      <text>
        <r>
          <rPr>
            <sz val="9"/>
            <color indexed="81"/>
            <rFont val="Tahoma"/>
            <family val="2"/>
            <charset val="186"/>
          </rPr>
          <t>Įkainiai paimti iš 2017 -06-16  sutarties Nr. J9-1444 su Ūkininko Prano Rimando Olisevičiaus gėlininkystės ūkiu, atsižvelgiant į NPD kilimą ir ekonomikos lygio svyravimus, yra pakitę į didžiąją pusę. Yra nupirktos 5 vnt naujos erdvinės tūrinės gėlinės. Perdarytas Poilsio parke daugiametis augalų plotas į daugiametį-vienmetį gėlyną, Debreceno  ir Pempininkų atremontuotose aikštėse atsirado nauji gėlynai, kurių bendras plotas 450 m2, taip pat ten numatoma pastatyti pastatomas gėlines. Pagal parengtą projektą bus pakeistas Melnragės žiedo gėlyno išdėstymas, jį praplečiant, Kepėjų g. prie Boso skulptūros ir Kulių Vartų g. suformuoti daugiamečiai -vienmečiai gėlynai. Planuojama įsigyti 6 vnt pastatomas gėlines atremontuotoje Žardės aikštėje. Senojo turgaus aikštėje atsirado papildomai 2 pastatomos vazos. Bus tvarkomi gėlynai teritorijoje ties Taikos pr. 76 ir prie Saulėtos vaistinės.</t>
        </r>
      </text>
    </comment>
    <comment ref="E20" authorId="0" shapeId="0">
      <text>
        <r>
          <rPr>
            <b/>
            <sz val="9"/>
            <color indexed="81"/>
            <rFont val="Tahoma"/>
            <family val="2"/>
            <charset val="186"/>
          </rPr>
          <t>KSP 2.4.2.3.</t>
        </r>
        <r>
          <rPr>
            <sz val="9"/>
            <color indexed="81"/>
            <rFont val="Tahoma"/>
            <family val="2"/>
            <charset val="186"/>
          </rPr>
          <t xml:space="preserve">
Atnaujinti miesto centre esančius fontanus įrengiant šviesos instaliacijas ar kt. efektus </t>
        </r>
      </text>
    </comment>
    <comment ref="Q20" authorId="0" shapeId="0">
      <text>
        <r>
          <rPr>
            <sz val="9"/>
            <color indexed="81"/>
            <rFont val="Tahoma"/>
            <family val="2"/>
            <charset val="186"/>
          </rPr>
          <t xml:space="preserve">Eksploatuojami 4 fontanai: "Taravos Anikė"; "Laivelis" Meridiano skvere; Debreceno aikštės fontanas; Pempininkų aikštės fontanas
</t>
        </r>
      </text>
    </comment>
    <comment ref="Q34" authorId="1" shapeId="0">
      <text>
        <r>
          <rPr>
            <sz val="9"/>
            <color indexed="81"/>
            <rFont val="Tahoma"/>
            <family val="2"/>
            <charset val="186"/>
          </rPr>
          <t>Iš viso mieste yra 1,5 tūkst. vnt. šiukšliadėžių</t>
        </r>
      </text>
    </comment>
    <comment ref="Q35" authorId="0" shapeId="0">
      <text>
        <r>
          <rPr>
            <sz val="9"/>
            <color indexed="81"/>
            <rFont val="Tahoma"/>
            <family val="2"/>
            <charset val="186"/>
          </rPr>
          <t>Iš viso mieste yra 1,1 tūkst. vnt. suoliukų</t>
        </r>
      </text>
    </comment>
    <comment ref="E41" authorId="0" shapeId="0">
      <text>
        <r>
          <rPr>
            <b/>
            <sz val="9"/>
            <color indexed="81"/>
            <rFont val="Tahoma"/>
            <family val="2"/>
            <charset val="186"/>
          </rPr>
          <t>3.2.1.7 KSP priemonė:</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E45" authorId="0" shape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E49" authorId="0" shape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E51" authorId="0" shape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E53" authorId="0" shapeId="0">
      <text>
        <r>
          <rPr>
            <b/>
            <sz val="9"/>
            <color indexed="81"/>
            <rFont val="Tahoma"/>
            <family val="2"/>
            <charset val="186"/>
          </rPr>
          <t xml:space="preserve">3.2.1.7 </t>
        </r>
        <r>
          <rPr>
            <sz val="9"/>
            <color indexed="81"/>
            <rFont val="Tahoma"/>
            <family val="2"/>
            <charset val="186"/>
          </rPr>
          <t xml:space="preserve">KSP priemonė: Sutvarkyti senamiesčio ir istorinės miesto dalies reprezentacinių viešųjų erdvių (Teatro, Turgaus, Atgimimo aikščių, Ferdinando ir kitų skverų) infrastruktūrą pritaikant jas turizmo reikmėms bei renginiams 
</t>
        </r>
      </text>
    </comment>
    <comment ref="E55" authorId="0" shapeId="0">
      <text>
        <r>
          <rPr>
            <b/>
            <sz val="9"/>
            <color indexed="81"/>
            <rFont val="Tahoma"/>
            <family val="2"/>
            <charset val="186"/>
          </rPr>
          <t>3.2.1.7 KSP priemonė:</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G55" authorId="0" shapeId="0">
      <text>
        <r>
          <rPr>
            <sz val="9"/>
            <color indexed="81"/>
            <rFont val="Tahoma"/>
            <family val="2"/>
            <charset val="186"/>
          </rPr>
          <t>Visuomenininkai</t>
        </r>
      </text>
    </comment>
    <comment ref="E57" authorId="0" shapeId="0">
      <text>
        <r>
          <rPr>
            <b/>
            <sz val="9"/>
            <color indexed="81"/>
            <rFont val="Tahoma"/>
            <family val="2"/>
            <charset val="186"/>
          </rPr>
          <t xml:space="preserve">3.2.1.7 </t>
        </r>
        <r>
          <rPr>
            <sz val="9"/>
            <color indexed="81"/>
            <rFont val="Tahoma"/>
            <family val="2"/>
            <charset val="186"/>
          </rPr>
          <t xml:space="preserve">KSP priemonė: Sutvarkyti senamiesčio ir istorinės miesto dalies reprezentacinių viešųjų erdvių (Teatro, Turgaus, Atgimimo aikščių, Ferdinando ir kitų skverų) infrastruktūrą pritaikant jas turizmo reikmėms bei renginiams 
</t>
        </r>
      </text>
    </comment>
    <comment ref="E59" authorId="0" shapeId="0">
      <text>
        <r>
          <rPr>
            <b/>
            <sz val="9"/>
            <color indexed="81"/>
            <rFont val="Tahoma"/>
            <family val="2"/>
            <charset val="186"/>
          </rPr>
          <t xml:space="preserve">3.2.1.7 </t>
        </r>
        <r>
          <rPr>
            <sz val="9"/>
            <color indexed="81"/>
            <rFont val="Tahoma"/>
            <family val="2"/>
            <charset val="186"/>
          </rPr>
          <t xml:space="preserve">KSP priemonė: Sutvarkyti senamiesčio ir istorinės miesto dalies reprezentacinių viešųjų erdvių (Teatro, Turgaus, Atgimimo aikščių, Ferdinando ir kitų skverų) infrastruktūrą pritaikant jas turizmo reikmėms bei renginiams 
</t>
        </r>
      </text>
    </comment>
    <comment ref="E61" authorId="0" shapeId="0">
      <text>
        <r>
          <rPr>
            <b/>
            <sz val="9"/>
            <color indexed="81"/>
            <rFont val="Tahoma"/>
            <family val="2"/>
            <charset val="186"/>
          </rPr>
          <t xml:space="preserve">2.4.2.4. KSP priemonė: </t>
        </r>
        <r>
          <rPr>
            <sz val="9"/>
            <color indexed="81"/>
            <rFont val="Tahoma"/>
            <family val="2"/>
            <charset val="186"/>
          </rPr>
          <t>Atnaujinti gyvenamųjų kvartalų centrines aikštes ir kitas viešąsias erdves</t>
        </r>
      </text>
    </comment>
    <comment ref="Q75" authorId="0" shapeId="0">
      <text>
        <r>
          <rPr>
            <sz val="9"/>
            <color indexed="81"/>
            <rFont val="Tahoma"/>
            <family val="2"/>
            <charset val="186"/>
          </rPr>
          <t xml:space="preserve">Pagal priemonių planą Klaipėdos miesto gyvūnų gerovės ir apsaugos 2016–2018 metų programai įgyvendinti. </t>
        </r>
      </text>
    </comment>
    <comment ref="E83" authorId="0" shapeId="0">
      <text>
        <r>
          <rPr>
            <b/>
            <sz val="9"/>
            <color indexed="81"/>
            <rFont val="Tahoma"/>
            <family val="2"/>
            <charset val="186"/>
          </rPr>
          <t>KSP 2.4.2.8</t>
        </r>
        <r>
          <rPr>
            <sz val="9"/>
            <color indexed="81"/>
            <rFont val="Tahoma"/>
            <family val="2"/>
            <charset val="186"/>
          </rPr>
          <t xml:space="preserve">
Diegti aukšto lygio paslaugų ir infrastruktūros parametrus miesto paplūdimiuose ir kitose poilsio zonose</t>
        </r>
      </text>
    </comment>
    <comment ref="Q93" authorId="0" shapeId="0">
      <text>
        <r>
          <rPr>
            <sz val="9"/>
            <color indexed="81"/>
            <rFont val="Tahoma"/>
            <family val="2"/>
            <charset val="186"/>
          </rPr>
          <t>Prekybos verslui paplūdimiuose sąlygų sudarymas</t>
        </r>
      </text>
    </comment>
    <comment ref="Q95" authorId="0" shapeId="0">
      <text>
        <r>
          <rPr>
            <b/>
            <sz val="9"/>
            <color indexed="81"/>
            <rFont val="Tahoma"/>
            <family val="2"/>
            <charset val="186"/>
          </rPr>
          <t>Demontuota antžeminių dalių ir įrengta Smiltynėje konteinerinių tualetų su išgriebimo duobėmis buvusių stacionarių tualetų vietose:</t>
        </r>
        <r>
          <rPr>
            <sz val="9"/>
            <color indexed="81"/>
            <rFont val="Tahoma"/>
            <family val="2"/>
            <charset val="186"/>
          </rPr>
          <t xml:space="preserve">
1) Smiltynės g. 33 (Naujoji perkėla) 2018 m. 
2) Smiltynės g. 31 (Naujoji perkėla) 2018 m.
3) Smiltynės g. 30 (Naujoji perkėla) 2019 m.
4) Smiltynės g. 14C (kopose už gelbėjimo stoties) 2019 m. 
5) Smiltynės g. 14A (prie moterų paplūdimio) 2020 m.
6) Smiltynės g. 14B (prie bendro paplūdimio ) 2020 m.</t>
        </r>
      </text>
    </comment>
    <comment ref="Q96" authorId="0" shapeId="0">
      <text>
        <r>
          <rPr>
            <b/>
            <sz val="9"/>
            <color indexed="81"/>
            <rFont val="Tahoma"/>
            <family val="2"/>
            <charset val="186"/>
          </rPr>
          <t>Paplūdimiai, kurie dalyvauja Mėlynosios vėliavos programoje:</t>
        </r>
        <r>
          <rPr>
            <sz val="9"/>
            <color indexed="81"/>
            <rFont val="Tahoma"/>
            <family val="2"/>
            <charset val="186"/>
          </rPr>
          <t xml:space="preserve">
I-osios Smiltynės paplūdimys ir II-osios Melnragės paplūdimys</t>
        </r>
      </text>
    </comment>
    <comment ref="D98" authorId="0" shapeId="0">
      <text>
        <r>
          <rPr>
            <sz val="9"/>
            <color indexed="81"/>
            <rFont val="Tahoma"/>
            <family val="2"/>
            <charset val="186"/>
          </rPr>
          <t xml:space="preserve">Administraciniai ir gamybiniai pastatai Gluosnių g. 8 – 305,72 m2; Viešieji tualetai Stovyklų g. 4 –21,79 m2; Gelbėjimo stotis Smiltynės 15 c – 104,75 m2; Gelbėjimo stotis II Melnragė – 76,38 m2; Administracinės patalpos Garažų g. 6 – 299,99 m2; Viešieji tualetai I Melnragė Kopų g. 1A – 87,25 m2. Administruojama patalpų - </t>
        </r>
        <r>
          <rPr>
            <b/>
            <sz val="9"/>
            <color indexed="81"/>
            <rFont val="Tahoma"/>
            <family val="2"/>
            <charset val="186"/>
          </rPr>
          <t>895,9 m2</t>
        </r>
      </text>
    </comment>
    <comment ref="E98" authorId="0" shapeId="0">
      <text>
        <r>
          <rPr>
            <b/>
            <sz val="9"/>
            <color indexed="81"/>
            <rFont val="Tahoma"/>
            <family val="2"/>
            <charset val="186"/>
          </rPr>
          <t>KSP 2.4.2.8</t>
        </r>
        <r>
          <rPr>
            <sz val="9"/>
            <color indexed="81"/>
            <rFont val="Tahoma"/>
            <family val="2"/>
            <charset val="186"/>
          </rPr>
          <t xml:space="preserve">
Diegti aukšto lygio paslaugų ir infrastruktūros parametrus miesto paplūdimiuose ir kitose poilsio zonose</t>
        </r>
      </text>
    </comment>
    <comment ref="Q106" authorId="0" shapeId="0">
      <text>
        <r>
          <rPr>
            <sz val="9"/>
            <color indexed="81"/>
            <rFont val="Tahoma"/>
            <family val="2"/>
            <charset val="186"/>
          </rPr>
          <t xml:space="preserve">Techninis projektas parengtas. 2019 m. planuojama suremontuoti stogą, įstatyti langus. Pastatas reikalingas kaip vieta inventoriaus remonto darbų atlikimui
</t>
        </r>
      </text>
    </comment>
    <comment ref="Q109" authorId="0" shapeId="0">
      <text>
        <r>
          <rPr>
            <sz val="9"/>
            <color indexed="81"/>
            <rFont val="Tahoma"/>
            <family val="2"/>
            <charset val="186"/>
          </rPr>
          <t>Viešieji tualetai: Stovyklų g. 4 –21,79 m2; Kopų g. 1A (I Melnragė) – 87,25 m2;</t>
        </r>
      </text>
    </comment>
    <comment ref="E117" authorId="0" shapeId="0">
      <text>
        <r>
          <rPr>
            <b/>
            <sz val="9"/>
            <color indexed="81"/>
            <rFont val="Tahoma"/>
            <family val="2"/>
            <charset val="186"/>
          </rPr>
          <t>KSP 2.3.2.5</t>
        </r>
        <r>
          <rPr>
            <sz val="9"/>
            <color indexed="81"/>
            <rFont val="Tahoma"/>
            <family val="2"/>
            <charset val="186"/>
          </rPr>
          <t xml:space="preserve">
Gerinti Klaipėdos miesto viešųjų erdvių apšvietimo efektyvumą ir kokybę</t>
        </r>
      </text>
    </comment>
    <comment ref="Q137" authorId="0" shapeId="0">
      <text>
        <r>
          <rPr>
            <sz val="9"/>
            <color indexed="81"/>
            <rFont val="Tahoma"/>
            <family val="2"/>
            <charset val="186"/>
          </rPr>
          <t>Teatro aikštė 2000-čiui vartotojų, Kruizinių laivų terminale 3000-čiui vartotojų</t>
        </r>
      </text>
    </comment>
    <comment ref="E144" authorId="0" shapeId="0">
      <text>
        <r>
          <rPr>
            <b/>
            <sz val="9"/>
            <color indexed="81"/>
            <rFont val="Tahoma"/>
            <family val="2"/>
            <charset val="186"/>
          </rPr>
          <t xml:space="preserve">KSP 2.4.2.2. </t>
        </r>
        <r>
          <rPr>
            <sz val="9"/>
            <color indexed="81"/>
            <rFont val="Tahoma"/>
            <family val="2"/>
            <charset val="186"/>
          </rPr>
          <t>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47" authorId="0" shapeId="0">
      <text>
        <r>
          <rPr>
            <b/>
            <sz val="9"/>
            <color indexed="81"/>
            <rFont val="Tahoma"/>
            <family val="2"/>
            <charset val="186"/>
          </rPr>
          <t>2.4.1.2. KSP</t>
        </r>
        <r>
          <rPr>
            <sz val="9"/>
            <color indexed="81"/>
            <rFont val="Tahoma"/>
            <family val="2"/>
            <charset val="186"/>
          </rPr>
          <t xml:space="preserve"> Sutvarkyti ir pritaikyti visuomenės arba rekreaciniams poreikiams Danės upės slėnio ir žiočių teritorijas; Danės upę pritaikyti laivybai, rekonstruoti Danės upės krantines nuo Biržos tilto iki Mokyklos gatvės tilto:</t>
        </r>
      </text>
    </comment>
    <comment ref="E150"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53" authorId="0" shapeId="0">
      <text>
        <r>
          <rPr>
            <b/>
            <sz val="9"/>
            <color indexed="81"/>
            <rFont val="Tahoma"/>
            <family val="2"/>
            <charset val="186"/>
          </rPr>
          <t xml:space="preserve">2.4.2.5. KSP priemonė: </t>
        </r>
        <r>
          <rPr>
            <sz val="9"/>
            <color indexed="81"/>
            <rFont val="Tahoma"/>
            <family val="2"/>
            <charset val="186"/>
          </rPr>
          <t>Atnaujinti gyvenamųjų kvartalų centrines aikštes ir kitas viešąsias erdves</t>
        </r>
      </text>
    </comment>
    <comment ref="E156"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59"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D193" authorId="0" shapeId="0">
      <text>
        <r>
          <rPr>
            <sz val="9"/>
            <color indexed="81"/>
            <rFont val="Tahoma"/>
            <family val="2"/>
            <charset val="186"/>
          </rPr>
          <t>1.  UAB „Pempininkų valda“, 2. UAB „Laukininkų valda“, 3. UAB „Žardės būstas“, 4. UAB „Vingio būstas“, 5.  UAB „Jūros būstas“, 6. UAB „Vėtrungės būstas“, 7. UAB „Danės būstas“, 8. UAB „Vitės valdos“, 9. UAB „Paslaugos būstui“, 10. UAB „Debreceno valdos“</t>
        </r>
      </text>
    </comment>
    <comment ref="D202" authorId="0" shapeId="0">
      <text>
        <r>
          <rPr>
            <sz val="9"/>
            <color indexed="81"/>
            <rFont val="Tahoma"/>
            <family val="2"/>
            <charset val="186"/>
          </rPr>
          <t>Šiame pastate yra 103 butai, iš kurių 97 butai priklauso Savivaldybei.</t>
        </r>
      </text>
    </comment>
    <comment ref="Q207" authorId="0" shapeId="0">
      <text>
        <r>
          <rPr>
            <sz val="9"/>
            <color indexed="81"/>
            <rFont val="Tahoma"/>
            <family val="2"/>
            <charset val="186"/>
          </rPr>
          <t xml:space="preserve">Siekiama įrengti meninio objekto žaidimo aikštelę senamiesčio erdvėje 
</t>
        </r>
      </text>
    </comment>
    <comment ref="Q217" authorId="0" shapeId="0">
      <text>
        <r>
          <rPr>
            <sz val="9"/>
            <color indexed="81"/>
            <rFont val="Tahoma"/>
            <family val="2"/>
            <charset val="186"/>
          </rPr>
          <t>2018 m. Barškių g. (perkelta iš 2017 m.);paviršinių nuotekų tinklų kolektoriaus rekonstravimas Utenos gatvės atkarpoje nuo Prienų g. 13 iki Utenos g. 18; I. Kanto g.;  I. Simonaitytės g. 24, 24T; Panevėžio g. 2; Kooperacijos g. išleidėjų į Malūno tvenkinį rekonstrukcija.</t>
        </r>
      </text>
    </comment>
    <comment ref="I230" authorId="0" shapeId="0">
      <text>
        <r>
          <rPr>
            <b/>
            <sz val="9"/>
            <color indexed="81"/>
            <rFont val="Tahoma"/>
            <family val="2"/>
            <charset val="186"/>
          </rPr>
          <t xml:space="preserve">11089,5
</t>
        </r>
        <r>
          <rPr>
            <sz val="9"/>
            <color indexed="81"/>
            <rFont val="Tahoma"/>
            <family val="2"/>
            <charset val="186"/>
          </rPr>
          <t xml:space="preserve">
</t>
        </r>
      </text>
    </comment>
  </commentList>
</comments>
</file>

<file path=xl/comments3.xml><?xml version="1.0" encoding="utf-8"?>
<comments xmlns="http://schemas.openxmlformats.org/spreadsheetml/2006/main">
  <authors>
    <author>Audra Cepiene</author>
    <author>Saulina Paulauskiene</author>
  </authors>
  <commentList>
    <comment ref="O16" authorId="0" shapeId="0">
      <text>
        <r>
          <rPr>
            <sz val="9"/>
            <color indexed="81"/>
            <rFont val="Tahoma"/>
            <family val="2"/>
            <charset val="186"/>
          </rPr>
          <t>Įkainiai paimti iš 2017 -06-16  sutarties Nr. J9-1444 su Ūkininko Prano Rimando Olisevičiaus gėlininkystės ūkiu, atsižvelgiant į NPD kilimą ir ekonomikos lygio svyravimus, yra pakitę į didžiąją pusę. Yra nupirktos 5 vnt naujos erdvinės tūrinės gėlinės.</t>
        </r>
        <r>
          <rPr>
            <b/>
            <sz val="9"/>
            <color indexed="81"/>
            <rFont val="Tahoma"/>
            <family val="2"/>
            <charset val="186"/>
          </rPr>
          <t xml:space="preserve"> Perdarytas Poilsio parke daugiametis augalų plotas į daugiametį-vienmetį gėlyną, Debreceno  ir Pempininkų </t>
        </r>
        <r>
          <rPr>
            <sz val="9"/>
            <color indexed="81"/>
            <rFont val="Tahoma"/>
            <family val="2"/>
            <charset val="186"/>
          </rPr>
          <t xml:space="preserve">atremontuotose aikštėse atsirado </t>
        </r>
        <r>
          <rPr>
            <b/>
            <sz val="9"/>
            <color indexed="81"/>
            <rFont val="Tahoma"/>
            <family val="2"/>
            <charset val="186"/>
          </rPr>
          <t xml:space="preserve">nauji gėlynai, </t>
        </r>
        <r>
          <rPr>
            <sz val="9"/>
            <color indexed="81"/>
            <rFont val="Tahoma"/>
            <family val="2"/>
            <charset val="186"/>
          </rPr>
          <t xml:space="preserve">kurių bendras plotas 450 m2, taip pat ten numatoma pastatyti pastatomas gėlines. Pagal parengtą projektą </t>
        </r>
        <r>
          <rPr>
            <b/>
            <sz val="9"/>
            <color indexed="81"/>
            <rFont val="Tahoma"/>
            <family val="2"/>
            <charset val="186"/>
          </rPr>
          <t>bus pakeistas Melnragės žiedo gėlyno</t>
        </r>
        <r>
          <rPr>
            <sz val="9"/>
            <color indexed="81"/>
            <rFont val="Tahoma"/>
            <family val="2"/>
            <charset val="186"/>
          </rPr>
          <t xml:space="preserve"> išdėstymas, jį praplečiant, Kepėjų g. prie Boso skulptūros ir Kulių Vartų g. suformuoti daugiamečiai -vienmečiai gėlynai. Planuojama įsigyti 6 vnt pastatomas gėlines atremontuotoje </t>
        </r>
        <r>
          <rPr>
            <b/>
            <sz val="9"/>
            <color indexed="81"/>
            <rFont val="Tahoma"/>
            <family val="2"/>
            <charset val="186"/>
          </rPr>
          <t xml:space="preserve">Žardės aikštėje. </t>
        </r>
        <r>
          <rPr>
            <sz val="9"/>
            <color indexed="81"/>
            <rFont val="Tahoma"/>
            <family val="2"/>
            <charset val="186"/>
          </rPr>
          <t xml:space="preserve">Senojo turgaus aikštėje atsirado papildomai 2 pastatomos vazos. Bus tvarkomi gėlynai teritorijoje ties </t>
        </r>
        <r>
          <rPr>
            <b/>
            <sz val="9"/>
            <color indexed="81"/>
            <rFont val="Tahoma"/>
            <family val="2"/>
            <charset val="186"/>
          </rPr>
          <t>Taikos pr. 76 ir prie Saulėtos vaistinės.</t>
        </r>
      </text>
    </comment>
    <comment ref="F18" authorId="0" shapeId="0">
      <text>
        <r>
          <rPr>
            <b/>
            <sz val="9"/>
            <color indexed="81"/>
            <rFont val="Tahoma"/>
            <family val="2"/>
            <charset val="186"/>
          </rPr>
          <t>KSP 2.4.2.3.</t>
        </r>
        <r>
          <rPr>
            <sz val="9"/>
            <color indexed="81"/>
            <rFont val="Tahoma"/>
            <family val="2"/>
            <charset val="186"/>
          </rPr>
          <t xml:space="preserve">
Atnaujinti miesto centre esančius fontanus įrengiant šviesos instaliacijas ar kt. efektus </t>
        </r>
      </text>
    </comment>
    <comment ref="O18" authorId="0" shapeId="0">
      <text>
        <r>
          <rPr>
            <sz val="9"/>
            <color indexed="81"/>
            <rFont val="Tahoma"/>
            <family val="2"/>
            <charset val="186"/>
          </rPr>
          <t xml:space="preserve">Eksploatuojami 4 fontanai: "Taravos Anikė"; "Laivelis" Meridiano skvere; Debreceno aikštės fontanas; Pempininkų aikštės fontanas
</t>
        </r>
      </text>
    </comment>
    <comment ref="O35" authorId="1" shapeId="0">
      <text>
        <r>
          <rPr>
            <sz val="9"/>
            <color indexed="81"/>
            <rFont val="Tahoma"/>
            <family val="2"/>
            <charset val="186"/>
          </rPr>
          <t>Iš viso mieste yra 1,5 tūkst. vnt. šiukšliadėžių</t>
        </r>
      </text>
    </comment>
    <comment ref="O36" authorId="0" shapeId="0">
      <text>
        <r>
          <rPr>
            <sz val="9"/>
            <color indexed="81"/>
            <rFont val="Tahoma"/>
            <family val="2"/>
            <charset val="186"/>
          </rPr>
          <t>Iš viso mieste yra 1,1 tūkst. vnt. suoliukų</t>
        </r>
      </text>
    </comment>
    <comment ref="F42" authorId="0" shapeId="0">
      <text>
        <r>
          <rPr>
            <b/>
            <sz val="9"/>
            <color indexed="81"/>
            <rFont val="Tahoma"/>
            <family val="2"/>
            <charset val="186"/>
          </rPr>
          <t>3.2.1.7 KSP priemonė:</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J43" authorId="0" shapeId="0">
      <text>
        <r>
          <rPr>
            <sz val="9"/>
            <color indexed="81"/>
            <rFont val="Tahoma"/>
            <family val="2"/>
            <charset val="186"/>
          </rPr>
          <t>Finansavimas iš Respublikinės programos</t>
        </r>
      </text>
    </comment>
    <comment ref="F47" authorId="0" shape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F51" authorId="0" shape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K51" authorId="0" shapeId="0">
      <text>
        <r>
          <rPr>
            <b/>
            <sz val="9"/>
            <color indexed="81"/>
            <rFont val="Tahoma"/>
            <family val="2"/>
            <charset val="186"/>
          </rPr>
          <t>-270,2 į Gedminų taką</t>
        </r>
        <r>
          <rPr>
            <sz val="9"/>
            <color indexed="81"/>
            <rFont val="Tahoma"/>
            <family val="2"/>
            <charset val="186"/>
          </rPr>
          <t xml:space="preserve">
</t>
        </r>
      </text>
    </comment>
    <comment ref="L51" authorId="0" shapeId="0">
      <text>
        <r>
          <rPr>
            <sz val="9"/>
            <color indexed="81"/>
            <rFont val="Tahoma"/>
            <family val="2"/>
            <charset val="186"/>
          </rPr>
          <t>+270,2: 
Pateikta informacija dėl 270.200 Eur sumos, kurią prašėme iš „Vingio mikrorajono atnaujinimas“  perkelti į „Pėsčiųjų tako tarp Gedminų g. ir Taikos pr. (nuo Nr.109) atnaujinimas“ .
2019 metais mažinsime:
- 100.000 Eur  suma 7 programos priemonę „Savivaldybei priskirtų teritorijų sanitarinis valymas, parkų, skverų, žaliųjų plotų želdinimas ir aplinkotvarka“ ;
- 170.200 Eur suma 6 programos priemonę „Pėsčiųjų, šaligatvių bei privažiavimo kelių remonto bei įrengimo darbai, automobilių stovėjimo vietų įrengimas“.</t>
        </r>
        <r>
          <rPr>
            <b/>
            <sz val="9"/>
            <color indexed="81"/>
            <rFont val="Tahoma"/>
            <family val="2"/>
            <charset val="186"/>
          </rPr>
          <t xml:space="preserve">
</t>
        </r>
        <r>
          <rPr>
            <sz val="9"/>
            <color indexed="81"/>
            <rFont val="Tahoma"/>
            <family val="2"/>
            <charset val="186"/>
          </rPr>
          <t xml:space="preserve">
</t>
        </r>
      </text>
    </comment>
    <comment ref="F53" authorId="0" shape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F55" authorId="0" shapeId="0">
      <text>
        <r>
          <rPr>
            <b/>
            <sz val="9"/>
            <color indexed="81"/>
            <rFont val="Tahoma"/>
            <family val="2"/>
            <charset val="186"/>
          </rPr>
          <t>3.2.1.7 KSP priemonė:</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J55" authorId="0" shapeId="0">
      <text>
        <r>
          <rPr>
            <sz val="9"/>
            <color indexed="81"/>
            <rFont val="Tahoma"/>
            <family val="2"/>
            <charset val="186"/>
          </rPr>
          <t>Visuomenininkai</t>
        </r>
      </text>
    </comment>
    <comment ref="F57" authorId="0" shapeId="0">
      <text>
        <r>
          <rPr>
            <b/>
            <sz val="9"/>
            <color indexed="81"/>
            <rFont val="Tahoma"/>
            <family val="2"/>
            <charset val="186"/>
          </rPr>
          <t xml:space="preserve">3.2.1.7 </t>
        </r>
        <r>
          <rPr>
            <sz val="9"/>
            <color indexed="81"/>
            <rFont val="Tahoma"/>
            <family val="2"/>
            <charset val="186"/>
          </rPr>
          <t xml:space="preserve">KSP priemonė: Sutvarkyti senamiesčio ir istorinės miesto dalies reprezentacinių viešųjų erdvių (Teatro, Turgaus, Atgimimo aikščių, Ferdinando ir kitų skverų) infrastruktūrą pritaikant jas turizmo reikmėms bei renginiams 
</t>
        </r>
      </text>
    </comment>
    <comment ref="O57" authorId="0" shapeId="0">
      <text>
        <r>
          <rPr>
            <sz val="9"/>
            <color indexed="81"/>
            <rFont val="Tahoma"/>
            <family val="2"/>
            <charset val="186"/>
          </rPr>
          <t xml:space="preserve">Parengtas techninis projektas. Paveldosaugos skyrius 
</t>
        </r>
      </text>
    </comment>
    <comment ref="F59" authorId="0" shapeId="0">
      <text>
        <r>
          <rPr>
            <b/>
            <sz val="9"/>
            <color indexed="81"/>
            <rFont val="Tahoma"/>
            <family val="2"/>
            <charset val="186"/>
          </rPr>
          <t xml:space="preserve">3.2.1.7 </t>
        </r>
        <r>
          <rPr>
            <sz val="9"/>
            <color indexed="81"/>
            <rFont val="Tahoma"/>
            <family val="2"/>
            <charset val="186"/>
          </rPr>
          <t xml:space="preserve">KSP priemonė: Sutvarkyti senamiesčio ir istorinės miesto dalies reprezentacinių viešųjų erdvių (Teatro, Turgaus, Atgimimo aikščių, Ferdinando ir kitų skverų) infrastruktūrą pritaikant jas turizmo reikmėms bei renginiams 
</t>
        </r>
      </text>
    </comment>
    <comment ref="F64" authorId="0" shapeId="0">
      <text>
        <r>
          <rPr>
            <b/>
            <sz val="9"/>
            <color indexed="81"/>
            <rFont val="Tahoma"/>
            <family val="2"/>
            <charset val="186"/>
          </rPr>
          <t xml:space="preserve">2.4.2.4. KSP priemonė: </t>
        </r>
        <r>
          <rPr>
            <sz val="9"/>
            <color indexed="81"/>
            <rFont val="Tahoma"/>
            <family val="2"/>
            <charset val="186"/>
          </rPr>
          <t>Atnaujinti gyvenamųjų kvartalų centrines aikštes ir kitas viešąsias erdves</t>
        </r>
      </text>
    </comment>
    <comment ref="O76" authorId="0" shapeId="0">
      <text>
        <r>
          <rPr>
            <sz val="9"/>
            <color indexed="81"/>
            <rFont val="Tahoma"/>
            <family val="2"/>
            <charset val="186"/>
          </rPr>
          <t xml:space="preserve">Pagal priemonių planą Klaipėdos miesto gyvūnų gerovės ir apsaugos 2016–2018 metų programai įgyvendinti. </t>
        </r>
      </text>
    </comment>
    <comment ref="F82" authorId="0" shapeId="0">
      <text>
        <r>
          <rPr>
            <b/>
            <sz val="9"/>
            <color indexed="81"/>
            <rFont val="Tahoma"/>
            <family val="2"/>
            <charset val="186"/>
          </rPr>
          <t>KSP 2.4.2.8</t>
        </r>
        <r>
          <rPr>
            <sz val="9"/>
            <color indexed="81"/>
            <rFont val="Tahoma"/>
            <family val="2"/>
            <charset val="186"/>
          </rPr>
          <t xml:space="preserve">
Diegti aukšto lygio paslaugų ir infrastruktūros parametrus miesto paplūdimiuose ir kitose poilsio zonose</t>
        </r>
      </text>
    </comment>
    <comment ref="Q98" authorId="0" shapeId="0">
      <text>
        <r>
          <rPr>
            <b/>
            <sz val="9"/>
            <color indexed="81"/>
            <rFont val="Tahoma"/>
            <family val="2"/>
            <charset val="186"/>
          </rPr>
          <t>Audra Cepiene:</t>
        </r>
        <r>
          <rPr>
            <sz val="9"/>
            <color indexed="81"/>
            <rFont val="Tahoma"/>
            <family val="2"/>
            <charset val="186"/>
          </rPr>
          <t xml:space="preserve">
Komitetų pastabos 2018-06-28 taryboje</t>
        </r>
      </text>
    </comment>
    <comment ref="E108" authorId="0" shapeId="0">
      <text>
        <r>
          <rPr>
            <sz val="9"/>
            <color indexed="81"/>
            <rFont val="Tahoma"/>
            <family val="2"/>
            <charset val="186"/>
          </rPr>
          <t xml:space="preserve">Administraciniai ir gamybiniai pastatai Gluosnių g. 8 – 305,72 m2; Viešieji tualetai Stovyklų g. 4 –21,79 m2; Gelbėjimo stotis Smiltynės 15 c – 104,75 m2; Gelbėjimo stotis II Melnragė – 76,38 m2; Administracinės patalpos Garažų g. 6 – 299,99 m2; Viešieji tualetai I Melnragė Kopų g. 1A – 87,25 m2. Administruojama patalpų - </t>
        </r>
        <r>
          <rPr>
            <b/>
            <sz val="9"/>
            <color indexed="81"/>
            <rFont val="Tahoma"/>
            <family val="2"/>
            <charset val="186"/>
          </rPr>
          <t>895,9 m2</t>
        </r>
      </text>
    </comment>
    <comment ref="F108" authorId="0" shapeId="0">
      <text>
        <r>
          <rPr>
            <b/>
            <sz val="9"/>
            <color indexed="81"/>
            <rFont val="Tahoma"/>
            <family val="2"/>
            <charset val="186"/>
          </rPr>
          <t>KSP 2.4.2.8</t>
        </r>
        <r>
          <rPr>
            <sz val="9"/>
            <color indexed="81"/>
            <rFont val="Tahoma"/>
            <family val="2"/>
            <charset val="186"/>
          </rPr>
          <t xml:space="preserve">
Diegti aukšto lygio paslaugų ir infrastruktūros parametrus miesto paplūdimiuose ir kitose poilsio zonose</t>
        </r>
      </text>
    </comment>
    <comment ref="O129" authorId="0" shapeId="0">
      <text>
        <r>
          <rPr>
            <b/>
            <sz val="9"/>
            <color indexed="81"/>
            <rFont val="Tahoma"/>
            <family val="2"/>
            <charset val="186"/>
          </rPr>
          <t>Audra Cepiene:</t>
        </r>
        <r>
          <rPr>
            <sz val="9"/>
            <color indexed="81"/>
            <rFont val="Tahoma"/>
            <family val="2"/>
            <charset val="186"/>
          </rPr>
          <t xml:space="preserve">
Viešieji tualetai: Stovyklų g. 4 –21,79 m2; Kopų g. 1A (I Melnragė) – 87,25 m2;</t>
        </r>
      </text>
    </comment>
    <comment ref="F140" authorId="0" shapeId="0">
      <text>
        <r>
          <rPr>
            <b/>
            <sz val="9"/>
            <color indexed="81"/>
            <rFont val="Tahoma"/>
            <family val="2"/>
            <charset val="186"/>
          </rPr>
          <t>KSP 2.3.2.5</t>
        </r>
        <r>
          <rPr>
            <sz val="9"/>
            <color indexed="81"/>
            <rFont val="Tahoma"/>
            <family val="2"/>
            <charset val="186"/>
          </rPr>
          <t xml:space="preserve">
Gerinti Klaipėdos miesto viešųjų erdvių apšvietimo efektyvumą ir kokybę</t>
        </r>
      </text>
    </comment>
    <comment ref="P148" authorId="0" shapeId="0">
      <text>
        <r>
          <rPr>
            <b/>
            <sz val="9"/>
            <color indexed="81"/>
            <rFont val="Tahoma"/>
            <family val="2"/>
            <charset val="186"/>
          </rPr>
          <t>Audra Cepiene:</t>
        </r>
        <r>
          <rPr>
            <sz val="9"/>
            <color indexed="81"/>
            <rFont val="Tahoma"/>
            <family val="2"/>
            <charset val="186"/>
          </rPr>
          <t xml:space="preserve">
Apšvietimo projektas Smiltynės pagrindiniame take rengiamas kartu su Smiltynės atraminės sienutės  projektu.        </t>
        </r>
      </text>
    </comment>
    <comment ref="P149" authorId="0" shapeId="0">
      <text>
        <r>
          <rPr>
            <sz val="9"/>
            <color indexed="81"/>
            <rFont val="Tahoma"/>
            <family val="2"/>
            <charset val="186"/>
          </rPr>
          <t xml:space="preserve">Otų g. apšvietimo darbų pirkimas nutrauktas, nes vykdoma projekto korekcija. Karskronos aikštės apšvietimas nebus rengiamas, kol nebus parengta bendra senamiesčio ir miesto istorinės dalies dekoratyvinio apšvietimo schema. </t>
        </r>
      </text>
    </comment>
    <comment ref="O153" authorId="0" shapeId="0">
      <text>
        <r>
          <rPr>
            <sz val="9"/>
            <color indexed="81"/>
            <rFont val="Tahoma"/>
            <family val="2"/>
            <charset val="186"/>
          </rPr>
          <t xml:space="preserve">Apšvietimą Baltijos pr. ir Taikos pr. požeminėse perėjose suremontavo UAB "Gatvių apšvietimas" iš amortizacinių lėšų.  </t>
        </r>
      </text>
    </comment>
    <comment ref="L157" authorId="0" shapeId="0">
      <text>
        <r>
          <rPr>
            <sz val="9"/>
            <color indexed="81"/>
            <rFont val="Tahoma"/>
            <family val="2"/>
            <charset val="186"/>
          </rPr>
          <t xml:space="preserve">1. didinti asignavimus priemonei „Retransliuojamo vaizdo stebėjimo kamerų viešose vietose  įsigijimas ir eksploatacija“ (07.01.01.05) – 2019 m. ir 2020 m. po 6,9 tūkst. eur. Lėšos reikalingos kamerų, planuojamų įrengti prie išvažiavimų iš miesto, aptarnavimo paslaugos įsigijimui 2019-2020 m. 
2. mažinti asignavimus priemonei „Interneto prieigų viešosiose vietose įrengimas ir belaidžio ryšio (Wi-Fi) paslaugos teikimas“ (07.01.01.06) – 2019 m. ir 2020 m. po 6,9 tūkst. eur.  Pagal gautus pasiūlymus, paslaugą planuojama įsigyti pigiau.
</t>
        </r>
      </text>
    </comment>
    <comment ref="O160" authorId="0" shapeId="0">
      <text>
        <r>
          <rPr>
            <sz val="9"/>
            <color indexed="81"/>
            <rFont val="Tahoma"/>
            <family val="2"/>
            <charset val="186"/>
          </rPr>
          <t>Teatro aikštė 2000-čiui vartotojų, Kruizinių laivų terminale 3000-čiui vartotojų</t>
        </r>
      </text>
    </comment>
    <comment ref="F165" authorId="0" shapeId="0">
      <text>
        <r>
          <rPr>
            <b/>
            <sz val="9"/>
            <color indexed="81"/>
            <rFont val="Tahoma"/>
            <family val="2"/>
            <charset val="186"/>
          </rPr>
          <t xml:space="preserve">KSP 2.4.2.2. </t>
        </r>
        <r>
          <rPr>
            <sz val="9"/>
            <color indexed="81"/>
            <rFont val="Tahoma"/>
            <family val="2"/>
            <charset val="186"/>
          </rPr>
          <t>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168" authorId="0" shapeId="0">
      <text>
        <r>
          <rPr>
            <b/>
            <sz val="9"/>
            <color indexed="81"/>
            <rFont val="Tahoma"/>
            <family val="2"/>
            <charset val="186"/>
          </rPr>
          <t>2.4.1.2. KSP</t>
        </r>
        <r>
          <rPr>
            <sz val="9"/>
            <color indexed="81"/>
            <rFont val="Tahoma"/>
            <family val="2"/>
            <charset val="186"/>
          </rPr>
          <t xml:space="preserve"> Sutvarkyti ir pritaikyti visuomenės arba rekreaciniams poreikiams Danės upės slėnio ir žiočių teritorijas; Danės upę pritaikyti laivybai, rekonstruoti Danės upės krantines nuo Biržos tilto iki Mokyklos gatvės tilto:</t>
        </r>
      </text>
    </comment>
    <comment ref="F172"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176" authorId="0" shapeId="0">
      <text>
        <r>
          <rPr>
            <b/>
            <sz val="9"/>
            <color indexed="81"/>
            <rFont val="Tahoma"/>
            <family val="2"/>
            <charset val="186"/>
          </rPr>
          <t xml:space="preserve">2.4.2.5. KSP priemonė: </t>
        </r>
        <r>
          <rPr>
            <sz val="9"/>
            <color indexed="81"/>
            <rFont val="Tahoma"/>
            <family val="2"/>
            <charset val="186"/>
          </rPr>
          <t>Atnaujinti gyvenamųjų kvartalų centrines aikštes ir kitas viešąsias erdves</t>
        </r>
      </text>
    </comment>
    <comment ref="F179"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182"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188"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216" authorId="0" shapeId="0">
      <text>
        <r>
          <rPr>
            <sz val="9"/>
            <color indexed="81"/>
            <rFont val="Tahoma"/>
            <family val="2"/>
            <charset val="186"/>
          </rPr>
          <t>1.  UAB „Pempininkų valda“, 2. UAB „Laukininkų valda“, 3. UAB „Žardės būstas“, 4. UAB „Vingio būstas“, 5.  UAB „Jūros būstas“, 6. UAB „Vėtrungės būstas“, 7. UAB „Danės būstas“, 8. UAB „Vitės valdos“, 9. UAB „Paslaugos būstui“, 10. UAB „Debreceno valdos“</t>
        </r>
      </text>
    </comment>
    <comment ref="K217" authorId="0" shapeId="0">
      <text>
        <r>
          <rPr>
            <sz val="9"/>
            <color indexed="81"/>
            <rFont val="Tahoma"/>
            <family val="2"/>
            <charset val="186"/>
          </rPr>
          <t>SBL- 556.700 Eur lieka del kiemų programos</t>
        </r>
      </text>
    </comment>
    <comment ref="O232" authorId="0" shapeId="0">
      <text>
        <r>
          <rPr>
            <sz val="9"/>
            <color indexed="81"/>
            <rFont val="Tahoma"/>
            <family val="2"/>
            <charset val="186"/>
          </rPr>
          <t xml:space="preserve">Siekiama įrengti meninio objekto žaidimo aikštelę senamiesčio erdvėje 
</t>
        </r>
      </text>
    </comment>
    <comment ref="O242" authorId="0" shapeId="0">
      <text>
        <r>
          <rPr>
            <sz val="9"/>
            <color indexed="81"/>
            <rFont val="Tahoma"/>
            <family val="2"/>
            <charset val="186"/>
          </rPr>
          <t xml:space="preserve">2018 - Barškių g. (perkelta iš 2017 m.) Kauno g. 31,33,35; Kooperacijos g. išleidėjo į Trinyčių tvenkinį rekonstrukcija; jungiamosios gatvės tarp Rumpiškės ir Taikos pr.; Taikos pr. 17, 19A, 19B; Darželio g., Taikos pr. 51. 2018 metais bus pakartotinai perkami  paviršinių </t>
        </r>
      </text>
    </comment>
    <comment ref="E244" authorId="0" shapeId="0">
      <text>
        <r>
          <rPr>
            <b/>
            <sz val="9"/>
            <color indexed="81"/>
            <rFont val="Tahoma"/>
            <family val="2"/>
            <charset val="186"/>
          </rPr>
          <t>2016-09-23 STR3-12,</t>
        </r>
        <r>
          <rPr>
            <sz val="9"/>
            <color indexed="81"/>
            <rFont val="Tahoma"/>
            <family val="2"/>
            <charset val="186"/>
          </rPr>
          <t xml:space="preserve"> 2016 m. parengta teritorijos išvystymo galimybių studija. Projektas apima gatvių nutiesimą, vandentiekį, nuotekas, šilumos tinklus, apšvietimą, elektros tinklus, dujas. </t>
        </r>
      </text>
    </comment>
    <comment ref="K256" authorId="0" shapeId="0">
      <text>
        <r>
          <rPr>
            <b/>
            <sz val="9"/>
            <color indexed="81"/>
            <rFont val="Tahoma"/>
            <family val="2"/>
            <charset val="186"/>
          </rPr>
          <t>11089,5</t>
        </r>
        <r>
          <rPr>
            <sz val="9"/>
            <color indexed="81"/>
            <rFont val="Tahoma"/>
            <family val="2"/>
            <charset val="186"/>
          </rPr>
          <t xml:space="preserve">
</t>
        </r>
      </text>
    </comment>
  </commentList>
</comments>
</file>

<file path=xl/sharedStrings.xml><?xml version="1.0" encoding="utf-8"?>
<sst xmlns="http://schemas.openxmlformats.org/spreadsheetml/2006/main" count="1563" uniqueCount="465">
  <si>
    <t>Uždavinio kodas</t>
  </si>
  <si>
    <t>Priemonės kodas</t>
  </si>
  <si>
    <t>Priemonės požymis</t>
  </si>
  <si>
    <t>Asignavimų valdytojo kodas</t>
  </si>
  <si>
    <t>Finansavimo šaltinis</t>
  </si>
  <si>
    <t>01</t>
  </si>
  <si>
    <t>Iš viso:</t>
  </si>
  <si>
    <t>02</t>
  </si>
  <si>
    <t>Iš viso uždaviniui:</t>
  </si>
  <si>
    <t>Iš viso tikslui:</t>
  </si>
  <si>
    <t>Finansavimo šaltiniai</t>
  </si>
  <si>
    <t>Produkto kriterijaus</t>
  </si>
  <si>
    <t>Pavadinimas</t>
  </si>
  <si>
    <t>Finansavimo šaltinių suvestinė</t>
  </si>
  <si>
    <t>SAVIVALDYBĖS  LĖŠOS, IŠ VISO:</t>
  </si>
  <si>
    <t>KITI ŠALTINIAI, IŠ VISO:</t>
  </si>
  <si>
    <t>IŠ VISO:</t>
  </si>
  <si>
    <t>Veiklos plano tikslo kodas</t>
  </si>
  <si>
    <r>
      <t xml:space="preserve">Savivaldybės biudžeto lėšos </t>
    </r>
    <r>
      <rPr>
        <b/>
        <sz val="10"/>
        <rFont val="Times New Roman"/>
        <family val="1"/>
        <charset val="186"/>
      </rPr>
      <t>SB</t>
    </r>
  </si>
  <si>
    <r>
      <t xml:space="preserve">Specialiosios programos lėšos (pajamos už atsitiktines paslaugas) </t>
    </r>
    <r>
      <rPr>
        <b/>
        <sz val="10"/>
        <rFont val="Times New Roman"/>
        <family val="1"/>
        <charset val="186"/>
      </rPr>
      <t>SB(SP)</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</si>
  <si>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</si>
  <si>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</si>
  <si>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</si>
  <si>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r>
      <t xml:space="preserve">Kiti finansavimo šaltiniai </t>
    </r>
    <r>
      <rPr>
        <b/>
        <sz val="10"/>
        <rFont val="Times New Roman"/>
        <family val="1"/>
        <charset val="186"/>
      </rPr>
      <t>Kt</t>
    </r>
  </si>
  <si>
    <t>SB</t>
  </si>
  <si>
    <t>MIESTO INFRASTRUKTŪROS OBJEKTŲ PRIEŽIŪROS IR MODERNIZAVIMO PROGRAMOS (NR. 07)</t>
  </si>
  <si>
    <t>03</t>
  </si>
  <si>
    <t>6</t>
  </si>
  <si>
    <t>06</t>
  </si>
  <si>
    <t>08</t>
  </si>
  <si>
    <t>Fontanų priežiūra, remontas ir atnaujinimas</t>
  </si>
  <si>
    <t>Miesto viešų teritorijų inventoriaus priežiūra, įrengimas ir įsigijimas</t>
  </si>
  <si>
    <t>Prižiūrima fontanų, vnt.</t>
  </si>
  <si>
    <t>Įsigyta šiukšliadėžių, vnt.</t>
  </si>
  <si>
    <t>04</t>
  </si>
  <si>
    <t>05</t>
  </si>
  <si>
    <t>07</t>
  </si>
  <si>
    <t>Miesto viešųjų tualetų remontas, priežiūra ir nuoma</t>
  </si>
  <si>
    <t>Nugriauta statinių, vnt.</t>
  </si>
  <si>
    <t>Prižiūrima viešųjų tualetų, vnt.</t>
  </si>
  <si>
    <t>SB(SP)</t>
  </si>
  <si>
    <t>Siekti, kad miesto viešosios erdvės būtų tvarkingos, jaukios ir saugios</t>
  </si>
  <si>
    <t>Užtikrinti laidojimo paslaugų teikimą, miesto kapinių priežiūrą ir poreikius atitinkantį laidojimo vietų skaičių</t>
  </si>
  <si>
    <t>Eksploatuoti, remontuoti ir plėtoti inžinerinio aprūpinimo sistemas</t>
  </si>
  <si>
    <t>Įrengta kapaviečių ženklų, vnt.</t>
  </si>
  <si>
    <t>07 Miesto infrastruktūros objektų priežiūros ir modernizavimo programa</t>
  </si>
  <si>
    <t>5</t>
  </si>
  <si>
    <t>I</t>
  </si>
  <si>
    <t>ES</t>
  </si>
  <si>
    <t>Kt</t>
  </si>
  <si>
    <t>1</t>
  </si>
  <si>
    <t>Suvartota el. energijos, tūkst. MWh</t>
  </si>
  <si>
    <t>Mirusių (žuvusių) žmonių palaikų pervežimas iš įvykio vietų, neatpažintų, vienišų ir mirusių, kuriuos artimieji atsisako laidoti, žmonių palaikų laikinas laikymas (saugojimas), palaidojimas savivaldybės lėšomis</t>
  </si>
  <si>
    <t>Švaros ir tvarkos užtikrinimas bendro naudojimo teritorijose:</t>
  </si>
  <si>
    <t>Miesto paplūdimių priežiūros organizavimas:</t>
  </si>
  <si>
    <t>Miesto viešųjų erdvių ir gatvių apšvietimo užtikrinimas:</t>
  </si>
  <si>
    <t xml:space="preserve">Iš viso  programai: </t>
  </si>
  <si>
    <t xml:space="preserve">Statinių, keliančių pavojų gyvybei ir sveikatai, griovimas </t>
  </si>
  <si>
    <t>SB(L)</t>
  </si>
  <si>
    <r>
      <t xml:space="preserve">Programų lėšų likučių laikinai laisvos lėšos </t>
    </r>
    <r>
      <rPr>
        <b/>
        <sz val="10"/>
        <rFont val="Times New Roman"/>
        <family val="1"/>
        <charset val="186"/>
      </rPr>
      <t>SB(L)</t>
    </r>
  </si>
  <si>
    <t>Viešųjų erdvių, gatvių ir kiemų apšvietimo tinklų išplėtimas ar įrengimas</t>
  </si>
  <si>
    <t>Strateginis tikslas 02. Kurti mieste patrauklią, švarią ir saugią gyvenamąją aplinką</t>
  </si>
  <si>
    <t>Teikti miesto gyventojams kokybiškas komunalines ir viešųjų erdvių priežiūros paslaugas</t>
  </si>
  <si>
    <t>Pirties paslaugų teikimas Smiltynės paplūdimyje</t>
  </si>
  <si>
    <t>09</t>
  </si>
  <si>
    <t>P2.4.1.2</t>
  </si>
  <si>
    <t>P2.4.2.8</t>
  </si>
  <si>
    <r>
      <t xml:space="preserve">Vietinių rinkliavų lėšos </t>
    </r>
    <r>
      <rPr>
        <b/>
        <sz val="10"/>
        <rFont val="Times New Roman"/>
        <family val="1"/>
        <charset val="186"/>
      </rPr>
      <t>SB(VR)</t>
    </r>
  </si>
  <si>
    <t>SB(VR)</t>
  </si>
  <si>
    <t>P2</t>
  </si>
  <si>
    <t>Savivaldybei priskirtų teritorijų sanitarinis valymas, parkų, skverų, žaliųjų plotų želdinimas ir aplinkotvarka</t>
  </si>
  <si>
    <t>Nuomojama kilnojamųjų tualetų švenčių metu, vnt.</t>
  </si>
  <si>
    <t>Eksploatuojama šviestuvų, tūkst. vnt.</t>
  </si>
  <si>
    <t>Papriemonės kodas</t>
  </si>
  <si>
    <t>Vykdytojas (skyrius / asmuo)</t>
  </si>
  <si>
    <t xml:space="preserve">MŪD Miesto tvarkymo skyrius </t>
  </si>
  <si>
    <t>MŪD Miesto tvarkymo skyrius</t>
  </si>
  <si>
    <t>Viešosios tvarkos skyrius</t>
  </si>
  <si>
    <t>IED Projektų skyrius</t>
  </si>
  <si>
    <t xml:space="preserve">IED Projektų skyrius  </t>
  </si>
  <si>
    <t>MŪD Miesto tvarkymo  sk.</t>
  </si>
  <si>
    <t>MŪD Kapinių priežiūros skyrius</t>
  </si>
  <si>
    <t xml:space="preserve">MŪD BĮ "Klaipėdos paplūdimiai" </t>
  </si>
  <si>
    <t>Laidojimo paslaugų teikimas ir kapinių priežiūros organizavimas:</t>
  </si>
  <si>
    <t>P2.4.2.5</t>
  </si>
  <si>
    <t>Įsigyta suoliukų, vnt.</t>
  </si>
  <si>
    <t>Prižiūrima gertuvių Poilsio parke, vnt.</t>
  </si>
  <si>
    <t>Planas</t>
  </si>
  <si>
    <t xml:space="preserve">Palaidota mirusiųjų, skaičius </t>
  </si>
  <si>
    <t>BĮ „Klaipėdos paplūdimiai“ veiklos organizavimas</t>
  </si>
  <si>
    <t>SB(SPL)</t>
  </si>
  <si>
    <t>2018-ieji metai</t>
  </si>
  <si>
    <t xml:space="preserve">Savivaldybės biudžetas, iš jo: </t>
  </si>
  <si>
    <r>
      <t xml:space="preserve">Pajamų įmokų už patalpų nuomą likutis </t>
    </r>
    <r>
      <rPr>
        <b/>
        <sz val="10"/>
        <rFont val="Times New Roman"/>
        <family val="1"/>
        <charset val="186"/>
      </rPr>
      <t>SB(SPL)</t>
    </r>
  </si>
  <si>
    <r>
      <t xml:space="preserve">Vietinių rinkliavų lėšų likutis </t>
    </r>
    <r>
      <rPr>
        <b/>
        <sz val="10"/>
        <rFont val="Times New Roman"/>
        <family val="1"/>
        <charset val="186"/>
      </rPr>
      <t>SB(VRL)</t>
    </r>
  </si>
  <si>
    <t>SB(VB)</t>
  </si>
  <si>
    <r>
      <t xml:space="preserve">Valstybės biudžeto specialiosios tikslinės dotacijos lėšos </t>
    </r>
    <r>
      <rPr>
        <b/>
        <sz val="10"/>
        <rFont val="Times New Roman"/>
        <family val="1"/>
        <charset val="186"/>
      </rPr>
      <t>SB(VB)</t>
    </r>
  </si>
  <si>
    <r>
      <t xml:space="preserve">Žemės pardavimų likučio lėšos </t>
    </r>
    <r>
      <rPr>
        <b/>
        <sz val="10"/>
        <rFont val="Times New Roman"/>
        <family val="1"/>
        <charset val="186"/>
      </rPr>
      <t>SB(ŽPL)</t>
    </r>
  </si>
  <si>
    <t>Miesto aikščių, skverų ir kitų bendro naudojimo teritorijų atnaujinimas ir priežiūra:</t>
  </si>
  <si>
    <t>Parengtas techninis projektas, vnt.</t>
  </si>
  <si>
    <t>P2.4.2.2</t>
  </si>
  <si>
    <t>P2.4.2.3</t>
  </si>
  <si>
    <t>Pakabinta papuošimo elementų, vnt.</t>
  </si>
  <si>
    <t>MŪD  Miesto tvarkymo skyrius</t>
  </si>
  <si>
    <t xml:space="preserve">Daugiabučių gyvenamųjų namų kvartalų priežiūros vykdymas: </t>
  </si>
  <si>
    <t>Daugiabučių namų kiemų infrastruktūros gerinimo programos įgyvendinimas:</t>
  </si>
  <si>
    <t>Įrengta elektros įvadų (žemyninės dalies paplūdimiuose), vnt.</t>
  </si>
  <si>
    <t>Gatvių ir viešųjų erdvių apšvietimo organizavimo funkcijos įgyvendinimas</t>
  </si>
  <si>
    <t>Suženklinta automobilių stovėjimo aikštelių (prie kapinių), vnt.</t>
  </si>
  <si>
    <t>Atstatyta vandens kolonėlių Joniškės ir Lėbartų kapinėse, vnt.</t>
  </si>
  <si>
    <t>I, P2.4.2.4</t>
  </si>
  <si>
    <t>tūkst. Eur</t>
  </si>
  <si>
    <r>
      <t xml:space="preserve">Pėsčiųjų tako tarp Gedminų g. ir Taikos pr. (nuo Nr. 99) rekonstravimas ir keleivių išlaipinimo aikštelių įrengimas </t>
    </r>
    <r>
      <rPr>
        <i/>
        <sz val="10"/>
        <rFont val="Times New Roman"/>
        <family val="1"/>
        <charset val="186"/>
      </rPr>
      <t>(Debreceno mikrorajonas)</t>
    </r>
  </si>
  <si>
    <t xml:space="preserve">Įsigyta gėlinių, vnt. </t>
  </si>
  <si>
    <t xml:space="preserve">Prižiūrima kapinių  (įskaitant senąsias kapinaites), vnt. </t>
  </si>
  <si>
    <t xml:space="preserve"> TIKSLŲ, UŽDAVINIŲ, PRIEMONIŲ, PRIEMONIŲ IŠLAIDŲ IR PRODUKTO KRITERIJŲ DETALI SUVESTINĖ</t>
  </si>
  <si>
    <t>Biudžetinių įstaigų kiemų apšvietimo tinklų plėtra ir įrengimas</t>
  </si>
  <si>
    <t>Klaipėdos miesto paplūdimių sutvarkymo priemonių 2016–2019 metų plano įgyvendinimas</t>
  </si>
  <si>
    <r>
      <t>Gėlynų atnaujinimas ir įrengimas</t>
    </r>
    <r>
      <rPr>
        <i/>
        <sz val="10"/>
        <rFont val="Times New Roman"/>
        <family val="1"/>
        <charset val="186"/>
      </rPr>
      <t xml:space="preserve"> </t>
    </r>
  </si>
  <si>
    <t>Apskaitos kodas</t>
  </si>
  <si>
    <t>P2.3.2.5</t>
  </si>
  <si>
    <t>07.010101</t>
  </si>
  <si>
    <t>07.010102</t>
  </si>
  <si>
    <t>07.010203</t>
  </si>
  <si>
    <t>07.010204</t>
  </si>
  <si>
    <t>07.010205010</t>
  </si>
  <si>
    <t>07.01030200</t>
  </si>
  <si>
    <t>07.01030202</t>
  </si>
  <si>
    <t>07.010303</t>
  </si>
  <si>
    <t>07.020202</t>
  </si>
  <si>
    <t xml:space="preserve">07.010401 </t>
  </si>
  <si>
    <t>07.010501</t>
  </si>
  <si>
    <t>07.010404</t>
  </si>
  <si>
    <t>07.030204</t>
  </si>
  <si>
    <t>07.010120</t>
  </si>
  <si>
    <t>07.010307</t>
  </si>
  <si>
    <t>07.020114</t>
  </si>
  <si>
    <t>07.01020100</t>
  </si>
  <si>
    <t>07.010602</t>
  </si>
  <si>
    <t>07.010603</t>
  </si>
  <si>
    <t>07.020106</t>
  </si>
  <si>
    <t>Aiškinamojo rašto priedas Nr.3</t>
  </si>
  <si>
    <t>2019-ųjų metų lėšų projektas</t>
  </si>
  <si>
    <t>2019-ieji metai</t>
  </si>
  <si>
    <t>Vingio mikrorajono aikštės atnaujinimas</t>
  </si>
  <si>
    <t>Parengtas projektas, vnt.</t>
  </si>
  <si>
    <t>Pėsčiųjų tako tarp Gedminų g. ir Taikos pr. (nuo Nr. 109) atnaujinimas (Debreceno mikrorajonas)</t>
  </si>
  <si>
    <t>500</t>
  </si>
  <si>
    <t>1020</t>
  </si>
  <si>
    <t xml:space="preserve">Įsigyta mobilių gelbėjimo stočių, vnt. </t>
  </si>
  <si>
    <t>Mėlynosios vėliavos programos koordinavimo paslaugų įsigijimas</t>
  </si>
  <si>
    <t>Beglobių gyvūnų gerovės ir apsaugos priemonių įgyvendinimas (gyvūnų gaudymas, surinkimas, sterilizacija, karantinavimas, eutanazija ir kt.)</t>
  </si>
  <si>
    <t>Atlikta aikštės atnaujinimo darbų. Užbaigtumas, proc.</t>
  </si>
  <si>
    <t>Atlikta aikštės sutvarkymo darbų. Užbaigtumas, proc.</t>
  </si>
  <si>
    <t>Prižiūrima konteinerinių tualetų, vnt.</t>
  </si>
  <si>
    <t>Nuolatinių darbuotojų skaičius</t>
  </si>
  <si>
    <t>Sezoninių darbuotojų skaičius</t>
  </si>
  <si>
    <t>Eksploatuojama kamerų, vnt.</t>
  </si>
  <si>
    <t xml:space="preserve">Atlikta aikštės sutvarkymo darbų. Užbaigtumas, proc. </t>
  </si>
  <si>
    <t xml:space="preserve">Atlikta krantinių ir prieigų sutvarkymo darbų. Užbaigtumas, proc. </t>
  </si>
  <si>
    <t xml:space="preserve">Atlikta pėsčiųjų tako sutvarkymo darbų. Užbaigtumas, proc. </t>
  </si>
  <si>
    <t xml:space="preserve">Išvežta mirusiųjų iš įvykio vietos,  skaičius </t>
  </si>
  <si>
    <t xml:space="preserve">Mirusiųjų palaikų laikinas laikymas (saugojimas), skaičius </t>
  </si>
  <si>
    <t xml:space="preserve">47,4 ha Medelyno gyvenamojo rajono infrastruktūros išvystymas. I etapas
</t>
  </si>
  <si>
    <t>Skvero Bokštų gatvėje sutvarkymas</t>
  </si>
  <si>
    <t>Interaktyvios tikslinės teritorijos ir susietų teritorijų ribų žemėlapio aplikacijos sukūrimas</t>
  </si>
  <si>
    <t xml:space="preserve">Parengta žemėlapio aplikacija,  skirta 2014–2020 m. integruotų investicijų programos projektų viešinimui, vnt. </t>
  </si>
  <si>
    <t>90</t>
  </si>
  <si>
    <t>Aikštės prie Santuokų rūmų atnaujinimas</t>
  </si>
  <si>
    <t>Parengtas aprašas, vnt.</t>
  </si>
  <si>
    <t>Atlikta fontano "Laivelis" Meridiano skvere atnaujinimo darbų. Užbaigtumas, proc.</t>
  </si>
  <si>
    <t>6+6</t>
  </si>
  <si>
    <t>Atlikta infrastruktūros įrengimo darbų. Užbaigtumas, proc.</t>
  </si>
  <si>
    <r>
      <t xml:space="preserve">Klaipėdos valstybinio jūrų uosto direkcijos lėšos </t>
    </r>
    <r>
      <rPr>
        <b/>
        <sz val="10"/>
        <rFont val="Times New Roman"/>
        <family val="1"/>
        <charset val="186"/>
      </rPr>
      <t>KVJUD</t>
    </r>
  </si>
  <si>
    <t>K. Donelaičio aikštės sutvarkymas</t>
  </si>
  <si>
    <t>Skvero tarp Puodžių g. ir Bokštų g., skirto Vydūno paminklui įrengti, sutvarkymas</t>
  </si>
  <si>
    <t>Užtikrinti švarą ir tvarką daugiabučių gyvenamųjų namų kvartaluose, skatinti gyventojus renovuoti, prižiūrėti ir saugoti savo turtą</t>
  </si>
  <si>
    <t>Pastatyta skulptūra, vnt.</t>
  </si>
  <si>
    <t>I, P3.2.1.7</t>
  </si>
  <si>
    <t>Įrengta lauko namelių gyvūnams ir ženklų „Kačių šėrimo vieta“, vnt.</t>
  </si>
  <si>
    <t>Prižiūrima stacionarių tualetų, vnt.</t>
  </si>
  <si>
    <t>Želdinių tvarkymas;</t>
  </si>
  <si>
    <t xml:space="preserve">Daugiabučių namų savininkų bendrijų (DNSB) pirmininkų mokymų organizavimas </t>
  </si>
  <si>
    <t>Įsigyta šviečiančių kalėdinių elementų, vnt.</t>
  </si>
  <si>
    <t>Įsigyta šviesos elementų (LED girliandų), vnt.</t>
  </si>
  <si>
    <t>Savivaldybei priskirtų valyti ir prižiūrėti teritorijų plotas, kv.km</t>
  </si>
  <si>
    <t xml:space="preserve">Paimta, sugauta gyvūnų, vnt. </t>
  </si>
  <si>
    <t>Atlikta beglobių kačių sterilizacijų, vnt.</t>
  </si>
  <si>
    <t>Atlikta Garažų g. 6 pastato ("Klubas") kapitalinio remonto darbų. Užbaigtumas, proc.</t>
  </si>
  <si>
    <t>Klaipėdos miesto integruotos teritorijos vystymo programos projektų įgyvendinimas:</t>
  </si>
  <si>
    <t>Prižiūrima informacinės sistemos objektų (nuorodų, stendų), vnt.</t>
  </si>
  <si>
    <t>Remontuota suoliukų, vnt.</t>
  </si>
  <si>
    <t>Remontuota šiukšliadėžių, vnt.</t>
  </si>
  <si>
    <t>Akmenos-Danės upės vidaus vandens kelią administruojančių darbuotojų skaičius</t>
  </si>
  <si>
    <t>Įrengtas apšvietimas Liudviko Stulpino progimnazijos teritorijoje. Užbaigtumas, proc.</t>
  </si>
  <si>
    <t>Parengtas apšvietimo įrengimo Smiltynėje pagrindiniame take techninis projektas ir atlikta darbų. Užbaigrumas, proc.</t>
  </si>
  <si>
    <t>Įgyvendintas projektas, vnt.</t>
  </si>
  <si>
    <t xml:space="preserve">Įrengtas viešasis tualetas Vingio g. (galutinėje autobusų sustojimo vietoje), vnt. </t>
  </si>
  <si>
    <t>Teritorijos šalia pastato Taikos pr. 76 sutvarkymas ir privažiuojamųjų kelių rekonstravimas pritaikant neįgaliesiems</t>
  </si>
  <si>
    <t>Atlikta aikštės rekonstravimo darbų. Užbaigtumas, proc.</t>
  </si>
  <si>
    <t>Atlikta skvero rekonstravimo darbų. Užbaigtumas, proc.</t>
  </si>
  <si>
    <t>Atlikta tako rekonstravimo darbų. Užbaigtumas, proc.</t>
  </si>
  <si>
    <t>Atlikta teritorijos sutvarkymo ir privažiuojamųjų kelių rekonstravimo darbų. Užbaigtumas proc.</t>
  </si>
  <si>
    <t>Atlikta takų rekonstravimo ir keleivių išlaipinimo aikštelių įrengimo darbų. Užbaigtumas, proc.</t>
  </si>
  <si>
    <t>Organizuota mokymų, vnt.</t>
  </si>
  <si>
    <t>SB(ŽPL)</t>
  </si>
  <si>
    <r>
      <t xml:space="preserve">Europos Sąjungos paramos lėšos, kurios įtrauktos į Savivaldybės biudžetą </t>
    </r>
    <r>
      <rPr>
        <b/>
        <sz val="10"/>
        <rFont val="Times New Roman"/>
        <family val="1"/>
        <charset val="186"/>
      </rPr>
      <t>SB(ES)</t>
    </r>
  </si>
  <si>
    <t>Automobilių stovėjimo aikštelių projektavimas ir įrengimas;</t>
  </si>
  <si>
    <t>Apšvietimo projektavimas ir įrengimas;</t>
  </si>
  <si>
    <t>Įrengta apšvietimo infrastruktūros kiemuose, tūkst. m.</t>
  </si>
  <si>
    <t xml:space="preserve">Atlikta viešosios erdvės (9075 m²) sutvarkymo darbų. Užbaigtumas, proc. </t>
  </si>
  <si>
    <t>Projekto „Saugus kaimynas – saugus aš“ įgyvendinimas kartu su Klaipėdos apskrities vyriausiuoju policijos komisariatu;</t>
  </si>
  <si>
    <t>Gaisrų prevencijos projekto „Gyvenkime saugiai“ įgyvendinimas kartu su Klaipėdos apskrities priešgaisrine gelbėjimo valdyba;</t>
  </si>
  <si>
    <t xml:space="preserve">Atlikta aikštės ir jos prieigų (8 284 m2) sutvarkymo darbų. Užbaigtumas, proc.  </t>
  </si>
  <si>
    <t xml:space="preserve">Viešosios erdvės prie buvusio „Vaidilos“ kino teatro konversija </t>
  </si>
  <si>
    <t xml:space="preserve">Atgimimo aikštės sutvarkymas, didinant patrauklumą investicijoms, skatinant lankytojų srautus </t>
  </si>
  <si>
    <t>Kompleksinis tikslinės teritorijos daugiabučių namų kiemų tvarkymas</t>
  </si>
  <si>
    <t>Saugios kaimynystės bendruomenėje projektų įgyvendinimas:</t>
  </si>
  <si>
    <t>2020-ųjų metų lėšų projektas</t>
  </si>
  <si>
    <t>2020-ieji metai</t>
  </si>
  <si>
    <t>Sutvarkyta švietimo įstaigų želdinių, vnt.</t>
  </si>
  <si>
    <t>Viešųjų erdvių (šviesoforų, fontanų, tualetų ir kt.) apšvietimo tinklų ir įrangos eksploatacija</t>
  </si>
  <si>
    <t>10</t>
  </si>
  <si>
    <t xml:space="preserve">MŪD Miesto tvarkymo sk. </t>
  </si>
  <si>
    <t>IED Statybos ir infrastruktūros plėtros sk.</t>
  </si>
  <si>
    <r>
      <t xml:space="preserve">Kelių priežiūros ir plėtros programos lėšos </t>
    </r>
    <r>
      <rPr>
        <b/>
        <sz val="10"/>
        <rFont val="Times New Roman"/>
        <family val="1"/>
        <charset val="186"/>
      </rPr>
      <t>SB(KPP)</t>
    </r>
  </si>
  <si>
    <t xml:space="preserve">07.010128 </t>
  </si>
  <si>
    <t>07.010125</t>
  </si>
  <si>
    <t xml:space="preserve">07.010120 </t>
  </si>
  <si>
    <t xml:space="preserve">07.010123 </t>
  </si>
  <si>
    <t>07.010129</t>
  </si>
  <si>
    <t>07.010113</t>
  </si>
  <si>
    <t>07.010112</t>
  </si>
  <si>
    <t xml:space="preserve">07.010601 </t>
  </si>
  <si>
    <t xml:space="preserve">07.010602 </t>
  </si>
  <si>
    <t xml:space="preserve">07.010607 </t>
  </si>
  <si>
    <t xml:space="preserve">07.010608 </t>
  </si>
  <si>
    <t>07.010610</t>
  </si>
  <si>
    <t>07.010405</t>
  </si>
  <si>
    <t>07.030206</t>
  </si>
  <si>
    <t>25/ 307</t>
  </si>
  <si>
    <t>25/  307</t>
  </si>
  <si>
    <t xml:space="preserve">Eksploatuojama informacinė miesto sistema: </t>
  </si>
  <si>
    <t>Įrengta gatvių pavadinimų lentelių ir gatvių krypties nuorodų, vnt.</t>
  </si>
  <si>
    <t>Įsigyta inventoriaus:</t>
  </si>
  <si>
    <t>70</t>
  </si>
  <si>
    <t>86</t>
  </si>
  <si>
    <t>Įsigyta vazonų medžiams, vnt</t>
  </si>
  <si>
    <t>16</t>
  </si>
  <si>
    <t>Įsigyta šaknų apsaugų medžiams, vnt</t>
  </si>
  <si>
    <t>112</t>
  </si>
  <si>
    <t>Atlikta inventoriaus remonto darbų:</t>
  </si>
  <si>
    <t>50</t>
  </si>
  <si>
    <t>Įsigyta kalėdinių papuošimų ir eglė:</t>
  </si>
  <si>
    <t>Papuošta kalėdinė eglė Atgimimo aikštėje, kartai per metus</t>
  </si>
  <si>
    <t>Įrengta ir atnaujinta šunų vedžiojimo aikštelių ir ekskrementų surinkimo dėžių, vnt.</t>
  </si>
  <si>
    <t>Atlikta vandens maudyklų tyrimų, sk.</t>
  </si>
  <si>
    <t>Įrengta nuovaža neįgaliesiems prie jūros, Užbaigtumas,  proc.</t>
  </si>
  <si>
    <t>Suorganizuota aplikosauginių renginių paplūdimiuose, vnt.</t>
  </si>
  <si>
    <t>Atlikta vandens maudyklų tyrimų, vnt.</t>
  </si>
  <si>
    <t>Suteikta asistento paslauga neįgaliesiems, vnt.</t>
  </si>
  <si>
    <t>Įrengta vaikų žaidimo aikštelė, vnt.</t>
  </si>
  <si>
    <t xml:space="preserve">Prevencinio projekto „Būk pilietiškas, būk saugus“ įgyvendinimas kartu su Klaipėdos apskrities vyriausiuoju policijos komisariatu </t>
  </si>
  <si>
    <t>Įrengti dviračių stovai prie įėjimo į Melnragės paplūdimį, vnt.</t>
  </si>
  <si>
    <t>Prižiūrima stendų paplūdimiuose, vnt.</t>
  </si>
  <si>
    <t>Įrengti laiptai su pandusu Neįgaliųjų paplūdimyje, vnt.</t>
  </si>
  <si>
    <t>Įrengta apžvalgos aikštelė, vnt.</t>
  </si>
  <si>
    <t>Įsigytas išmanusis parko (paplūdimio) suolelis, vnt.</t>
  </si>
  <si>
    <t>Įrengta buitinių nuotekų valymo sistema</t>
  </si>
  <si>
    <t>07.0202012</t>
  </si>
  <si>
    <t>2018 nauji darbai ir lėšos:</t>
  </si>
  <si>
    <t>Įrengta lietaus nuotekų sistema Joniškės kapinėse (parengtas techninis projekas 2018 m.). Užbaigtumas, proc.</t>
  </si>
  <si>
    <t xml:space="preserve">Suremontuota Joniškės kapinių tvora, m </t>
  </si>
  <si>
    <t>Suremontuota Gėlininkų aikštė prie administracijos pastato, m2</t>
  </si>
  <si>
    <t>Atlikta kompleksinių lietaus nuotekų sistemos valymo darbų (hidrodinaminis praplovimas ir šulinių valymas). Užbaigtumas, proc.</t>
  </si>
  <si>
    <t>Atlikta kvartalų išlyginimo darbų (žemių užvežimas, planiravimas, žolės atsodinimas), tūkst. m2</t>
  </si>
  <si>
    <t>Atlikta kapinių skaitmeninimo (inventorizavimas Joniškės, Lėbartų kapinės) sistemos priežiūros darbų. Užbaigtumas, proc.</t>
  </si>
  <si>
    <t>Įrengta vaikų žaidimų aikštelių viešose erdvėse, vnt.</t>
  </si>
  <si>
    <t>Prižiūrima vaikų žaidimų aikštelių viešose erdvėse, vnt.</t>
  </si>
  <si>
    <t>Paremta gyventojų iniciatyva atnaujinti daugiaubučių namų kiemų aikšteles, vnt.</t>
  </si>
  <si>
    <t>Suremontuota takų Joniškės kapinėse (5400 m2), Lėbartų kapinėse (2000 m2). Užbaigtumas, proc.</t>
  </si>
  <si>
    <t>11</t>
  </si>
  <si>
    <t xml:space="preserve">Atlikta daugiabučių namų kiemų sutvarkymo darbų. Užbaigtumas, proc. </t>
  </si>
  <si>
    <t>Retransliuojamo vaizdo stebėjimo kamerų viešose vietose  įsigijimas ir eksploatacija</t>
  </si>
  <si>
    <t>I. Kanto ir S. Daukanto gatvių sankryžoje esančio skvero sutvarkymas</t>
  </si>
  <si>
    <t>12</t>
  </si>
  <si>
    <t>Muzikinio teatro pastato, esančio Danės g. 19,  gerbūvio tvarkybos darbai už sklypo ribos</t>
  </si>
  <si>
    <t>Atlikta teritorijos (1100 kv.m) atnaujinimo darbų. Užbaigtumas, proc.</t>
  </si>
  <si>
    <t>Parengtas darbų aprašas, vnt.</t>
  </si>
  <si>
    <r>
      <t>Kelių priežiūros ir plėtros programos lėšos</t>
    </r>
    <r>
      <rPr>
        <b/>
        <sz val="10"/>
        <rFont val="Times New Roman"/>
        <family val="1"/>
        <charset val="186"/>
      </rPr>
      <t xml:space="preserve"> KPP</t>
    </r>
  </si>
  <si>
    <t>Atliktas pastato, esančio Kopų g. 1 (Melnragė), kapitalinis remontas, proc.</t>
  </si>
  <si>
    <t>Suremontuotas viešasis tualetas Lėbartų kapinėse (parengtas techninis projekas 2018 m.). Užbaigtumas, proc.</t>
  </si>
  <si>
    <t>Įgyvendintas priemonių 2016–2019 metų planas. Užbaigtumas, proc.</t>
  </si>
  <si>
    <r>
      <rPr>
        <b/>
        <sz val="10"/>
        <rFont val="Times New Roman"/>
        <family val="1"/>
        <charset val="186"/>
      </rPr>
      <t>Neįgaliųjų paplūdimio</t>
    </r>
    <r>
      <rPr>
        <sz val="10"/>
        <rFont val="Times New Roman"/>
        <family val="1"/>
        <charset val="186"/>
      </rPr>
      <t xml:space="preserve"> infrastruktūros sutvarkymas</t>
    </r>
  </si>
  <si>
    <r>
      <rPr>
        <b/>
        <sz val="10"/>
        <rFont val="Times New Roman"/>
        <family val="1"/>
        <charset val="186"/>
      </rPr>
      <t xml:space="preserve">I-sios Melnragės </t>
    </r>
    <r>
      <rPr>
        <sz val="10"/>
        <rFont val="Times New Roman"/>
        <family val="1"/>
        <charset val="186"/>
      </rPr>
      <t>paplūdimio infrastruktūros sutvarkymas</t>
    </r>
  </si>
  <si>
    <t>Pprekybos verslui paplūdimiuose sąlygų sudarymas</t>
  </si>
  <si>
    <t>Įrengtas konteinerinis tualetas prie moterų paplūdimio I-ojoje Melnragėje, Kopų g. 40, vnt.</t>
  </si>
  <si>
    <t>Demontuota antžeminių dalių ir įrengta konteinerinių tualetų su išgriebimo duobėmis buvusių stacionarių tualetų vietose:</t>
  </si>
  <si>
    <t>LRVB</t>
  </si>
  <si>
    <t>Parengtas investicijų  projektas, vnt.</t>
  </si>
  <si>
    <t>1 </t>
  </si>
  <si>
    <t>2+14</t>
  </si>
  <si>
    <t xml:space="preserve">Parengtas meninių objektų su funkcija, pritaikyta vaikų žaidimams, projektų įgyvendinimo  konkursas, vnt. </t>
  </si>
  <si>
    <t xml:space="preserve">Kapinių priežiūra (valymas, apsauga, administravimas, elektros energijos pirkimas, vandens įrenginių priežiūra, kvartalinių žymeklių įrengimas, kapinių inventorizavimas, kapaviečių ženklų  įrengimas, dėžių smėliui laikyti atnaujinimas) </t>
  </si>
  <si>
    <t>Atlikta teritorijos išvalymo darbų. Užbaigtumas, proc.</t>
  </si>
  <si>
    <r>
      <t xml:space="preserve">Pėsčiųjų tako sutvarkymas palei Taikos pr. nuo Sausio 15-osios iki Kauno g., paverčiant viešąja erdve, pritaikyta gyventojams bei smulkiajam ir vidutiniam verslui </t>
    </r>
    <r>
      <rPr>
        <sz val="10"/>
        <color rgb="FFFF0000"/>
        <rFont val="Times New Roman"/>
        <family val="1"/>
        <charset val="186"/>
      </rPr>
      <t xml:space="preserve"> </t>
    </r>
  </si>
  <si>
    <t xml:space="preserve">Buvusios AB „Klaipėdos energija“ teritorijos dalies  konversija,  sudarant sąlygas vystyti komercines, rekreacines veiklas </t>
  </si>
  <si>
    <t>13</t>
  </si>
  <si>
    <t>Informavimo ir e. paslaugų skyrius</t>
  </si>
  <si>
    <t xml:space="preserve">2018-ųjų metų asignavimų planas
</t>
  </si>
  <si>
    <r>
      <rPr>
        <b/>
        <sz val="10"/>
        <rFont val="Times New Roman"/>
        <family val="1"/>
        <charset val="186"/>
      </rPr>
      <t>Smiltynės paplūdimiuose</t>
    </r>
    <r>
      <rPr>
        <sz val="10"/>
        <rFont val="Times New Roman"/>
        <family val="1"/>
        <charset val="186"/>
      </rPr>
      <t xml:space="preserve"> įrengta konteinerinių tualetų buvusių stacionarių tualetų vietose, vnt.</t>
    </r>
  </si>
  <si>
    <t>II-osios Melnragės gelbėjimo stotyje esančios kavinės nuoma</t>
  </si>
  <si>
    <t>Parengti apšvietimo įrengimo Oto g. ir Karlskronos aikštėje techniniai projektai ir atlikta darbų. Užbaigtumas, proc.</t>
  </si>
  <si>
    <t>Parengta apšvietimo įrengimo Oto g. ir Karlskronos aikštėje techninių projektų ir atlikta darbų. Užbaigtumas, proc.</t>
  </si>
  <si>
    <t xml:space="preserve">Danės upės krantinių rekonstrukcija ir prieigų (Danės skveras su fontanais) sutvarkymas  </t>
  </si>
  <si>
    <t>Atlikta nepriklausoma vertinimo (ekspertizė)  dėl Klaipėdos miesto atskirų teritorijų ir gatvių užtvindymo priežastingumo nustatymo, vnt.</t>
  </si>
  <si>
    <t>Rekonstruota, nutiesta lietaus nuotekų tinklų, m</t>
  </si>
  <si>
    <t>Klaipėdos miesto paviršinių nuotekų tinklų įrengimas, remontas ir rekonstrukcija</t>
  </si>
  <si>
    <t>Interneto prieigų viešosiose vietose įrengimas ir belaidžio ryšio (Wi-Fi) paslaugos teikimas</t>
  </si>
  <si>
    <t>Teritorijos Pempininkų tako gale (ties Debreceno g.18) sutvarkymas</t>
  </si>
  <si>
    <t>Atlikta tako atnaujinimo darbų. Užbaigtumas, proc.</t>
  </si>
  <si>
    <t>1196</t>
  </si>
  <si>
    <t>Suremontuota automobilių stovėjimo aikštelės asfalto danga, kv. m.</t>
  </si>
  <si>
    <t>Suremontuotas asfalto danga dengtas takas į Melnragės paplūdimį, kv. m</t>
  </si>
  <si>
    <t>Smiltynės g. 14A (prie moterų paplūdimio);</t>
  </si>
  <si>
    <t>Smiltynės g. 14B (prie bendro paplūdimio );</t>
  </si>
  <si>
    <t>Smiltynės g. 33 (Naujoji perkėla);</t>
  </si>
  <si>
    <t>Smiltynės g. 31 (Naujoji perkėla);</t>
  </si>
  <si>
    <t>Smiltynės g. 30 (Naujoji perkėla);</t>
  </si>
  <si>
    <t>Smiltynės g. 14C (kopose už gelbėjimo stoties);</t>
  </si>
  <si>
    <r>
      <t xml:space="preserve">Klaipėdos miesto paplūdimių sutvarkymo priemonių </t>
    </r>
    <r>
      <rPr>
        <b/>
        <sz val="10"/>
        <rFont val="Times New Roman"/>
        <family val="1"/>
        <charset val="186"/>
      </rPr>
      <t>2016–2019</t>
    </r>
    <r>
      <rPr>
        <sz val="10"/>
        <rFont val="Times New Roman"/>
        <family val="1"/>
        <charset val="186"/>
      </rPr>
      <t xml:space="preserve"> metų plano įgyvendinimas</t>
    </r>
  </si>
  <si>
    <r>
      <rPr>
        <b/>
        <sz val="10"/>
        <rFont val="Times New Roman"/>
        <family val="1"/>
        <charset val="186"/>
      </rPr>
      <t>Smiltynės paplūdimio</t>
    </r>
    <r>
      <rPr>
        <sz val="10"/>
        <rFont val="Times New Roman"/>
        <family val="1"/>
        <charset val="186"/>
      </rPr>
      <t xml:space="preserve"> prie centrinės gelbėtojų stoties infrastruktūros pagal "Mėlynosios vėliavos" programos reikalavimus sutvarkymas</t>
    </r>
  </si>
  <si>
    <t>Įsigytas inventorius:</t>
  </si>
  <si>
    <t xml:space="preserve">Įrengta interneto prieigų su belaidžio ryšio (Wi-Fi) paslauga Kruizinių laivų terminale ir Teatro aikštėje, vnt. </t>
  </si>
  <si>
    <t xml:space="preserve">MŪD Socialinės infrastruktūros skyriaus </t>
  </si>
  <si>
    <t>Įsigytas bevielis vandens temperatūrą matuojantis plūduras, vnt.</t>
  </si>
  <si>
    <t>Įsigytas paplūdimių elektroninis informacinis stendas, vnt.</t>
  </si>
  <si>
    <t>Įsigyta mobili vaizdo perdavimo sistema, vnt.</t>
  </si>
  <si>
    <t>Įsigytas mobilus pagalbos iškvietimo modulis, vnt.</t>
  </si>
  <si>
    <r>
      <t>Vaikų žaidimo aikštelių įrengimo ir atnaujinimo 2018–2020 m. programos įgyvendinimas</t>
    </r>
    <r>
      <rPr>
        <sz val="10"/>
        <color rgb="FFFF0000"/>
        <rFont val="Times New Roman"/>
        <family val="1"/>
        <charset val="186"/>
      </rPr>
      <t xml:space="preserve"> </t>
    </r>
  </si>
  <si>
    <t xml:space="preserve">Vaikų žaidimo aikštelių įrengimo ir atnaujinimo 2018–2020 m. programos įgyvendinimas </t>
  </si>
  <si>
    <t>Papuošta kalėdinė eglė Atgimimo aikštėje, kartai</t>
  </si>
  <si>
    <r>
      <rPr>
        <b/>
        <sz val="10"/>
        <rFont val="Times New Roman"/>
        <family val="1"/>
        <charset val="186"/>
      </rPr>
      <t xml:space="preserve">Girulių </t>
    </r>
    <r>
      <rPr>
        <sz val="10"/>
        <rFont val="Times New Roman"/>
        <family val="1"/>
        <charset val="186"/>
      </rPr>
      <t>paplūdimio infrastruktūros sutvarkymas</t>
    </r>
  </si>
  <si>
    <t>Įrengta vaikų žaidimų aikštelių (Pempininkų ir Debreceno aikščių prieigose 2018 m.), vnt.</t>
  </si>
  <si>
    <r>
      <rPr>
        <b/>
        <sz val="10"/>
        <rFont val="Times New Roman"/>
        <family val="1"/>
        <charset val="186"/>
      </rPr>
      <t xml:space="preserve">II-sios Melnragės paplūdimio </t>
    </r>
    <r>
      <rPr>
        <sz val="10"/>
        <rFont val="Times New Roman"/>
        <family val="1"/>
        <charset val="186"/>
      </rPr>
      <t>infrastruktūros pagal "Mėlynosios vėliavos" programos reikalavimus sutvarkymas</t>
    </r>
  </si>
  <si>
    <r>
      <t xml:space="preserve">Parengtas tvarkybos projektas ir kapitališkai suremontuota atraminių apsauginių įėjimo į </t>
    </r>
    <r>
      <rPr>
        <b/>
        <sz val="10"/>
        <rFont val="Times New Roman"/>
        <family val="1"/>
        <charset val="186"/>
      </rPr>
      <t xml:space="preserve">Smiltynės paplūdimį </t>
    </r>
    <r>
      <rPr>
        <sz val="10"/>
        <rFont val="Times New Roman"/>
        <family val="1"/>
        <charset val="186"/>
      </rPr>
      <t>sienų. Užbaigtumas, proc.</t>
    </r>
  </si>
  <si>
    <r>
      <t xml:space="preserve">Parengtas tvarkybos projektas ir kapitališkai suremontuota atraminių apsauginių įėjimo į </t>
    </r>
    <r>
      <rPr>
        <b/>
        <sz val="10"/>
        <rFont val="Times New Roman"/>
        <family val="1"/>
        <charset val="186"/>
      </rPr>
      <t>Girulių paplūdimį</t>
    </r>
    <r>
      <rPr>
        <sz val="10"/>
        <rFont val="Times New Roman"/>
        <family val="1"/>
        <charset val="186"/>
      </rPr>
      <t xml:space="preserve"> sienų. Užbaigtumas, proc.</t>
    </r>
  </si>
  <si>
    <t>Parengtas tvarkybos projektas ir kapitališkai suremontuota atraminių apsauginių įėjimo į paplūdimį sienų. Užbaigtumas, proc.</t>
  </si>
  <si>
    <t>Parengtas tvarkybos projektas ir kapitališkai suremontuota atraminių apsauginių įėjimo į  Girulių paplūdimį sienų. Užbaigtumas, proc.</t>
  </si>
  <si>
    <t>Įrengta buitinių nuotekų valymo sistema, vnt.</t>
  </si>
  <si>
    <t>Įsigyta gelbėjimosi ratų stovų, vnt.</t>
  </si>
  <si>
    <t xml:space="preserve">Įsigyta gelbėjimosi ratų komplektų, vnt.          </t>
  </si>
  <si>
    <t>Įsigyta ir prižiūrėta paplūdimių inventoriaus (mobilių gelbėjimo stočių,  gelbėjimosi ratų komplektų  ir stovų, paplūdimių stendų, išmanusis parko (paplūdimio) suolelis, bevielis vandens temperatūrą matuojantis plūduras, vaizdo perdavimo sistema, mobilus pagalbos iškvietimo modulis ir kt.), vnt.</t>
  </si>
  <si>
    <t>Pasirasirašyta sutartis dėl dalyvavimo Mėlynosios vėliavos programoje I-osios Smiltynės ir II-osios Melnragės paplūdimiuose, vnt.</t>
  </si>
  <si>
    <t>14</t>
  </si>
  <si>
    <t>Atlikta fontano „Laivelis“ skvere prie buraivio „Meridianas“ atnaujinimo darbų. Užbaigtumas, proc.</t>
  </si>
  <si>
    <t>Įsigyta kalėdinių papuošimų elementų  ir eglė:</t>
  </si>
  <si>
    <t>Muzikinio teatro pastato Danės g. 19 aplinkos tvarkybos darbai už sklypo ribos</t>
  </si>
  <si>
    <t>Savivaldybei priskirtų valyti ir prižiūrėti teritorijų plotas, kv. km</t>
  </si>
  <si>
    <t>Atlikta vandens maudyklų tyrimų (Smiltynėje, Giruliuose ir Antrojoje Melnragėje) vnt.</t>
  </si>
  <si>
    <t>Suorganizuota aplinkosauginių renginių paplūdimiuose, vnt.</t>
  </si>
  <si>
    <r>
      <t xml:space="preserve">Įrengta nuovaža </t>
    </r>
    <r>
      <rPr>
        <b/>
        <sz val="10"/>
        <rFont val="Times New Roman"/>
        <family val="1"/>
        <charset val="186"/>
      </rPr>
      <t>Antrosios Melnragės paplūdimyje</t>
    </r>
    <r>
      <rPr>
        <sz val="10"/>
        <rFont val="Times New Roman"/>
        <family val="1"/>
        <charset val="186"/>
      </rPr>
      <t xml:space="preserve"> neįgaliesiems prie jūros. Užbaigtumas,  proc.</t>
    </r>
  </si>
  <si>
    <r>
      <t xml:space="preserve">Įrengta vaikų žaidimo aikštelė </t>
    </r>
    <r>
      <rPr>
        <b/>
        <sz val="10"/>
        <rFont val="Times New Roman"/>
        <family val="1"/>
        <charset val="186"/>
      </rPr>
      <t>Antrosios Melnragės paplūdimyje</t>
    </r>
    <r>
      <rPr>
        <sz val="10"/>
        <rFont val="Times New Roman"/>
        <family val="1"/>
        <charset val="186"/>
      </rPr>
      <t>, vnt.</t>
    </r>
  </si>
  <si>
    <r>
      <t>Įrengti dviračių stovai prie įėjimo į</t>
    </r>
    <r>
      <rPr>
        <b/>
        <sz val="10"/>
        <rFont val="Times New Roman"/>
        <family val="1"/>
        <charset val="186"/>
      </rPr>
      <t xml:space="preserve"> Melnragės paplūdim</t>
    </r>
    <r>
      <rPr>
        <sz val="10"/>
        <rFont val="Times New Roman"/>
        <family val="1"/>
        <charset val="186"/>
      </rPr>
      <t>į, vnt.</t>
    </r>
  </si>
  <si>
    <t>Antrosios Melnragės gelbėjimo stotyje esančios kavinės nuoma</t>
  </si>
  <si>
    <t>Atlikta pastato Garažų g. 6 („Klubas“) kapitalinio remonto darbų. Užbaigtumas, proc.</t>
  </si>
  <si>
    <r>
      <t>Įrengta interneto prieigų su belaidžio ryšio (</t>
    </r>
    <r>
      <rPr>
        <i/>
        <sz val="10"/>
        <rFont val="Times New Roman"/>
        <family val="1"/>
        <charset val="186"/>
      </rPr>
      <t>Wi-Fi</t>
    </r>
    <r>
      <rPr>
        <sz val="10"/>
        <rFont val="Times New Roman"/>
        <family val="1"/>
        <charset val="186"/>
      </rPr>
      <t xml:space="preserve">) paslauga Kruizinių laivų terminale ir Teatro aikštėje, vnt. </t>
    </r>
  </si>
  <si>
    <r>
      <t>Interneto prieigų viešosiose vietose įrengimas ir belaidžio ryšio (</t>
    </r>
    <r>
      <rPr>
        <i/>
        <sz val="10"/>
        <rFont val="Times New Roman"/>
        <family val="1"/>
        <charset val="186"/>
      </rPr>
      <t>Wi-Fi</t>
    </r>
    <r>
      <rPr>
        <sz val="10"/>
        <rFont val="Times New Roman"/>
        <family val="1"/>
        <charset val="186"/>
      </rPr>
      <t>) paslaugos teikimas</t>
    </r>
  </si>
  <si>
    <t xml:space="preserve">Atlikta aikštės ir jos prieigų (8 284 m²) sutvarkymo darbų. Užbaigtumas, proc.  </t>
  </si>
  <si>
    <t xml:space="preserve">Parengta žemėlapio programa, skirta 2014–2020 m. integruotų investicijų programos projektų viešinimui, vnt. </t>
  </si>
  <si>
    <t>Interaktyvios tikslinės teritorijos ir susietų teritorijų ribų žemėlapio programos sukūrimas</t>
  </si>
  <si>
    <t xml:space="preserve">Buvusios AB „Klaipėdos energija“ teritorijos dalies  konversija, sudarant sąlygas vystyti komercines, rekreacines veiklas </t>
  </si>
  <si>
    <t xml:space="preserve">Išvežta mirusiųjų iš įvykio vietos, skaičius </t>
  </si>
  <si>
    <t>Suremontuota takų Joniškės kapinėse (5400 m²), Lėbartų kapinėse (2000 m²). Užbaigtumas, proc.</t>
  </si>
  <si>
    <t>Atlikta kvartalų išlyginimo darbų (žemių atvežimas, planiravimas, žolės atsodinimas), tūkst. M²</t>
  </si>
  <si>
    <t>Suremontuota Lėbartų kapinių Gėlininkų aikštė prie administracijos pastato, m²</t>
  </si>
  <si>
    <t>Daugiabučio Vingio g. 35 modernizavimo techninio darbo projekto parengimas</t>
  </si>
  <si>
    <r>
      <t xml:space="preserve">Europos Sąjungos paramos lėšos, kurios įtrauktos į savivaldybės biudžetą </t>
    </r>
    <r>
      <rPr>
        <b/>
        <sz val="10"/>
        <rFont val="Times New Roman"/>
        <family val="1"/>
        <charset val="186"/>
      </rPr>
      <t>SB(ES)</t>
    </r>
  </si>
  <si>
    <t>___________________________</t>
  </si>
  <si>
    <t>2018-ųjų metų asigna-vimų planas</t>
  </si>
  <si>
    <t xml:space="preserve">2018–2020 M. KLAIPĖDOS MIESTO SAVIVALDYBĖS </t>
  </si>
  <si>
    <t>Tvarkoma gėlynų ploto, tūkst. m²</t>
  </si>
  <si>
    <t xml:space="preserve">Prižiūrima tūrinių gėlinių/kitų gėlinių skaičius, vnt. </t>
  </si>
  <si>
    <t xml:space="preserve">Prižiūrima tūrinių gėlinių, kitų gėlinių skaičius, vnt. </t>
  </si>
  <si>
    <t>Tvarkoma gėlynų ploto, tūkst. kv.m</t>
  </si>
  <si>
    <t>2018-ųjų metų asignavimų planas</t>
  </si>
  <si>
    <t>Siūlomas keisti 2018-ųjų metų asignavimų planas</t>
  </si>
  <si>
    <t>Skirtumas</t>
  </si>
  <si>
    <t>Siūlomas keisti 2019-ųjų metų  lėšų projektas</t>
  </si>
  <si>
    <t>Siūlomas keisti 2020-ųjų metų  lėšų projektas</t>
  </si>
  <si>
    <t>Paaiškinimas</t>
  </si>
  <si>
    <t>Lyginamasis variantas</t>
  </si>
  <si>
    <t>Siūlomas keisti 2018 metų  asignavimų planas</t>
  </si>
  <si>
    <t xml:space="preserve">Turgaus aikštės su prieigomis sutvarkymas, pritaikant verslo,  bendruomenės poreikiams </t>
  </si>
  <si>
    <t xml:space="preserve">Turgaus aikštės su prieigomis sutvarkymas, pritaikant verslo, bendruomenės poreikiams </t>
  </si>
  <si>
    <t xml:space="preserve">Atlikta aikštės (8066 m²) sutvarkymo darbų. Užbaigtumas, proc. </t>
  </si>
  <si>
    <t xml:space="preserve">Atlikta daugiabučių namų kiemų (8066 m²) sutvarkymo darbų. Užbaigtumas, proc. </t>
  </si>
  <si>
    <t xml:space="preserve">Atlikta krantinių ir prieigų (34921 m²)sutvarkymo darbų. Užbaigtumas, proc. </t>
  </si>
  <si>
    <t xml:space="preserve">Atlikta pėsčiųjų tako (35290 m²)sutvarkymo darbų. Užbaigtumas, proc. </t>
  </si>
  <si>
    <t>Atlikta teritorijos (11807 m²) išvalymo darbų. Užbaigtumas, proc.</t>
  </si>
  <si>
    <t>Vykdyta statybos techninė priežiūra ir administravimas, vnt.</t>
  </si>
  <si>
    <t>Pasirašyta sutartis dėl dalyvavimo Mėlynosios vėliavos programoje I Smiltynės ir Antrosios Melnragės paplūdimiuose, vnt.</t>
  </si>
  <si>
    <t>Poilsio aikštelių Smiltynėje, kuriose atnaujinta infrastruktūra, skaičius</t>
  </si>
  <si>
    <t>_______________________________________</t>
  </si>
  <si>
    <t>2021-ųjų metų lėšų projektas</t>
  </si>
  <si>
    <t>2021-ieji metai</t>
  </si>
  <si>
    <t>neatitikimas su rodikliu ir lėšomis</t>
  </si>
  <si>
    <t xml:space="preserve">2018–2021 M. KLAIPĖDOS MIESTO SAVIVALDYBĖS </t>
  </si>
  <si>
    <r>
      <t>Įrengtas konteinerinis tualetas prie moterų paplūdimio</t>
    </r>
    <r>
      <rPr>
        <b/>
        <sz val="10"/>
        <rFont val="Times New Roman"/>
        <family val="1"/>
        <charset val="186"/>
      </rPr>
      <t xml:space="preserve"> Melnragėje</t>
    </r>
    <r>
      <rPr>
        <sz val="10"/>
        <rFont val="Times New Roman"/>
        <family val="1"/>
        <charset val="186"/>
      </rPr>
      <t>, Kopų g. 40, vnt.</t>
    </r>
  </si>
  <si>
    <r>
      <t xml:space="preserve">I-sios Melnragės </t>
    </r>
    <r>
      <rPr>
        <sz val="10"/>
        <rFont val="Cambria"/>
        <family val="1"/>
        <charset val="186"/>
      </rPr>
      <t>paplūdimyje konteinerinių tualetų įrengimas</t>
    </r>
  </si>
  <si>
    <r>
      <rPr>
        <b/>
        <sz val="10"/>
        <rFont val="Cambria"/>
        <family val="1"/>
        <charset val="186"/>
      </rPr>
      <t>Smiltynės</t>
    </r>
    <r>
      <rPr>
        <sz val="10"/>
        <rFont val="Cambria"/>
        <family val="1"/>
        <charset val="186"/>
      </rPr>
      <t xml:space="preserve"> paplūdimiuose konteinerinių tualetų įrengimas</t>
    </r>
  </si>
  <si>
    <t>IED</t>
  </si>
  <si>
    <t>Pėsčiųjų tako nuo Melnragės pagrindinio įėjimo į paplūdimį iki Melnragės gelbėjimo stoties techninio projekto parengimas</t>
  </si>
  <si>
    <t xml:space="preserve">Klaipėdos miesto savivaldybės miesto infrastruktūros objektų priežiūros ir modernizavimo programos (Nr. 07) aprašymo                                                   priedas
</t>
  </si>
  <si>
    <t>Parengta apšvietimo įrengimo Oto g. ir Karlskronos aikštėje techninių projektų ir atlikta darbų. Užbaigtumas, vnt./proc.</t>
  </si>
  <si>
    <t>Pakeista oro linijų į kabelines (2018 m.  Šiltnamių g., Ukmergės g., Pievų Tako g.), 2019 m. Antrosios Melnragės g., Kretingos g., Molėtų g.). Užbaigtumas, proc.</t>
  </si>
  <si>
    <t>117</t>
  </si>
  <si>
    <t>100</t>
  </si>
  <si>
    <r>
      <rPr>
        <strike/>
        <sz val="10"/>
        <rFont val="Times New Roman"/>
        <family val="1"/>
        <charset val="186"/>
      </rPr>
      <t>Viešojo tualeto ir dušinės paslaugų teikimas Melnragės paplūdimyje</t>
    </r>
    <r>
      <rPr>
        <sz val="10"/>
        <rFont val="Times New Roman"/>
        <family val="1"/>
        <charset val="186"/>
      </rPr>
      <t xml:space="preserve"> </t>
    </r>
    <r>
      <rPr>
        <sz val="10"/>
        <color rgb="FFFF0000"/>
        <rFont val="Times New Roman"/>
        <family val="1"/>
        <charset val="186"/>
      </rPr>
      <t>Viešųjų tualetų paslaugų teikimas Melnragės paplūdimyje ir Klaipėdos poilsio parke</t>
    </r>
  </si>
  <si>
    <r>
      <rPr>
        <strike/>
        <sz val="10"/>
        <color rgb="FFFF0000"/>
        <rFont val="Times New Roman"/>
        <family val="1"/>
        <charset val="186"/>
      </rPr>
      <t>1</t>
    </r>
    <r>
      <rPr>
        <sz val="10"/>
        <color rgb="FFFF0000"/>
        <rFont val="Times New Roman"/>
        <family val="1"/>
        <charset val="186"/>
      </rPr>
      <t xml:space="preserve">  2</t>
    </r>
  </si>
  <si>
    <r>
      <rPr>
        <strike/>
        <sz val="10"/>
        <color rgb="FFFF0000"/>
        <rFont val="Times New Roman"/>
        <family val="1"/>
        <charset val="186"/>
      </rPr>
      <t xml:space="preserve">3  </t>
    </r>
    <r>
      <rPr>
        <sz val="10"/>
        <color rgb="FFFF0000"/>
        <rFont val="Times New Roman"/>
        <family val="1"/>
        <charset val="186"/>
      </rPr>
      <t xml:space="preserve"> 5</t>
    </r>
  </si>
  <si>
    <t>Viešųjų tualetų paslaugų teikimas Melnragės paplūdimyje ir Klaipėdos poilsio parke</t>
  </si>
  <si>
    <t>Įrengta ir atnaujinta automobilių stovėjimo vietų, vnt.</t>
  </si>
  <si>
    <r>
      <t>Įrengta</t>
    </r>
    <r>
      <rPr>
        <sz val="10"/>
        <color rgb="FFFF0000"/>
        <rFont val="Times New Roman"/>
        <family val="1"/>
        <charset val="186"/>
      </rPr>
      <t xml:space="preserve"> ir atnaujinta </t>
    </r>
    <r>
      <rPr>
        <sz val="10"/>
        <rFont val="Times New Roman"/>
        <family val="1"/>
        <charset val="186"/>
      </rPr>
      <t>automobilių stovėjimo vietų, vnt.</t>
    </r>
  </si>
  <si>
    <r>
      <t>Įrengta</t>
    </r>
    <r>
      <rPr>
        <sz val="10"/>
        <color rgb="FFFF0000"/>
        <rFont val="Times New Roman"/>
        <family val="1"/>
        <charset val="186"/>
      </rPr>
      <t xml:space="preserve"> ir atnaujinta</t>
    </r>
    <r>
      <rPr>
        <sz val="10"/>
        <rFont val="Times New Roman"/>
        <family val="1"/>
        <charset val="186"/>
      </rPr>
      <t xml:space="preserve"> automobilių stovėjimo vietų, vnt.</t>
    </r>
  </si>
  <si>
    <t>Šaligatvių, pėsčiųjų takų ir asfalto dangos sutvarkymas</t>
  </si>
  <si>
    <t>Sutvarkyta šaligatvių ir pėsčiųjų takų, ????</t>
  </si>
  <si>
    <t>?</t>
  </si>
  <si>
    <t>Sutvarkyta želdinių, vnt.</t>
  </si>
  <si>
    <r>
      <rPr>
        <strike/>
        <sz val="10"/>
        <rFont val="Times New Roman"/>
        <family val="1"/>
        <charset val="186"/>
      </rPr>
      <t xml:space="preserve">Apgenėta medžių (želdinių tvarkymas) </t>
    </r>
    <r>
      <rPr>
        <sz val="10"/>
        <color rgb="FFFF0000"/>
        <rFont val="Times New Roman"/>
        <family val="1"/>
        <charset val="186"/>
      </rPr>
      <t>Sutvarkyta želdinių, vnt.</t>
    </r>
  </si>
  <si>
    <t xml:space="preserve"> Vykdyta statybos techninė priežiūra ir administravimas, vnt.</t>
  </si>
  <si>
    <t>2019-ųjų metų asignavimų planas</t>
  </si>
  <si>
    <t>2018-ųjų metų asignavimų planas*</t>
  </si>
  <si>
    <t xml:space="preserve">*pagal Klaipėdos miesto savivaldybės tarybos 2017-07-26 sprendimą Nr. T2-162
</t>
  </si>
  <si>
    <t>Įsigyta betoninių stulpelių, vnt.</t>
  </si>
  <si>
    <t>Įsigyta dviračių stovų, vnt.</t>
  </si>
  <si>
    <t>15</t>
  </si>
  <si>
    <t>Įsigyta želdinių apsauginių tvorelių, m</t>
  </si>
  <si>
    <t>Atlikta nepriklausoma vertinimo ekspertizė dėl Klaipėdos miesto atskirų teritorijų ir gatvių užtvindymo priežastingumo nustatymo, vnt.</t>
  </si>
  <si>
    <t>Atlikta nepriklausoma vertinimo ekspertizė  dėl Klaipėdos miesto atskirų teritorijų ir gatvių užtvindymo priežastingumo nustatymo, vnt.</t>
  </si>
  <si>
    <t>SPG  STR3-11</t>
  </si>
  <si>
    <r>
      <rPr>
        <sz val="10"/>
        <color rgb="FFFF0000"/>
        <rFont val="Times New Roman"/>
        <family val="1"/>
        <charset val="186"/>
      </rPr>
      <t>Remontuota ar</t>
    </r>
    <r>
      <rPr>
        <sz val="10"/>
        <rFont val="Times New Roman"/>
        <family val="1"/>
        <charset val="186"/>
      </rPr>
      <t xml:space="preserve"> pašalinta netinkamų naudoti įrenginių, vnt.</t>
    </r>
  </si>
  <si>
    <t>Remontuota ar pašalinta netinkamų naudoti įrenginių, vnt.</t>
  </si>
  <si>
    <t>raštas</t>
  </si>
  <si>
    <t>Parengtas apšvietimo įrengimo Smiltynėje pagrindiniame take techninis projektas ir 2009 m. atlikta darbų. Užbaigrumas,vnt./proc.</t>
  </si>
  <si>
    <r>
      <rPr>
        <sz val="10"/>
        <rFont val="Times New Roman"/>
        <family val="1"/>
        <charset val="186"/>
      </rPr>
      <t>1</t>
    </r>
    <r>
      <rPr>
        <strike/>
        <sz val="10"/>
        <rFont val="Times New Roman"/>
        <family val="1"/>
        <charset val="186"/>
      </rPr>
      <t>/</t>
    </r>
    <r>
      <rPr>
        <strike/>
        <sz val="10"/>
        <color rgb="FFFF0000"/>
        <rFont val="Times New Roman"/>
        <family val="1"/>
        <charset val="186"/>
      </rPr>
      <t>100</t>
    </r>
  </si>
  <si>
    <t>Parengtas apšvietimo įrengimo Baltijos pr. ir Taikos pr. požeminėse perėjose techninis projektas ir 2019 m. atlikta darbų. Užbaigtumas, vnt./ proc.</t>
  </si>
  <si>
    <t>Parengtas apšvietimo įrengimo praėjimo take nuo dviračių tako iki Debreceno g. 52 namo techninis projektas ir 2019 m. atlikta darbų. Užbaigtumas, vnt./ proc.</t>
  </si>
  <si>
    <t>Parengtas apšvietimo įrengimo Aukštosios g. ruože nuo Daržų g. iki Turgaus a. techninis projektas ir 2019 m. atlikta darbų. Užbaigtumas, vnt./ proc.</t>
  </si>
  <si>
    <t>STR3-13</t>
  </si>
  <si>
    <t xml:space="preserve">Priemonė baigiama įgyvendinti, nepanaudotas lėšas siūloma nukreipti kitų programų priemonių vykdymui </t>
  </si>
  <si>
    <r>
      <t>11</t>
    </r>
    <r>
      <rPr>
        <strike/>
        <sz val="10"/>
        <color rgb="FFFF0000"/>
        <rFont val="Times New Roman"/>
        <family val="1"/>
        <charset val="186"/>
      </rPr>
      <t>0</t>
    </r>
    <r>
      <rPr>
        <sz val="10"/>
        <color rgb="FFFF0000"/>
        <rFont val="Times New Roman"/>
        <family val="1"/>
        <charset val="186"/>
      </rPr>
      <t xml:space="preserve">  1</t>
    </r>
  </si>
  <si>
    <t>Siekiant užtikrinti švarą paplūdimiuose, BĮ "Klaipėdos paplūdimiai" įsigijo smėlio valymo įrenginį. Todėl įstaigai yra reikalingas papildomas traktoriaus vairuotojo etatas.</t>
  </si>
  <si>
    <t xml:space="preserve">Siūloma tikslinti priemonės  pavadinimą ir  didinti finansavimo apimtį, kadangi BĮ „Klaipėdos paplūdimiai“ patikėjimo teise yra perduodamas valdyti ir eksploatuoti viešasis tualetas, esantis H. Manto g. 81, Klaipėda. </t>
  </si>
  <si>
    <r>
      <t xml:space="preserve">Parengtas apšvietimo įrengimo praėjimo take nuo dviračių tako iki Debreceno g. 52 namo techninis projektas ir </t>
    </r>
    <r>
      <rPr>
        <sz val="10"/>
        <rFont val="Times New Roman"/>
        <family val="1"/>
        <charset val="186"/>
      </rPr>
      <t xml:space="preserve"> atlikta darbų. Užbaigtumas,</t>
    </r>
    <r>
      <rPr>
        <sz val="10"/>
        <color rgb="FFFF0000"/>
        <rFont val="Times New Roman"/>
        <family val="1"/>
        <charset val="186"/>
      </rPr>
      <t xml:space="preserve"> vnt./</t>
    </r>
    <r>
      <rPr>
        <sz val="10"/>
        <rFont val="Times New Roman"/>
        <family val="1"/>
        <charset val="186"/>
      </rPr>
      <t xml:space="preserve"> proc.</t>
    </r>
  </si>
  <si>
    <r>
      <t xml:space="preserve">Parengtas apšvietimo įrengimo Aukštosios g. ruože nuo Daržų g. iki Turgaus a. techninis projektas ir </t>
    </r>
    <r>
      <rPr>
        <sz val="10"/>
        <rFont val="Times New Roman"/>
        <family val="1"/>
        <charset val="186"/>
      </rPr>
      <t xml:space="preserve"> atlikta darbų. Užbaigtumas,</t>
    </r>
    <r>
      <rPr>
        <sz val="10"/>
        <color rgb="FFFF0000"/>
        <rFont val="Times New Roman"/>
        <family val="1"/>
        <charset val="186"/>
      </rPr>
      <t xml:space="preserve"> vnt./</t>
    </r>
    <r>
      <rPr>
        <sz val="10"/>
        <rFont val="Times New Roman"/>
        <family val="1"/>
        <charset val="186"/>
      </rPr>
      <t xml:space="preserve"> proc.</t>
    </r>
  </si>
  <si>
    <t>Reaguojant į Centralizuoto vidaus audito skyriaus atlikto audito išvadas, reikalinga koreguoti vertinimo kriterijų pavadinimus, juos suvienodinant su Daugiabučių namų kiemų infrastruktūros gerinimo programos kriterijais</t>
  </si>
  <si>
    <t>Siūloma padidinti finansavimo apimtį 2018 m. ir koreguoti vertinimo kriterijaus pavadinimą. Būtų atliktas einamasis sporto aikštelių, esančių daugiabučių namų kiemuose, smulkios infrastruktūros remontas - krepšinio stovų, lentų, esamų aptvėrimų ir pan.  sutvarkymo darbai.</t>
  </si>
  <si>
    <t xml:space="preserve">100   </t>
  </si>
  <si>
    <t>1/100</t>
  </si>
  <si>
    <t>Parengtas apšvietimo įrengimo Baltijos pr. ir Taikos pr. požeminėse perėjose techninis projektas ir atlikta darbų. Užbaigtumas,  proc.</t>
  </si>
  <si>
    <t>Reikalinga koreguoti vertinimo kriterijų reikšmes, mažinti priemonės finansavimo apimtį 2018 m. ir atitinkamai padidinti 2019 m., kadangi  užsitęsė techninių projektų derinimo procedūros su Energijos skirstomaisiais tinklais (ESO) dėl tako Debreceno g. 52-58A ir  Aukštosios g. ruože nuo Daržų g. iki Turgaus a. Techninių projektų rengimo sutartys yra pasirašytos. Rangos darbų pirkimas bus pradėtas, kai bus gauta techninio projekto ekspertizė. Nepanaudotas lėšas siūloma nukreipti kitoms priemonėms vykdyti</t>
  </si>
  <si>
    <t>Siūloma mažinti priemonės finansavimo apimtį 2018 m. ir atitinkamai padidinti 2019 m. bei pakoreguoti vertinimo kriterijaus reikšmę. Metų viduryje buvo nutraukta sutartis dėl sutartinių įsipareigojimų nevykdymo. Pakartotinai vyko viešųjų pirkimų konkursas, todėl  darbai bus pradėti 2019 m. Nepanaudotas lėšas siūloma nukreipti kitų priemonių vykdymui</t>
  </si>
  <si>
    <t>Siūloma planuoti naują vertinimo kriterijų - atlikti belaidžio (Wi-Fi) ryšio stotelių priežiūrą. Papildomo finansavimo nereikės</t>
  </si>
  <si>
    <t>Prižiūrėta autonominių belaidžio (Wi-Fi) ryšio stotelių, vnt.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</si>
</sst>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8" x14ac:knownFonts="1">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sz val="10"/>
      <name val="Arial"/>
      <family val="2"/>
      <charset val="186"/>
    </font>
    <font>
      <b/>
      <sz val="8"/>
      <name val="Times New Roman"/>
      <family val="1"/>
      <charset val="186"/>
    </font>
    <font>
      <sz val="9"/>
      <name val="Times New Roman"/>
      <family val="1"/>
      <charset val="186"/>
    </font>
    <font>
      <sz val="9"/>
      <color indexed="81"/>
      <name val="Tahoma"/>
      <family val="2"/>
      <charset val="186"/>
    </font>
    <font>
      <sz val="10"/>
      <name val="Times New Roman"/>
      <family val="1"/>
    </font>
    <font>
      <b/>
      <sz val="9"/>
      <name val="Times New Roman"/>
      <family val="1"/>
      <charset val="186"/>
    </font>
    <font>
      <b/>
      <sz val="10"/>
      <name val="Times New Roman"/>
      <family val="1"/>
      <charset val="204"/>
    </font>
    <font>
      <sz val="10"/>
      <name val="Times New Roman"/>
      <family val="1"/>
      <charset val="204"/>
    </font>
    <font>
      <b/>
      <sz val="10"/>
      <name val="Times New Roman"/>
      <family val="1"/>
    </font>
    <font>
      <sz val="9"/>
      <name val="Arial"/>
      <family val="2"/>
      <charset val="186"/>
    </font>
    <font>
      <sz val="10"/>
      <color rgb="FFFF0000"/>
      <name val="Times New Roman"/>
      <family val="1"/>
      <charset val="186"/>
    </font>
    <font>
      <sz val="7"/>
      <name val="Times New Roman"/>
      <family val="1"/>
      <charset val="186"/>
    </font>
    <font>
      <b/>
      <sz val="9"/>
      <color indexed="81"/>
      <name val="Tahoma"/>
      <family val="2"/>
      <charset val="186"/>
    </font>
    <font>
      <b/>
      <sz val="10"/>
      <name val="Arial"/>
      <family val="2"/>
      <charset val="186"/>
    </font>
    <font>
      <b/>
      <sz val="9"/>
      <name val="Times New Roman"/>
      <family val="1"/>
    </font>
    <font>
      <i/>
      <sz val="10"/>
      <name val="Times New Roman"/>
      <family val="1"/>
      <charset val="186"/>
    </font>
    <font>
      <sz val="11"/>
      <name val="Calibri"/>
      <family val="2"/>
      <charset val="186"/>
      <scheme val="minor"/>
    </font>
    <font>
      <sz val="11"/>
      <name val="Times New Roman"/>
      <family val="1"/>
      <charset val="186"/>
    </font>
    <font>
      <b/>
      <sz val="8"/>
      <name val="Arial"/>
      <family val="2"/>
      <charset val="186"/>
    </font>
    <font>
      <b/>
      <sz val="9"/>
      <name val="Arial"/>
      <family val="2"/>
      <charset val="186"/>
    </font>
    <font>
      <u/>
      <sz val="10"/>
      <name val="Times New Roman"/>
      <family val="1"/>
      <charset val="186"/>
    </font>
    <font>
      <b/>
      <u/>
      <sz val="10"/>
      <name val="Times New Roman"/>
      <family val="1"/>
      <charset val="186"/>
    </font>
    <font>
      <sz val="10"/>
      <color theme="1"/>
      <name val="Times New Roman"/>
      <family val="1"/>
      <charset val="186"/>
    </font>
    <font>
      <b/>
      <sz val="10"/>
      <color rgb="FFFF0000"/>
      <name val="Times New Roman"/>
      <family val="1"/>
      <charset val="186"/>
    </font>
    <font>
      <sz val="10"/>
      <color rgb="FFFF0000"/>
      <name val="Arial"/>
      <family val="2"/>
      <charset val="186"/>
    </font>
    <font>
      <strike/>
      <sz val="10"/>
      <color rgb="FFFF0000"/>
      <name val="Times New Roman"/>
      <family val="1"/>
      <charset val="186"/>
    </font>
    <font>
      <b/>
      <sz val="10"/>
      <name val="Cambria"/>
      <family val="1"/>
      <charset val="186"/>
    </font>
    <font>
      <sz val="10"/>
      <name val="Cambria"/>
      <family val="1"/>
      <charset val="186"/>
    </font>
    <font>
      <sz val="9"/>
      <color rgb="FFFF0000"/>
      <name val="Times New Roman"/>
      <family val="1"/>
      <charset val="186"/>
    </font>
    <font>
      <sz val="9"/>
      <color rgb="FFFF0000"/>
      <name val="Arial"/>
      <family val="2"/>
      <charset val="186"/>
    </font>
    <font>
      <strike/>
      <sz val="10"/>
      <name val="Times New Roman"/>
      <family val="1"/>
      <charset val="186"/>
    </font>
  </fonts>
  <fills count="1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rgb="FFFFCCFF"/>
        <bgColor indexed="64"/>
      </patternFill>
    </fill>
    <fill>
      <patternFill patternType="solid">
        <fgColor theme="0" tint="-0.14999847407452621"/>
        <bgColor indexed="64"/>
      </patternFill>
    </fill>
    <fill>
      <patternFill patternType="solid">
        <fgColor rgb="FFCCFFCC"/>
        <bgColor indexed="64"/>
      </patternFill>
    </fill>
    <fill>
      <patternFill patternType="solid">
        <fgColor theme="3" tint="0.79998168889431442"/>
        <bgColor indexed="64"/>
      </patternFill>
    </fill>
    <fill>
      <patternFill patternType="solid">
        <fgColor rgb="FFC5D9F1"/>
        <bgColor indexed="64"/>
      </patternFill>
    </fill>
    <fill>
      <patternFill patternType="solid">
        <fgColor rgb="FFFFFFFF"/>
        <bgColor indexed="64"/>
      </patternFill>
    </fill>
    <fill>
      <patternFill patternType="solid">
        <fgColor rgb="FFFFFF99"/>
        <bgColor indexed="64"/>
      </patternFill>
    </fill>
    <fill>
      <patternFill patternType="solid">
        <fgColor theme="0" tint="-0.249977111117893"/>
        <bgColor indexed="64"/>
      </patternFill>
    </fill>
  </fills>
  <borders count="126">
    <border>
      <left/>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right/>
      <top style="medium">
        <color indexed="64"/>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diagonal/>
    </border>
    <border>
      <left style="medium">
        <color indexed="64"/>
      </left>
      <right/>
      <top style="hair">
        <color indexed="64"/>
      </top>
      <bottom/>
      <diagonal/>
    </border>
    <border>
      <left/>
      <right/>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right/>
      <top style="thin">
        <color indexed="64"/>
      </top>
      <bottom style="hair">
        <color indexed="64"/>
      </bottom>
      <diagonal/>
    </border>
    <border>
      <left/>
      <right/>
      <top style="thin">
        <color indexed="64"/>
      </top>
      <bottom style="medium">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s>
  <cellStyleXfs count="3">
    <xf numFmtId="0" fontId="0" fillId="0" borderId="0"/>
    <xf numFmtId="0" fontId="7" fillId="0" borderId="0"/>
    <xf numFmtId="0" fontId="3" fillId="2" borderId="1" applyBorder="0">
      <alignment horizontal="left" vertical="top" wrapText="1"/>
    </xf>
  </cellStyleXfs>
  <cellXfs count="2188">
    <xf numFmtId="0" fontId="0" fillId="0" borderId="0" xfId="0"/>
    <xf numFmtId="0" fontId="3" fillId="0" borderId="0" xfId="0" applyFont="1" applyAlignment="1">
      <alignment horizontal="left" vertical="top"/>
    </xf>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3" xfId="0" applyFont="1" applyBorder="1" applyAlignment="1">
      <alignment horizontal="center" vertical="center" textRotation="90" wrapText="1"/>
    </xf>
    <xf numFmtId="0" fontId="3" fillId="0" borderId="3" xfId="0" applyFont="1" applyBorder="1" applyAlignment="1">
      <alignment horizontal="center" vertical="center" textRotation="90"/>
    </xf>
    <xf numFmtId="0" fontId="3" fillId="0" borderId="4" xfId="0" applyFont="1" applyBorder="1" applyAlignment="1">
      <alignment horizontal="center" vertical="center" textRotation="90"/>
    </xf>
    <xf numFmtId="0" fontId="3" fillId="0" borderId="0" xfId="0" applyFont="1" applyAlignment="1">
      <alignment vertical="top"/>
    </xf>
    <xf numFmtId="49" fontId="5" fillId="3" borderId="5" xfId="0" applyNumberFormat="1" applyFont="1" applyFill="1" applyBorder="1" applyAlignment="1">
      <alignment horizontal="center" vertical="top"/>
    </xf>
    <xf numFmtId="0" fontId="3" fillId="0" borderId="6" xfId="0" applyFont="1" applyFill="1" applyBorder="1" applyAlignment="1">
      <alignment horizontal="center" vertical="top" wrapText="1"/>
    </xf>
    <xf numFmtId="0" fontId="3" fillId="0" borderId="0" xfId="0" applyFont="1" applyFill="1" applyBorder="1" applyAlignment="1">
      <alignment vertical="top"/>
    </xf>
    <xf numFmtId="0" fontId="3" fillId="0" borderId="9" xfId="0" applyFont="1" applyFill="1" applyBorder="1" applyAlignment="1">
      <alignment horizontal="center" vertical="top" wrapText="1"/>
    </xf>
    <xf numFmtId="0" fontId="3" fillId="0" borderId="0" xfId="0" applyFont="1" applyFill="1" applyAlignment="1">
      <alignment vertical="top"/>
    </xf>
    <xf numFmtId="0" fontId="3" fillId="2" borderId="0" xfId="0" applyFont="1" applyFill="1" applyAlignment="1">
      <alignment vertical="top"/>
    </xf>
    <xf numFmtId="0" fontId="7" fillId="0" borderId="0" xfId="0" applyFont="1"/>
    <xf numFmtId="0" fontId="3" fillId="0" borderId="0" xfId="0" applyFont="1" applyAlignment="1">
      <alignment vertical="center"/>
    </xf>
    <xf numFmtId="0" fontId="5" fillId="0" borderId="0" xfId="0" applyFont="1" applyAlignment="1">
      <alignment horizontal="left" vertical="top"/>
    </xf>
    <xf numFmtId="165" fontId="3" fillId="0" borderId="0" xfId="0" applyNumberFormat="1" applyFont="1" applyAlignment="1">
      <alignment vertical="top"/>
    </xf>
    <xf numFmtId="165" fontId="3" fillId="0" borderId="0" xfId="0" applyNumberFormat="1" applyFont="1" applyAlignment="1">
      <alignment horizontal="left" vertical="top"/>
    </xf>
    <xf numFmtId="0" fontId="3" fillId="0" borderId="29" xfId="0" applyFont="1" applyFill="1" applyBorder="1" applyAlignment="1">
      <alignment vertical="top" wrapText="1"/>
    </xf>
    <xf numFmtId="0" fontId="3" fillId="0" borderId="0" xfId="0" applyNumberFormat="1" applyFont="1" applyFill="1" applyBorder="1" applyAlignment="1">
      <alignment vertical="top" wrapText="1"/>
    </xf>
    <xf numFmtId="0" fontId="5" fillId="0" borderId="0" xfId="0" applyNumberFormat="1" applyFont="1" applyAlignment="1">
      <alignment horizontal="center" vertical="top"/>
    </xf>
    <xf numFmtId="3" fontId="3" fillId="2" borderId="16" xfId="0" applyNumberFormat="1" applyFont="1" applyFill="1" applyBorder="1" applyAlignment="1">
      <alignment horizontal="center" vertical="top"/>
    </xf>
    <xf numFmtId="3" fontId="3" fillId="2" borderId="18" xfId="0" applyNumberFormat="1" applyFont="1" applyFill="1" applyBorder="1" applyAlignment="1">
      <alignment horizontal="center" vertical="top"/>
    </xf>
    <xf numFmtId="164" fontId="3" fillId="0" borderId="0" xfId="0" applyNumberFormat="1" applyFont="1" applyAlignment="1">
      <alignment vertical="top"/>
    </xf>
    <xf numFmtId="0" fontId="3" fillId="0" borderId="0" xfId="0" applyFont="1" applyAlignment="1">
      <alignment horizontal="center" vertical="top"/>
    </xf>
    <xf numFmtId="49" fontId="5" fillId="4" borderId="54" xfId="0" applyNumberFormat="1" applyFont="1" applyFill="1" applyBorder="1" applyAlignment="1">
      <alignment horizontal="center" vertical="top"/>
    </xf>
    <xf numFmtId="0" fontId="3" fillId="0" borderId="22" xfId="0" applyFont="1" applyFill="1" applyBorder="1" applyAlignment="1">
      <alignment horizontal="center" vertical="top" wrapText="1"/>
    </xf>
    <xf numFmtId="0" fontId="5" fillId="8" borderId="60" xfId="0" applyFont="1" applyFill="1" applyBorder="1" applyAlignment="1">
      <alignment horizontal="center" vertical="top"/>
    </xf>
    <xf numFmtId="0" fontId="3" fillId="6" borderId="9" xfId="0" applyFont="1" applyFill="1" applyBorder="1" applyAlignment="1">
      <alignment horizontal="center" vertical="top"/>
    </xf>
    <xf numFmtId="0" fontId="3" fillId="6" borderId="44" xfId="0" applyFont="1" applyFill="1" applyBorder="1" applyAlignment="1">
      <alignment horizontal="center" vertical="center"/>
    </xf>
    <xf numFmtId="49" fontId="5" fillId="10" borderId="15" xfId="0" applyNumberFormat="1" applyFont="1" applyFill="1" applyBorder="1" applyAlignment="1">
      <alignment horizontal="center" vertical="top" wrapText="1"/>
    </xf>
    <xf numFmtId="49" fontId="5" fillId="10" borderId="38" xfId="0" applyNumberFormat="1" applyFont="1" applyFill="1" applyBorder="1" applyAlignment="1">
      <alignment horizontal="center" vertical="top"/>
    </xf>
    <xf numFmtId="49" fontId="5" fillId="10" borderId="33" xfId="0" applyNumberFormat="1" applyFont="1" applyFill="1" applyBorder="1" applyAlignment="1">
      <alignment horizontal="center" vertical="top"/>
    </xf>
    <xf numFmtId="49" fontId="5" fillId="10" borderId="54" xfId="0" applyNumberFormat="1" applyFont="1" applyFill="1" applyBorder="1" applyAlignment="1">
      <alignment horizontal="center" vertical="top"/>
    </xf>
    <xf numFmtId="49" fontId="5" fillId="10" borderId="58" xfId="0" applyNumberFormat="1" applyFont="1" applyFill="1" applyBorder="1" applyAlignment="1">
      <alignment horizontal="center" vertical="top"/>
    </xf>
    <xf numFmtId="49" fontId="5" fillId="10" borderId="8" xfId="0" applyNumberFormat="1" applyFont="1" applyFill="1" applyBorder="1" applyAlignment="1">
      <alignment horizontal="center" vertical="top" wrapText="1"/>
    </xf>
    <xf numFmtId="0" fontId="3" fillId="0" borderId="75" xfId="0" applyFont="1" applyFill="1" applyBorder="1" applyAlignment="1">
      <alignment horizontal="left" vertical="top" wrapText="1"/>
    </xf>
    <xf numFmtId="3" fontId="3" fillId="0" borderId="76" xfId="0" applyNumberFormat="1" applyFont="1" applyFill="1" applyBorder="1" applyAlignment="1">
      <alignment horizontal="center" vertical="top" wrapText="1"/>
    </xf>
    <xf numFmtId="3" fontId="3" fillId="0" borderId="82" xfId="0" applyNumberFormat="1" applyFont="1" applyFill="1" applyBorder="1" applyAlignment="1">
      <alignment horizontal="center" vertical="top" wrapText="1"/>
    </xf>
    <xf numFmtId="0" fontId="3" fillId="0" borderId="75" xfId="0" applyFont="1" applyFill="1" applyBorder="1" applyAlignment="1">
      <alignment vertical="top" wrapText="1"/>
    </xf>
    <xf numFmtId="0" fontId="3" fillId="6" borderId="75" xfId="0" applyFont="1" applyFill="1" applyBorder="1" applyAlignment="1">
      <alignment horizontal="left" vertical="top" wrapText="1"/>
    </xf>
    <xf numFmtId="49" fontId="5" fillId="6" borderId="25" xfId="0" applyNumberFormat="1" applyFont="1" applyFill="1" applyBorder="1" applyAlignment="1">
      <alignment horizontal="center" vertical="top"/>
    </xf>
    <xf numFmtId="49" fontId="3" fillId="6" borderId="16" xfId="0" applyNumberFormat="1" applyFont="1" applyFill="1" applyBorder="1" applyAlignment="1">
      <alignment horizontal="center" vertical="top" wrapText="1"/>
    </xf>
    <xf numFmtId="49" fontId="5" fillId="6" borderId="57" xfId="0" applyNumberFormat="1" applyFont="1" applyFill="1" applyBorder="1" applyAlignment="1">
      <alignment horizontal="center" vertical="top"/>
    </xf>
    <xf numFmtId="3" fontId="3" fillId="6" borderId="20" xfId="0" applyNumberFormat="1" applyFont="1" applyFill="1" applyBorder="1" applyAlignment="1">
      <alignment horizontal="center" vertical="top" wrapText="1"/>
    </xf>
    <xf numFmtId="0" fontId="5" fillId="8" borderId="33" xfId="0" applyFont="1" applyFill="1" applyBorder="1" applyAlignment="1">
      <alignment horizontal="center" vertical="top"/>
    </xf>
    <xf numFmtId="0" fontId="3" fillId="0" borderId="9" xfId="0" applyFont="1" applyBorder="1" applyAlignment="1">
      <alignment horizontal="center" vertical="top"/>
    </xf>
    <xf numFmtId="0" fontId="3" fillId="0" borderId="22" xfId="0" applyFont="1" applyBorder="1" applyAlignment="1">
      <alignment horizontal="center" vertical="top"/>
    </xf>
    <xf numFmtId="0" fontId="3" fillId="6" borderId="37" xfId="1" applyFont="1" applyFill="1" applyBorder="1" applyAlignment="1">
      <alignment vertical="top" wrapText="1"/>
    </xf>
    <xf numFmtId="3" fontId="3" fillId="0" borderId="95" xfId="0" applyNumberFormat="1" applyFont="1" applyFill="1" applyBorder="1" applyAlignment="1">
      <alignment horizontal="center" vertical="top" wrapText="1"/>
    </xf>
    <xf numFmtId="49" fontId="3" fillId="6" borderId="76" xfId="0" applyNumberFormat="1" applyFont="1" applyFill="1" applyBorder="1" applyAlignment="1">
      <alignment horizontal="center" vertical="top" wrapText="1"/>
    </xf>
    <xf numFmtId="49" fontId="5" fillId="10" borderId="15" xfId="0" applyNumberFormat="1" applyFont="1" applyFill="1" applyBorder="1" applyAlignment="1">
      <alignment horizontal="center" vertical="top"/>
    </xf>
    <xf numFmtId="49" fontId="5" fillId="3" borderId="2" xfId="0" applyNumberFormat="1" applyFont="1" applyFill="1" applyBorder="1" applyAlignment="1">
      <alignment horizontal="center" vertical="top"/>
    </xf>
    <xf numFmtId="3" fontId="3" fillId="6" borderId="18" xfId="0" applyNumberFormat="1" applyFont="1" applyFill="1" applyBorder="1" applyAlignment="1">
      <alignment horizontal="center" vertical="top" wrapText="1"/>
    </xf>
    <xf numFmtId="3" fontId="3" fillId="6" borderId="24" xfId="0" applyNumberFormat="1" applyFont="1" applyFill="1" applyBorder="1" applyAlignment="1">
      <alignment horizontal="center" vertical="top" wrapText="1"/>
    </xf>
    <xf numFmtId="3" fontId="3" fillId="6" borderId="26" xfId="0" applyNumberFormat="1" applyFont="1" applyFill="1" applyBorder="1" applyAlignment="1">
      <alignment horizontal="center" vertical="top" wrapText="1"/>
    </xf>
    <xf numFmtId="3" fontId="3" fillId="0" borderId="0" xfId="0" applyNumberFormat="1" applyFont="1" applyAlignment="1">
      <alignment horizontal="center" vertical="top"/>
    </xf>
    <xf numFmtId="0" fontId="3" fillId="0" borderId="91" xfId="0" applyFont="1" applyFill="1" applyBorder="1" applyAlignment="1">
      <alignment horizontal="left" vertical="top" wrapText="1"/>
    </xf>
    <xf numFmtId="0" fontId="3" fillId="6" borderId="75" xfId="0" applyFont="1" applyFill="1" applyBorder="1" applyAlignment="1">
      <alignment vertical="top" wrapText="1"/>
    </xf>
    <xf numFmtId="0" fontId="3" fillId="0" borderId="91" xfId="0" applyFont="1" applyFill="1" applyBorder="1" applyAlignment="1">
      <alignment vertical="top" wrapText="1"/>
    </xf>
    <xf numFmtId="3" fontId="3" fillId="0" borderId="0" xfId="0" applyNumberFormat="1" applyFont="1" applyAlignment="1">
      <alignment vertical="top"/>
    </xf>
    <xf numFmtId="0" fontId="3" fillId="2" borderId="80" xfId="0" applyFont="1" applyFill="1" applyBorder="1" applyAlignment="1">
      <alignment horizontal="left" vertical="top" wrapText="1"/>
    </xf>
    <xf numFmtId="0" fontId="3" fillId="0" borderId="7" xfId="0" applyFont="1" applyBorder="1" applyAlignment="1">
      <alignment horizontal="center" vertical="center"/>
    </xf>
    <xf numFmtId="49" fontId="5" fillId="2" borderId="48" xfId="0" applyNumberFormat="1" applyFont="1" applyFill="1" applyBorder="1" applyAlignment="1">
      <alignment horizontal="center" vertical="top" wrapText="1"/>
    </xf>
    <xf numFmtId="3" fontId="3" fillId="0" borderId="0" xfId="0" applyNumberFormat="1" applyFont="1" applyBorder="1" applyAlignment="1">
      <alignment vertical="top"/>
    </xf>
    <xf numFmtId="3" fontId="15" fillId="8" borderId="33" xfId="0" applyNumberFormat="1" applyFont="1" applyFill="1" applyBorder="1" applyAlignment="1">
      <alignment horizontal="right" vertical="top"/>
    </xf>
    <xf numFmtId="0" fontId="5" fillId="0" borderId="27" xfId="0" applyFont="1" applyBorder="1" applyAlignment="1">
      <alignment horizontal="center" vertical="center"/>
    </xf>
    <xf numFmtId="0" fontId="5" fillId="6" borderId="18"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22" xfId="0" applyFont="1" applyFill="1" applyBorder="1" applyAlignment="1">
      <alignment horizontal="center" vertical="center"/>
    </xf>
    <xf numFmtId="49" fontId="5" fillId="6" borderId="48" xfId="0" applyNumberFormat="1" applyFont="1" applyFill="1" applyBorder="1" applyAlignment="1">
      <alignment horizontal="center" vertical="center"/>
    </xf>
    <xf numFmtId="0" fontId="3" fillId="0" borderId="37" xfId="0" applyFont="1" applyFill="1" applyBorder="1" applyAlignment="1">
      <alignment vertical="top" wrapText="1"/>
    </xf>
    <xf numFmtId="0" fontId="3" fillId="6" borderId="6" xfId="0" applyFont="1" applyFill="1" applyBorder="1" applyAlignment="1">
      <alignment horizontal="center" vertical="top"/>
    </xf>
    <xf numFmtId="0" fontId="3" fillId="6" borderId="22" xfId="0" applyFont="1" applyFill="1" applyBorder="1" applyAlignment="1">
      <alignment horizontal="center" vertical="top"/>
    </xf>
    <xf numFmtId="0" fontId="3" fillId="6" borderId="7" xfId="0" applyFont="1" applyFill="1" applyBorder="1" applyAlignment="1">
      <alignment horizontal="center" vertical="top" wrapText="1"/>
    </xf>
    <xf numFmtId="49" fontId="5" fillId="9" borderId="24" xfId="0" applyNumberFormat="1" applyFont="1" applyFill="1" applyBorder="1" applyAlignment="1">
      <alignment horizontal="center" vertical="top"/>
    </xf>
    <xf numFmtId="3" fontId="7" fillId="0" borderId="0" xfId="0" applyNumberFormat="1" applyFont="1" applyFill="1" applyAlignment="1">
      <alignment horizontal="left" vertical="top"/>
    </xf>
    <xf numFmtId="3" fontId="15" fillId="8" borderId="60" xfId="0" applyNumberFormat="1" applyFont="1" applyFill="1" applyBorder="1" applyAlignment="1">
      <alignment horizontal="right" vertical="top"/>
    </xf>
    <xf numFmtId="0" fontId="3" fillId="6" borderId="98" xfId="0" applyFont="1" applyFill="1" applyBorder="1" applyAlignment="1">
      <alignment horizontal="center" vertical="top"/>
    </xf>
    <xf numFmtId="0" fontId="3" fillId="6" borderId="22" xfId="0" applyFont="1" applyFill="1" applyBorder="1" applyAlignment="1">
      <alignment horizontal="center" vertical="center" wrapText="1"/>
    </xf>
    <xf numFmtId="3" fontId="3" fillId="0" borderId="31" xfId="0" applyNumberFormat="1" applyFont="1" applyFill="1" applyBorder="1" applyAlignment="1">
      <alignment horizontal="center" vertical="top"/>
    </xf>
    <xf numFmtId="49" fontId="3" fillId="6" borderId="44" xfId="0" applyNumberFormat="1" applyFont="1" applyFill="1" applyBorder="1" applyAlignment="1">
      <alignment horizontal="center" vertical="top"/>
    </xf>
    <xf numFmtId="49" fontId="3" fillId="6" borderId="9" xfId="0" applyNumberFormat="1" applyFont="1" applyFill="1" applyBorder="1" applyAlignment="1">
      <alignment horizontal="center" vertical="top"/>
    </xf>
    <xf numFmtId="49" fontId="5" fillId="6" borderId="39" xfId="0" applyNumberFormat="1" applyFont="1" applyFill="1" applyBorder="1" applyAlignment="1">
      <alignment horizontal="center" vertical="top"/>
    </xf>
    <xf numFmtId="49" fontId="5" fillId="6" borderId="0" xfId="0" applyNumberFormat="1" applyFont="1" applyFill="1" applyBorder="1" applyAlignment="1">
      <alignment horizontal="center" vertical="top"/>
    </xf>
    <xf numFmtId="49" fontId="3" fillId="6" borderId="16" xfId="0" applyNumberFormat="1" applyFont="1" applyFill="1" applyBorder="1" applyAlignment="1">
      <alignment horizontal="center" vertical="top"/>
    </xf>
    <xf numFmtId="0" fontId="7" fillId="6" borderId="38" xfId="0" applyFont="1" applyFill="1" applyBorder="1" applyAlignment="1">
      <alignment horizontal="center" vertical="top"/>
    </xf>
    <xf numFmtId="49" fontId="5" fillId="3" borderId="71" xfId="0" applyNumberFormat="1" applyFont="1" applyFill="1" applyBorder="1" applyAlignment="1">
      <alignment horizontal="center" vertical="top"/>
    </xf>
    <xf numFmtId="49" fontId="5" fillId="0" borderId="13" xfId="0" applyNumberFormat="1" applyFont="1" applyFill="1" applyBorder="1" applyAlignment="1">
      <alignment horizontal="center" vertical="top"/>
    </xf>
    <xf numFmtId="49" fontId="3" fillId="6" borderId="13" xfId="0" applyNumberFormat="1" applyFont="1" applyFill="1" applyBorder="1" applyAlignment="1">
      <alignment horizontal="center" vertical="top"/>
    </xf>
    <xf numFmtId="49" fontId="3" fillId="6" borderId="7" xfId="0" applyNumberFormat="1" applyFont="1" applyFill="1" applyBorder="1" applyAlignment="1">
      <alignment horizontal="center" vertical="top" wrapText="1"/>
    </xf>
    <xf numFmtId="0" fontId="3" fillId="0" borderId="12" xfId="0" applyFont="1" applyFill="1" applyBorder="1" applyAlignment="1">
      <alignment vertical="top" wrapText="1"/>
    </xf>
    <xf numFmtId="3" fontId="3" fillId="6" borderId="32" xfId="0" applyNumberFormat="1" applyFont="1" applyFill="1" applyBorder="1" applyAlignment="1">
      <alignment horizontal="center" vertical="top" wrapText="1"/>
    </xf>
    <xf numFmtId="3" fontId="3" fillId="0" borderId="0" xfId="0" applyNumberFormat="1" applyFont="1" applyFill="1" applyAlignment="1">
      <alignment vertical="top"/>
    </xf>
    <xf numFmtId="0" fontId="3" fillId="6" borderId="10" xfId="0" applyFont="1" applyFill="1" applyBorder="1" applyAlignment="1">
      <alignment horizontal="left" wrapText="1"/>
    </xf>
    <xf numFmtId="0" fontId="7" fillId="6" borderId="18" xfId="0" applyFont="1" applyFill="1" applyBorder="1" applyAlignment="1">
      <alignment horizontal="center" vertical="center" wrapText="1"/>
    </xf>
    <xf numFmtId="3" fontId="3" fillId="0" borderId="20" xfId="0" applyNumberFormat="1" applyFont="1" applyFill="1" applyBorder="1" applyAlignment="1">
      <alignment horizontal="center" vertical="top" wrapText="1"/>
    </xf>
    <xf numFmtId="3" fontId="3" fillId="6" borderId="16" xfId="0" applyNumberFormat="1" applyFont="1" applyFill="1" applyBorder="1" applyAlignment="1">
      <alignment horizontal="center" vertical="top" wrapText="1"/>
    </xf>
    <xf numFmtId="49" fontId="5" fillId="11" borderId="69" xfId="0" applyNumberFormat="1" applyFont="1" applyFill="1" applyBorder="1" applyAlignment="1">
      <alignment horizontal="center" vertical="top"/>
    </xf>
    <xf numFmtId="49" fontId="5" fillId="11" borderId="38" xfId="0" applyNumberFormat="1" applyFont="1" applyFill="1" applyBorder="1" applyAlignment="1">
      <alignment horizontal="center" vertical="top"/>
    </xf>
    <xf numFmtId="165" fontId="3" fillId="6" borderId="63" xfId="0" applyNumberFormat="1" applyFont="1" applyFill="1" applyBorder="1" applyAlignment="1">
      <alignment horizontal="center" vertical="top"/>
    </xf>
    <xf numFmtId="0" fontId="3" fillId="6" borderId="0" xfId="0" applyFont="1" applyFill="1" applyBorder="1" applyAlignment="1">
      <alignment horizontal="center" vertical="center" textRotation="90" wrapText="1"/>
    </xf>
    <xf numFmtId="0" fontId="3" fillId="6" borderId="64" xfId="0" applyFont="1" applyFill="1" applyBorder="1" applyAlignment="1">
      <alignment horizontal="center" vertical="center" textRotation="90" wrapText="1"/>
    </xf>
    <xf numFmtId="0" fontId="7" fillId="6" borderId="0" xfId="0" applyFont="1" applyFill="1" applyBorder="1" applyAlignment="1">
      <alignment horizontal="center" vertical="center" textRotation="90" wrapText="1"/>
    </xf>
    <xf numFmtId="0" fontId="7" fillId="6" borderId="47" xfId="0" applyFont="1" applyFill="1" applyBorder="1" applyAlignment="1">
      <alignment horizontal="center" vertical="center" textRotation="90" wrapText="1"/>
    </xf>
    <xf numFmtId="0" fontId="3" fillId="6" borderId="39" xfId="0" applyFont="1" applyFill="1" applyBorder="1" applyAlignment="1">
      <alignment horizontal="center" vertical="center" textRotation="90" wrapText="1"/>
    </xf>
    <xf numFmtId="0" fontId="5" fillId="2" borderId="0" xfId="0" applyFont="1" applyFill="1" applyBorder="1" applyAlignment="1">
      <alignment horizontal="center" vertical="top" wrapText="1"/>
    </xf>
    <xf numFmtId="0" fontId="5" fillId="0" borderId="13" xfId="0" applyFont="1" applyFill="1" applyBorder="1" applyAlignment="1">
      <alignment horizontal="left" vertical="top" wrapText="1"/>
    </xf>
    <xf numFmtId="0" fontId="3" fillId="6" borderId="13" xfId="0" applyFont="1" applyFill="1" applyBorder="1" applyAlignment="1">
      <alignment horizontal="center" vertical="center" textRotation="90" wrapText="1"/>
    </xf>
    <xf numFmtId="0" fontId="3" fillId="6" borderId="18" xfId="0" applyFont="1" applyFill="1" applyBorder="1" applyAlignment="1">
      <alignment horizontal="center" vertical="center"/>
    </xf>
    <xf numFmtId="0" fontId="3" fillId="6" borderId="31" xfId="0" applyFont="1" applyFill="1" applyBorder="1" applyAlignment="1">
      <alignment horizontal="center" vertical="center"/>
    </xf>
    <xf numFmtId="0" fontId="18" fillId="6" borderId="39" xfId="0" applyFont="1" applyFill="1" applyBorder="1" applyAlignment="1">
      <alignment horizontal="center" vertical="center" textRotation="90" wrapText="1"/>
    </xf>
    <xf numFmtId="0" fontId="7" fillId="6" borderId="37" xfId="0" applyFont="1" applyFill="1" applyBorder="1" applyAlignment="1">
      <alignment horizontal="center" vertical="center" textRotation="90" wrapText="1"/>
    </xf>
    <xf numFmtId="0" fontId="7" fillId="6" borderId="19" xfId="0" applyFont="1" applyFill="1" applyBorder="1" applyAlignment="1">
      <alignment horizontal="center" vertical="center" textRotation="90" wrapText="1"/>
    </xf>
    <xf numFmtId="0" fontId="13" fillId="0" borderId="13" xfId="0" applyFont="1" applyFill="1" applyBorder="1" applyAlignment="1">
      <alignment horizontal="left" vertical="top" wrapText="1"/>
    </xf>
    <xf numFmtId="0" fontId="3" fillId="0" borderId="27" xfId="0" applyFont="1" applyBorder="1" applyAlignment="1">
      <alignment horizontal="center" vertical="center"/>
    </xf>
    <xf numFmtId="0" fontId="3" fillId="6" borderId="73" xfId="0" applyFont="1" applyFill="1" applyBorder="1" applyAlignment="1">
      <alignment horizontal="center" vertical="center"/>
    </xf>
    <xf numFmtId="0" fontId="3" fillId="6" borderId="83" xfId="0" applyFont="1" applyFill="1" applyBorder="1" applyAlignment="1">
      <alignment vertical="center" wrapText="1"/>
    </xf>
    <xf numFmtId="165" fontId="5" fillId="8" borderId="21" xfId="0" applyNumberFormat="1" applyFont="1" applyFill="1" applyBorder="1" applyAlignment="1">
      <alignment horizontal="center" vertical="top" wrapText="1"/>
    </xf>
    <xf numFmtId="165" fontId="3" fillId="0" borderId="21" xfId="0" applyNumberFormat="1" applyFont="1" applyBorder="1" applyAlignment="1">
      <alignment horizontal="center" vertical="top" wrapText="1"/>
    </xf>
    <xf numFmtId="165" fontId="3" fillId="8" borderId="21" xfId="0" applyNumberFormat="1" applyFont="1" applyFill="1" applyBorder="1" applyAlignment="1">
      <alignment horizontal="center" vertical="top" wrapText="1"/>
    </xf>
    <xf numFmtId="0" fontId="7" fillId="6" borderId="16" xfId="0" applyFont="1" applyFill="1" applyBorder="1" applyAlignment="1">
      <alignment horizontal="center" vertical="center" textRotation="90" wrapText="1"/>
    </xf>
    <xf numFmtId="165" fontId="3" fillId="6" borderId="19" xfId="0" applyNumberFormat="1" applyFont="1" applyFill="1" applyBorder="1" applyAlignment="1">
      <alignment horizontal="center" vertical="top"/>
    </xf>
    <xf numFmtId="165" fontId="3" fillId="6" borderId="49" xfId="0" applyNumberFormat="1" applyFont="1" applyFill="1" applyBorder="1" applyAlignment="1">
      <alignment horizontal="center" vertical="top"/>
    </xf>
    <xf numFmtId="165" fontId="3" fillId="6" borderId="37" xfId="0" applyNumberFormat="1" applyFont="1" applyFill="1" applyBorder="1" applyAlignment="1">
      <alignment horizontal="center" vertical="top"/>
    </xf>
    <xf numFmtId="165" fontId="3" fillId="6" borderId="70" xfId="0" applyNumberFormat="1" applyFont="1" applyFill="1" applyBorder="1" applyAlignment="1">
      <alignment horizontal="center" vertical="top"/>
    </xf>
    <xf numFmtId="165" fontId="3" fillId="6" borderId="29" xfId="0" applyNumberFormat="1" applyFont="1" applyFill="1" applyBorder="1" applyAlignment="1">
      <alignment horizontal="center" vertical="top"/>
    </xf>
    <xf numFmtId="165" fontId="3" fillId="6" borderId="64" xfId="0" applyNumberFormat="1" applyFont="1" applyFill="1" applyBorder="1" applyAlignment="1">
      <alignment horizontal="center" vertical="top"/>
    </xf>
    <xf numFmtId="165" fontId="3" fillId="6" borderId="47" xfId="0" applyNumberFormat="1" applyFont="1" applyFill="1" applyBorder="1" applyAlignment="1">
      <alignment horizontal="center" vertical="top"/>
    </xf>
    <xf numFmtId="165" fontId="3" fillId="6" borderId="0" xfId="0" applyNumberFormat="1" applyFont="1" applyFill="1" applyBorder="1" applyAlignment="1">
      <alignment horizontal="center" vertical="top"/>
    </xf>
    <xf numFmtId="165" fontId="3" fillId="6" borderId="6" xfId="0" applyNumberFormat="1" applyFont="1" applyFill="1" applyBorder="1" applyAlignment="1">
      <alignment horizontal="center" vertical="top"/>
    </xf>
    <xf numFmtId="165" fontId="3" fillId="6" borderId="22" xfId="0" applyNumberFormat="1" applyFont="1" applyFill="1" applyBorder="1" applyAlignment="1">
      <alignment horizontal="center" vertical="top"/>
    </xf>
    <xf numFmtId="165" fontId="3" fillId="6" borderId="98" xfId="0" applyNumberFormat="1" applyFont="1" applyFill="1" applyBorder="1" applyAlignment="1">
      <alignment horizontal="center" vertical="top"/>
    </xf>
    <xf numFmtId="165" fontId="3" fillId="6" borderId="21" xfId="0" applyNumberFormat="1" applyFont="1" applyFill="1" applyBorder="1" applyAlignment="1">
      <alignment horizontal="center" vertical="top"/>
    </xf>
    <xf numFmtId="165" fontId="5" fillId="3" borderId="61" xfId="0" applyNumberFormat="1" applyFont="1" applyFill="1" applyBorder="1" applyAlignment="1">
      <alignment horizontal="center" vertical="top"/>
    </xf>
    <xf numFmtId="165" fontId="3" fillId="6" borderId="40" xfId="0" applyNumberFormat="1" applyFont="1" applyFill="1" applyBorder="1" applyAlignment="1">
      <alignment horizontal="center" vertical="center"/>
    </xf>
    <xf numFmtId="165" fontId="3" fillId="6" borderId="0" xfId="0" applyNumberFormat="1" applyFont="1" applyFill="1" applyBorder="1" applyAlignment="1">
      <alignment horizontal="center" vertical="center"/>
    </xf>
    <xf numFmtId="165" fontId="3" fillId="6" borderId="47" xfId="0" applyNumberFormat="1" applyFont="1" applyFill="1" applyBorder="1" applyAlignment="1">
      <alignment horizontal="center" vertical="center"/>
    </xf>
    <xf numFmtId="165" fontId="5" fillId="3" borderId="23" xfId="0" applyNumberFormat="1" applyFont="1" applyFill="1" applyBorder="1" applyAlignment="1">
      <alignment horizontal="center" vertical="top"/>
    </xf>
    <xf numFmtId="165" fontId="3" fillId="2" borderId="10" xfId="0" applyNumberFormat="1" applyFont="1" applyFill="1" applyBorder="1" applyAlignment="1">
      <alignment horizontal="center" vertical="top"/>
    </xf>
    <xf numFmtId="165" fontId="3" fillId="6" borderId="55" xfId="0" applyNumberFormat="1" applyFont="1" applyFill="1" applyBorder="1" applyAlignment="1">
      <alignment horizontal="center" vertical="top"/>
    </xf>
    <xf numFmtId="165" fontId="3" fillId="6" borderId="83" xfId="0" applyNumberFormat="1" applyFont="1" applyFill="1" applyBorder="1" applyAlignment="1">
      <alignment horizontal="center" vertical="top"/>
    </xf>
    <xf numFmtId="165" fontId="5" fillId="10" borderId="58" xfId="0" applyNumberFormat="1" applyFont="1" applyFill="1" applyBorder="1" applyAlignment="1">
      <alignment horizontal="center" vertical="top"/>
    </xf>
    <xf numFmtId="165" fontId="5" fillId="4" borderId="58" xfId="0" applyNumberFormat="1" applyFont="1" applyFill="1" applyBorder="1" applyAlignment="1">
      <alignment horizontal="center" vertical="top"/>
    </xf>
    <xf numFmtId="49" fontId="5" fillId="9" borderId="45" xfId="0" applyNumberFormat="1" applyFont="1" applyFill="1" applyBorder="1" applyAlignment="1">
      <alignment horizontal="center" vertical="top"/>
    </xf>
    <xf numFmtId="0" fontId="9" fillId="6" borderId="0" xfId="0" applyFont="1" applyFill="1" applyBorder="1" applyAlignment="1">
      <alignment horizontal="center" vertical="center" textRotation="90" wrapText="1"/>
    </xf>
    <xf numFmtId="0" fontId="3" fillId="0" borderId="56" xfId="0" applyFont="1" applyBorder="1" applyAlignment="1">
      <alignment horizontal="center" vertical="center" textRotation="90" wrapText="1"/>
    </xf>
    <xf numFmtId="0" fontId="5" fillId="6" borderId="65" xfId="0" applyFont="1" applyFill="1" applyBorder="1" applyAlignment="1">
      <alignment horizontal="center" vertical="top" wrapText="1"/>
    </xf>
    <xf numFmtId="0" fontId="5" fillId="6" borderId="67" xfId="0" applyFont="1" applyFill="1" applyBorder="1" applyAlignment="1">
      <alignment horizontal="center" vertical="top" wrapText="1"/>
    </xf>
    <xf numFmtId="0" fontId="5" fillId="6" borderId="37" xfId="0" applyFont="1" applyFill="1" applyBorder="1" applyAlignment="1">
      <alignment horizontal="center" vertical="top" wrapText="1"/>
    </xf>
    <xf numFmtId="0" fontId="2" fillId="6" borderId="13" xfId="0" applyFont="1" applyFill="1" applyBorder="1" applyAlignment="1">
      <alignment horizontal="center" vertical="center" textRotation="90"/>
    </xf>
    <xf numFmtId="0" fontId="2" fillId="6" borderId="56" xfId="0" applyFont="1" applyFill="1" applyBorder="1" applyAlignment="1">
      <alignment horizontal="center" vertical="center" textRotation="90" wrapText="1"/>
    </xf>
    <xf numFmtId="0" fontId="3" fillId="0" borderId="32" xfId="0" applyFont="1" applyFill="1" applyBorder="1" applyAlignment="1">
      <alignment horizontal="center" vertical="center" textRotation="90" wrapText="1"/>
    </xf>
    <xf numFmtId="0" fontId="2" fillId="6" borderId="0" xfId="0" applyFont="1" applyFill="1" applyBorder="1" applyAlignment="1">
      <alignment horizontal="center" vertical="center" textRotation="90" wrapText="1"/>
    </xf>
    <xf numFmtId="49" fontId="5" fillId="6" borderId="46" xfId="0" applyNumberFormat="1" applyFont="1" applyFill="1" applyBorder="1" applyAlignment="1">
      <alignment horizontal="center" vertical="top"/>
    </xf>
    <xf numFmtId="49" fontId="5" fillId="6" borderId="30" xfId="0" applyNumberFormat="1" applyFont="1" applyFill="1" applyBorder="1" applyAlignment="1">
      <alignment horizontal="center" vertical="center"/>
    </xf>
    <xf numFmtId="3" fontId="5" fillId="6" borderId="26" xfId="0" applyNumberFormat="1" applyFont="1" applyFill="1" applyBorder="1" applyAlignment="1">
      <alignment horizontal="center" vertical="top" wrapText="1"/>
    </xf>
    <xf numFmtId="3" fontId="5" fillId="6" borderId="16" xfId="0" applyNumberFormat="1" applyFont="1" applyFill="1" applyBorder="1" applyAlignment="1">
      <alignment horizontal="center" vertical="top" wrapText="1"/>
    </xf>
    <xf numFmtId="165" fontId="3" fillId="6" borderId="44" xfId="0" applyNumberFormat="1" applyFont="1" applyFill="1" applyBorder="1" applyAlignment="1">
      <alignment horizontal="center" vertical="top"/>
    </xf>
    <xf numFmtId="165" fontId="3" fillId="6" borderId="10" xfId="0" applyNumberFormat="1" applyFont="1" applyFill="1" applyBorder="1" applyAlignment="1">
      <alignment horizontal="center" vertical="top"/>
    </xf>
    <xf numFmtId="165" fontId="3" fillId="6" borderId="43" xfId="0" applyNumberFormat="1" applyFont="1" applyFill="1" applyBorder="1" applyAlignment="1">
      <alignment horizontal="center" vertical="top"/>
    </xf>
    <xf numFmtId="165" fontId="3" fillId="6" borderId="40" xfId="0" applyNumberFormat="1" applyFont="1" applyFill="1" applyBorder="1" applyAlignment="1">
      <alignment horizontal="center" vertical="top"/>
    </xf>
    <xf numFmtId="165" fontId="3" fillId="6" borderId="39" xfId="0" applyNumberFormat="1" applyFont="1" applyFill="1" applyBorder="1" applyAlignment="1">
      <alignment horizontal="center" vertical="top"/>
    </xf>
    <xf numFmtId="3" fontId="3" fillId="6" borderId="39" xfId="0" applyNumberFormat="1" applyFont="1" applyFill="1" applyBorder="1" applyAlignment="1">
      <alignment horizontal="right" vertical="center"/>
    </xf>
    <xf numFmtId="165" fontId="3" fillId="6" borderId="69" xfId="0" applyNumberFormat="1" applyFont="1" applyFill="1" applyBorder="1" applyAlignment="1">
      <alignment horizontal="center" vertical="top"/>
    </xf>
    <xf numFmtId="0" fontId="3" fillId="6" borderId="0" xfId="0" applyFont="1" applyFill="1" applyBorder="1" applyAlignment="1">
      <alignment vertical="top" wrapText="1"/>
    </xf>
    <xf numFmtId="0" fontId="23" fillId="0" borderId="0" xfId="0" applyFont="1"/>
    <xf numFmtId="0" fontId="3" fillId="0" borderId="66" xfId="0" applyFont="1" applyBorder="1" applyAlignment="1">
      <alignment horizontal="center" vertical="center" textRotation="90"/>
    </xf>
    <xf numFmtId="165" fontId="3" fillId="0" borderId="22" xfId="0" applyNumberFormat="1" applyFont="1" applyBorder="1" applyAlignment="1">
      <alignment horizontal="center" vertical="top"/>
    </xf>
    <xf numFmtId="165" fontId="3" fillId="2" borderId="79" xfId="0" applyNumberFormat="1" applyFont="1" applyFill="1" applyBorder="1" applyAlignment="1">
      <alignment horizontal="center" vertical="top"/>
    </xf>
    <xf numFmtId="3" fontId="3" fillId="0" borderId="46" xfId="0" applyNumberFormat="1" applyFont="1" applyFill="1" applyBorder="1" applyAlignment="1">
      <alignment horizontal="center" vertical="top" wrapText="1"/>
    </xf>
    <xf numFmtId="3" fontId="3" fillId="6" borderId="48" xfId="0" applyNumberFormat="1" applyFont="1" applyFill="1" applyBorder="1" applyAlignment="1">
      <alignment horizontal="center" vertical="top" wrapText="1"/>
    </xf>
    <xf numFmtId="3" fontId="3" fillId="6" borderId="46" xfId="0" applyNumberFormat="1" applyFont="1" applyFill="1" applyBorder="1" applyAlignment="1">
      <alignment horizontal="center" vertical="top" wrapText="1"/>
    </xf>
    <xf numFmtId="3" fontId="3" fillId="6" borderId="30" xfId="0" applyNumberFormat="1" applyFont="1" applyFill="1" applyBorder="1" applyAlignment="1">
      <alignment horizontal="center" vertical="top" wrapText="1"/>
    </xf>
    <xf numFmtId="165" fontId="3" fillId="0" borderId="30" xfId="0" applyNumberFormat="1" applyFont="1" applyFill="1" applyBorder="1" applyAlignment="1">
      <alignment horizontal="center" vertical="top" wrapText="1"/>
    </xf>
    <xf numFmtId="3" fontId="3" fillId="0" borderId="50" xfId="0" applyNumberFormat="1" applyFont="1" applyFill="1" applyBorder="1" applyAlignment="1">
      <alignment horizontal="center" vertical="top" wrapText="1"/>
    </xf>
    <xf numFmtId="3" fontId="3" fillId="0" borderId="81" xfId="0" applyNumberFormat="1" applyFont="1" applyFill="1" applyBorder="1" applyAlignment="1">
      <alignment horizontal="center" vertical="top" wrapText="1"/>
    </xf>
    <xf numFmtId="3" fontId="3" fillId="6" borderId="51" xfId="0" applyNumberFormat="1" applyFont="1" applyFill="1" applyBorder="1" applyAlignment="1">
      <alignment horizontal="center" vertical="top" wrapText="1"/>
    </xf>
    <xf numFmtId="3" fontId="3" fillId="2" borderId="50" xfId="0" applyNumberFormat="1" applyFont="1" applyFill="1" applyBorder="1" applyAlignment="1">
      <alignment horizontal="center" vertical="top"/>
    </xf>
    <xf numFmtId="3" fontId="3" fillId="0" borderId="53" xfId="0" applyNumberFormat="1" applyFont="1" applyFill="1" applyBorder="1" applyAlignment="1">
      <alignment horizontal="center" vertical="top"/>
    </xf>
    <xf numFmtId="165" fontId="3" fillId="6" borderId="51" xfId="0" applyNumberFormat="1" applyFont="1" applyFill="1" applyBorder="1" applyAlignment="1">
      <alignment horizontal="center" vertical="top" wrapText="1"/>
    </xf>
    <xf numFmtId="3" fontId="3" fillId="6" borderId="53" xfId="0" applyNumberFormat="1" applyFont="1" applyFill="1" applyBorder="1" applyAlignment="1">
      <alignment horizontal="center" vertical="top" wrapText="1"/>
    </xf>
    <xf numFmtId="164" fontId="2" fillId="6" borderId="50" xfId="0" applyNumberFormat="1" applyFont="1" applyFill="1" applyBorder="1" applyAlignment="1">
      <alignment horizontal="center" vertical="center" wrapText="1"/>
    </xf>
    <xf numFmtId="165" fontId="3" fillId="2" borderId="78" xfId="0" applyNumberFormat="1" applyFont="1" applyFill="1" applyBorder="1" applyAlignment="1">
      <alignment horizontal="center" vertical="top"/>
    </xf>
    <xf numFmtId="3" fontId="3" fillId="6" borderId="16" xfId="1" applyNumberFormat="1" applyFont="1" applyFill="1" applyBorder="1" applyAlignment="1">
      <alignment horizontal="center" vertical="top"/>
    </xf>
    <xf numFmtId="3" fontId="3" fillId="6" borderId="32" xfId="1" applyNumberFormat="1" applyFont="1" applyFill="1" applyBorder="1" applyAlignment="1">
      <alignment horizontal="center" vertical="top"/>
    </xf>
    <xf numFmtId="3" fontId="3" fillId="2" borderId="20" xfId="0" applyNumberFormat="1" applyFont="1" applyFill="1" applyBorder="1" applyAlignment="1">
      <alignment horizontal="center" vertical="top"/>
    </xf>
    <xf numFmtId="165" fontId="3" fillId="0" borderId="13" xfId="0" applyNumberFormat="1" applyFont="1" applyFill="1" applyBorder="1" applyAlignment="1">
      <alignment horizontal="center" vertical="top" wrapText="1"/>
    </xf>
    <xf numFmtId="1" fontId="3" fillId="6" borderId="16" xfId="0" applyNumberFormat="1" applyFont="1" applyFill="1" applyBorder="1" applyAlignment="1">
      <alignment horizontal="center" vertical="top" wrapText="1"/>
    </xf>
    <xf numFmtId="3" fontId="3" fillId="6" borderId="16" xfId="0" applyNumberFormat="1" applyFont="1" applyFill="1" applyBorder="1" applyAlignment="1">
      <alignment horizontal="center" wrapText="1"/>
    </xf>
    <xf numFmtId="164" fontId="2" fillId="6" borderId="20" xfId="0" applyNumberFormat="1" applyFont="1" applyFill="1" applyBorder="1" applyAlignment="1">
      <alignment horizontal="center" vertical="center" wrapText="1"/>
    </xf>
    <xf numFmtId="165" fontId="3" fillId="6" borderId="20" xfId="0" applyNumberFormat="1" applyFont="1" applyFill="1" applyBorder="1" applyAlignment="1">
      <alignment horizontal="center" vertical="top"/>
    </xf>
    <xf numFmtId="0" fontId="3" fillId="6" borderId="63" xfId="1" applyFont="1" applyFill="1" applyBorder="1" applyAlignment="1">
      <alignment vertical="top" wrapText="1"/>
    </xf>
    <xf numFmtId="165" fontId="3" fillId="6" borderId="92" xfId="0" applyNumberFormat="1" applyFont="1" applyFill="1" applyBorder="1" applyAlignment="1">
      <alignment horizontal="center" vertical="top"/>
    </xf>
    <xf numFmtId="165" fontId="3" fillId="6" borderId="38" xfId="0" applyNumberFormat="1" applyFont="1" applyFill="1" applyBorder="1" applyAlignment="1">
      <alignment horizontal="center" vertical="top" wrapText="1"/>
    </xf>
    <xf numFmtId="165" fontId="3" fillId="6" borderId="13" xfId="0" applyNumberFormat="1" applyFont="1" applyFill="1" applyBorder="1" applyAlignment="1">
      <alignment horizontal="center" vertical="top"/>
    </xf>
    <xf numFmtId="0" fontId="3" fillId="0" borderId="10" xfId="0" applyFont="1" applyFill="1" applyBorder="1" applyAlignment="1">
      <alignment vertical="top" wrapText="1"/>
    </xf>
    <xf numFmtId="4" fontId="3" fillId="2" borderId="48" xfId="0" applyNumberFormat="1" applyFont="1" applyFill="1" applyBorder="1" applyAlignment="1">
      <alignment horizontal="center" vertical="top"/>
    </xf>
    <xf numFmtId="49" fontId="3" fillId="6" borderId="31" xfId="0" applyNumberFormat="1" applyFont="1" applyFill="1" applyBorder="1" applyAlignment="1">
      <alignment horizontal="center" vertical="top" wrapText="1"/>
    </xf>
    <xf numFmtId="165" fontId="3" fillId="6" borderId="7" xfId="0" applyNumberFormat="1" applyFont="1" applyFill="1" applyBorder="1" applyAlignment="1">
      <alignment horizontal="center" vertical="top"/>
    </xf>
    <xf numFmtId="165" fontId="3" fillId="6" borderId="59" xfId="0" applyNumberFormat="1" applyFont="1" applyFill="1" applyBorder="1" applyAlignment="1">
      <alignment horizontal="center" vertical="top"/>
    </xf>
    <xf numFmtId="165" fontId="3" fillId="6" borderId="51" xfId="0" applyNumberFormat="1" applyFont="1" applyFill="1" applyBorder="1" applyAlignment="1">
      <alignment horizontal="center" vertical="top"/>
    </xf>
    <xf numFmtId="165" fontId="3" fillId="6" borderId="53" xfId="0" applyNumberFormat="1" applyFont="1" applyFill="1" applyBorder="1" applyAlignment="1">
      <alignment horizontal="center" vertical="top"/>
    </xf>
    <xf numFmtId="165" fontId="3" fillId="6" borderId="50" xfId="0" applyNumberFormat="1" applyFont="1" applyFill="1" applyBorder="1" applyAlignment="1">
      <alignment horizontal="center" vertical="top"/>
    </xf>
    <xf numFmtId="165" fontId="3" fillId="6" borderId="51" xfId="0" applyNumberFormat="1" applyFont="1" applyFill="1" applyBorder="1" applyAlignment="1">
      <alignment horizontal="center" vertical="center"/>
    </xf>
    <xf numFmtId="165" fontId="3" fillId="6" borderId="106" xfId="0" applyNumberFormat="1" applyFont="1" applyFill="1" applyBorder="1" applyAlignment="1">
      <alignment horizontal="center" vertical="top"/>
    </xf>
    <xf numFmtId="165" fontId="3" fillId="6" borderId="9" xfId="0" applyNumberFormat="1" applyFont="1" applyFill="1" applyBorder="1" applyAlignment="1">
      <alignment horizontal="center" vertical="center"/>
    </xf>
    <xf numFmtId="165" fontId="3" fillId="6" borderId="16" xfId="0" applyNumberFormat="1" applyFont="1" applyFill="1" applyBorder="1" applyAlignment="1">
      <alignment horizontal="center" vertical="center"/>
    </xf>
    <xf numFmtId="165" fontId="3" fillId="6" borderId="74" xfId="0" applyNumberFormat="1" applyFont="1" applyFill="1" applyBorder="1" applyAlignment="1">
      <alignment horizontal="center" vertical="top"/>
    </xf>
    <xf numFmtId="165" fontId="3" fillId="6" borderId="51" xfId="0" applyNumberFormat="1" applyFont="1" applyFill="1" applyBorder="1" applyAlignment="1">
      <alignment horizontal="right" vertical="top"/>
    </xf>
    <xf numFmtId="165" fontId="3" fillId="6" borderId="106" xfId="0" applyNumberFormat="1" applyFont="1" applyFill="1" applyBorder="1" applyAlignment="1">
      <alignment horizontal="right" vertical="top"/>
    </xf>
    <xf numFmtId="165" fontId="3" fillId="6" borderId="96" xfId="0" applyNumberFormat="1" applyFont="1" applyFill="1" applyBorder="1" applyAlignment="1">
      <alignment horizontal="center" vertical="top"/>
    </xf>
    <xf numFmtId="165" fontId="3" fillId="6" borderId="102" xfId="0" applyNumberFormat="1" applyFont="1" applyFill="1" applyBorder="1" applyAlignment="1">
      <alignment horizontal="center" vertical="top"/>
    </xf>
    <xf numFmtId="49" fontId="3" fillId="6" borderId="0" xfId="0" applyNumberFormat="1" applyFont="1" applyFill="1" applyBorder="1" applyAlignment="1">
      <alignment horizontal="center" vertical="top" wrapText="1"/>
    </xf>
    <xf numFmtId="165" fontId="3" fillId="6" borderId="26" xfId="0" applyNumberFormat="1" applyFont="1" applyFill="1" applyBorder="1" applyAlignment="1">
      <alignment horizontal="center" vertical="top"/>
    </xf>
    <xf numFmtId="165" fontId="5" fillId="8" borderId="60" xfId="0" applyNumberFormat="1" applyFont="1" applyFill="1" applyBorder="1" applyAlignment="1">
      <alignment horizontal="center" vertical="top"/>
    </xf>
    <xf numFmtId="0" fontId="3" fillId="6" borderId="19" xfId="1" applyFont="1" applyFill="1" applyBorder="1" applyAlignment="1">
      <alignment vertical="top" wrapText="1"/>
    </xf>
    <xf numFmtId="165" fontId="3" fillId="6" borderId="68" xfId="0" applyNumberFormat="1" applyFont="1" applyFill="1" applyBorder="1" applyAlignment="1">
      <alignment horizontal="center" vertical="top"/>
    </xf>
    <xf numFmtId="3" fontId="3" fillId="6" borderId="34" xfId="0" applyNumberFormat="1" applyFont="1" applyFill="1" applyBorder="1" applyAlignment="1">
      <alignment horizontal="center" vertical="top" wrapText="1"/>
    </xf>
    <xf numFmtId="165" fontId="3" fillId="6" borderId="9" xfId="0" applyNumberFormat="1" applyFont="1" applyFill="1" applyBorder="1" applyAlignment="1">
      <alignment horizontal="center" vertical="top" wrapText="1"/>
    </xf>
    <xf numFmtId="165" fontId="3" fillId="0" borderId="22" xfId="0" applyNumberFormat="1" applyFont="1" applyFill="1" applyBorder="1" applyAlignment="1">
      <alignment horizontal="center" vertical="top" wrapText="1"/>
    </xf>
    <xf numFmtId="165" fontId="5" fillId="6" borderId="22" xfId="0" applyNumberFormat="1" applyFont="1" applyFill="1" applyBorder="1" applyAlignment="1">
      <alignment horizontal="center" vertical="top"/>
    </xf>
    <xf numFmtId="165" fontId="3" fillId="6" borderId="22" xfId="0" applyNumberFormat="1" applyFont="1" applyFill="1" applyBorder="1" applyAlignment="1">
      <alignment horizontal="center" vertical="top" wrapText="1"/>
    </xf>
    <xf numFmtId="0" fontId="3" fillId="0" borderId="45" xfId="0" applyFont="1" applyBorder="1" applyAlignment="1">
      <alignment horizontal="center" vertical="center"/>
    </xf>
    <xf numFmtId="3" fontId="3" fillId="6" borderId="48" xfId="0" applyNumberFormat="1" applyFont="1" applyFill="1" applyBorder="1" applyAlignment="1">
      <alignment horizontal="center" vertical="top"/>
    </xf>
    <xf numFmtId="3" fontId="3" fillId="6" borderId="46" xfId="0" applyNumberFormat="1" applyFont="1" applyFill="1" applyBorder="1" applyAlignment="1">
      <alignment horizontal="center" vertical="top"/>
    </xf>
    <xf numFmtId="3" fontId="3" fillId="6" borderId="30" xfId="0" applyNumberFormat="1" applyFont="1" applyFill="1" applyBorder="1" applyAlignment="1">
      <alignment horizontal="center" vertical="top"/>
    </xf>
    <xf numFmtId="3" fontId="3" fillId="6" borderId="48" xfId="0" applyNumberFormat="1" applyFont="1" applyFill="1" applyBorder="1" applyAlignment="1">
      <alignment vertical="top" wrapText="1"/>
    </xf>
    <xf numFmtId="3" fontId="3" fillId="6" borderId="50" xfId="0" applyNumberFormat="1" applyFont="1" applyFill="1" applyBorder="1" applyAlignment="1">
      <alignment horizontal="center" vertical="top"/>
    </xf>
    <xf numFmtId="3" fontId="3" fillId="6" borderId="53" xfId="0" applyNumberFormat="1" applyFont="1" applyFill="1" applyBorder="1" applyAlignment="1">
      <alignment horizontal="center" vertical="top"/>
    </xf>
    <xf numFmtId="0" fontId="3" fillId="0" borderId="26" xfId="0" applyFont="1" applyBorder="1" applyAlignment="1">
      <alignment horizontal="center" vertical="center"/>
    </xf>
    <xf numFmtId="0" fontId="3" fillId="6" borderId="16" xfId="0" applyFont="1" applyFill="1" applyBorder="1" applyAlignment="1">
      <alignment horizontal="center" vertical="center"/>
    </xf>
    <xf numFmtId="0" fontId="3" fillId="6" borderId="32" xfId="0" applyFont="1" applyFill="1" applyBorder="1" applyAlignment="1">
      <alignment horizontal="center" vertical="center"/>
    </xf>
    <xf numFmtId="0" fontId="3" fillId="6" borderId="16" xfId="0" applyFont="1" applyFill="1" applyBorder="1" applyAlignment="1">
      <alignment horizontal="center" vertical="top"/>
    </xf>
    <xf numFmtId="0" fontId="3" fillId="6" borderId="93" xfId="0" applyFont="1" applyFill="1" applyBorder="1" applyAlignment="1">
      <alignment horizontal="center" vertical="center"/>
    </xf>
    <xf numFmtId="0" fontId="3" fillId="6" borderId="76" xfId="0" applyFont="1" applyFill="1" applyBorder="1" applyAlignment="1">
      <alignment horizontal="center" vertical="center"/>
    </xf>
    <xf numFmtId="3" fontId="3" fillId="6" borderId="16" xfId="0" applyNumberFormat="1" applyFont="1" applyFill="1" applyBorder="1" applyAlignment="1">
      <alignment horizontal="center" vertical="top"/>
    </xf>
    <xf numFmtId="3" fontId="3" fillId="6" borderId="20" xfId="0" applyNumberFormat="1" applyFont="1" applyFill="1" applyBorder="1" applyAlignment="1">
      <alignment horizontal="center" vertical="top"/>
    </xf>
    <xf numFmtId="3" fontId="3" fillId="6" borderId="32" xfId="0" applyNumberFormat="1" applyFont="1" applyFill="1" applyBorder="1" applyAlignment="1">
      <alignment horizontal="center" vertical="top"/>
    </xf>
    <xf numFmtId="165" fontId="5" fillId="8" borderId="33" xfId="0" applyNumberFormat="1" applyFont="1" applyFill="1" applyBorder="1" applyAlignment="1">
      <alignment horizontal="center" vertical="top"/>
    </xf>
    <xf numFmtId="165" fontId="5" fillId="3" borderId="58" xfId="0" applyNumberFormat="1" applyFont="1" applyFill="1" applyBorder="1" applyAlignment="1">
      <alignment horizontal="center" vertical="top"/>
    </xf>
    <xf numFmtId="165" fontId="3" fillId="6" borderId="6" xfId="0" applyNumberFormat="1" applyFont="1" applyFill="1" applyBorder="1" applyAlignment="1">
      <alignment horizontal="center" vertical="center"/>
    </xf>
    <xf numFmtId="165" fontId="3" fillId="6" borderId="22" xfId="0" applyNumberFormat="1" applyFont="1" applyFill="1" applyBorder="1" applyAlignment="1">
      <alignment horizontal="center" vertical="center"/>
    </xf>
    <xf numFmtId="3" fontId="3" fillId="6" borderId="44" xfId="0" applyNumberFormat="1" applyFont="1" applyFill="1" applyBorder="1" applyAlignment="1">
      <alignment horizontal="right" vertical="center"/>
    </xf>
    <xf numFmtId="165" fontId="3" fillId="6" borderId="32" xfId="0" applyNumberFormat="1" applyFont="1" applyFill="1" applyBorder="1" applyAlignment="1">
      <alignment horizontal="center" vertical="center"/>
    </xf>
    <xf numFmtId="0" fontId="3" fillId="6" borderId="0" xfId="0" applyFont="1" applyFill="1" applyBorder="1" applyAlignment="1">
      <alignment horizontal="center" vertical="center"/>
    </xf>
    <xf numFmtId="0" fontId="3" fillId="6" borderId="47" xfId="0" applyFont="1" applyFill="1" applyBorder="1" applyAlignment="1">
      <alignment horizontal="center" vertical="center"/>
    </xf>
    <xf numFmtId="0" fontId="5" fillId="9" borderId="61" xfId="0" applyFont="1" applyFill="1" applyBorder="1" applyAlignment="1">
      <alignment horizontal="left" vertical="top" wrapText="1"/>
    </xf>
    <xf numFmtId="165" fontId="3" fillId="2" borderId="38" xfId="0" applyNumberFormat="1" applyFont="1" applyFill="1" applyBorder="1" applyAlignment="1">
      <alignment horizontal="center" vertical="top"/>
    </xf>
    <xf numFmtId="165" fontId="21" fillId="8" borderId="60" xfId="0" applyNumberFormat="1" applyFont="1" applyFill="1" applyBorder="1" applyAlignment="1">
      <alignment horizontal="center" vertical="top"/>
    </xf>
    <xf numFmtId="0" fontId="3" fillId="6" borderId="44" xfId="0" applyFont="1" applyFill="1" applyBorder="1" applyAlignment="1">
      <alignment horizontal="center" vertical="top" wrapText="1"/>
    </xf>
    <xf numFmtId="165" fontId="3" fillId="2" borderId="9" xfId="0" applyNumberFormat="1" applyFont="1" applyFill="1" applyBorder="1" applyAlignment="1">
      <alignment horizontal="center" vertical="top"/>
    </xf>
    <xf numFmtId="3" fontId="3" fillId="6" borderId="76" xfId="0" applyNumberFormat="1" applyFont="1" applyFill="1" applyBorder="1" applyAlignment="1">
      <alignment horizontal="center" vertical="top"/>
    </xf>
    <xf numFmtId="0" fontId="9" fillId="6" borderId="16" xfId="0" applyFont="1" applyFill="1" applyBorder="1" applyAlignment="1">
      <alignment horizontal="center" vertical="top" wrapText="1"/>
    </xf>
    <xf numFmtId="3" fontId="3" fillId="6" borderId="24" xfId="0" applyNumberFormat="1" applyFont="1" applyFill="1" applyBorder="1" applyAlignment="1">
      <alignment horizontal="center" vertical="top"/>
    </xf>
    <xf numFmtId="3" fontId="3" fillId="6" borderId="25" xfId="0" applyNumberFormat="1" applyFont="1" applyFill="1" applyBorder="1" applyAlignment="1">
      <alignment horizontal="center" vertical="top"/>
    </xf>
    <xf numFmtId="165" fontId="21" fillId="8" borderId="33" xfId="0" applyNumberFormat="1" applyFont="1" applyFill="1" applyBorder="1" applyAlignment="1">
      <alignment horizontal="center" vertical="top"/>
    </xf>
    <xf numFmtId="165" fontId="21" fillId="8" borderId="24" xfId="0" applyNumberFormat="1" applyFont="1" applyFill="1" applyBorder="1" applyAlignment="1">
      <alignment horizontal="center" vertical="top"/>
    </xf>
    <xf numFmtId="0" fontId="3" fillId="6" borderId="30" xfId="0" applyFont="1" applyFill="1" applyBorder="1" applyAlignment="1">
      <alignment horizontal="center" vertical="center" textRotation="90" wrapText="1"/>
    </xf>
    <xf numFmtId="165" fontId="3" fillId="6" borderId="52" xfId="0" applyNumberFormat="1" applyFont="1" applyFill="1" applyBorder="1" applyAlignment="1">
      <alignment horizontal="center" vertical="top"/>
    </xf>
    <xf numFmtId="165" fontId="3" fillId="6" borderId="15" xfId="0" applyNumberFormat="1" applyFont="1" applyFill="1" applyBorder="1" applyAlignment="1">
      <alignment horizontal="center" vertical="top"/>
    </xf>
    <xf numFmtId="1" fontId="3" fillId="6" borderId="32" xfId="0" applyNumberFormat="1" applyFont="1" applyFill="1" applyBorder="1" applyAlignment="1">
      <alignment horizontal="center" vertical="top" wrapText="1"/>
    </xf>
    <xf numFmtId="0" fontId="9" fillId="6" borderId="20" xfId="0" applyFont="1" applyFill="1" applyBorder="1" applyAlignment="1">
      <alignment horizontal="center" vertical="top" wrapText="1"/>
    </xf>
    <xf numFmtId="49" fontId="3" fillId="6" borderId="93" xfId="0" applyNumberFormat="1" applyFont="1" applyFill="1" applyBorder="1" applyAlignment="1">
      <alignment horizontal="center" vertical="top" wrapText="1"/>
    </xf>
    <xf numFmtId="49" fontId="3" fillId="6" borderId="103" xfId="0" applyNumberFormat="1" applyFont="1" applyFill="1" applyBorder="1" applyAlignment="1">
      <alignment horizontal="center" vertical="top" wrapText="1"/>
    </xf>
    <xf numFmtId="49" fontId="3" fillId="6" borderId="73" xfId="0" applyNumberFormat="1" applyFont="1" applyFill="1" applyBorder="1" applyAlignment="1">
      <alignment horizontal="center" vertical="top" wrapText="1"/>
    </xf>
    <xf numFmtId="0" fontId="3" fillId="6" borderId="16" xfId="0" applyFont="1" applyFill="1" applyBorder="1" applyAlignment="1">
      <alignment horizontal="center" vertical="top" wrapText="1"/>
    </xf>
    <xf numFmtId="0" fontId="3" fillId="6" borderId="32" xfId="0" applyFont="1" applyFill="1" applyBorder="1" applyAlignment="1">
      <alignment horizontal="center" vertical="top" wrapText="1"/>
    </xf>
    <xf numFmtId="0" fontId="3" fillId="6" borderId="30" xfId="0" applyFont="1" applyFill="1" applyBorder="1" applyAlignment="1">
      <alignment horizontal="center" vertical="top" wrapText="1"/>
    </xf>
    <xf numFmtId="3" fontId="5" fillId="6" borderId="27" xfId="0" applyNumberFormat="1" applyFont="1" applyFill="1" applyBorder="1" applyAlignment="1">
      <alignment horizontal="center" vertical="top" wrapText="1"/>
    </xf>
    <xf numFmtId="3" fontId="5" fillId="6" borderId="18" xfId="0" applyNumberFormat="1" applyFont="1" applyFill="1" applyBorder="1" applyAlignment="1">
      <alignment horizontal="center" vertical="top" wrapText="1"/>
    </xf>
    <xf numFmtId="3" fontId="3" fillId="6" borderId="31" xfId="0" applyNumberFormat="1" applyFont="1" applyFill="1" applyBorder="1" applyAlignment="1">
      <alignment horizontal="center" vertical="top" wrapText="1"/>
    </xf>
    <xf numFmtId="3" fontId="3" fillId="6" borderId="1" xfId="0" applyNumberFormat="1" applyFont="1" applyFill="1" applyBorder="1" applyAlignment="1">
      <alignment horizontal="center" vertical="top" wrapText="1"/>
    </xf>
    <xf numFmtId="3" fontId="3" fillId="0" borderId="30" xfId="0" applyNumberFormat="1" applyFont="1" applyFill="1" applyBorder="1" applyAlignment="1">
      <alignment horizontal="center" vertical="top" wrapText="1"/>
    </xf>
    <xf numFmtId="1" fontId="3" fillId="6" borderId="76" xfId="0" applyNumberFormat="1" applyFont="1" applyFill="1" applyBorder="1" applyAlignment="1">
      <alignment horizontal="center" vertical="top" wrapText="1"/>
    </xf>
    <xf numFmtId="1" fontId="3" fillId="6" borderId="93" xfId="0" applyNumberFormat="1" applyFont="1" applyFill="1" applyBorder="1" applyAlignment="1">
      <alignment horizontal="center" vertical="top" wrapText="1"/>
    </xf>
    <xf numFmtId="0" fontId="3" fillId="6" borderId="16" xfId="0" applyFont="1" applyFill="1" applyBorder="1" applyAlignment="1">
      <alignment vertical="top"/>
    </xf>
    <xf numFmtId="3" fontId="3" fillId="6" borderId="1" xfId="0" applyNumberFormat="1" applyFont="1" applyFill="1" applyBorder="1" applyAlignment="1">
      <alignment horizontal="center" vertical="top"/>
    </xf>
    <xf numFmtId="0" fontId="3" fillId="6" borderId="88" xfId="0" applyFont="1" applyFill="1" applyBorder="1" applyAlignment="1">
      <alignment horizontal="left" vertical="top" wrapText="1"/>
    </xf>
    <xf numFmtId="3" fontId="3" fillId="6" borderId="20" xfId="1" applyNumberFormat="1" applyFont="1" applyFill="1" applyBorder="1" applyAlignment="1">
      <alignment horizontal="center" vertical="top"/>
    </xf>
    <xf numFmtId="0" fontId="3" fillId="6" borderId="91" xfId="1" applyFont="1" applyFill="1" applyBorder="1" applyAlignment="1">
      <alignment vertical="top" wrapText="1"/>
    </xf>
    <xf numFmtId="3" fontId="3" fillId="6" borderId="93" xfId="1" applyNumberFormat="1" applyFont="1" applyFill="1" applyBorder="1" applyAlignment="1">
      <alignment horizontal="center" vertical="top"/>
    </xf>
    <xf numFmtId="3" fontId="3" fillId="6" borderId="106" xfId="1" applyNumberFormat="1" applyFont="1" applyFill="1" applyBorder="1" applyAlignment="1">
      <alignment horizontal="center" vertical="top"/>
    </xf>
    <xf numFmtId="0" fontId="3" fillId="6" borderId="83" xfId="0" applyFont="1" applyFill="1" applyBorder="1" applyAlignment="1">
      <alignment vertical="top" wrapText="1"/>
    </xf>
    <xf numFmtId="0" fontId="3" fillId="6" borderId="74" xfId="0" applyFont="1" applyFill="1" applyBorder="1" applyAlignment="1">
      <alignment horizontal="center" vertical="top" wrapText="1"/>
    </xf>
    <xf numFmtId="0" fontId="3" fillId="6" borderId="76" xfId="0" applyNumberFormat="1" applyFont="1" applyFill="1" applyBorder="1" applyAlignment="1">
      <alignment horizontal="center" vertical="top" wrapText="1"/>
    </xf>
    <xf numFmtId="0" fontId="3" fillId="6" borderId="85" xfId="0" applyFont="1" applyFill="1" applyBorder="1" applyAlignment="1">
      <alignment vertical="top" wrapText="1"/>
    </xf>
    <xf numFmtId="165" fontId="3" fillId="2" borderId="6" xfId="0" applyNumberFormat="1" applyFont="1" applyFill="1" applyBorder="1" applyAlignment="1">
      <alignment horizontal="center" vertical="top"/>
    </xf>
    <xf numFmtId="0" fontId="3" fillId="0" borderId="43" xfId="0" applyFont="1" applyBorder="1" applyAlignment="1">
      <alignment vertical="top"/>
    </xf>
    <xf numFmtId="0" fontId="3" fillId="0" borderId="20" xfId="0" applyFont="1" applyBorder="1" applyAlignment="1">
      <alignment vertical="top"/>
    </xf>
    <xf numFmtId="0" fontId="3" fillId="0" borderId="1" xfId="0" applyFont="1" applyBorder="1" applyAlignment="1">
      <alignment vertical="top"/>
    </xf>
    <xf numFmtId="0" fontId="5" fillId="2" borderId="16" xfId="0" applyFont="1" applyFill="1" applyBorder="1" applyAlignment="1">
      <alignment horizontal="center" vertical="top" wrapText="1"/>
    </xf>
    <xf numFmtId="3" fontId="11" fillId="6" borderId="69" xfId="0" applyNumberFormat="1" applyFont="1" applyFill="1" applyBorder="1" applyAlignment="1">
      <alignment horizontal="center" vertical="top"/>
    </xf>
    <xf numFmtId="165" fontId="11" fillId="6" borderId="69" xfId="0" applyNumberFormat="1" applyFont="1" applyFill="1" applyBorder="1" applyAlignment="1">
      <alignment horizontal="center" vertical="top"/>
    </xf>
    <xf numFmtId="165" fontId="11" fillId="6" borderId="44" xfId="0" applyNumberFormat="1" applyFont="1" applyFill="1" applyBorder="1" applyAlignment="1">
      <alignment horizontal="center" vertical="top"/>
    </xf>
    <xf numFmtId="3" fontId="3" fillId="6" borderId="24" xfId="0" applyNumberFormat="1" applyFont="1" applyFill="1" applyBorder="1" applyAlignment="1">
      <alignment vertical="top" wrapText="1"/>
    </xf>
    <xf numFmtId="3" fontId="3" fillId="6" borderId="57" xfId="0" applyNumberFormat="1" applyFont="1" applyFill="1" applyBorder="1" applyAlignment="1">
      <alignment vertical="top" wrapText="1"/>
    </xf>
    <xf numFmtId="3" fontId="3" fillId="6" borderId="25" xfId="0" applyNumberFormat="1" applyFont="1" applyFill="1" applyBorder="1" applyAlignment="1">
      <alignment vertical="top" wrapText="1"/>
    </xf>
    <xf numFmtId="165" fontId="3" fillId="0" borderId="0" xfId="0" applyNumberFormat="1" applyFont="1" applyFill="1" applyAlignment="1">
      <alignment vertical="top"/>
    </xf>
    <xf numFmtId="3" fontId="3" fillId="6" borderId="31" xfId="0" applyNumberFormat="1" applyFont="1" applyFill="1" applyBorder="1" applyAlignment="1">
      <alignment horizontal="center" vertical="top"/>
    </xf>
    <xf numFmtId="49" fontId="5" fillId="6" borderId="45" xfId="0" applyNumberFormat="1" applyFont="1" applyFill="1" applyBorder="1" applyAlignment="1">
      <alignment horizontal="center" vertical="center"/>
    </xf>
    <xf numFmtId="0" fontId="5" fillId="6" borderId="13" xfId="0" applyFont="1" applyFill="1" applyBorder="1" applyAlignment="1">
      <alignment vertical="top" wrapText="1"/>
    </xf>
    <xf numFmtId="49" fontId="5" fillId="6" borderId="49" xfId="0" applyNumberFormat="1" applyFont="1" applyFill="1" applyBorder="1" applyAlignment="1">
      <alignment horizontal="center" vertical="top" wrapText="1"/>
    </xf>
    <xf numFmtId="0" fontId="7" fillId="6" borderId="16" xfId="0" applyFont="1" applyFill="1" applyBorder="1" applyAlignment="1">
      <alignment horizontal="center" vertical="top" wrapText="1"/>
    </xf>
    <xf numFmtId="49" fontId="5" fillId="6" borderId="32" xfId="0" applyNumberFormat="1" applyFont="1" applyFill="1" applyBorder="1" applyAlignment="1">
      <alignment vertical="top"/>
    </xf>
    <xf numFmtId="0" fontId="5" fillId="6" borderId="32" xfId="0" applyFont="1" applyFill="1" applyBorder="1" applyAlignment="1">
      <alignment horizontal="left" vertical="top" wrapText="1"/>
    </xf>
    <xf numFmtId="49" fontId="5" fillId="6" borderId="37" xfId="0" applyNumberFormat="1" applyFont="1" applyFill="1" applyBorder="1" applyAlignment="1">
      <alignment horizontal="center" vertical="top"/>
    </xf>
    <xf numFmtId="49" fontId="5" fillId="6" borderId="19" xfId="0" applyNumberFormat="1" applyFont="1" applyFill="1" applyBorder="1" applyAlignment="1">
      <alignment horizontal="center" vertical="top"/>
    </xf>
    <xf numFmtId="49" fontId="5" fillId="6" borderId="28" xfId="0" applyNumberFormat="1" applyFont="1" applyFill="1" applyBorder="1" applyAlignment="1">
      <alignment horizontal="center" vertical="top"/>
    </xf>
    <xf numFmtId="0" fontId="3" fillId="6" borderId="29" xfId="0" applyFont="1" applyFill="1" applyBorder="1" applyAlignment="1">
      <alignment vertical="top" wrapText="1"/>
    </xf>
    <xf numFmtId="0" fontId="3" fillId="6" borderId="11" xfId="0" applyFont="1" applyFill="1" applyBorder="1" applyAlignment="1">
      <alignment vertical="top" wrapText="1"/>
    </xf>
    <xf numFmtId="3" fontId="3" fillId="2" borderId="51" xfId="0" applyNumberFormat="1" applyFont="1" applyFill="1" applyBorder="1" applyAlignment="1">
      <alignment horizontal="center" vertical="top"/>
    </xf>
    <xf numFmtId="0" fontId="5" fillId="2" borderId="31" xfId="0" applyFont="1" applyFill="1" applyBorder="1" applyAlignment="1">
      <alignment horizontal="center" vertical="top" wrapText="1"/>
    </xf>
    <xf numFmtId="0" fontId="5" fillId="6" borderId="65" xfId="0" applyFont="1" applyFill="1" applyBorder="1" applyAlignment="1">
      <alignment horizontal="center" vertical="center" wrapText="1"/>
    </xf>
    <xf numFmtId="49" fontId="3" fillId="0" borderId="34" xfId="0" applyNumberFormat="1" applyFont="1" applyBorder="1" applyAlignment="1">
      <alignment horizontal="center" vertical="center" wrapText="1"/>
    </xf>
    <xf numFmtId="0" fontId="3" fillId="3" borderId="62" xfId="0" applyFont="1" applyFill="1" applyBorder="1" applyAlignment="1">
      <alignment horizontal="center" vertical="top" wrapText="1"/>
    </xf>
    <xf numFmtId="49" fontId="5" fillId="0" borderId="18" xfId="0" applyNumberFormat="1" applyFont="1" applyBorder="1" applyAlignment="1">
      <alignment horizontal="center" vertical="top"/>
    </xf>
    <xf numFmtId="0" fontId="5" fillId="3" borderId="62" xfId="0" applyFont="1" applyFill="1" applyBorder="1" applyAlignment="1">
      <alignment horizontal="left" vertical="top" wrapText="1"/>
    </xf>
    <xf numFmtId="49" fontId="5" fillId="3" borderId="26" xfId="0" applyNumberFormat="1" applyFont="1" applyFill="1" applyBorder="1" applyAlignment="1">
      <alignment horizontal="center" vertical="top" wrapText="1"/>
    </xf>
    <xf numFmtId="49" fontId="5" fillId="6" borderId="26" xfId="0" applyNumberFormat="1" applyFont="1" applyFill="1" applyBorder="1" applyAlignment="1">
      <alignment horizontal="center" vertical="top" wrapText="1"/>
    </xf>
    <xf numFmtId="3" fontId="3" fillId="0" borderId="26" xfId="0" applyNumberFormat="1" applyFont="1" applyFill="1" applyBorder="1" applyAlignment="1">
      <alignment horizontal="center" vertical="top"/>
    </xf>
    <xf numFmtId="3" fontId="3" fillId="0" borderId="26" xfId="0" applyNumberFormat="1" applyFont="1" applyFill="1" applyBorder="1" applyAlignment="1">
      <alignment horizontal="center" vertical="top" wrapText="1"/>
    </xf>
    <xf numFmtId="0" fontId="3" fillId="0" borderId="43" xfId="0" applyFont="1" applyFill="1" applyBorder="1" applyAlignment="1">
      <alignment horizontal="left" vertical="top" wrapText="1"/>
    </xf>
    <xf numFmtId="0" fontId="3" fillId="0" borderId="19" xfId="0" applyFont="1" applyFill="1" applyBorder="1" applyAlignment="1">
      <alignment horizontal="center" vertical="center" textRotation="90" wrapText="1"/>
    </xf>
    <xf numFmtId="49" fontId="5" fillId="0" borderId="0" xfId="0" applyNumberFormat="1" applyFont="1" applyFill="1" applyBorder="1" applyAlignment="1">
      <alignment horizontal="center" vertical="top" wrapText="1"/>
    </xf>
    <xf numFmtId="165" fontId="3" fillId="0" borderId="31" xfId="0" applyNumberFormat="1" applyFont="1" applyFill="1" applyBorder="1" applyAlignment="1">
      <alignment horizontal="center" vertical="top" wrapText="1"/>
    </xf>
    <xf numFmtId="49" fontId="5" fillId="9" borderId="48" xfId="0" applyNumberFormat="1" applyFont="1" applyFill="1" applyBorder="1" applyAlignment="1">
      <alignment horizontal="center" vertical="top"/>
    </xf>
    <xf numFmtId="49" fontId="5" fillId="6" borderId="45" xfId="0" applyNumberFormat="1" applyFont="1" applyFill="1" applyBorder="1" applyAlignment="1">
      <alignment horizontal="center" vertical="top"/>
    </xf>
    <xf numFmtId="0" fontId="22" fillId="6" borderId="10" xfId="1" applyFont="1" applyFill="1" applyBorder="1" applyAlignment="1">
      <alignment vertical="top" wrapText="1"/>
    </xf>
    <xf numFmtId="0" fontId="22" fillId="6" borderId="29" xfId="1" applyFont="1" applyFill="1" applyBorder="1" applyAlignment="1">
      <alignment vertical="top" wrapText="1"/>
    </xf>
    <xf numFmtId="0" fontId="22" fillId="6" borderId="33" xfId="0" applyFont="1" applyFill="1" applyBorder="1" applyAlignment="1">
      <alignment vertical="top" wrapText="1"/>
    </xf>
    <xf numFmtId="0" fontId="5" fillId="0" borderId="23" xfId="0" applyFont="1" applyBorder="1" applyAlignment="1">
      <alignment horizontal="center" vertical="center" wrapText="1"/>
    </xf>
    <xf numFmtId="49" fontId="3" fillId="6" borderId="94" xfId="0" applyNumberFormat="1" applyFont="1" applyFill="1" applyBorder="1" applyAlignment="1">
      <alignment horizontal="center" vertical="top" wrapText="1"/>
    </xf>
    <xf numFmtId="1" fontId="3" fillId="6" borderId="86" xfId="0" applyNumberFormat="1" applyFont="1" applyFill="1" applyBorder="1" applyAlignment="1">
      <alignment horizontal="center" vertical="top" wrapText="1"/>
    </xf>
    <xf numFmtId="165" fontId="3" fillId="0" borderId="0" xfId="0" applyNumberFormat="1" applyFont="1" applyBorder="1" applyAlignment="1">
      <alignment vertical="top"/>
    </xf>
    <xf numFmtId="165" fontId="3" fillId="6" borderId="26" xfId="0" applyNumberFormat="1" applyFont="1" applyFill="1" applyBorder="1" applyAlignment="1">
      <alignment horizontal="center" vertical="top" wrapText="1"/>
    </xf>
    <xf numFmtId="165" fontId="3" fillId="6" borderId="52" xfId="0" applyNumberFormat="1" applyFont="1" applyFill="1" applyBorder="1" applyAlignment="1">
      <alignment horizontal="center" vertical="top" wrapText="1"/>
    </xf>
    <xf numFmtId="0" fontId="9" fillId="6" borderId="19" xfId="0" applyFont="1" applyFill="1" applyBorder="1" applyAlignment="1">
      <alignment vertical="top" wrapText="1"/>
    </xf>
    <xf numFmtId="165" fontId="3" fillId="6" borderId="32" xfId="0" applyNumberFormat="1" applyFont="1" applyFill="1" applyBorder="1" applyAlignment="1">
      <alignment horizontal="center" vertical="top" wrapText="1"/>
    </xf>
    <xf numFmtId="165" fontId="3" fillId="6" borderId="53" xfId="0" applyNumberFormat="1" applyFont="1" applyFill="1" applyBorder="1" applyAlignment="1">
      <alignment horizontal="center" vertical="top" wrapText="1"/>
    </xf>
    <xf numFmtId="0" fontId="3" fillId="6" borderId="80" xfId="0" applyFont="1" applyFill="1" applyBorder="1" applyAlignment="1">
      <alignment vertical="top" wrapText="1"/>
    </xf>
    <xf numFmtId="49" fontId="3" fillId="6" borderId="78" xfId="0" applyNumberFormat="1" applyFont="1" applyFill="1" applyBorder="1" applyAlignment="1">
      <alignment horizontal="center" vertical="top" wrapText="1"/>
    </xf>
    <xf numFmtId="49" fontId="3" fillId="6" borderId="79" xfId="0" applyNumberFormat="1" applyFont="1" applyFill="1" applyBorder="1" applyAlignment="1">
      <alignment horizontal="center" vertical="top" wrapText="1"/>
    </xf>
    <xf numFmtId="49" fontId="3" fillId="6" borderId="72" xfId="0" applyNumberFormat="1" applyFont="1" applyFill="1" applyBorder="1" applyAlignment="1">
      <alignment horizontal="center" vertical="top" wrapText="1"/>
    </xf>
    <xf numFmtId="0" fontId="2" fillId="6" borderId="16" xfId="0" applyFont="1" applyFill="1" applyBorder="1" applyAlignment="1">
      <alignment horizontal="center" vertical="center" textRotation="90"/>
    </xf>
    <xf numFmtId="0" fontId="2" fillId="6" borderId="26" xfId="0" applyFont="1" applyFill="1" applyBorder="1" applyAlignment="1">
      <alignment horizontal="center" vertical="center" textRotation="90"/>
    </xf>
    <xf numFmtId="0" fontId="3" fillId="6" borderId="8" xfId="0" applyFont="1" applyFill="1" applyBorder="1" applyAlignment="1">
      <alignment vertical="top" wrapText="1"/>
    </xf>
    <xf numFmtId="3" fontId="3" fillId="6" borderId="94" xfId="1" applyNumberFormat="1" applyFont="1" applyFill="1" applyBorder="1" applyAlignment="1">
      <alignment horizontal="center" vertical="top"/>
    </xf>
    <xf numFmtId="0" fontId="5" fillId="6" borderId="27"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45" xfId="0" applyFont="1" applyFill="1" applyBorder="1" applyAlignment="1">
      <alignment horizontal="center" vertical="center"/>
    </xf>
    <xf numFmtId="0" fontId="3" fillId="6" borderId="27" xfId="0" applyFont="1" applyFill="1" applyBorder="1" applyAlignment="1">
      <alignment horizontal="center" vertical="center"/>
    </xf>
    <xf numFmtId="0" fontId="3" fillId="6" borderId="94" xfId="0" applyFont="1" applyFill="1" applyBorder="1" applyAlignment="1">
      <alignment horizontal="center" vertical="center"/>
    </xf>
    <xf numFmtId="165" fontId="5" fillId="3" borderId="5" xfId="0" applyNumberFormat="1" applyFont="1" applyFill="1" applyBorder="1" applyAlignment="1">
      <alignment horizontal="center" vertical="top"/>
    </xf>
    <xf numFmtId="0" fontId="3" fillId="6" borderId="69" xfId="0" applyFont="1" applyFill="1" applyBorder="1" applyAlignment="1">
      <alignment vertical="top" wrapText="1"/>
    </xf>
    <xf numFmtId="3" fontId="3" fillId="6" borderId="26" xfId="0" applyNumberFormat="1" applyFont="1" applyFill="1" applyBorder="1" applyAlignment="1">
      <alignment horizontal="center" vertical="top"/>
    </xf>
    <xf numFmtId="49" fontId="3" fillId="6" borderId="45" xfId="0" applyNumberFormat="1" applyFont="1" applyFill="1" applyBorder="1" applyAlignment="1">
      <alignment horizontal="center" vertical="top" wrapText="1"/>
    </xf>
    <xf numFmtId="3" fontId="3" fillId="6" borderId="27" xfId="0" applyNumberFormat="1" applyFont="1" applyFill="1" applyBorder="1" applyAlignment="1">
      <alignment horizontal="center" vertical="top"/>
    </xf>
    <xf numFmtId="49" fontId="3" fillId="6" borderId="48" xfId="0" applyNumberFormat="1" applyFont="1" applyFill="1" applyBorder="1" applyAlignment="1">
      <alignment horizontal="center" vertical="top" wrapText="1"/>
    </xf>
    <xf numFmtId="3" fontId="3" fillId="6" borderId="18" xfId="0" applyNumberFormat="1" applyFont="1" applyFill="1" applyBorder="1" applyAlignment="1">
      <alignment horizontal="center" vertical="top"/>
    </xf>
    <xf numFmtId="3" fontId="11" fillId="6" borderId="57" xfId="0" applyNumberFormat="1" applyFont="1" applyFill="1" applyBorder="1" applyAlignment="1">
      <alignment horizontal="center" vertical="top"/>
    </xf>
    <xf numFmtId="165" fontId="11" fillId="6" borderId="26" xfId="0" applyNumberFormat="1" applyFont="1" applyFill="1" applyBorder="1" applyAlignment="1">
      <alignment horizontal="center" vertical="top"/>
    </xf>
    <xf numFmtId="3" fontId="3" fillId="0" borderId="48" xfId="0" applyNumberFormat="1" applyFont="1" applyFill="1" applyBorder="1" applyAlignment="1">
      <alignment horizontal="center" vertical="top" wrapText="1"/>
    </xf>
    <xf numFmtId="165" fontId="3" fillId="6" borderId="38" xfId="0" applyNumberFormat="1" applyFont="1" applyFill="1" applyBorder="1" applyAlignment="1">
      <alignment horizontal="center" vertical="top"/>
    </xf>
    <xf numFmtId="165" fontId="3" fillId="6" borderId="9" xfId="0" applyNumberFormat="1" applyFont="1" applyFill="1" applyBorder="1" applyAlignment="1">
      <alignment horizontal="center" vertical="top"/>
    </xf>
    <xf numFmtId="0" fontId="5" fillId="6" borderId="37" xfId="0" applyFont="1" applyFill="1" applyBorder="1" applyAlignment="1">
      <alignment horizontal="center" vertical="center" wrapText="1"/>
    </xf>
    <xf numFmtId="165" fontId="3" fillId="6" borderId="0" xfId="0" applyNumberFormat="1" applyFont="1" applyFill="1" applyBorder="1" applyAlignment="1">
      <alignment horizontal="center" vertical="top" wrapText="1"/>
    </xf>
    <xf numFmtId="49" fontId="3" fillId="0" borderId="0" xfId="0" applyNumberFormat="1" applyFont="1" applyAlignment="1">
      <alignment vertical="top"/>
    </xf>
    <xf numFmtId="49" fontId="3" fillId="0" borderId="0" xfId="0" applyNumberFormat="1" applyFont="1" applyAlignment="1">
      <alignment horizontal="center" vertical="top"/>
    </xf>
    <xf numFmtId="3" fontId="3" fillId="0" borderId="0" xfId="0" applyNumberFormat="1" applyFont="1" applyAlignment="1">
      <alignment horizontal="center" vertical="center" wrapText="1"/>
    </xf>
    <xf numFmtId="165" fontId="3" fillId="0" borderId="0" xfId="0" applyNumberFormat="1" applyFont="1" applyAlignment="1">
      <alignment horizontal="center" vertical="top"/>
    </xf>
    <xf numFmtId="0" fontId="3" fillId="3" borderId="61" xfId="0" applyFont="1" applyFill="1" applyBorder="1" applyAlignment="1">
      <alignment horizontal="center" vertical="top" wrapText="1"/>
    </xf>
    <xf numFmtId="49" fontId="5" fillId="3" borderId="16" xfId="0" applyNumberFormat="1" applyFont="1" applyFill="1" applyBorder="1" applyAlignment="1">
      <alignment horizontal="center" vertical="top" wrapText="1"/>
    </xf>
    <xf numFmtId="49" fontId="5" fillId="3" borderId="24" xfId="0" applyNumberFormat="1" applyFont="1" applyFill="1" applyBorder="1" applyAlignment="1">
      <alignment horizontal="center" vertical="top"/>
    </xf>
    <xf numFmtId="0" fontId="5" fillId="3" borderId="61" xfId="0" applyFont="1" applyFill="1" applyBorder="1" applyAlignment="1">
      <alignment horizontal="left" vertical="top" wrapText="1"/>
    </xf>
    <xf numFmtId="0" fontId="3" fillId="2" borderId="10" xfId="0" applyFont="1" applyFill="1" applyBorder="1" applyAlignment="1">
      <alignment horizontal="left" vertical="top" wrapText="1"/>
    </xf>
    <xf numFmtId="3" fontId="3" fillId="0" borderId="16" xfId="0" applyNumberFormat="1" applyFont="1" applyFill="1" applyBorder="1" applyAlignment="1">
      <alignment horizontal="center" vertical="top" wrapText="1"/>
    </xf>
    <xf numFmtId="3" fontId="3" fillId="0" borderId="18" xfId="0" applyNumberFormat="1" applyFont="1" applyFill="1" applyBorder="1" applyAlignment="1">
      <alignment horizontal="center" vertical="top" wrapText="1"/>
    </xf>
    <xf numFmtId="3" fontId="3" fillId="0" borderId="32" xfId="0" applyNumberFormat="1" applyFont="1" applyFill="1" applyBorder="1" applyAlignment="1">
      <alignment horizontal="center" vertical="top" wrapText="1"/>
    </xf>
    <xf numFmtId="4" fontId="3" fillId="2" borderId="16" xfId="0" applyNumberFormat="1" applyFont="1" applyFill="1" applyBorder="1" applyAlignment="1">
      <alignment horizontal="center" vertical="top"/>
    </xf>
    <xf numFmtId="0" fontId="5" fillId="2" borderId="27" xfId="0" applyFont="1" applyFill="1" applyBorder="1" applyAlignment="1">
      <alignment horizontal="center" vertical="top" wrapText="1"/>
    </xf>
    <xf numFmtId="0" fontId="5" fillId="2" borderId="18" xfId="0" applyFont="1" applyFill="1" applyBorder="1" applyAlignment="1">
      <alignment horizontal="center" vertical="top" wrapText="1"/>
    </xf>
    <xf numFmtId="49" fontId="5" fillId="10" borderId="10" xfId="0" applyNumberFormat="1" applyFont="1" applyFill="1" applyBorder="1" applyAlignment="1">
      <alignment horizontal="center" vertical="top" wrapText="1"/>
    </xf>
    <xf numFmtId="165" fontId="3" fillId="0" borderId="32" xfId="0" applyNumberFormat="1" applyFont="1" applyFill="1" applyBorder="1" applyAlignment="1">
      <alignment horizontal="center" vertical="top" wrapText="1"/>
    </xf>
    <xf numFmtId="0" fontId="3" fillId="0" borderId="0" xfId="0" applyFont="1" applyAlignment="1">
      <alignment horizontal="left" vertical="top" wrapText="1"/>
    </xf>
    <xf numFmtId="0" fontId="3" fillId="0" borderId="0" xfId="0" applyNumberFormat="1" applyFont="1" applyAlignment="1">
      <alignment vertical="top"/>
    </xf>
    <xf numFmtId="165" fontId="3" fillId="8" borderId="22" xfId="0" applyNumberFormat="1" applyFont="1" applyFill="1" applyBorder="1" applyAlignment="1">
      <alignment horizontal="center" vertical="top"/>
    </xf>
    <xf numFmtId="0" fontId="3" fillId="6" borderId="16" xfId="0" applyNumberFormat="1" applyFont="1" applyFill="1" applyBorder="1" applyAlignment="1">
      <alignment horizontal="center" vertical="top" wrapText="1"/>
    </xf>
    <xf numFmtId="0" fontId="9" fillId="6" borderId="37" xfId="0" applyFont="1" applyFill="1" applyBorder="1" applyAlignment="1">
      <alignment vertical="top" wrapText="1"/>
    </xf>
    <xf numFmtId="165" fontId="3" fillId="6" borderId="16" xfId="0" applyNumberFormat="1" applyFont="1" applyFill="1" applyBorder="1" applyAlignment="1">
      <alignment vertical="top"/>
    </xf>
    <xf numFmtId="165" fontId="3" fillId="6" borderId="0" xfId="0" applyNumberFormat="1" applyFont="1" applyFill="1" applyBorder="1" applyAlignment="1">
      <alignment vertical="top"/>
    </xf>
    <xf numFmtId="0" fontId="5" fillId="2" borderId="26" xfId="0" applyFont="1" applyFill="1" applyBorder="1" applyAlignment="1">
      <alignment horizontal="center" vertical="top" wrapText="1"/>
    </xf>
    <xf numFmtId="165" fontId="3" fillId="6" borderId="26" xfId="0" applyNumberFormat="1" applyFont="1" applyFill="1" applyBorder="1" applyAlignment="1">
      <alignment vertical="top"/>
    </xf>
    <xf numFmtId="165" fontId="3" fillId="6" borderId="45" xfId="0" applyNumberFormat="1" applyFont="1" applyFill="1" applyBorder="1" applyAlignment="1">
      <alignment vertical="top"/>
    </xf>
    <xf numFmtId="165" fontId="3" fillId="6" borderId="27" xfId="0" applyNumberFormat="1" applyFont="1" applyFill="1" applyBorder="1" applyAlignment="1">
      <alignment vertical="top"/>
    </xf>
    <xf numFmtId="165" fontId="3" fillId="6" borderId="18" xfId="0" applyNumberFormat="1" applyFont="1" applyFill="1" applyBorder="1" applyAlignment="1">
      <alignment vertical="top"/>
    </xf>
    <xf numFmtId="0" fontId="5" fillId="2" borderId="32" xfId="0" applyFont="1" applyFill="1" applyBorder="1" applyAlignment="1">
      <alignment horizontal="center" vertical="top" wrapText="1"/>
    </xf>
    <xf numFmtId="0" fontId="3" fillId="6" borderId="76" xfId="0" applyFont="1" applyFill="1" applyBorder="1" applyAlignment="1">
      <alignment vertical="top" wrapText="1"/>
    </xf>
    <xf numFmtId="0" fontId="3" fillId="6" borderId="2" xfId="0" applyFont="1" applyFill="1" applyBorder="1" applyAlignment="1">
      <alignment vertical="top" wrapText="1"/>
    </xf>
    <xf numFmtId="0" fontId="3" fillId="6" borderId="77" xfId="0" applyNumberFormat="1" applyFont="1" applyFill="1" applyBorder="1" applyAlignment="1">
      <alignment horizontal="center" vertical="top" wrapText="1"/>
    </xf>
    <xf numFmtId="0" fontId="3" fillId="0" borderId="76" xfId="0" applyFont="1" applyBorder="1" applyAlignment="1">
      <alignment vertical="top" wrapText="1"/>
    </xf>
    <xf numFmtId="165" fontId="3" fillId="6" borderId="55" xfId="0" applyNumberFormat="1" applyFont="1" applyFill="1" applyBorder="1" applyAlignment="1">
      <alignment horizontal="center" vertical="top" wrapText="1"/>
    </xf>
    <xf numFmtId="0" fontId="3" fillId="6" borderId="22" xfId="0" applyFont="1" applyFill="1" applyBorder="1" applyAlignment="1">
      <alignment horizontal="center" vertical="top" wrapText="1"/>
    </xf>
    <xf numFmtId="165" fontId="3" fillId="6" borderId="16" xfId="0" applyNumberFormat="1" applyFont="1" applyFill="1" applyBorder="1" applyAlignment="1">
      <alignment horizontal="center" vertical="top" wrapText="1"/>
    </xf>
    <xf numFmtId="165" fontId="3" fillId="6" borderId="16" xfId="0" applyNumberFormat="1" applyFont="1" applyFill="1" applyBorder="1" applyAlignment="1">
      <alignment horizontal="center" vertical="top"/>
    </xf>
    <xf numFmtId="165" fontId="3" fillId="6" borderId="32" xfId="0" applyNumberFormat="1" applyFont="1" applyFill="1" applyBorder="1" applyAlignment="1">
      <alignment horizontal="center" vertical="top"/>
    </xf>
    <xf numFmtId="165" fontId="3" fillId="6" borderId="31" xfId="0" applyNumberFormat="1" applyFont="1" applyFill="1" applyBorder="1" applyAlignment="1">
      <alignment horizontal="center" vertical="top"/>
    </xf>
    <xf numFmtId="3" fontId="3" fillId="0" borderId="0" xfId="0" applyNumberFormat="1" applyFont="1" applyFill="1" applyBorder="1" applyAlignment="1">
      <alignment horizontal="left" vertical="top" wrapText="1"/>
    </xf>
    <xf numFmtId="0" fontId="3" fillId="6" borderId="29" xfId="1" applyFont="1" applyFill="1" applyBorder="1" applyAlignment="1">
      <alignment vertical="top" wrapText="1"/>
    </xf>
    <xf numFmtId="165" fontId="3" fillId="2" borderId="112" xfId="0" applyNumberFormat="1" applyFont="1" applyFill="1" applyBorder="1" applyAlignment="1">
      <alignment horizontal="center" vertical="top"/>
    </xf>
    <xf numFmtId="0" fontId="3" fillId="6" borderId="107" xfId="0" applyNumberFormat="1" applyFont="1" applyFill="1" applyBorder="1" applyAlignment="1">
      <alignment horizontal="center" vertical="top" wrapText="1"/>
    </xf>
    <xf numFmtId="0" fontId="3" fillId="6" borderId="0" xfId="0" applyNumberFormat="1" applyFont="1" applyFill="1" applyBorder="1" applyAlignment="1">
      <alignment horizontal="center" vertical="top" wrapText="1"/>
    </xf>
    <xf numFmtId="4" fontId="3" fillId="2" borderId="1" xfId="0" applyNumberFormat="1" applyFont="1" applyFill="1" applyBorder="1" applyAlignment="1">
      <alignment horizontal="center" vertical="top"/>
    </xf>
    <xf numFmtId="0" fontId="3" fillId="6" borderId="31" xfId="0" applyNumberFormat="1" applyFont="1" applyFill="1" applyBorder="1" applyAlignment="1">
      <alignment horizontal="center" vertical="top"/>
    </xf>
    <xf numFmtId="0" fontId="0" fillId="0" borderId="0" xfId="0" applyAlignment="1">
      <alignment horizontal="left" vertical="top" wrapText="1"/>
    </xf>
    <xf numFmtId="3" fontId="3" fillId="0" borderId="0" xfId="0" applyNumberFormat="1" applyFont="1" applyFill="1" applyBorder="1" applyAlignment="1">
      <alignment horizontal="center" vertical="top" wrapText="1"/>
    </xf>
    <xf numFmtId="0" fontId="22" fillId="6" borderId="29" xfId="0" applyFont="1" applyFill="1" applyBorder="1" applyAlignment="1">
      <alignment vertical="top"/>
    </xf>
    <xf numFmtId="49" fontId="9" fillId="6" borderId="26" xfId="0" applyNumberFormat="1" applyFont="1" applyFill="1" applyBorder="1" applyAlignment="1">
      <alignment horizontal="center" vertical="center" textRotation="90" wrapText="1"/>
    </xf>
    <xf numFmtId="49" fontId="5" fillId="6" borderId="25" xfId="0" applyNumberFormat="1" applyFont="1" applyFill="1" applyBorder="1" applyAlignment="1">
      <alignment horizontal="center" vertical="top" wrapText="1"/>
    </xf>
    <xf numFmtId="0" fontId="22" fillId="2" borderId="10" xfId="0" applyFont="1" applyFill="1" applyBorder="1" applyAlignment="1">
      <alignment horizontal="left" vertical="top" wrapText="1"/>
    </xf>
    <xf numFmtId="1" fontId="3" fillId="6" borderId="30" xfId="0" applyNumberFormat="1" applyFont="1" applyFill="1" applyBorder="1" applyAlignment="1">
      <alignment horizontal="center" vertical="top" wrapText="1"/>
    </xf>
    <xf numFmtId="49" fontId="3" fillId="6" borderId="97" xfId="0" applyNumberFormat="1" applyFont="1" applyFill="1" applyBorder="1" applyAlignment="1">
      <alignment horizontal="center" vertical="top" wrapText="1"/>
    </xf>
    <xf numFmtId="49" fontId="3" fillId="6" borderId="30" xfId="0" applyNumberFormat="1" applyFont="1" applyFill="1" applyBorder="1" applyAlignment="1">
      <alignment horizontal="center" vertical="top" wrapText="1"/>
    </xf>
    <xf numFmtId="0" fontId="3" fillId="0" borderId="75" xfId="0" applyFont="1" applyBorder="1" applyAlignment="1">
      <alignment vertical="top" wrapText="1"/>
    </xf>
    <xf numFmtId="3" fontId="3" fillId="6" borderId="76" xfId="1" applyNumberFormat="1" applyFont="1" applyFill="1" applyBorder="1" applyAlignment="1">
      <alignment horizontal="center" vertical="top"/>
    </xf>
    <xf numFmtId="3" fontId="3" fillId="6" borderId="81" xfId="1" applyNumberFormat="1" applyFont="1" applyFill="1" applyBorder="1" applyAlignment="1">
      <alignment horizontal="center" vertical="top"/>
    </xf>
    <xf numFmtId="49" fontId="9" fillId="6" borderId="0" xfId="0" applyNumberFormat="1" applyFont="1" applyFill="1" applyBorder="1" applyAlignment="1">
      <alignment horizontal="center" vertical="center" textRotation="90" wrapText="1"/>
    </xf>
    <xf numFmtId="3" fontId="3" fillId="6" borderId="109" xfId="1" applyNumberFormat="1" applyFont="1" applyFill="1" applyBorder="1" applyAlignment="1">
      <alignment horizontal="center" vertical="top"/>
    </xf>
    <xf numFmtId="49" fontId="3" fillId="6" borderId="38" xfId="0" applyNumberFormat="1" applyFont="1" applyFill="1" applyBorder="1" applyAlignment="1">
      <alignment horizontal="center" vertical="center" wrapText="1"/>
    </xf>
    <xf numFmtId="3" fontId="5" fillId="6" borderId="48" xfId="0" applyNumberFormat="1" applyFont="1" applyFill="1" applyBorder="1" applyAlignment="1">
      <alignment horizontal="center" vertical="top" wrapText="1"/>
    </xf>
    <xf numFmtId="0" fontId="3" fillId="6" borderId="107" xfId="0" applyFont="1" applyFill="1" applyBorder="1" applyAlignment="1">
      <alignment horizontal="center" vertical="center"/>
    </xf>
    <xf numFmtId="0" fontId="3" fillId="6" borderId="103" xfId="0" applyFont="1" applyFill="1" applyBorder="1" applyAlignment="1">
      <alignment horizontal="center" vertical="center"/>
    </xf>
    <xf numFmtId="0" fontId="3" fillId="6" borderId="82" xfId="0" applyFont="1" applyFill="1" applyBorder="1" applyAlignment="1">
      <alignment horizontal="center" vertical="center"/>
    </xf>
    <xf numFmtId="0" fontId="3" fillId="6" borderId="10" xfId="0" applyFont="1" applyFill="1" applyBorder="1" applyAlignment="1">
      <alignment vertical="top"/>
    </xf>
    <xf numFmtId="0" fontId="3" fillId="6" borderId="93" xfId="0" applyFont="1" applyFill="1" applyBorder="1" applyAlignment="1">
      <alignment vertical="top" wrapText="1"/>
    </xf>
    <xf numFmtId="0" fontId="3" fillId="6" borderId="18" xfId="0" applyFont="1" applyFill="1" applyBorder="1" applyAlignment="1">
      <alignment vertical="top"/>
    </xf>
    <xf numFmtId="0" fontId="3" fillId="0" borderId="39" xfId="0" applyFont="1" applyBorder="1" applyAlignment="1">
      <alignment vertical="center" wrapText="1"/>
    </xf>
    <xf numFmtId="0" fontId="3" fillId="6" borderId="47" xfId="0" applyFont="1" applyFill="1" applyBorder="1" applyAlignment="1">
      <alignment vertical="center" wrapText="1"/>
    </xf>
    <xf numFmtId="0" fontId="5" fillId="2" borderId="26" xfId="0" applyFont="1" applyFill="1" applyBorder="1" applyAlignment="1">
      <alignment vertical="top" wrapText="1"/>
    </xf>
    <xf numFmtId="0" fontId="3" fillId="2" borderId="76" xfId="0" applyFont="1" applyFill="1" applyBorder="1" applyAlignment="1">
      <alignment vertical="top" wrapText="1"/>
    </xf>
    <xf numFmtId="165" fontId="5" fillId="0" borderId="0" xfId="0" applyNumberFormat="1" applyFont="1" applyAlignment="1">
      <alignment horizontal="left" vertical="top"/>
    </xf>
    <xf numFmtId="165" fontId="5" fillId="10" borderId="23" xfId="0" applyNumberFormat="1" applyFont="1" applyFill="1" applyBorder="1" applyAlignment="1">
      <alignment horizontal="center" vertical="top"/>
    </xf>
    <xf numFmtId="165" fontId="5" fillId="4" borderId="23" xfId="0" applyNumberFormat="1" applyFont="1" applyFill="1" applyBorder="1" applyAlignment="1">
      <alignment horizontal="center" vertical="top"/>
    </xf>
    <xf numFmtId="165" fontId="0" fillId="0" borderId="0" xfId="0" applyNumberFormat="1" applyAlignment="1">
      <alignment horizontal="left" vertical="top" wrapText="1"/>
    </xf>
    <xf numFmtId="49" fontId="5" fillId="8" borderId="57" xfId="0" applyNumberFormat="1" applyFont="1" applyFill="1" applyBorder="1" applyAlignment="1">
      <alignment horizontal="center" vertical="top" wrapText="1"/>
    </xf>
    <xf numFmtId="0" fontId="3" fillId="8" borderId="38" xfId="0" applyFont="1" applyFill="1" applyBorder="1" applyAlignment="1">
      <alignment horizontal="left" vertical="top" wrapText="1"/>
    </xf>
    <xf numFmtId="49" fontId="3" fillId="8" borderId="28" xfId="0" applyNumberFormat="1" applyFont="1" applyFill="1" applyBorder="1" applyAlignment="1">
      <alignment horizontal="center" vertical="top" wrapText="1"/>
    </xf>
    <xf numFmtId="49" fontId="5" fillId="8" borderId="113" xfId="0" applyNumberFormat="1" applyFont="1" applyFill="1" applyBorder="1" applyAlignment="1">
      <alignment horizontal="center" vertical="top" wrapText="1"/>
    </xf>
    <xf numFmtId="0" fontId="3" fillId="8" borderId="113" xfId="0" applyFont="1" applyFill="1" applyBorder="1" applyAlignment="1">
      <alignment vertical="top" wrapText="1"/>
    </xf>
    <xf numFmtId="0" fontId="5" fillId="8" borderId="113" xfId="0" applyFont="1" applyFill="1" applyBorder="1" applyAlignment="1">
      <alignment horizontal="center" vertical="top" wrapText="1"/>
    </xf>
    <xf numFmtId="49" fontId="2" fillId="8" borderId="113" xfId="0" applyNumberFormat="1" applyFont="1" applyFill="1" applyBorder="1" applyAlignment="1">
      <alignment horizontal="center" vertical="center" textRotation="90" wrapText="1"/>
    </xf>
    <xf numFmtId="49" fontId="5" fillId="8" borderId="113" xfId="0" applyNumberFormat="1" applyFont="1" applyFill="1" applyBorder="1" applyAlignment="1">
      <alignment horizontal="center" vertical="top"/>
    </xf>
    <xf numFmtId="49" fontId="5" fillId="8" borderId="48" xfId="0" applyNumberFormat="1" applyFont="1" applyFill="1" applyBorder="1" applyAlignment="1">
      <alignment horizontal="center" vertical="top"/>
    </xf>
    <xf numFmtId="49" fontId="5" fillId="8" borderId="0" xfId="0" applyNumberFormat="1" applyFont="1" applyFill="1" applyBorder="1" applyAlignment="1">
      <alignment horizontal="center" vertical="top"/>
    </xf>
    <xf numFmtId="3" fontId="3" fillId="8" borderId="113" xfId="0" applyNumberFormat="1" applyFont="1" applyFill="1" applyBorder="1" applyAlignment="1">
      <alignment horizontal="center" vertical="top"/>
    </xf>
    <xf numFmtId="49" fontId="5" fillId="8" borderId="26" xfId="0" applyNumberFormat="1" applyFont="1" applyFill="1" applyBorder="1" applyAlignment="1">
      <alignment horizontal="center" vertical="top" wrapText="1"/>
    </xf>
    <xf numFmtId="0" fontId="5" fillId="8" borderId="28" xfId="0" applyFont="1" applyFill="1" applyBorder="1" applyAlignment="1">
      <alignment horizontal="center" vertical="top" wrapText="1"/>
    </xf>
    <xf numFmtId="49" fontId="2" fillId="8" borderId="28" xfId="0" applyNumberFormat="1" applyFont="1" applyFill="1" applyBorder="1" applyAlignment="1">
      <alignment horizontal="center" vertical="center" textRotation="90" wrapText="1"/>
    </xf>
    <xf numFmtId="49" fontId="5" fillId="8" borderId="28" xfId="0" applyNumberFormat="1" applyFont="1" applyFill="1" applyBorder="1" applyAlignment="1">
      <alignment horizontal="center" vertical="top"/>
    </xf>
    <xf numFmtId="0" fontId="3" fillId="8" borderId="28" xfId="0" applyFont="1" applyFill="1" applyBorder="1" applyAlignment="1">
      <alignment vertical="top" wrapText="1"/>
    </xf>
    <xf numFmtId="0" fontId="7" fillId="6" borderId="32" xfId="0" applyFont="1" applyFill="1" applyBorder="1" applyAlignment="1">
      <alignment vertical="top" wrapText="1"/>
    </xf>
    <xf numFmtId="49" fontId="5" fillId="8" borderId="45" xfId="0" applyNumberFormat="1" applyFont="1" applyFill="1" applyBorder="1" applyAlignment="1">
      <alignment horizontal="center" vertical="top"/>
    </xf>
    <xf numFmtId="3" fontId="3" fillId="8" borderId="28" xfId="0" applyNumberFormat="1" applyFont="1" applyFill="1" applyBorder="1" applyAlignment="1">
      <alignment horizontal="center" vertical="top"/>
    </xf>
    <xf numFmtId="0" fontId="3" fillId="0" borderId="68" xfId="0" applyFont="1" applyFill="1" applyBorder="1" applyAlignment="1">
      <alignment vertical="top" wrapText="1"/>
    </xf>
    <xf numFmtId="3" fontId="3" fillId="6" borderId="2" xfId="0" applyNumberFormat="1" applyFont="1" applyFill="1" applyBorder="1" applyAlignment="1">
      <alignment horizontal="center" vertical="top" wrapText="1"/>
    </xf>
    <xf numFmtId="3" fontId="3" fillId="6" borderId="35" xfId="0" applyNumberFormat="1" applyFont="1" applyFill="1" applyBorder="1" applyAlignment="1">
      <alignment horizontal="center" vertical="top" wrapText="1"/>
    </xf>
    <xf numFmtId="3" fontId="3" fillId="6" borderId="17" xfId="0" applyNumberFormat="1" applyFont="1" applyFill="1" applyBorder="1" applyAlignment="1">
      <alignment horizontal="center" vertical="top" wrapText="1"/>
    </xf>
    <xf numFmtId="0" fontId="3" fillId="6" borderId="86" xfId="0" applyFont="1" applyFill="1" applyBorder="1" applyAlignment="1">
      <alignment horizontal="center" vertical="center"/>
    </xf>
    <xf numFmtId="0" fontId="3" fillId="6" borderId="111" xfId="0" applyFont="1" applyFill="1" applyBorder="1" applyAlignment="1">
      <alignment horizontal="center" vertical="center"/>
    </xf>
    <xf numFmtId="3" fontId="3" fillId="6" borderId="86" xfId="0" applyNumberFormat="1" applyFont="1" applyFill="1" applyBorder="1" applyAlignment="1">
      <alignment horizontal="center" vertical="top"/>
    </xf>
    <xf numFmtId="0" fontId="5" fillId="6" borderId="88" xfId="0" applyFont="1" applyFill="1" applyBorder="1" applyAlignment="1">
      <alignment horizontal="center" vertical="top" wrapText="1"/>
    </xf>
    <xf numFmtId="49" fontId="9" fillId="6" borderId="76" xfId="0" applyNumberFormat="1" applyFont="1" applyFill="1" applyBorder="1" applyAlignment="1">
      <alignment horizontal="center" vertical="center" textRotation="90" wrapText="1"/>
    </xf>
    <xf numFmtId="3" fontId="3" fillId="0" borderId="51" xfId="0" applyNumberFormat="1" applyFont="1" applyFill="1" applyBorder="1" applyAlignment="1">
      <alignment horizontal="center" vertical="top"/>
    </xf>
    <xf numFmtId="0" fontId="27" fillId="0" borderId="90" xfId="0" applyFont="1" applyFill="1" applyBorder="1" applyAlignment="1">
      <alignment horizontal="left" vertical="top" wrapText="1"/>
    </xf>
    <xf numFmtId="3" fontId="3" fillId="0" borderId="94" xfId="0" applyNumberFormat="1" applyFont="1" applyFill="1" applyBorder="1" applyAlignment="1">
      <alignment horizontal="center" vertical="top" wrapText="1"/>
    </xf>
    <xf numFmtId="3" fontId="3" fillId="0" borderId="108" xfId="0" applyNumberFormat="1" applyFont="1" applyFill="1" applyBorder="1" applyAlignment="1">
      <alignment horizontal="center" vertical="top" wrapText="1"/>
    </xf>
    <xf numFmtId="3" fontId="3" fillId="0" borderId="93" xfId="0" applyNumberFormat="1" applyFont="1" applyFill="1" applyBorder="1" applyAlignment="1">
      <alignment horizontal="center" vertical="top" wrapText="1"/>
    </xf>
    <xf numFmtId="3" fontId="3" fillId="0" borderId="103" xfId="0" applyNumberFormat="1" applyFont="1" applyFill="1" applyBorder="1" applyAlignment="1">
      <alignment horizontal="center" vertical="top" wrapText="1"/>
    </xf>
    <xf numFmtId="3" fontId="3" fillId="0" borderId="73" xfId="0" applyNumberFormat="1" applyFont="1" applyFill="1" applyBorder="1" applyAlignment="1">
      <alignment horizontal="center" vertical="top" wrapText="1"/>
    </xf>
    <xf numFmtId="165" fontId="3" fillId="6" borderId="110" xfId="0" applyNumberFormat="1" applyFont="1" applyFill="1" applyBorder="1" applyAlignment="1">
      <alignment horizontal="center" vertical="top"/>
    </xf>
    <xf numFmtId="0" fontId="27" fillId="0" borderId="90" xfId="0" applyFont="1" applyFill="1" applyBorder="1" applyAlignment="1">
      <alignment vertical="top" wrapText="1"/>
    </xf>
    <xf numFmtId="49" fontId="3" fillId="6" borderId="108" xfId="0" applyNumberFormat="1" applyFont="1" applyFill="1" applyBorder="1" applyAlignment="1">
      <alignment horizontal="center" vertical="top" wrapText="1"/>
    </xf>
    <xf numFmtId="49" fontId="3" fillId="6" borderId="95" xfId="0" applyNumberFormat="1" applyFont="1" applyFill="1" applyBorder="1" applyAlignment="1">
      <alignment horizontal="center" vertical="top" wrapText="1"/>
    </xf>
    <xf numFmtId="3" fontId="3" fillId="6" borderId="0" xfId="0" applyNumberFormat="1" applyFont="1" applyFill="1" applyBorder="1" applyAlignment="1">
      <alignment horizontal="center" vertical="top" wrapText="1"/>
    </xf>
    <xf numFmtId="49" fontId="3" fillId="6" borderId="18" xfId="0" applyNumberFormat="1" applyFont="1" applyFill="1" applyBorder="1" applyAlignment="1">
      <alignment horizontal="center" vertical="top" wrapText="1"/>
    </xf>
    <xf numFmtId="0" fontId="27" fillId="6" borderId="90" xfId="0" applyFont="1" applyFill="1" applyBorder="1" applyAlignment="1">
      <alignment vertical="top" wrapText="1"/>
    </xf>
    <xf numFmtId="1" fontId="3" fillId="6" borderId="0" xfId="0" applyNumberFormat="1" applyFont="1" applyFill="1" applyBorder="1" applyAlignment="1">
      <alignment horizontal="center" vertical="top" wrapText="1"/>
    </xf>
    <xf numFmtId="1" fontId="3" fillId="6" borderId="18" xfId="0" applyNumberFormat="1" applyFont="1" applyFill="1" applyBorder="1" applyAlignment="1">
      <alignment horizontal="center" vertical="top" wrapText="1"/>
    </xf>
    <xf numFmtId="1" fontId="3" fillId="6" borderId="50" xfId="0" applyNumberFormat="1" applyFont="1" applyFill="1" applyBorder="1" applyAlignment="1">
      <alignment horizontal="center" vertical="top" wrapText="1"/>
    </xf>
    <xf numFmtId="0" fontId="3" fillId="6" borderId="55" xfId="0" applyFont="1" applyFill="1" applyBorder="1" applyAlignment="1">
      <alignment vertical="top" wrapText="1"/>
    </xf>
    <xf numFmtId="0" fontId="22" fillId="6" borderId="29" xfId="0" applyFont="1" applyFill="1" applyBorder="1" applyAlignment="1">
      <alignment horizontal="left" vertical="top" wrapText="1"/>
    </xf>
    <xf numFmtId="0" fontId="3" fillId="6" borderId="38" xfId="0" applyFont="1" applyFill="1" applyBorder="1" applyAlignment="1">
      <alignment vertical="top" wrapText="1"/>
    </xf>
    <xf numFmtId="0" fontId="3" fillId="0" borderId="10" xfId="1" applyFont="1" applyFill="1" applyBorder="1" applyAlignment="1">
      <alignment vertical="top" wrapText="1"/>
    </xf>
    <xf numFmtId="3" fontId="3" fillId="0" borderId="1" xfId="0" applyNumberFormat="1" applyFont="1" applyFill="1" applyBorder="1" applyAlignment="1">
      <alignment horizontal="center" vertical="top"/>
    </xf>
    <xf numFmtId="0" fontId="3" fillId="0" borderId="63" xfId="1" applyFont="1" applyFill="1" applyBorder="1" applyAlignment="1">
      <alignment vertical="top" wrapText="1"/>
    </xf>
    <xf numFmtId="0" fontId="22" fillId="6" borderId="63" xfId="0" applyFont="1" applyFill="1" applyBorder="1" applyAlignment="1">
      <alignment vertical="top" wrapText="1"/>
    </xf>
    <xf numFmtId="49" fontId="3" fillId="6" borderId="77" xfId="0" applyNumberFormat="1" applyFont="1" applyFill="1" applyBorder="1" applyAlignment="1">
      <alignment horizontal="center" vertical="top" wrapText="1"/>
    </xf>
    <xf numFmtId="49" fontId="3" fillId="6" borderId="82" xfId="0" applyNumberFormat="1" applyFont="1" applyFill="1" applyBorder="1" applyAlignment="1">
      <alignment horizontal="center" vertical="top" wrapText="1"/>
    </xf>
    <xf numFmtId="3" fontId="3" fillId="0" borderId="76" xfId="1" applyNumberFormat="1" applyFont="1" applyFill="1" applyBorder="1" applyAlignment="1">
      <alignment horizontal="center" vertical="top"/>
    </xf>
    <xf numFmtId="165" fontId="3" fillId="0" borderId="76" xfId="0" applyNumberFormat="1" applyFont="1" applyFill="1" applyBorder="1" applyAlignment="1">
      <alignment horizontal="center" vertical="top"/>
    </xf>
    <xf numFmtId="165" fontId="3" fillId="0" borderId="38" xfId="0" applyNumberFormat="1" applyFont="1" applyFill="1" applyBorder="1" applyAlignment="1">
      <alignment horizontal="center" vertical="top"/>
    </xf>
    <xf numFmtId="165" fontId="3" fillId="0" borderId="0" xfId="0" applyNumberFormat="1" applyFont="1" applyFill="1" applyBorder="1" applyAlignment="1">
      <alignment horizontal="center" vertical="top"/>
    </xf>
    <xf numFmtId="3" fontId="3" fillId="6" borderId="2" xfId="1" applyNumberFormat="1" applyFont="1" applyFill="1" applyBorder="1" applyAlignment="1">
      <alignment horizontal="center" vertical="top"/>
    </xf>
    <xf numFmtId="3" fontId="3" fillId="0" borderId="93" xfId="1" applyNumberFormat="1" applyFont="1" applyFill="1" applyBorder="1" applyAlignment="1">
      <alignment horizontal="center" vertical="top"/>
    </xf>
    <xf numFmtId="49" fontId="5" fillId="6" borderId="1" xfId="0" applyNumberFormat="1" applyFont="1" applyFill="1" applyBorder="1" applyAlignment="1">
      <alignment horizontal="center" vertical="top"/>
    </xf>
    <xf numFmtId="165" fontId="3" fillId="6" borderId="42" xfId="0" applyNumberFormat="1" applyFont="1" applyFill="1" applyBorder="1" applyAlignment="1">
      <alignment horizontal="right" vertical="top"/>
    </xf>
    <xf numFmtId="0" fontId="3" fillId="6" borderId="15" xfId="1" applyFont="1" applyFill="1" applyBorder="1" applyAlignment="1">
      <alignment vertical="top" wrapText="1"/>
    </xf>
    <xf numFmtId="0" fontId="3" fillId="0" borderId="10" xfId="0" applyFont="1" applyBorder="1" applyAlignment="1">
      <alignment vertical="top" wrapText="1"/>
    </xf>
    <xf numFmtId="0" fontId="3" fillId="0" borderId="80" xfId="0" applyFont="1" applyBorder="1" applyAlignment="1">
      <alignment vertical="top" wrapText="1"/>
    </xf>
    <xf numFmtId="3" fontId="3" fillId="6" borderId="78" xfId="1" applyNumberFormat="1" applyFont="1" applyFill="1" applyBorder="1" applyAlignment="1">
      <alignment horizontal="center" vertical="top"/>
    </xf>
    <xf numFmtId="3" fontId="3" fillId="6" borderId="104" xfId="1" applyNumberFormat="1" applyFont="1" applyFill="1" applyBorder="1" applyAlignment="1">
      <alignment horizontal="center" vertical="top"/>
    </xf>
    <xf numFmtId="49" fontId="15" fillId="10" borderId="33" xfId="0" applyNumberFormat="1" applyFont="1" applyFill="1" applyBorder="1" applyAlignment="1">
      <alignment horizontal="center" vertical="top"/>
    </xf>
    <xf numFmtId="49" fontId="15" fillId="9" borderId="24" xfId="0" applyNumberFormat="1" applyFont="1" applyFill="1" applyBorder="1" applyAlignment="1">
      <alignment horizontal="center" vertical="top"/>
    </xf>
    <xf numFmtId="0" fontId="3" fillId="6" borderId="9" xfId="0" applyFont="1" applyFill="1" applyBorder="1" applyAlignment="1">
      <alignment horizontal="center" vertical="center" wrapText="1"/>
    </xf>
    <xf numFmtId="3" fontId="11" fillId="6" borderId="57" xfId="0" applyNumberFormat="1" applyFont="1" applyFill="1" applyBorder="1" applyAlignment="1">
      <alignment horizontal="left" vertical="top" wrapText="1"/>
    </xf>
    <xf numFmtId="3" fontId="3" fillId="6" borderId="24" xfId="0" applyNumberFormat="1" applyFont="1" applyFill="1" applyBorder="1" applyAlignment="1">
      <alignment horizontal="left" vertical="top" wrapText="1"/>
    </xf>
    <xf numFmtId="3" fontId="5" fillId="6" borderId="28" xfId="0" applyNumberFormat="1" applyFont="1" applyFill="1" applyBorder="1" applyAlignment="1">
      <alignment horizontal="center" vertical="top" wrapText="1"/>
    </xf>
    <xf numFmtId="49" fontId="15" fillId="6" borderId="28" xfId="0" applyNumberFormat="1" applyFont="1" applyFill="1" applyBorder="1" applyAlignment="1">
      <alignment horizontal="center" vertical="top"/>
    </xf>
    <xf numFmtId="165" fontId="3" fillId="6" borderId="20" xfId="1" applyNumberFormat="1" applyFont="1" applyFill="1" applyBorder="1" applyAlignment="1">
      <alignment horizontal="center" vertical="top" wrapText="1"/>
    </xf>
    <xf numFmtId="1" fontId="3" fillId="6" borderId="16" xfId="1" applyNumberFormat="1" applyFont="1" applyFill="1" applyBorder="1" applyAlignment="1">
      <alignment horizontal="center" vertical="top" wrapText="1"/>
    </xf>
    <xf numFmtId="1" fontId="3" fillId="6" borderId="51" xfId="1" applyNumberFormat="1" applyFont="1" applyFill="1" applyBorder="1" applyAlignment="1">
      <alignment horizontal="center" vertical="top" wrapText="1"/>
    </xf>
    <xf numFmtId="3" fontId="3" fillId="6" borderId="16" xfId="1" applyNumberFormat="1" applyFont="1" applyFill="1" applyBorder="1" applyAlignment="1">
      <alignment horizontal="center" vertical="top" wrapText="1"/>
    </xf>
    <xf numFmtId="165" fontId="3" fillId="6" borderId="38" xfId="1" applyNumberFormat="1" applyFont="1" applyFill="1" applyBorder="1" applyAlignment="1">
      <alignment horizontal="center" vertical="center"/>
    </xf>
    <xf numFmtId="165" fontId="3" fillId="6" borderId="16" xfId="1" applyNumberFormat="1" applyFont="1" applyFill="1" applyBorder="1" applyAlignment="1">
      <alignment horizontal="center" vertical="center"/>
    </xf>
    <xf numFmtId="165" fontId="3" fillId="6" borderId="0" xfId="1" applyNumberFormat="1" applyFont="1" applyFill="1" applyBorder="1" applyAlignment="1">
      <alignment horizontal="center" vertical="center"/>
    </xf>
    <xf numFmtId="0" fontId="3" fillId="6" borderId="43" xfId="1" applyFont="1" applyFill="1" applyBorder="1" applyAlignment="1">
      <alignment horizontal="left" vertical="top" wrapText="1"/>
    </xf>
    <xf numFmtId="165" fontId="3" fillId="6" borderId="50" xfId="1" applyNumberFormat="1" applyFont="1" applyFill="1" applyBorder="1" applyAlignment="1">
      <alignment horizontal="center" vertical="top" wrapText="1"/>
    </xf>
    <xf numFmtId="165" fontId="3" fillId="6" borderId="0" xfId="1" applyNumberFormat="1" applyFont="1" applyFill="1" applyBorder="1" applyAlignment="1">
      <alignment horizontal="center" vertical="top"/>
    </xf>
    <xf numFmtId="0" fontId="3" fillId="6" borderId="10" xfId="1" applyFont="1" applyFill="1" applyBorder="1" applyAlignment="1">
      <alignment horizontal="left" vertical="top" wrapText="1"/>
    </xf>
    <xf numFmtId="0" fontId="3" fillId="0" borderId="91" xfId="1" applyFont="1" applyFill="1" applyBorder="1" applyAlignment="1">
      <alignment vertical="top" wrapText="1"/>
    </xf>
    <xf numFmtId="3" fontId="3" fillId="6" borderId="93" xfId="1" applyNumberFormat="1" applyFont="1" applyFill="1" applyBorder="1" applyAlignment="1">
      <alignment horizontal="center" vertical="top" wrapText="1"/>
    </xf>
    <xf numFmtId="3" fontId="3" fillId="6" borderId="106" xfId="1" applyNumberFormat="1" applyFont="1" applyFill="1" applyBorder="1" applyAlignment="1">
      <alignment horizontal="center" vertical="top" wrapText="1"/>
    </xf>
    <xf numFmtId="0" fontId="3" fillId="0" borderId="0" xfId="1" applyFont="1" applyBorder="1" applyAlignment="1">
      <alignment vertical="top" wrapText="1"/>
    </xf>
    <xf numFmtId="0" fontId="0" fillId="0" borderId="0" xfId="0" applyBorder="1" applyAlignment="1">
      <alignment vertical="top" wrapText="1"/>
    </xf>
    <xf numFmtId="165" fontId="3" fillId="6" borderId="46" xfId="0" applyNumberFormat="1" applyFont="1" applyFill="1" applyBorder="1" applyAlignment="1">
      <alignment horizontal="center" vertical="top" wrapText="1"/>
    </xf>
    <xf numFmtId="165" fontId="3" fillId="6" borderId="1" xfId="0" applyNumberFormat="1" applyFont="1" applyFill="1" applyBorder="1" applyAlignment="1">
      <alignment horizontal="center" vertical="top" wrapText="1"/>
    </xf>
    <xf numFmtId="165" fontId="3" fillId="6" borderId="97" xfId="0" applyNumberFormat="1" applyFont="1" applyFill="1" applyBorder="1" applyAlignment="1">
      <alignment horizontal="center" vertical="top" wrapText="1"/>
    </xf>
    <xf numFmtId="165" fontId="3" fillId="6" borderId="73" xfId="0" applyNumberFormat="1" applyFont="1" applyFill="1" applyBorder="1" applyAlignment="1">
      <alignment horizontal="center" vertical="top" wrapText="1"/>
    </xf>
    <xf numFmtId="0" fontId="22" fillId="6" borderId="29" xfId="0" applyFont="1" applyFill="1" applyBorder="1" applyAlignment="1">
      <alignment vertical="top" wrapText="1"/>
    </xf>
    <xf numFmtId="49" fontId="5" fillId="8" borderId="48" xfId="0" applyNumberFormat="1" applyFont="1" applyFill="1" applyBorder="1" applyAlignment="1">
      <alignment horizontal="center" vertical="top" wrapText="1"/>
    </xf>
    <xf numFmtId="0" fontId="3" fillId="6" borderId="93" xfId="0" applyNumberFormat="1" applyFont="1" applyFill="1" applyBorder="1" applyAlignment="1">
      <alignment horizontal="center" vertical="top" wrapText="1"/>
    </xf>
    <xf numFmtId="0" fontId="3" fillId="0" borderId="48" xfId="0" applyFont="1" applyFill="1" applyBorder="1" applyAlignment="1">
      <alignment horizontal="center" vertical="top"/>
    </xf>
    <xf numFmtId="0" fontId="3" fillId="0" borderId="1" xfId="0" applyFont="1" applyFill="1" applyBorder="1" applyAlignment="1">
      <alignment horizontal="center" vertical="top"/>
    </xf>
    <xf numFmtId="0" fontId="3" fillId="0" borderId="97" xfId="0" applyFont="1" applyFill="1" applyBorder="1" applyAlignment="1">
      <alignment horizontal="center" vertical="center"/>
    </xf>
    <xf numFmtId="0" fontId="3" fillId="0" borderId="73" xfId="0" applyFont="1" applyFill="1" applyBorder="1" applyAlignment="1">
      <alignment horizontal="center" vertical="center"/>
    </xf>
    <xf numFmtId="0" fontId="3" fillId="6" borderId="88" xfId="0" applyFont="1" applyFill="1" applyBorder="1" applyAlignment="1">
      <alignment vertical="top" wrapText="1"/>
    </xf>
    <xf numFmtId="3" fontId="3" fillId="0" borderId="76" xfId="0" applyNumberFormat="1" applyFont="1" applyFill="1" applyBorder="1" applyAlignment="1">
      <alignment horizontal="center" vertical="top"/>
    </xf>
    <xf numFmtId="3" fontId="2" fillId="6" borderId="0" xfId="0" applyNumberFormat="1" applyFont="1" applyFill="1" applyBorder="1" applyAlignment="1">
      <alignment horizontal="center" vertical="top" textRotation="90" wrapText="1"/>
    </xf>
    <xf numFmtId="1" fontId="3" fillId="6" borderId="20" xfId="0" applyNumberFormat="1" applyFont="1" applyFill="1" applyBorder="1" applyAlignment="1">
      <alignment horizontal="center" vertical="top" wrapText="1"/>
    </xf>
    <xf numFmtId="165" fontId="3" fillId="0" borderId="10" xfId="0" applyNumberFormat="1" applyFont="1" applyFill="1" applyBorder="1" applyAlignment="1">
      <alignment horizontal="center" vertical="top"/>
    </xf>
    <xf numFmtId="0" fontId="3" fillId="6" borderId="49" xfId="1" applyFont="1" applyFill="1" applyBorder="1" applyAlignment="1">
      <alignment vertical="top" wrapText="1"/>
    </xf>
    <xf numFmtId="3" fontId="3" fillId="6" borderId="107" xfId="0" applyNumberFormat="1" applyFont="1" applyFill="1" applyBorder="1" applyAlignment="1">
      <alignment horizontal="center" vertical="top"/>
    </xf>
    <xf numFmtId="3" fontId="3" fillId="6" borderId="82" xfId="0" applyNumberFormat="1" applyFont="1" applyFill="1" applyBorder="1" applyAlignment="1">
      <alignment horizontal="center" vertical="top"/>
    </xf>
    <xf numFmtId="3" fontId="3" fillId="6" borderId="87" xfId="0" applyNumberFormat="1" applyFont="1" applyFill="1" applyBorder="1" applyAlignment="1">
      <alignment horizontal="center" vertical="top"/>
    </xf>
    <xf numFmtId="0" fontId="3" fillId="6" borderId="2" xfId="0" applyFont="1" applyFill="1" applyBorder="1" applyAlignment="1">
      <alignment horizontal="left" vertical="top" wrapText="1"/>
    </xf>
    <xf numFmtId="165" fontId="3" fillId="6" borderId="50" xfId="0" applyNumberFormat="1" applyFont="1" applyFill="1" applyBorder="1" applyAlignment="1">
      <alignment horizontal="right" vertical="top"/>
    </xf>
    <xf numFmtId="0" fontId="3" fillId="6" borderId="37" xfId="0" applyFont="1" applyFill="1" applyBorder="1" applyAlignment="1">
      <alignment horizontal="center" vertical="center" textRotation="90"/>
    </xf>
    <xf numFmtId="0" fontId="3" fillId="6" borderId="96" xfId="0" applyFont="1" applyFill="1" applyBorder="1" applyAlignment="1">
      <alignment horizontal="center" vertical="top" wrapText="1"/>
    </xf>
    <xf numFmtId="0" fontId="0" fillId="0" borderId="9" xfId="0" applyBorder="1" applyAlignment="1">
      <alignment horizontal="center" vertical="center" wrapText="1"/>
    </xf>
    <xf numFmtId="165" fontId="3" fillId="0" borderId="40" xfId="0" applyNumberFormat="1" applyFont="1" applyFill="1" applyBorder="1" applyAlignment="1">
      <alignment horizontal="center" vertical="center"/>
    </xf>
    <xf numFmtId="165" fontId="3" fillId="0" borderId="20" xfId="0" applyNumberFormat="1" applyFont="1" applyFill="1" applyBorder="1" applyAlignment="1">
      <alignment horizontal="center" vertical="center"/>
    </xf>
    <xf numFmtId="165" fontId="3" fillId="0" borderId="6" xfId="0" applyNumberFormat="1" applyFont="1" applyFill="1" applyBorder="1" applyAlignment="1">
      <alignment horizontal="center" vertical="center"/>
    </xf>
    <xf numFmtId="0" fontId="0" fillId="6" borderId="9" xfId="0" applyFill="1" applyBorder="1" applyAlignment="1">
      <alignment horizontal="center" vertical="center" wrapText="1"/>
    </xf>
    <xf numFmtId="0" fontId="3" fillId="12" borderId="0" xfId="0" applyFont="1" applyFill="1" applyBorder="1" applyAlignment="1">
      <alignment vertical="top" wrapText="1"/>
    </xf>
    <xf numFmtId="0" fontId="9" fillId="12" borderId="20" xfId="0" applyFont="1" applyFill="1" applyBorder="1" applyAlignment="1">
      <alignment horizontal="center" vertical="top" wrapText="1"/>
    </xf>
    <xf numFmtId="0" fontId="3" fillId="12" borderId="20" xfId="0" applyFont="1" applyFill="1" applyBorder="1" applyAlignment="1">
      <alignment horizontal="center" vertical="top"/>
    </xf>
    <xf numFmtId="0" fontId="3" fillId="12" borderId="51" xfId="0" applyFont="1" applyFill="1" applyBorder="1" applyAlignment="1">
      <alignment horizontal="center" vertical="top" wrapText="1"/>
    </xf>
    <xf numFmtId="0" fontId="9" fillId="12" borderId="16" xfId="0" applyFont="1" applyFill="1" applyBorder="1" applyAlignment="1">
      <alignment horizontal="center" vertical="top" wrapText="1"/>
    </xf>
    <xf numFmtId="0" fontId="3" fillId="12" borderId="16" xfId="0" applyFont="1" applyFill="1" applyBorder="1" applyAlignment="1">
      <alignment horizontal="center" vertical="top"/>
    </xf>
    <xf numFmtId="0" fontId="3" fillId="12" borderId="32" xfId="0" applyFont="1" applyFill="1" applyBorder="1" applyAlignment="1">
      <alignment horizontal="center" vertical="top" wrapText="1"/>
    </xf>
    <xf numFmtId="165" fontId="3" fillId="6" borderId="38" xfId="1" applyNumberFormat="1" applyFont="1" applyFill="1" applyBorder="1" applyAlignment="1">
      <alignment horizontal="center" vertical="top"/>
    </xf>
    <xf numFmtId="165" fontId="3" fillId="6" borderId="16" xfId="1" applyNumberFormat="1" applyFont="1" applyFill="1" applyBorder="1" applyAlignment="1">
      <alignment horizontal="center" vertical="top"/>
    </xf>
    <xf numFmtId="0" fontId="3" fillId="6" borderId="83" xfId="0" applyFont="1" applyFill="1" applyBorder="1" applyAlignment="1">
      <alignment horizontal="left" vertical="top" wrapText="1"/>
    </xf>
    <xf numFmtId="0" fontId="3" fillId="6" borderId="75" xfId="1" applyFont="1" applyFill="1" applyBorder="1" applyAlignment="1">
      <alignment horizontal="left" vertical="top" wrapText="1"/>
    </xf>
    <xf numFmtId="1" fontId="3" fillId="6" borderId="76" xfId="1" applyNumberFormat="1" applyFont="1" applyFill="1" applyBorder="1" applyAlignment="1">
      <alignment horizontal="center" vertical="top" wrapText="1"/>
    </xf>
    <xf numFmtId="3" fontId="3" fillId="6" borderId="76" xfId="1" applyNumberFormat="1" applyFont="1" applyFill="1" applyBorder="1" applyAlignment="1">
      <alignment horizontal="center" vertical="top" wrapText="1"/>
    </xf>
    <xf numFmtId="3" fontId="3" fillId="6" borderId="81" xfId="1" applyNumberFormat="1" applyFont="1" applyFill="1" applyBorder="1" applyAlignment="1">
      <alignment horizontal="center" vertical="top" wrapText="1"/>
    </xf>
    <xf numFmtId="0" fontId="3" fillId="6" borderId="85" xfId="1" applyFont="1" applyFill="1" applyBorder="1" applyAlignment="1">
      <alignment vertical="top" wrapText="1"/>
    </xf>
    <xf numFmtId="3" fontId="22" fillId="6" borderId="32" xfId="1" applyNumberFormat="1" applyFont="1" applyFill="1" applyBorder="1" applyAlignment="1">
      <alignment horizontal="center" vertical="top" wrapText="1"/>
    </xf>
    <xf numFmtId="3" fontId="22" fillId="6" borderId="53" xfId="1" applyNumberFormat="1" applyFont="1" applyFill="1" applyBorder="1" applyAlignment="1">
      <alignment horizontal="center" vertical="top" wrapText="1"/>
    </xf>
    <xf numFmtId="3" fontId="5" fillId="10" borderId="10" xfId="0" applyNumberFormat="1" applyFont="1" applyFill="1" applyBorder="1" applyAlignment="1">
      <alignment vertical="top"/>
    </xf>
    <xf numFmtId="3" fontId="5" fillId="3" borderId="16" xfId="0" applyNumberFormat="1" applyFont="1" applyFill="1" applyBorder="1" applyAlignment="1">
      <alignment vertical="top"/>
    </xf>
    <xf numFmtId="3" fontId="5" fillId="8" borderId="16" xfId="0" applyNumberFormat="1" applyFont="1" applyFill="1" applyBorder="1" applyAlignment="1">
      <alignment vertical="top"/>
    </xf>
    <xf numFmtId="3" fontId="15" fillId="0" borderId="48" xfId="0" applyNumberFormat="1" applyFont="1" applyBorder="1" applyAlignment="1">
      <alignment horizontal="center" vertical="top"/>
    </xf>
    <xf numFmtId="3" fontId="3" fillId="6" borderId="2" xfId="0" applyNumberFormat="1" applyFont="1" applyFill="1" applyBorder="1" applyAlignment="1">
      <alignment horizontal="center" vertical="top"/>
    </xf>
    <xf numFmtId="49" fontId="5" fillId="6" borderId="16" xfId="0" applyNumberFormat="1" applyFont="1" applyFill="1" applyBorder="1" applyAlignment="1">
      <alignment horizontal="center" vertical="center"/>
    </xf>
    <xf numFmtId="0" fontId="7" fillId="0" borderId="9" xfId="0" applyFont="1" applyBorder="1" applyAlignment="1">
      <alignment horizontal="center" vertical="top" wrapText="1"/>
    </xf>
    <xf numFmtId="165" fontId="5" fillId="8" borderId="28" xfId="0" applyNumberFormat="1" applyFont="1" applyFill="1" applyBorder="1" applyAlignment="1">
      <alignment horizontal="center" vertical="top"/>
    </xf>
    <xf numFmtId="165" fontId="5" fillId="3" borderId="62" xfId="0" applyNumberFormat="1" applyFont="1" applyFill="1" applyBorder="1" applyAlignment="1">
      <alignment horizontal="center" vertical="top"/>
    </xf>
    <xf numFmtId="165" fontId="5" fillId="3" borderId="54" xfId="0" applyNumberFormat="1" applyFont="1" applyFill="1" applyBorder="1" applyAlignment="1">
      <alignment horizontal="center" vertical="top"/>
    </xf>
    <xf numFmtId="0" fontId="3" fillId="6" borderId="107" xfId="0" applyFont="1" applyFill="1" applyBorder="1" applyAlignment="1">
      <alignment vertical="center" wrapText="1"/>
    </xf>
    <xf numFmtId="0" fontId="3" fillId="6" borderId="103" xfId="0" applyFont="1" applyFill="1" applyBorder="1" applyAlignment="1">
      <alignment vertical="center" wrapText="1"/>
    </xf>
    <xf numFmtId="0" fontId="3" fillId="6" borderId="108" xfId="0" applyFont="1" applyFill="1" applyBorder="1" applyAlignment="1">
      <alignment vertical="center" wrapText="1"/>
    </xf>
    <xf numFmtId="0" fontId="3" fillId="6" borderId="101" xfId="0" applyFont="1" applyFill="1" applyBorder="1" applyAlignment="1">
      <alignment horizontal="center" vertical="center"/>
    </xf>
    <xf numFmtId="0" fontId="3" fillId="6" borderId="95" xfId="0" applyFont="1" applyFill="1" applyBorder="1" applyAlignment="1">
      <alignment horizontal="center" vertical="center"/>
    </xf>
    <xf numFmtId="0" fontId="3" fillId="6" borderId="111" xfId="0" applyFont="1" applyFill="1" applyBorder="1" applyAlignment="1">
      <alignment vertical="center" wrapText="1"/>
    </xf>
    <xf numFmtId="0" fontId="3" fillId="6" borderId="87" xfId="0" applyFont="1" applyFill="1" applyBorder="1" applyAlignment="1">
      <alignment horizontal="center" vertical="center"/>
    </xf>
    <xf numFmtId="0" fontId="28" fillId="6" borderId="112" xfId="0" applyFont="1" applyFill="1" applyBorder="1" applyAlignment="1">
      <alignment vertical="center" wrapText="1"/>
    </xf>
    <xf numFmtId="0" fontId="3" fillId="6" borderId="78" xfId="0" applyFont="1" applyFill="1" applyBorder="1" applyAlignment="1">
      <alignment horizontal="center" vertical="center"/>
    </xf>
    <xf numFmtId="0" fontId="3" fillId="6" borderId="112" xfId="0" applyFont="1" applyFill="1" applyBorder="1" applyAlignment="1">
      <alignment horizontal="center" vertical="center"/>
    </xf>
    <xf numFmtId="0" fontId="3" fillId="6" borderId="72" xfId="0" applyFont="1" applyFill="1" applyBorder="1" applyAlignment="1">
      <alignment horizontal="center" vertical="center"/>
    </xf>
    <xf numFmtId="165" fontId="3" fillId="6" borderId="107" xfId="0" applyNumberFormat="1" applyFont="1" applyFill="1" applyBorder="1" applyAlignment="1">
      <alignment vertical="center" wrapText="1"/>
    </xf>
    <xf numFmtId="0" fontId="3" fillId="6" borderId="99" xfId="0" applyFont="1" applyFill="1" applyBorder="1" applyAlignment="1">
      <alignment vertical="center" wrapText="1"/>
    </xf>
    <xf numFmtId="49" fontId="5" fillId="2" borderId="32" xfId="0" applyNumberFormat="1" applyFont="1" applyFill="1" applyBorder="1" applyAlignment="1">
      <alignment horizontal="center" vertical="top" wrapText="1"/>
    </xf>
    <xf numFmtId="0" fontId="5" fillId="2" borderId="32" xfId="0" applyFont="1" applyFill="1" applyBorder="1" applyAlignment="1">
      <alignment horizontal="left" vertical="top" wrapText="1"/>
    </xf>
    <xf numFmtId="0" fontId="5" fillId="2" borderId="19" xfId="0" applyFont="1" applyFill="1" applyBorder="1" applyAlignment="1">
      <alignment horizontal="center" vertical="top" wrapText="1"/>
    </xf>
    <xf numFmtId="0" fontId="3" fillId="0" borderId="22" xfId="0" applyFont="1" applyBorder="1" applyAlignment="1">
      <alignment horizontal="center" vertical="top" wrapText="1"/>
    </xf>
    <xf numFmtId="3" fontId="3" fillId="2" borderId="29" xfId="0" applyNumberFormat="1" applyFont="1" applyFill="1" applyBorder="1" applyAlignment="1">
      <alignment horizontal="right" vertical="top"/>
    </xf>
    <xf numFmtId="3" fontId="3" fillId="2" borderId="63" xfId="0" applyNumberFormat="1" applyFont="1" applyFill="1" applyBorder="1" applyAlignment="1">
      <alignment horizontal="right" vertical="top"/>
    </xf>
    <xf numFmtId="165" fontId="3" fillId="6" borderId="32" xfId="0" applyNumberFormat="1" applyFont="1" applyFill="1" applyBorder="1" applyAlignment="1">
      <alignment vertical="top"/>
    </xf>
    <xf numFmtId="3" fontId="3" fillId="6" borderId="32" xfId="1" applyNumberFormat="1" applyFont="1" applyFill="1" applyBorder="1" applyAlignment="1">
      <alignment horizontal="center" vertical="top" wrapText="1"/>
    </xf>
    <xf numFmtId="1" fontId="3" fillId="6" borderId="31" xfId="0" applyNumberFormat="1" applyFont="1" applyFill="1" applyBorder="1" applyAlignment="1">
      <alignment horizontal="center" vertical="top" wrapText="1"/>
    </xf>
    <xf numFmtId="1" fontId="3" fillId="6" borderId="48" xfId="0" applyNumberFormat="1" applyFont="1" applyFill="1" applyBorder="1" applyAlignment="1">
      <alignment horizontal="center" vertical="top" wrapText="1"/>
    </xf>
    <xf numFmtId="3" fontId="3" fillId="0" borderId="31" xfId="0" applyNumberFormat="1" applyFont="1" applyFill="1" applyBorder="1" applyAlignment="1">
      <alignment horizontal="center" vertical="top" wrapText="1"/>
    </xf>
    <xf numFmtId="3" fontId="3" fillId="6" borderId="108" xfId="0" applyNumberFormat="1" applyFont="1" applyFill="1" applyBorder="1" applyAlignment="1">
      <alignment horizontal="center" vertical="top"/>
    </xf>
    <xf numFmtId="3" fontId="3" fillId="6" borderId="95" xfId="0" applyNumberFormat="1" applyFont="1" applyFill="1" applyBorder="1" applyAlignment="1">
      <alignment horizontal="center" vertical="top"/>
    </xf>
    <xf numFmtId="3" fontId="3" fillId="6" borderId="0" xfId="0" applyNumberFormat="1" applyFont="1" applyFill="1" applyBorder="1" applyAlignment="1">
      <alignment horizontal="center" vertical="top"/>
    </xf>
    <xf numFmtId="0" fontId="3" fillId="6" borderId="94" xfId="0" applyNumberFormat="1" applyFont="1" applyFill="1" applyBorder="1" applyAlignment="1">
      <alignment horizontal="center" vertical="top"/>
    </xf>
    <xf numFmtId="0" fontId="3" fillId="6" borderId="93" xfId="0" applyNumberFormat="1" applyFont="1" applyFill="1" applyBorder="1" applyAlignment="1">
      <alignment horizontal="center" vertical="top"/>
    </xf>
    <xf numFmtId="0" fontId="3" fillId="6" borderId="51" xfId="0" applyFont="1" applyFill="1" applyBorder="1" applyAlignment="1">
      <alignment horizontal="center" vertical="top"/>
    </xf>
    <xf numFmtId="0" fontId="3" fillId="6" borderId="9" xfId="0" applyFont="1" applyFill="1" applyBorder="1" applyAlignment="1">
      <alignment horizontal="center" vertical="top" wrapText="1"/>
    </xf>
    <xf numFmtId="0" fontId="3" fillId="6" borderId="10" xfId="1" applyFont="1" applyFill="1" applyBorder="1" applyAlignment="1">
      <alignment vertical="top" wrapText="1"/>
    </xf>
    <xf numFmtId="49" fontId="5" fillId="6" borderId="18" xfId="0" applyNumberFormat="1" applyFont="1" applyFill="1" applyBorder="1" applyAlignment="1">
      <alignment horizontal="center" vertical="top"/>
    </xf>
    <xf numFmtId="49" fontId="5" fillId="6" borderId="18" xfId="0" applyNumberFormat="1" applyFont="1" applyFill="1" applyBorder="1" applyAlignment="1">
      <alignment horizontal="center" vertical="top" wrapText="1"/>
    </xf>
    <xf numFmtId="165" fontId="3" fillId="0" borderId="68" xfId="0" applyNumberFormat="1" applyFont="1" applyBorder="1" applyAlignment="1">
      <alignment horizontal="center" vertical="top" wrapText="1"/>
    </xf>
    <xf numFmtId="165" fontId="3" fillId="8" borderId="68" xfId="0" applyNumberFormat="1" applyFont="1" applyFill="1" applyBorder="1" applyAlignment="1">
      <alignment horizontal="center" vertical="top" wrapText="1"/>
    </xf>
    <xf numFmtId="165" fontId="3" fillId="6" borderId="68" xfId="0" applyNumberFormat="1" applyFont="1" applyFill="1" applyBorder="1" applyAlignment="1">
      <alignment horizontal="center" vertical="top" wrapText="1"/>
    </xf>
    <xf numFmtId="3" fontId="3" fillId="0" borderId="0" xfId="0" applyNumberFormat="1" applyFont="1" applyFill="1" applyBorder="1" applyAlignment="1">
      <alignment horizontal="left" vertical="top" wrapText="1"/>
    </xf>
    <xf numFmtId="0" fontId="0" fillId="0" borderId="0" xfId="0" applyAlignment="1">
      <alignment horizontal="left" vertical="top" wrapText="1"/>
    </xf>
    <xf numFmtId="49" fontId="5" fillId="10" borderId="10" xfId="0" applyNumberFormat="1" applyFont="1" applyFill="1" applyBorder="1" applyAlignment="1">
      <alignment horizontal="center" vertical="top"/>
    </xf>
    <xf numFmtId="49" fontId="5" fillId="3" borderId="16" xfId="0" applyNumberFormat="1" applyFont="1" applyFill="1" applyBorder="1" applyAlignment="1">
      <alignment horizontal="center" vertical="top"/>
    </xf>
    <xf numFmtId="49" fontId="5" fillId="10" borderId="8" xfId="0" applyNumberFormat="1" applyFont="1" applyFill="1" applyBorder="1" applyAlignment="1">
      <alignment horizontal="center" vertical="top"/>
    </xf>
    <xf numFmtId="49" fontId="5" fillId="10" borderId="11" xfId="0" applyNumberFormat="1" applyFont="1" applyFill="1" applyBorder="1" applyAlignment="1">
      <alignment horizontal="center" vertical="top"/>
    </xf>
    <xf numFmtId="49" fontId="5" fillId="0" borderId="0" xfId="0" applyNumberFormat="1" applyFont="1" applyFill="1" applyBorder="1" applyAlignment="1">
      <alignment horizontal="center" vertical="top" wrapText="1"/>
    </xf>
    <xf numFmtId="49" fontId="5" fillId="3" borderId="45" xfId="0" applyNumberFormat="1" applyFont="1" applyFill="1" applyBorder="1" applyAlignment="1">
      <alignment horizontal="center" vertical="top"/>
    </xf>
    <xf numFmtId="49" fontId="5" fillId="3" borderId="57" xfId="0" applyNumberFormat="1" applyFont="1" applyFill="1" applyBorder="1" applyAlignment="1">
      <alignment horizontal="center" vertical="top"/>
    </xf>
    <xf numFmtId="49" fontId="5" fillId="6" borderId="16" xfId="0" applyNumberFormat="1" applyFont="1" applyFill="1" applyBorder="1" applyAlignment="1">
      <alignment horizontal="center" vertical="top" wrapText="1"/>
    </xf>
    <xf numFmtId="49" fontId="5" fillId="3" borderId="48" xfId="0" applyNumberFormat="1" applyFont="1" applyFill="1" applyBorder="1" applyAlignment="1">
      <alignment horizontal="center" vertical="top"/>
    </xf>
    <xf numFmtId="49" fontId="5" fillId="6" borderId="16" xfId="0" applyNumberFormat="1" applyFont="1" applyFill="1" applyBorder="1" applyAlignment="1">
      <alignment horizontal="center" vertical="top"/>
    </xf>
    <xf numFmtId="0" fontId="7" fillId="6" borderId="16" xfId="0" applyFont="1" applyFill="1" applyBorder="1" applyAlignment="1">
      <alignment vertical="top" wrapText="1"/>
    </xf>
    <xf numFmtId="165" fontId="5" fillId="5" borderId="33" xfId="0" applyNumberFormat="1" applyFont="1" applyFill="1" applyBorder="1" applyAlignment="1">
      <alignment horizontal="center" vertical="top" wrapText="1"/>
    </xf>
    <xf numFmtId="3" fontId="5" fillId="0" borderId="70" xfId="0" applyNumberFormat="1" applyFont="1" applyBorder="1" applyAlignment="1">
      <alignment horizontal="center" vertical="center" wrapText="1"/>
    </xf>
    <xf numFmtId="165" fontId="5" fillId="8" borderId="68" xfId="0" applyNumberFormat="1" applyFont="1" applyFill="1" applyBorder="1" applyAlignment="1">
      <alignment horizontal="center" vertical="top" wrapText="1"/>
    </xf>
    <xf numFmtId="165" fontId="5" fillId="4" borderId="70" xfId="0" applyNumberFormat="1" applyFont="1" applyFill="1" applyBorder="1" applyAlignment="1">
      <alignment horizontal="center" vertical="top" wrapText="1"/>
    </xf>
    <xf numFmtId="165" fontId="5" fillId="4" borderId="68" xfId="0" applyNumberFormat="1" applyFont="1" applyFill="1" applyBorder="1" applyAlignment="1">
      <alignment horizontal="center" vertical="top" wrapText="1"/>
    </xf>
    <xf numFmtId="0" fontId="3" fillId="6" borderId="6" xfId="0" applyFont="1" applyFill="1" applyBorder="1" applyAlignment="1">
      <alignment horizontal="center" vertical="top" wrapText="1"/>
    </xf>
    <xf numFmtId="49" fontId="5" fillId="6" borderId="27" xfId="0" applyNumberFormat="1" applyFont="1" applyFill="1" applyBorder="1" applyAlignment="1">
      <alignment horizontal="center" vertical="top"/>
    </xf>
    <xf numFmtId="0" fontId="3" fillId="6" borderId="16" xfId="0" applyFont="1" applyFill="1" applyBorder="1" applyAlignment="1">
      <alignment horizontal="center" vertical="center" textRotation="90"/>
    </xf>
    <xf numFmtId="49" fontId="5" fillId="6" borderId="26" xfId="0" applyNumberFormat="1" applyFont="1" applyFill="1" applyBorder="1" applyAlignment="1">
      <alignment horizontal="center" vertical="top"/>
    </xf>
    <xf numFmtId="0" fontId="3" fillId="6" borderId="37" xfId="0" applyFont="1" applyFill="1" applyBorder="1" applyAlignment="1">
      <alignment horizontal="center" vertical="center" textRotation="90" wrapText="1"/>
    </xf>
    <xf numFmtId="0" fontId="3" fillId="6" borderId="43" xfId="1" applyFont="1" applyFill="1" applyBorder="1" applyAlignment="1">
      <alignment vertical="top" wrapText="1"/>
    </xf>
    <xf numFmtId="0" fontId="3" fillId="0" borderId="0" xfId="1" applyFont="1" applyBorder="1" applyAlignment="1">
      <alignment horizontal="left" vertical="top" wrapText="1"/>
    </xf>
    <xf numFmtId="0" fontId="3" fillId="6" borderId="10" xfId="0" applyFont="1" applyFill="1" applyBorder="1" applyAlignment="1">
      <alignment horizontal="left" vertical="top" wrapText="1"/>
    </xf>
    <xf numFmtId="49" fontId="5" fillId="6" borderId="48" xfId="0" applyNumberFormat="1" applyFont="1" applyFill="1" applyBorder="1" applyAlignment="1">
      <alignment horizontal="center" vertical="top"/>
    </xf>
    <xf numFmtId="0" fontId="3" fillId="6" borderId="49" xfId="0" applyFont="1" applyFill="1" applyBorder="1" applyAlignment="1">
      <alignment horizontal="center" vertical="center" textRotation="90" wrapText="1"/>
    </xf>
    <xf numFmtId="49" fontId="5" fillId="6" borderId="48" xfId="0" applyNumberFormat="1" applyFont="1" applyFill="1" applyBorder="1" applyAlignment="1">
      <alignment horizontal="center" vertical="top" wrapText="1"/>
    </xf>
    <xf numFmtId="0" fontId="5" fillId="6" borderId="16" xfId="0" applyFont="1" applyFill="1" applyBorder="1" applyAlignment="1">
      <alignment horizontal="center" vertical="top" wrapText="1"/>
    </xf>
    <xf numFmtId="0" fontId="3" fillId="6" borderId="91" xfId="0" applyFont="1" applyFill="1" applyBorder="1" applyAlignment="1">
      <alignment vertical="top" wrapText="1"/>
    </xf>
    <xf numFmtId="0" fontId="3" fillId="6" borderId="8" xfId="0" applyFont="1" applyFill="1" applyBorder="1" applyAlignment="1">
      <alignment horizontal="left" vertical="top" wrapText="1"/>
    </xf>
    <xf numFmtId="0" fontId="3" fillId="6" borderId="75" xfId="1" applyFont="1" applyFill="1" applyBorder="1" applyAlignment="1">
      <alignment vertical="top" wrapText="1"/>
    </xf>
    <xf numFmtId="3" fontId="3" fillId="6" borderId="51" xfId="1" applyNumberFormat="1" applyFont="1" applyFill="1" applyBorder="1" applyAlignment="1">
      <alignment horizontal="center" vertical="top"/>
    </xf>
    <xf numFmtId="0" fontId="5" fillId="6" borderId="20" xfId="0" applyFont="1" applyFill="1" applyBorder="1" applyAlignment="1">
      <alignment horizontal="center" vertical="center"/>
    </xf>
    <xf numFmtId="1" fontId="3" fillId="6" borderId="111" xfId="0" applyNumberFormat="1" applyFont="1" applyFill="1" applyBorder="1" applyAlignment="1">
      <alignment horizontal="center" vertical="top" wrapText="1"/>
    </xf>
    <xf numFmtId="1" fontId="3" fillId="6" borderId="87" xfId="0" applyNumberFormat="1" applyFont="1" applyFill="1" applyBorder="1" applyAlignment="1">
      <alignment horizontal="center" vertical="top" wrapText="1"/>
    </xf>
    <xf numFmtId="4" fontId="3" fillId="2" borderId="0" xfId="0" applyNumberFormat="1" applyFont="1" applyFill="1" applyBorder="1" applyAlignment="1">
      <alignment horizontal="center" vertical="top"/>
    </xf>
    <xf numFmtId="165" fontId="3" fillId="0" borderId="53" xfId="0" applyNumberFormat="1" applyFont="1" applyFill="1" applyBorder="1" applyAlignment="1">
      <alignment horizontal="center" vertical="top" wrapText="1"/>
    </xf>
    <xf numFmtId="49" fontId="3" fillId="0" borderId="0" xfId="0" applyNumberFormat="1" applyFont="1" applyFill="1" applyAlignment="1">
      <alignment vertical="top"/>
    </xf>
    <xf numFmtId="49" fontId="5" fillId="0" borderId="45" xfId="0" applyNumberFormat="1" applyFont="1" applyFill="1" applyBorder="1" applyAlignment="1">
      <alignment horizontal="center" vertical="top"/>
    </xf>
    <xf numFmtId="0" fontId="0" fillId="0" borderId="0" xfId="0" applyFill="1" applyAlignment="1">
      <alignment horizontal="left" vertical="top" wrapText="1"/>
    </xf>
    <xf numFmtId="0" fontId="22" fillId="6" borderId="11" xfId="0" applyFont="1" applyFill="1" applyBorder="1" applyAlignment="1">
      <alignment vertical="top"/>
    </xf>
    <xf numFmtId="3" fontId="3" fillId="6" borderId="105" xfId="1" applyNumberFormat="1" applyFont="1" applyFill="1" applyBorder="1" applyAlignment="1">
      <alignment horizontal="center" vertical="top"/>
    </xf>
    <xf numFmtId="0" fontId="3" fillId="6" borderId="80" xfId="1" applyFont="1" applyFill="1" applyBorder="1" applyAlignment="1">
      <alignment vertical="top" wrapText="1"/>
    </xf>
    <xf numFmtId="3" fontId="3" fillId="6" borderId="86" xfId="1" applyNumberFormat="1" applyFont="1" applyFill="1" applyBorder="1" applyAlignment="1">
      <alignment horizontal="center" vertical="top"/>
    </xf>
    <xf numFmtId="0" fontId="20" fillId="6" borderId="16" xfId="0" applyFont="1" applyFill="1" applyBorder="1" applyAlignment="1">
      <alignment horizontal="left" vertical="top" wrapText="1"/>
    </xf>
    <xf numFmtId="0" fontId="3" fillId="6" borderId="38" xfId="1" applyFont="1" applyFill="1" applyBorder="1" applyAlignment="1">
      <alignment vertical="top" wrapText="1"/>
    </xf>
    <xf numFmtId="165" fontId="3" fillId="6" borderId="93" xfId="0" applyNumberFormat="1" applyFont="1" applyFill="1" applyBorder="1" applyAlignment="1">
      <alignment horizontal="center" vertical="top" wrapText="1"/>
    </xf>
    <xf numFmtId="0" fontId="3" fillId="12" borderId="16" xfId="0" applyFont="1" applyFill="1" applyBorder="1" applyAlignment="1">
      <alignment horizontal="center" vertical="top" wrapText="1"/>
    </xf>
    <xf numFmtId="0" fontId="7" fillId="6" borderId="24" xfId="0" applyFont="1" applyFill="1" applyBorder="1" applyAlignment="1"/>
    <xf numFmtId="0" fontId="2" fillId="0" borderId="24" xfId="0" applyFont="1" applyFill="1" applyBorder="1" applyAlignment="1">
      <alignment horizontal="center" vertical="center" textRotation="90" wrapText="1"/>
    </xf>
    <xf numFmtId="0" fontId="3" fillId="6" borderId="26" xfId="0" applyFont="1" applyFill="1" applyBorder="1" applyAlignment="1">
      <alignment horizontal="center" vertical="center" textRotation="90" wrapText="1"/>
    </xf>
    <xf numFmtId="0" fontId="3" fillId="6" borderId="39" xfId="0" applyFont="1" applyFill="1" applyBorder="1" applyAlignment="1">
      <alignment vertical="center" wrapText="1"/>
    </xf>
    <xf numFmtId="165" fontId="3" fillId="6" borderId="47" xfId="0" applyNumberFormat="1" applyFont="1" applyFill="1" applyBorder="1" applyAlignment="1">
      <alignment horizontal="right" vertical="center"/>
    </xf>
    <xf numFmtId="165" fontId="3" fillId="6" borderId="22" xfId="0" applyNumberFormat="1" applyFont="1" applyFill="1" applyBorder="1" applyAlignment="1">
      <alignment horizontal="right" vertical="center"/>
    </xf>
    <xf numFmtId="0" fontId="3" fillId="6" borderId="102" xfId="0" applyFont="1" applyFill="1" applyBorder="1" applyAlignment="1">
      <alignment vertical="center" wrapText="1"/>
    </xf>
    <xf numFmtId="0" fontId="3" fillId="6" borderId="108" xfId="0" applyFont="1" applyFill="1" applyBorder="1" applyAlignment="1">
      <alignment horizontal="center" vertical="center"/>
    </xf>
    <xf numFmtId="0" fontId="3" fillId="0" borderId="16" xfId="0" applyFont="1" applyBorder="1" applyAlignment="1">
      <alignment vertical="top"/>
    </xf>
    <xf numFmtId="0" fontId="3" fillId="0" borderId="18" xfId="0" applyFont="1" applyBorder="1" applyAlignment="1">
      <alignment vertical="top"/>
    </xf>
    <xf numFmtId="165" fontId="3" fillId="6" borderId="47" xfId="0" applyNumberFormat="1" applyFont="1" applyFill="1" applyBorder="1" applyAlignment="1">
      <alignment vertical="top"/>
    </xf>
    <xf numFmtId="165" fontId="3" fillId="6" borderId="31" xfId="0" applyNumberFormat="1" applyFont="1" applyFill="1" applyBorder="1" applyAlignment="1">
      <alignment vertical="top"/>
    </xf>
    <xf numFmtId="3" fontId="5" fillId="6" borderId="16" xfId="0" applyNumberFormat="1" applyFont="1" applyFill="1" applyBorder="1" applyAlignment="1">
      <alignment vertical="top"/>
    </xf>
    <xf numFmtId="0" fontId="3" fillId="6" borderId="37" xfId="0" applyFont="1" applyFill="1" applyBorder="1" applyAlignment="1">
      <alignment vertical="top" wrapText="1"/>
    </xf>
    <xf numFmtId="0" fontId="3" fillId="6" borderId="49" xfId="0" applyFont="1" applyFill="1" applyBorder="1" applyAlignment="1">
      <alignment vertical="center" wrapText="1"/>
    </xf>
    <xf numFmtId="0" fontId="3" fillId="6" borderId="37" xfId="0" applyFont="1" applyFill="1" applyBorder="1" applyAlignment="1">
      <alignment vertical="center" wrapText="1"/>
    </xf>
    <xf numFmtId="0" fontId="3" fillId="6" borderId="15" xfId="0" applyFont="1" applyFill="1" applyBorder="1" applyAlignment="1">
      <alignment horizontal="left" vertical="top" wrapText="1"/>
    </xf>
    <xf numFmtId="3" fontId="3" fillId="0" borderId="42" xfId="0" applyNumberFormat="1" applyFont="1" applyFill="1" applyBorder="1" applyAlignment="1">
      <alignment horizontal="center" vertical="top"/>
    </xf>
    <xf numFmtId="3" fontId="11" fillId="6" borderId="63" xfId="0" applyNumberFormat="1" applyFont="1" applyFill="1" applyBorder="1" applyAlignment="1">
      <alignment horizontal="center" vertical="top"/>
    </xf>
    <xf numFmtId="165" fontId="11" fillId="6" borderId="22" xfId="0" applyNumberFormat="1" applyFont="1" applyFill="1" applyBorder="1" applyAlignment="1">
      <alignment horizontal="center" vertical="top"/>
    </xf>
    <xf numFmtId="0" fontId="3" fillId="6" borderId="16" xfId="0" applyFont="1" applyFill="1" applyBorder="1" applyAlignment="1">
      <alignment vertical="top" wrapText="1"/>
    </xf>
    <xf numFmtId="49" fontId="5" fillId="6" borderId="16" xfId="0" applyNumberFormat="1" applyFont="1" applyFill="1" applyBorder="1" applyAlignment="1">
      <alignment horizontal="center" vertical="top" wrapText="1"/>
    </xf>
    <xf numFmtId="0" fontId="3" fillId="6" borderId="78" xfId="0" applyNumberFormat="1" applyFont="1" applyFill="1" applyBorder="1" applyAlignment="1">
      <alignment horizontal="center" vertical="top" wrapText="1"/>
    </xf>
    <xf numFmtId="0" fontId="3" fillId="0" borderId="79" xfId="0" applyFont="1" applyFill="1" applyBorder="1" applyAlignment="1">
      <alignment horizontal="center" vertical="top"/>
    </xf>
    <xf numFmtId="3" fontId="3" fillId="0" borderId="72" xfId="0" applyNumberFormat="1" applyFont="1" applyFill="1" applyBorder="1" applyAlignment="1">
      <alignment horizontal="center" vertical="top" wrapText="1"/>
    </xf>
    <xf numFmtId="0" fontId="3" fillId="6" borderId="30" xfId="0" applyFont="1" applyFill="1" applyBorder="1" applyAlignment="1">
      <alignment horizontal="left" vertical="top" wrapText="1"/>
    </xf>
    <xf numFmtId="0" fontId="3" fillId="6" borderId="16" xfId="0" applyFont="1" applyFill="1" applyBorder="1" applyAlignment="1">
      <alignment horizontal="left" vertical="top" wrapText="1"/>
    </xf>
    <xf numFmtId="0" fontId="3" fillId="6" borderId="10" xfId="1" applyFont="1" applyFill="1" applyBorder="1" applyAlignment="1">
      <alignment vertical="top" wrapText="1"/>
    </xf>
    <xf numFmtId="0" fontId="3" fillId="6" borderId="16" xfId="0" applyFont="1" applyFill="1" applyBorder="1" applyAlignment="1">
      <alignment horizontal="center" vertical="center" textRotation="90" wrapText="1"/>
    </xf>
    <xf numFmtId="0" fontId="3" fillId="6" borderId="10" xfId="0" applyFont="1" applyFill="1" applyBorder="1" applyAlignment="1">
      <alignment vertical="top" wrapText="1"/>
    </xf>
    <xf numFmtId="49" fontId="5" fillId="10" borderId="10" xfId="0" applyNumberFormat="1" applyFont="1" applyFill="1" applyBorder="1" applyAlignment="1">
      <alignment horizontal="center" vertical="top"/>
    </xf>
    <xf numFmtId="49" fontId="5" fillId="3" borderId="16" xfId="0" applyNumberFormat="1" applyFont="1" applyFill="1" applyBorder="1" applyAlignment="1">
      <alignment horizontal="center" vertical="top"/>
    </xf>
    <xf numFmtId="49" fontId="5" fillId="10" borderId="8" xfId="0" applyNumberFormat="1" applyFont="1" applyFill="1" applyBorder="1" applyAlignment="1">
      <alignment horizontal="center" vertical="top"/>
    </xf>
    <xf numFmtId="49" fontId="5" fillId="10" borderId="11" xfId="0" applyNumberFormat="1" applyFont="1" applyFill="1" applyBorder="1" applyAlignment="1">
      <alignment horizontal="center" vertical="top"/>
    </xf>
    <xf numFmtId="49" fontId="5" fillId="3" borderId="45" xfId="0" applyNumberFormat="1" applyFont="1" applyFill="1" applyBorder="1" applyAlignment="1">
      <alignment horizontal="center" vertical="top"/>
    </xf>
    <xf numFmtId="49" fontId="5" fillId="3" borderId="57" xfId="0" applyNumberFormat="1" applyFont="1" applyFill="1" applyBorder="1" applyAlignment="1">
      <alignment horizontal="center" vertical="top"/>
    </xf>
    <xf numFmtId="49" fontId="5" fillId="6" borderId="18" xfId="0" applyNumberFormat="1" applyFont="1" applyFill="1" applyBorder="1" applyAlignment="1">
      <alignment horizontal="center" vertical="top"/>
    </xf>
    <xf numFmtId="49" fontId="5" fillId="3" borderId="48" xfId="0" applyNumberFormat="1" applyFont="1" applyFill="1" applyBorder="1" applyAlignment="1">
      <alignment horizontal="center" vertical="top"/>
    </xf>
    <xf numFmtId="49" fontId="5" fillId="6" borderId="16" xfId="0" applyNumberFormat="1" applyFont="1" applyFill="1" applyBorder="1" applyAlignment="1">
      <alignment horizontal="center" vertical="top"/>
    </xf>
    <xf numFmtId="0" fontId="3" fillId="6" borderId="32" xfId="0" applyFont="1" applyFill="1" applyBorder="1" applyAlignment="1">
      <alignment horizontal="center" vertical="center" textRotation="90" wrapText="1"/>
    </xf>
    <xf numFmtId="49" fontId="5" fillId="6" borderId="31" xfId="0" applyNumberFormat="1" applyFont="1" applyFill="1" applyBorder="1" applyAlignment="1">
      <alignment horizontal="center" vertical="top"/>
    </xf>
    <xf numFmtId="0" fontId="3" fillId="6" borderId="37" xfId="0" applyFont="1" applyFill="1" applyBorder="1" applyAlignment="1">
      <alignment horizontal="center" vertical="center" textRotation="90" wrapText="1"/>
    </xf>
    <xf numFmtId="0" fontId="3" fillId="6" borderId="10" xfId="0" applyFont="1" applyFill="1" applyBorder="1" applyAlignment="1">
      <alignment horizontal="left" vertical="top" wrapText="1"/>
    </xf>
    <xf numFmtId="49" fontId="5" fillId="6" borderId="24" xfId="0" applyNumberFormat="1" applyFont="1" applyFill="1" applyBorder="1" applyAlignment="1">
      <alignment horizontal="center" vertical="top"/>
    </xf>
    <xf numFmtId="0" fontId="3" fillId="0" borderId="10" xfId="0" applyFont="1" applyFill="1" applyBorder="1" applyAlignment="1">
      <alignment horizontal="left" vertical="top" wrapText="1"/>
    </xf>
    <xf numFmtId="165" fontId="3" fillId="8" borderId="68" xfId="0" applyNumberFormat="1" applyFont="1" applyFill="1" applyBorder="1" applyAlignment="1">
      <alignment horizontal="center" vertical="top" wrapText="1"/>
    </xf>
    <xf numFmtId="3" fontId="3" fillId="0" borderId="0" xfId="0" applyNumberFormat="1" applyFont="1" applyAlignment="1">
      <alignment horizontal="left" vertical="top" wrapText="1"/>
    </xf>
    <xf numFmtId="4" fontId="3" fillId="2" borderId="18" xfId="0" applyNumberFormat="1" applyFont="1" applyFill="1" applyBorder="1" applyAlignment="1">
      <alignment horizontal="center" vertical="top"/>
    </xf>
    <xf numFmtId="165" fontId="3" fillId="2" borderId="72" xfId="0" applyNumberFormat="1" applyFont="1" applyFill="1" applyBorder="1" applyAlignment="1">
      <alignment horizontal="center" vertical="top"/>
    </xf>
    <xf numFmtId="0" fontId="3" fillId="6" borderId="82" xfId="0" applyNumberFormat="1" applyFont="1" applyFill="1" applyBorder="1" applyAlignment="1">
      <alignment horizontal="center" vertical="top" wrapText="1"/>
    </xf>
    <xf numFmtId="0" fontId="3" fillId="6" borderId="57" xfId="0" applyFont="1" applyFill="1" applyBorder="1" applyAlignment="1">
      <alignment horizontal="left" vertical="top" wrapText="1"/>
    </xf>
    <xf numFmtId="0" fontId="3" fillId="6" borderId="24" xfId="0" applyFont="1" applyFill="1" applyBorder="1" applyAlignment="1">
      <alignment horizontal="center" vertical="center" textRotation="90" wrapText="1"/>
    </xf>
    <xf numFmtId="0" fontId="3" fillId="6" borderId="33" xfId="0" applyFont="1" applyFill="1" applyBorder="1" applyAlignment="1">
      <alignment vertical="top" wrapText="1"/>
    </xf>
    <xf numFmtId="3" fontId="3" fillId="6" borderId="57" xfId="0" applyNumberFormat="1" applyFont="1" applyFill="1" applyBorder="1" applyAlignment="1">
      <alignment horizontal="center" vertical="top" wrapText="1"/>
    </xf>
    <xf numFmtId="3" fontId="3" fillId="6" borderId="25" xfId="0" applyNumberFormat="1" applyFont="1" applyFill="1" applyBorder="1" applyAlignment="1">
      <alignment horizontal="center" vertical="top" wrapText="1"/>
    </xf>
    <xf numFmtId="0" fontId="3" fillId="6" borderId="9" xfId="0" applyFont="1" applyFill="1" applyBorder="1" applyAlignment="1">
      <alignment horizontal="center" vertical="top" wrapText="1"/>
    </xf>
    <xf numFmtId="165" fontId="5" fillId="4" borderId="7" xfId="0" applyNumberFormat="1" applyFont="1" applyFill="1" applyBorder="1" applyAlignment="1">
      <alignment horizontal="center" vertical="top"/>
    </xf>
    <xf numFmtId="0" fontId="3" fillId="12" borderId="38" xfId="0" applyFont="1" applyFill="1" applyBorder="1" applyAlignment="1">
      <alignment vertical="top" wrapText="1"/>
    </xf>
    <xf numFmtId="0" fontId="3" fillId="12" borderId="63" xfId="0" applyFont="1" applyFill="1" applyBorder="1" applyAlignment="1">
      <alignment vertical="top" wrapText="1"/>
    </xf>
    <xf numFmtId="0" fontId="3" fillId="8" borderId="33" xfId="0" applyFont="1" applyFill="1" applyBorder="1" applyAlignment="1">
      <alignment horizontal="left" vertical="top" wrapText="1"/>
    </xf>
    <xf numFmtId="165" fontId="5" fillId="4" borderId="22" xfId="0" applyNumberFormat="1" applyFont="1" applyFill="1" applyBorder="1" applyAlignment="1">
      <alignment horizontal="center" vertical="top"/>
    </xf>
    <xf numFmtId="165" fontId="5" fillId="5" borderId="60" xfId="0" applyNumberFormat="1" applyFont="1" applyFill="1" applyBorder="1" applyAlignment="1">
      <alignment horizontal="center" vertical="top"/>
    </xf>
    <xf numFmtId="165" fontId="3" fillId="0" borderId="63" xfId="0" applyNumberFormat="1" applyFont="1" applyBorder="1" applyAlignment="1">
      <alignment horizontal="center" vertical="top"/>
    </xf>
    <xf numFmtId="49" fontId="5" fillId="6" borderId="51" xfId="0" applyNumberFormat="1" applyFont="1" applyFill="1" applyBorder="1" applyAlignment="1">
      <alignment horizontal="center" vertical="top"/>
    </xf>
    <xf numFmtId="49" fontId="5" fillId="10" borderId="10" xfId="0" applyNumberFormat="1" applyFont="1" applyFill="1" applyBorder="1" applyAlignment="1">
      <alignment horizontal="center" vertical="top"/>
    </xf>
    <xf numFmtId="49" fontId="5" fillId="3" borderId="48" xfId="0" applyNumberFormat="1" applyFont="1" applyFill="1" applyBorder="1" applyAlignment="1">
      <alignment horizontal="center" vertical="top"/>
    </xf>
    <xf numFmtId="49" fontId="5" fillId="6" borderId="16" xfId="0" applyNumberFormat="1" applyFont="1" applyFill="1" applyBorder="1" applyAlignment="1">
      <alignment horizontal="center" vertical="top"/>
    </xf>
    <xf numFmtId="0" fontId="3" fillId="6" borderId="48" xfId="0" applyFont="1" applyFill="1" applyBorder="1" applyAlignment="1">
      <alignment horizontal="left" vertical="top" wrapText="1"/>
    </xf>
    <xf numFmtId="49" fontId="5" fillId="6" borderId="18" xfId="0" applyNumberFormat="1" applyFont="1" applyFill="1" applyBorder="1" applyAlignment="1">
      <alignment horizontal="center" vertical="top"/>
    </xf>
    <xf numFmtId="49" fontId="5" fillId="6" borderId="24" xfId="0" applyNumberFormat="1" applyFont="1" applyFill="1" applyBorder="1" applyAlignment="1">
      <alignment horizontal="center" vertical="top"/>
    </xf>
    <xf numFmtId="0" fontId="3" fillId="6" borderId="16" xfId="0" applyFont="1" applyFill="1" applyBorder="1" applyAlignment="1">
      <alignment horizontal="center" vertical="center" textRotation="90" wrapText="1"/>
    </xf>
    <xf numFmtId="0" fontId="3" fillId="6" borderId="6" xfId="0" applyFont="1" applyFill="1" applyBorder="1" applyAlignment="1">
      <alignment horizontal="center" vertical="top" wrapText="1"/>
    </xf>
    <xf numFmtId="0" fontId="3" fillId="6" borderId="10" xfId="0" applyFont="1" applyFill="1" applyBorder="1" applyAlignment="1">
      <alignment horizontal="left" vertical="top" wrapText="1"/>
    </xf>
    <xf numFmtId="49" fontId="5" fillId="3" borderId="57" xfId="0" applyNumberFormat="1" applyFont="1" applyFill="1" applyBorder="1" applyAlignment="1">
      <alignment horizontal="center" vertical="top"/>
    </xf>
    <xf numFmtId="49" fontId="5" fillId="10" borderId="11" xfId="0" applyNumberFormat="1" applyFont="1" applyFill="1" applyBorder="1" applyAlignment="1">
      <alignment horizontal="center" vertical="top"/>
    </xf>
    <xf numFmtId="0" fontId="0" fillId="0" borderId="24" xfId="0" applyBorder="1" applyAlignment="1">
      <alignment horizontal="left" vertical="top" wrapText="1"/>
    </xf>
    <xf numFmtId="49" fontId="5" fillId="6" borderId="25" xfId="0" applyNumberFormat="1" applyFont="1" applyFill="1" applyBorder="1" applyAlignment="1">
      <alignment horizontal="center" vertical="top"/>
    </xf>
    <xf numFmtId="0" fontId="17" fillId="6" borderId="76" xfId="0" applyNumberFormat="1" applyFont="1" applyFill="1" applyBorder="1" applyAlignment="1">
      <alignment horizontal="center" vertical="top" wrapText="1"/>
    </xf>
    <xf numFmtId="0" fontId="3" fillId="6" borderId="48" xfId="0" applyFont="1" applyFill="1" applyBorder="1" applyAlignment="1">
      <alignment horizontal="center" vertical="top"/>
    </xf>
    <xf numFmtId="0" fontId="3" fillId="6" borderId="30" xfId="0" applyFont="1" applyFill="1" applyBorder="1" applyAlignment="1">
      <alignment horizontal="center" vertical="top"/>
    </xf>
    <xf numFmtId="165" fontId="17" fillId="6" borderId="47" xfId="0" applyNumberFormat="1" applyFont="1" applyFill="1" applyBorder="1" applyAlignment="1">
      <alignment horizontal="center" vertical="top"/>
    </xf>
    <xf numFmtId="0" fontId="17" fillId="6" borderId="86" xfId="0" applyNumberFormat="1" applyFont="1" applyFill="1" applyBorder="1" applyAlignment="1">
      <alignment horizontal="center" vertical="top" wrapText="1"/>
    </xf>
    <xf numFmtId="0" fontId="3" fillId="6" borderId="63" xfId="0" applyFont="1" applyFill="1" applyBorder="1" applyAlignment="1">
      <alignment horizontal="center" vertical="top" wrapText="1"/>
    </xf>
    <xf numFmtId="0" fontId="3" fillId="0" borderId="115" xfId="0" applyFont="1" applyBorder="1" applyAlignment="1">
      <alignment vertical="top" wrapText="1"/>
    </xf>
    <xf numFmtId="0" fontId="3" fillId="6" borderId="117" xfId="0" applyNumberFormat="1" applyFont="1" applyFill="1" applyBorder="1" applyAlignment="1">
      <alignment vertical="top" wrapText="1"/>
    </xf>
    <xf numFmtId="0" fontId="3" fillId="6" borderId="118" xfId="0" applyNumberFormat="1" applyFont="1" applyFill="1" applyBorder="1" applyAlignment="1">
      <alignment vertical="top" wrapText="1"/>
    </xf>
    <xf numFmtId="0" fontId="3" fillId="6" borderId="116" xfId="0" applyNumberFormat="1" applyFont="1" applyFill="1" applyBorder="1" applyAlignment="1">
      <alignment horizontal="center" vertical="top" wrapText="1"/>
    </xf>
    <xf numFmtId="0" fontId="3" fillId="6" borderId="117" xfId="0" applyNumberFormat="1" applyFont="1" applyFill="1" applyBorder="1" applyAlignment="1">
      <alignment horizontal="center" vertical="top" wrapText="1"/>
    </xf>
    <xf numFmtId="0" fontId="3" fillId="6" borderId="118" xfId="0" applyNumberFormat="1" applyFont="1" applyFill="1" applyBorder="1" applyAlignment="1">
      <alignment horizontal="center" vertical="top" wrapText="1"/>
    </xf>
    <xf numFmtId="0" fontId="3" fillId="6" borderId="38" xfId="0" applyFont="1" applyFill="1" applyBorder="1" applyAlignment="1">
      <alignment horizontal="center" vertical="top" wrapText="1"/>
    </xf>
    <xf numFmtId="165" fontId="17" fillId="6" borderId="22" xfId="0" applyNumberFormat="1" applyFont="1" applyFill="1" applyBorder="1" applyAlignment="1">
      <alignment horizontal="center" vertical="top"/>
    </xf>
    <xf numFmtId="0" fontId="3" fillId="6" borderId="69" xfId="0" applyFont="1" applyFill="1" applyBorder="1" applyAlignment="1">
      <alignment horizontal="center" vertical="top" wrapText="1"/>
    </xf>
    <xf numFmtId="165" fontId="5" fillId="8" borderId="34" xfId="0" applyNumberFormat="1" applyFont="1" applyFill="1" applyBorder="1" applyAlignment="1">
      <alignment horizontal="center" vertical="top"/>
    </xf>
    <xf numFmtId="165" fontId="5" fillId="8" borderId="24" xfId="0" applyNumberFormat="1" applyFont="1" applyFill="1" applyBorder="1" applyAlignment="1">
      <alignment horizontal="center" vertical="top"/>
    </xf>
    <xf numFmtId="49" fontId="5" fillId="10" borderId="10" xfId="0" applyNumberFormat="1" applyFont="1" applyFill="1" applyBorder="1" applyAlignment="1">
      <alignment horizontal="center" vertical="top"/>
    </xf>
    <xf numFmtId="49" fontId="5" fillId="3" borderId="16" xfId="0" applyNumberFormat="1" applyFont="1" applyFill="1" applyBorder="1" applyAlignment="1">
      <alignment horizontal="center" vertical="top"/>
    </xf>
    <xf numFmtId="49" fontId="5" fillId="6" borderId="16" xfId="0" applyNumberFormat="1" applyFont="1" applyFill="1" applyBorder="1" applyAlignment="1">
      <alignment horizontal="center" vertical="top"/>
    </xf>
    <xf numFmtId="0" fontId="3" fillId="6" borderId="77" xfId="0" applyFont="1" applyFill="1" applyBorder="1" applyAlignment="1">
      <alignment horizontal="center" vertical="top"/>
    </xf>
    <xf numFmtId="0" fontId="3" fillId="6" borderId="86" xfId="0" applyNumberFormat="1" applyFont="1" applyFill="1" applyBorder="1" applyAlignment="1">
      <alignment horizontal="center" vertical="top" wrapText="1"/>
    </xf>
    <xf numFmtId="0" fontId="3" fillId="6" borderId="19" xfId="0" applyFont="1" applyFill="1" applyBorder="1" applyAlignment="1">
      <alignment vertical="top" wrapText="1"/>
    </xf>
    <xf numFmtId="49" fontId="3" fillId="6" borderId="32" xfId="0" applyNumberFormat="1" applyFont="1" applyFill="1" applyBorder="1" applyAlignment="1">
      <alignment horizontal="center" vertical="top" wrapText="1"/>
    </xf>
    <xf numFmtId="0" fontId="3" fillId="6" borderId="10" xfId="1" applyFont="1" applyFill="1" applyBorder="1" applyAlignment="1">
      <alignment vertical="top" wrapText="1"/>
    </xf>
    <xf numFmtId="0" fontId="3" fillId="6" borderId="43" xfId="0" applyFont="1" applyFill="1" applyBorder="1" applyAlignment="1">
      <alignment horizontal="left" vertical="top" wrapText="1"/>
    </xf>
    <xf numFmtId="49" fontId="1" fillId="6" borderId="16" xfId="0" applyNumberFormat="1" applyFont="1" applyFill="1" applyBorder="1" applyAlignment="1">
      <alignment horizontal="center" vertical="center" textRotation="90" wrapText="1"/>
    </xf>
    <xf numFmtId="0" fontId="3" fillId="6" borderId="32" xfId="0" applyFont="1" applyFill="1" applyBorder="1" applyAlignment="1">
      <alignment horizontal="left" vertical="top" wrapText="1"/>
    </xf>
    <xf numFmtId="49" fontId="5" fillId="6" borderId="20" xfId="0" applyNumberFormat="1" applyFont="1" applyFill="1" applyBorder="1" applyAlignment="1">
      <alignment horizontal="center" vertical="top"/>
    </xf>
    <xf numFmtId="49" fontId="5" fillId="6" borderId="32" xfId="0" applyNumberFormat="1" applyFont="1" applyFill="1" applyBorder="1" applyAlignment="1">
      <alignment horizontal="center" vertical="top"/>
    </xf>
    <xf numFmtId="0" fontId="3" fillId="6" borderId="16" xfId="0" applyFont="1" applyFill="1" applyBorder="1" applyAlignment="1">
      <alignment horizontal="left" vertical="top" wrapText="1"/>
    </xf>
    <xf numFmtId="49" fontId="3" fillId="6" borderId="9" xfId="0" applyNumberFormat="1" applyFont="1" applyFill="1" applyBorder="1" applyAlignment="1">
      <alignment horizontal="center" vertical="center" wrapText="1"/>
    </xf>
    <xf numFmtId="49" fontId="5" fillId="6" borderId="18" xfId="0" applyNumberFormat="1" applyFont="1" applyFill="1" applyBorder="1" applyAlignment="1">
      <alignment horizontal="center" vertical="top" wrapText="1"/>
    </xf>
    <xf numFmtId="49" fontId="3" fillId="6" borderId="9" xfId="0" applyNumberFormat="1" applyFont="1" applyFill="1" applyBorder="1" applyAlignment="1">
      <alignment horizontal="center" vertical="top" wrapText="1"/>
    </xf>
    <xf numFmtId="0" fontId="3" fillId="6" borderId="46" xfId="0" applyFont="1" applyFill="1" applyBorder="1" applyAlignment="1">
      <alignment horizontal="left" vertical="top" wrapText="1"/>
    </xf>
    <xf numFmtId="0" fontId="3" fillId="6" borderId="90" xfId="0" applyFont="1" applyFill="1" applyBorder="1" applyAlignment="1">
      <alignment vertical="top" wrapText="1"/>
    </xf>
    <xf numFmtId="0" fontId="3" fillId="2" borderId="9" xfId="0" applyFont="1" applyFill="1" applyBorder="1" applyAlignment="1">
      <alignment horizontal="center" vertical="top" wrapText="1"/>
    </xf>
    <xf numFmtId="0" fontId="7" fillId="9" borderId="61" xfId="0" applyFont="1" applyFill="1" applyBorder="1" applyAlignment="1">
      <alignment horizontal="left" vertical="top" wrapText="1"/>
    </xf>
    <xf numFmtId="49" fontId="5" fillId="8" borderId="16" xfId="0" applyNumberFormat="1" applyFont="1" applyFill="1" applyBorder="1" applyAlignment="1">
      <alignment horizontal="center" vertical="top" wrapText="1"/>
    </xf>
    <xf numFmtId="49" fontId="5" fillId="10" borderId="10" xfId="0" applyNumberFormat="1" applyFont="1" applyFill="1" applyBorder="1" applyAlignment="1">
      <alignment horizontal="center" vertical="top"/>
    </xf>
    <xf numFmtId="49" fontId="5" fillId="6" borderId="16" xfId="0" applyNumberFormat="1" applyFont="1" applyFill="1" applyBorder="1" applyAlignment="1">
      <alignment horizontal="center" vertical="top" wrapText="1"/>
    </xf>
    <xf numFmtId="49" fontId="5" fillId="6" borderId="32" xfId="0" applyNumberFormat="1" applyFont="1" applyFill="1" applyBorder="1" applyAlignment="1">
      <alignment horizontal="center" vertical="top" wrapText="1"/>
    </xf>
    <xf numFmtId="49" fontId="5" fillId="3" borderId="16" xfId="0" applyNumberFormat="1" applyFont="1" applyFill="1" applyBorder="1" applyAlignment="1">
      <alignment horizontal="center" vertical="top"/>
    </xf>
    <xf numFmtId="0" fontId="3" fillId="6" borderId="63" xfId="0" applyFont="1" applyFill="1" applyBorder="1" applyAlignment="1">
      <alignment horizontal="left" vertical="top" wrapText="1"/>
    </xf>
    <xf numFmtId="0" fontId="3" fillId="6" borderId="10" xfId="0" applyFont="1" applyFill="1" applyBorder="1" applyAlignment="1">
      <alignment vertical="top" wrapText="1"/>
    </xf>
    <xf numFmtId="0" fontId="3" fillId="6" borderId="10" xfId="0" applyFont="1" applyFill="1" applyBorder="1" applyAlignment="1">
      <alignment horizontal="left" vertical="top" wrapText="1"/>
    </xf>
    <xf numFmtId="0" fontId="3" fillId="6" borderId="29" xfId="0" applyFont="1" applyFill="1" applyBorder="1" applyAlignment="1">
      <alignment horizontal="left" vertical="top" wrapText="1"/>
    </xf>
    <xf numFmtId="0" fontId="3" fillId="6" borderId="37" xfId="0" applyFont="1" applyFill="1" applyBorder="1" applyAlignment="1">
      <alignment horizontal="center" vertical="center" textRotation="90" wrapText="1"/>
    </xf>
    <xf numFmtId="0" fontId="3" fillId="6" borderId="19" xfId="0" applyFont="1" applyFill="1" applyBorder="1" applyAlignment="1">
      <alignment horizontal="center" vertical="center" textRotation="90" wrapText="1"/>
    </xf>
    <xf numFmtId="49" fontId="5" fillId="6" borderId="18" xfId="0" applyNumberFormat="1" applyFont="1" applyFill="1" applyBorder="1" applyAlignment="1">
      <alignment horizontal="center" vertical="top"/>
    </xf>
    <xf numFmtId="49" fontId="5" fillId="6" borderId="31" xfId="0" applyNumberFormat="1" applyFont="1" applyFill="1" applyBorder="1" applyAlignment="1">
      <alignment horizontal="center" vertical="top"/>
    </xf>
    <xf numFmtId="49" fontId="0" fillId="0" borderId="24" xfId="0" applyNumberFormat="1" applyFont="1" applyBorder="1" applyAlignment="1">
      <alignment horizontal="center" vertical="center" textRotation="90" wrapText="1"/>
    </xf>
    <xf numFmtId="165" fontId="3" fillId="0" borderId="9" xfId="0" applyNumberFormat="1" applyFont="1" applyFill="1" applyBorder="1" applyAlignment="1">
      <alignment horizontal="center" vertical="top"/>
    </xf>
    <xf numFmtId="49" fontId="5" fillId="10" borderId="8" xfId="0" applyNumberFormat="1" applyFont="1" applyFill="1" applyBorder="1" applyAlignment="1">
      <alignment horizontal="center" vertical="top"/>
    </xf>
    <xf numFmtId="49" fontId="5" fillId="3" borderId="48" xfId="0" applyNumberFormat="1" applyFont="1" applyFill="1" applyBorder="1" applyAlignment="1">
      <alignment horizontal="center" vertical="top"/>
    </xf>
    <xf numFmtId="49" fontId="5" fillId="8" borderId="16" xfId="0" applyNumberFormat="1" applyFont="1" applyFill="1" applyBorder="1" applyAlignment="1">
      <alignment horizontal="center" vertical="top"/>
    </xf>
    <xf numFmtId="49" fontId="5" fillId="6" borderId="16" xfId="0" applyNumberFormat="1" applyFont="1" applyFill="1" applyBorder="1" applyAlignment="1">
      <alignment horizontal="center" vertical="top"/>
    </xf>
    <xf numFmtId="49" fontId="5" fillId="3" borderId="45" xfId="0" applyNumberFormat="1" applyFont="1" applyFill="1" applyBorder="1" applyAlignment="1">
      <alignment horizontal="center" vertical="top"/>
    </xf>
    <xf numFmtId="0" fontId="7" fillId="6" borderId="9" xfId="0" applyFont="1" applyFill="1" applyBorder="1" applyAlignment="1">
      <alignment horizontal="center" vertical="top" wrapText="1"/>
    </xf>
    <xf numFmtId="0" fontId="7" fillId="6" borderId="16" xfId="0" applyFont="1" applyFill="1" applyBorder="1" applyAlignment="1">
      <alignment vertical="top" wrapText="1"/>
    </xf>
    <xf numFmtId="49" fontId="5" fillId="6" borderId="20" xfId="0" applyNumberFormat="1" applyFont="1" applyFill="1" applyBorder="1" applyAlignment="1">
      <alignment horizontal="center" vertical="top" wrapText="1"/>
    </xf>
    <xf numFmtId="0" fontId="3" fillId="6" borderId="20" xfId="0" applyFont="1" applyFill="1" applyBorder="1" applyAlignment="1">
      <alignment horizontal="center" vertical="center" textRotation="90" wrapText="1"/>
    </xf>
    <xf numFmtId="0" fontId="3" fillId="6" borderId="16" xfId="0" applyFont="1" applyFill="1" applyBorder="1" applyAlignment="1">
      <alignment horizontal="center" vertical="center" textRotation="90" wrapText="1"/>
    </xf>
    <xf numFmtId="0" fontId="3" fillId="6" borderId="32" xfId="0" applyFont="1" applyFill="1" applyBorder="1" applyAlignment="1">
      <alignment horizontal="center" vertical="center" textRotation="90" wrapText="1"/>
    </xf>
    <xf numFmtId="0" fontId="3" fillId="6" borderId="9" xfId="0" applyFont="1" applyFill="1" applyBorder="1" applyAlignment="1">
      <alignment horizontal="center" vertical="top" wrapText="1"/>
    </xf>
    <xf numFmtId="0" fontId="3" fillId="6" borderId="98" xfId="0" applyFont="1" applyFill="1" applyBorder="1" applyAlignment="1">
      <alignment horizontal="center" vertical="top" wrapText="1"/>
    </xf>
    <xf numFmtId="0" fontId="3" fillId="6" borderId="6" xfId="0" applyFont="1" applyFill="1" applyBorder="1" applyAlignment="1">
      <alignment horizontal="center" vertical="top" wrapText="1"/>
    </xf>
    <xf numFmtId="0" fontId="3" fillId="6" borderId="6" xfId="0" applyFont="1" applyFill="1" applyBorder="1" applyAlignment="1">
      <alignment horizontal="center" vertical="center" wrapText="1"/>
    </xf>
    <xf numFmtId="0" fontId="0" fillId="0" borderId="22" xfId="0" applyBorder="1" applyAlignment="1">
      <alignment horizontal="center" vertical="center" wrapText="1"/>
    </xf>
    <xf numFmtId="49" fontId="9" fillId="6" borderId="16" xfId="0" applyNumberFormat="1" applyFont="1" applyFill="1" applyBorder="1" applyAlignment="1">
      <alignment horizontal="center" vertical="center" textRotation="90" wrapText="1"/>
    </xf>
    <xf numFmtId="0" fontId="3" fillId="6" borderId="46" xfId="0" applyFont="1" applyFill="1" applyBorder="1" applyAlignment="1">
      <alignment horizontal="center" vertical="center" textRotation="90" wrapText="1"/>
    </xf>
    <xf numFmtId="0" fontId="3" fillId="6" borderId="48" xfId="0" applyFont="1" applyFill="1" applyBorder="1" applyAlignment="1">
      <alignment horizontal="center" vertical="center" textRotation="90" wrapText="1"/>
    </xf>
    <xf numFmtId="49" fontId="3" fillId="6" borderId="22" xfId="0" applyNumberFormat="1" applyFont="1" applyFill="1" applyBorder="1" applyAlignment="1">
      <alignment horizontal="center" vertical="top" wrapText="1"/>
    </xf>
    <xf numFmtId="49" fontId="3" fillId="6" borderId="38" xfId="0" applyNumberFormat="1" applyFont="1" applyFill="1" applyBorder="1" applyAlignment="1">
      <alignment horizontal="center" vertical="top" wrapText="1"/>
    </xf>
    <xf numFmtId="0" fontId="3" fillId="0" borderId="8" xfId="0" applyFont="1" applyFill="1" applyBorder="1" applyAlignment="1">
      <alignment horizontal="left" vertical="top" wrapText="1"/>
    </xf>
    <xf numFmtId="0" fontId="3" fillId="6" borderId="38" xfId="0" applyFont="1" applyFill="1" applyBorder="1" applyAlignment="1">
      <alignment horizontal="left" vertical="top" wrapText="1"/>
    </xf>
    <xf numFmtId="49" fontId="5" fillId="6" borderId="27" xfId="0" applyNumberFormat="1" applyFont="1" applyFill="1" applyBorder="1" applyAlignment="1">
      <alignment horizontal="center" vertical="top"/>
    </xf>
    <xf numFmtId="49" fontId="5" fillId="3" borderId="57" xfId="0" applyNumberFormat="1" applyFont="1" applyFill="1" applyBorder="1" applyAlignment="1">
      <alignment horizontal="center" vertical="top"/>
    </xf>
    <xf numFmtId="49" fontId="5" fillId="10" borderId="11" xfId="0" applyNumberFormat="1" applyFont="1" applyFill="1" applyBorder="1" applyAlignment="1">
      <alignment horizontal="center" vertical="top"/>
    </xf>
    <xf numFmtId="49" fontId="9" fillId="6" borderId="32" xfId="0" applyNumberFormat="1" applyFont="1" applyFill="1" applyBorder="1" applyAlignment="1">
      <alignment horizontal="center" vertical="center" textRotation="90" wrapText="1"/>
    </xf>
    <xf numFmtId="165" fontId="3" fillId="0" borderId="51" xfId="0" applyNumberFormat="1" applyFont="1" applyFill="1" applyBorder="1" applyAlignment="1">
      <alignment horizontal="center" vertical="top"/>
    </xf>
    <xf numFmtId="0" fontId="3" fillId="0" borderId="10" xfId="0" applyFont="1" applyFill="1" applyBorder="1" applyAlignment="1">
      <alignment horizontal="left" vertical="top" wrapText="1"/>
    </xf>
    <xf numFmtId="49" fontId="5" fillId="6" borderId="25" xfId="0" applyNumberFormat="1" applyFont="1" applyFill="1" applyBorder="1" applyAlignment="1">
      <alignment horizontal="center" vertical="top"/>
    </xf>
    <xf numFmtId="0" fontId="3" fillId="6" borderId="10" xfId="0" applyFont="1" applyFill="1" applyBorder="1" applyAlignment="1">
      <alignment vertical="top" wrapText="1"/>
    </xf>
    <xf numFmtId="0" fontId="3" fillId="6" borderId="9" xfId="0" applyFont="1" applyFill="1" applyBorder="1" applyAlignment="1">
      <alignment horizontal="center" vertical="top" wrapText="1"/>
    </xf>
    <xf numFmtId="0" fontId="3" fillId="6" borderId="0" xfId="0" applyFont="1" applyFill="1" applyBorder="1" applyAlignment="1">
      <alignment vertical="top"/>
    </xf>
    <xf numFmtId="1" fontId="3" fillId="0" borderId="76" xfId="0" applyNumberFormat="1" applyFont="1" applyFill="1" applyBorder="1" applyAlignment="1">
      <alignment horizontal="center" vertical="top" wrapText="1"/>
    </xf>
    <xf numFmtId="1" fontId="3" fillId="0" borderId="81" xfId="0" applyNumberFormat="1" applyFont="1" applyFill="1" applyBorder="1" applyAlignment="1">
      <alignment horizontal="center" vertical="top" wrapText="1"/>
    </xf>
    <xf numFmtId="165" fontId="17" fillId="6" borderId="63" xfId="0" applyNumberFormat="1" applyFont="1" applyFill="1" applyBorder="1" applyAlignment="1">
      <alignment horizontal="center" vertical="top"/>
    </xf>
    <xf numFmtId="165" fontId="3" fillId="6" borderId="53" xfId="0" applyNumberFormat="1" applyFont="1" applyFill="1" applyBorder="1" applyAlignment="1">
      <alignment horizontal="right" vertical="top"/>
    </xf>
    <xf numFmtId="0" fontId="3" fillId="0" borderId="29" xfId="0" applyFont="1" applyBorder="1" applyAlignment="1">
      <alignment vertical="top" wrapText="1"/>
    </xf>
    <xf numFmtId="0" fontId="3" fillId="6" borderId="21" xfId="0" applyFont="1" applyFill="1" applyBorder="1" applyAlignment="1">
      <alignment horizontal="center" vertical="top"/>
    </xf>
    <xf numFmtId="0" fontId="3" fillId="6" borderId="90" xfId="0" applyFont="1" applyFill="1" applyBorder="1" applyAlignment="1">
      <alignment vertical="top"/>
    </xf>
    <xf numFmtId="0" fontId="3" fillId="6" borderId="91" xfId="0" applyFont="1" applyFill="1" applyBorder="1" applyAlignment="1">
      <alignment vertical="top"/>
    </xf>
    <xf numFmtId="0" fontId="3" fillId="0" borderId="37" xfId="0" applyFont="1" applyBorder="1" applyAlignment="1">
      <alignment horizontal="center" vertical="center" textRotation="90"/>
    </xf>
    <xf numFmtId="3" fontId="16" fillId="6" borderId="0" xfId="0" applyNumberFormat="1" applyFont="1" applyFill="1" applyBorder="1" applyAlignment="1">
      <alignment horizontal="center" vertical="center" textRotation="90" wrapText="1"/>
    </xf>
    <xf numFmtId="0" fontId="3" fillId="6" borderId="92" xfId="1" applyFont="1" applyFill="1" applyBorder="1" applyAlignment="1">
      <alignment vertical="top" wrapText="1"/>
    </xf>
    <xf numFmtId="3" fontId="3" fillId="6" borderId="93" xfId="0" applyNumberFormat="1" applyFont="1" applyFill="1" applyBorder="1" applyAlignment="1">
      <alignment horizontal="center" vertical="top" wrapText="1"/>
    </xf>
    <xf numFmtId="0" fontId="27" fillId="6" borderId="38" xfId="0" applyFont="1" applyFill="1" applyBorder="1" applyAlignment="1">
      <alignment horizontal="left" vertical="top" wrapText="1"/>
    </xf>
    <xf numFmtId="165" fontId="17" fillId="6" borderId="53" xfId="0" applyNumberFormat="1" applyFont="1" applyFill="1" applyBorder="1" applyAlignment="1">
      <alignment horizontal="center" vertical="top"/>
    </xf>
    <xf numFmtId="0" fontId="3" fillId="6" borderId="47" xfId="0" applyFont="1" applyFill="1" applyBorder="1" applyAlignment="1">
      <alignment vertical="top" wrapText="1"/>
    </xf>
    <xf numFmtId="0" fontId="3" fillId="6" borderId="32" xfId="0" applyFont="1" applyFill="1" applyBorder="1" applyAlignment="1">
      <alignment horizontal="center" vertical="top"/>
    </xf>
    <xf numFmtId="0" fontId="3" fillId="6" borderId="47" xfId="0" applyFont="1" applyFill="1" applyBorder="1" applyAlignment="1">
      <alignment horizontal="center" vertical="top"/>
    </xf>
    <xf numFmtId="0" fontId="3" fillId="6" borderId="31" xfId="0" applyFont="1" applyFill="1" applyBorder="1" applyAlignment="1">
      <alignment horizontal="center" vertical="top"/>
    </xf>
    <xf numFmtId="0" fontId="3" fillId="6" borderId="40" xfId="0" applyFont="1" applyFill="1" applyBorder="1" applyAlignment="1">
      <alignment vertical="top" wrapText="1"/>
    </xf>
    <xf numFmtId="0" fontId="3" fillId="6" borderId="20" xfId="0" applyFont="1" applyFill="1" applyBorder="1" applyAlignment="1">
      <alignment horizontal="center" vertical="top"/>
    </xf>
    <xf numFmtId="0" fontId="3" fillId="6" borderId="40" xfId="0" applyFont="1" applyFill="1" applyBorder="1" applyAlignment="1">
      <alignment horizontal="center" vertical="top"/>
    </xf>
    <xf numFmtId="0" fontId="3" fillId="6" borderId="1" xfId="0" applyFont="1" applyFill="1" applyBorder="1" applyAlignment="1">
      <alignment horizontal="center" vertical="top"/>
    </xf>
    <xf numFmtId="0" fontId="3" fillId="6" borderId="0" xfId="0" applyFont="1" applyFill="1" applyBorder="1" applyAlignment="1">
      <alignment horizontal="center" vertical="top"/>
    </xf>
    <xf numFmtId="0" fontId="3" fillId="6" borderId="18" xfId="0" applyFont="1" applyFill="1" applyBorder="1" applyAlignment="1">
      <alignment horizontal="center" vertical="top"/>
    </xf>
    <xf numFmtId="165" fontId="3" fillId="6" borderId="38" xfId="0" applyNumberFormat="1" applyFont="1" applyFill="1" applyBorder="1" applyAlignment="1">
      <alignment horizontal="center" vertical="center"/>
    </xf>
    <xf numFmtId="165" fontId="3" fillId="6" borderId="53" xfId="0" applyNumberFormat="1" applyFont="1" applyFill="1" applyBorder="1" applyAlignment="1">
      <alignment horizontal="center" vertical="center"/>
    </xf>
    <xf numFmtId="165" fontId="3" fillId="6" borderId="63" xfId="0" applyNumberFormat="1" applyFont="1" applyFill="1" applyBorder="1" applyAlignment="1">
      <alignment horizontal="center" vertical="center"/>
    </xf>
    <xf numFmtId="165" fontId="3" fillId="2" borderId="18" xfId="0" applyNumberFormat="1" applyFont="1" applyFill="1" applyBorder="1" applyAlignment="1">
      <alignment horizontal="center" vertical="top"/>
    </xf>
    <xf numFmtId="3" fontId="3" fillId="6" borderId="47" xfId="0" applyNumberFormat="1" applyFont="1" applyFill="1" applyBorder="1" applyAlignment="1">
      <alignment horizontal="center" vertical="top"/>
    </xf>
    <xf numFmtId="49" fontId="5" fillId="6" borderId="18" xfId="0" applyNumberFormat="1" applyFont="1" applyFill="1" applyBorder="1" applyAlignment="1">
      <alignment horizontal="center" vertical="top"/>
    </xf>
    <xf numFmtId="49" fontId="5" fillId="6" borderId="16" xfId="0" applyNumberFormat="1" applyFont="1" applyFill="1" applyBorder="1" applyAlignment="1">
      <alignment horizontal="center" vertical="top"/>
    </xf>
    <xf numFmtId="49" fontId="5" fillId="10" borderId="10" xfId="0" applyNumberFormat="1" applyFont="1" applyFill="1" applyBorder="1" applyAlignment="1">
      <alignment horizontal="center" vertical="top"/>
    </xf>
    <xf numFmtId="49" fontId="5" fillId="3" borderId="16" xfId="0" applyNumberFormat="1" applyFont="1" applyFill="1" applyBorder="1" applyAlignment="1">
      <alignment horizontal="center" vertical="top"/>
    </xf>
    <xf numFmtId="49" fontId="5" fillId="8" borderId="16" xfId="0" applyNumberFormat="1" applyFont="1" applyFill="1" applyBorder="1" applyAlignment="1">
      <alignment horizontal="center" vertical="top"/>
    </xf>
    <xf numFmtId="49" fontId="5" fillId="6" borderId="31" xfId="0" applyNumberFormat="1" applyFont="1" applyFill="1" applyBorder="1" applyAlignment="1">
      <alignment horizontal="center" vertical="top"/>
    </xf>
    <xf numFmtId="0" fontId="3" fillId="6" borderId="10" xfId="1" applyFont="1" applyFill="1" applyBorder="1" applyAlignment="1">
      <alignment vertical="top" wrapText="1"/>
    </xf>
    <xf numFmtId="0" fontId="0" fillId="0" borderId="24" xfId="0" applyBorder="1" applyAlignment="1">
      <alignment horizontal="left" vertical="top" wrapText="1"/>
    </xf>
    <xf numFmtId="0" fontId="25" fillId="6" borderId="67" xfId="0" applyFont="1" applyFill="1" applyBorder="1" applyAlignment="1">
      <alignment horizontal="center" vertical="center" textRotation="90" wrapText="1"/>
    </xf>
    <xf numFmtId="49" fontId="5" fillId="6" borderId="25" xfId="0" applyNumberFormat="1" applyFont="1" applyFill="1" applyBorder="1" applyAlignment="1">
      <alignment horizontal="center" vertical="top"/>
    </xf>
    <xf numFmtId="0" fontId="3" fillId="6" borderId="10" xfId="1" applyFont="1" applyFill="1" applyBorder="1" applyAlignment="1">
      <alignment vertical="top" wrapText="1"/>
    </xf>
    <xf numFmtId="0" fontId="3" fillId="6" borderId="10" xfId="1" applyFont="1" applyFill="1" applyBorder="1" applyAlignment="1">
      <alignment vertical="top" wrapText="1"/>
    </xf>
    <xf numFmtId="49" fontId="2" fillId="6" borderId="20" xfId="0" applyNumberFormat="1" applyFont="1" applyFill="1" applyBorder="1" applyAlignment="1">
      <alignment horizontal="center" vertical="center" textRotation="90" wrapText="1"/>
    </xf>
    <xf numFmtId="49" fontId="2" fillId="6" borderId="16" xfId="0" applyNumberFormat="1" applyFont="1" applyFill="1" applyBorder="1" applyAlignment="1">
      <alignment horizontal="center" vertical="center" textRotation="90" wrapText="1"/>
    </xf>
    <xf numFmtId="49" fontId="5" fillId="6" borderId="18" xfId="0" applyNumberFormat="1" applyFont="1" applyFill="1" applyBorder="1" applyAlignment="1">
      <alignment horizontal="center" vertical="top"/>
    </xf>
    <xf numFmtId="49" fontId="3" fillId="6" borderId="9" xfId="0" applyNumberFormat="1" applyFont="1" applyFill="1" applyBorder="1" applyAlignment="1">
      <alignment horizontal="center" vertical="top" wrapText="1"/>
    </xf>
    <xf numFmtId="49" fontId="3" fillId="6" borderId="9" xfId="0" applyNumberFormat="1" applyFont="1" applyFill="1" applyBorder="1" applyAlignment="1">
      <alignment horizontal="center" vertical="center" wrapText="1"/>
    </xf>
    <xf numFmtId="49" fontId="5" fillId="6" borderId="16" xfId="0" applyNumberFormat="1" applyFont="1" applyFill="1" applyBorder="1" applyAlignment="1">
      <alignment horizontal="center" vertical="top"/>
    </xf>
    <xf numFmtId="49" fontId="5" fillId="6" borderId="32" xfId="0" applyNumberFormat="1" applyFont="1" applyFill="1" applyBorder="1" applyAlignment="1">
      <alignment horizontal="center" vertical="top"/>
    </xf>
    <xf numFmtId="49" fontId="5" fillId="10" borderId="10" xfId="0" applyNumberFormat="1" applyFont="1" applyFill="1" applyBorder="1" applyAlignment="1">
      <alignment horizontal="center" vertical="top"/>
    </xf>
    <xf numFmtId="49" fontId="5" fillId="8" borderId="16" xfId="0" applyNumberFormat="1" applyFont="1" applyFill="1" applyBorder="1" applyAlignment="1">
      <alignment horizontal="center" vertical="top"/>
    </xf>
    <xf numFmtId="49" fontId="2" fillId="6" borderId="32" xfId="0" applyNumberFormat="1" applyFont="1" applyFill="1" applyBorder="1" applyAlignment="1">
      <alignment horizontal="center" vertical="center" textRotation="90" wrapText="1"/>
    </xf>
    <xf numFmtId="0" fontId="3" fillId="6" borderId="10" xfId="0" applyFont="1" applyFill="1" applyBorder="1" applyAlignment="1">
      <alignment vertical="top" wrapText="1"/>
    </xf>
    <xf numFmtId="49" fontId="5" fillId="3" borderId="48" xfId="0" applyNumberFormat="1" applyFont="1" applyFill="1" applyBorder="1" applyAlignment="1">
      <alignment horizontal="center" vertical="top"/>
    </xf>
    <xf numFmtId="0" fontId="3" fillId="6" borderId="9" xfId="0" applyFont="1" applyFill="1" applyBorder="1" applyAlignment="1">
      <alignment horizontal="center" vertical="top" wrapText="1"/>
    </xf>
    <xf numFmtId="0" fontId="3" fillId="6" borderId="6" xfId="0" applyFont="1" applyFill="1" applyBorder="1" applyAlignment="1">
      <alignment horizontal="center" vertical="top" wrapText="1"/>
    </xf>
    <xf numFmtId="0" fontId="3" fillId="6" borderId="10" xfId="1" applyFont="1" applyFill="1" applyBorder="1" applyAlignment="1">
      <alignment vertical="top" wrapText="1"/>
    </xf>
    <xf numFmtId="3" fontId="9" fillId="6" borderId="16" xfId="0" applyNumberFormat="1" applyFont="1" applyFill="1" applyBorder="1" applyAlignment="1">
      <alignment horizontal="center" vertical="center" textRotation="90" wrapText="1"/>
    </xf>
    <xf numFmtId="0" fontId="3" fillId="6" borderId="37" xfId="0" applyFont="1" applyFill="1" applyBorder="1" applyAlignment="1">
      <alignment horizontal="center" vertical="center" textRotation="90" wrapText="1"/>
    </xf>
    <xf numFmtId="49" fontId="5" fillId="10" borderId="8" xfId="0" applyNumberFormat="1" applyFont="1" applyFill="1" applyBorder="1" applyAlignment="1">
      <alignment horizontal="center" vertical="top"/>
    </xf>
    <xf numFmtId="49" fontId="5" fillId="3" borderId="45" xfId="0" applyNumberFormat="1" applyFont="1" applyFill="1" applyBorder="1" applyAlignment="1">
      <alignment horizontal="center" vertical="top"/>
    </xf>
    <xf numFmtId="49" fontId="5" fillId="8" borderId="26" xfId="0" applyNumberFormat="1" applyFont="1" applyFill="1" applyBorder="1" applyAlignment="1">
      <alignment horizontal="center" vertical="top"/>
    </xf>
    <xf numFmtId="49" fontId="5" fillId="6" borderId="27" xfId="0" applyNumberFormat="1" applyFont="1" applyFill="1" applyBorder="1" applyAlignment="1">
      <alignment horizontal="center" vertical="top"/>
    </xf>
    <xf numFmtId="165" fontId="3" fillId="0" borderId="9" xfId="0" applyNumberFormat="1" applyFont="1" applyFill="1" applyBorder="1" applyAlignment="1">
      <alignment horizontal="center" vertical="top"/>
    </xf>
    <xf numFmtId="49" fontId="5" fillId="3" borderId="57" xfId="0" applyNumberFormat="1" applyFont="1" applyFill="1" applyBorder="1" applyAlignment="1">
      <alignment horizontal="center" vertical="top"/>
    </xf>
    <xf numFmtId="49" fontId="5" fillId="6" borderId="26" xfId="0" applyNumberFormat="1" applyFont="1" applyFill="1" applyBorder="1" applyAlignment="1">
      <alignment horizontal="center" vertical="top"/>
    </xf>
    <xf numFmtId="0" fontId="2" fillId="6" borderId="20" xfId="0" applyFont="1" applyFill="1" applyBorder="1" applyAlignment="1">
      <alignment horizontal="center" vertical="center" textRotation="90" wrapText="1"/>
    </xf>
    <xf numFmtId="0" fontId="2" fillId="6" borderId="16" xfId="0" applyFont="1" applyFill="1" applyBorder="1" applyAlignment="1">
      <alignment horizontal="center" vertical="center" textRotation="90" wrapText="1"/>
    </xf>
    <xf numFmtId="0" fontId="2" fillId="6" borderId="32" xfId="0" applyFont="1" applyFill="1" applyBorder="1" applyAlignment="1">
      <alignment horizontal="center" vertical="center" textRotation="90" wrapText="1"/>
    </xf>
    <xf numFmtId="0" fontId="3" fillId="6" borderId="10" xfId="0" applyFont="1" applyFill="1" applyBorder="1" applyAlignment="1">
      <alignment horizontal="left" vertical="top" wrapText="1"/>
    </xf>
    <xf numFmtId="0" fontId="3" fillId="6" borderId="43" xfId="1" applyFont="1" applyFill="1" applyBorder="1" applyAlignment="1">
      <alignment vertical="top" wrapText="1"/>
    </xf>
    <xf numFmtId="165" fontId="3" fillId="0" borderId="53" xfId="0" applyNumberFormat="1" applyFont="1" applyFill="1" applyBorder="1" applyAlignment="1">
      <alignment horizontal="center" vertical="top"/>
    </xf>
    <xf numFmtId="0" fontId="3" fillId="6" borderId="9" xfId="0" applyFont="1" applyFill="1" applyBorder="1" applyAlignment="1">
      <alignment horizontal="center" vertical="top" wrapText="1"/>
    </xf>
    <xf numFmtId="49" fontId="3" fillId="6" borderId="109" xfId="0" applyNumberFormat="1" applyFont="1" applyFill="1" applyBorder="1" applyAlignment="1">
      <alignment horizontal="center" vertical="top" wrapText="1"/>
    </xf>
    <xf numFmtId="49" fontId="3" fillId="6" borderId="106" xfId="0" applyNumberFormat="1" applyFont="1" applyFill="1" applyBorder="1" applyAlignment="1">
      <alignment horizontal="center" vertical="top" wrapText="1"/>
    </xf>
    <xf numFmtId="1" fontId="3" fillId="0" borderId="0" xfId="0" applyNumberFormat="1" applyFont="1" applyBorder="1" applyAlignment="1">
      <alignment vertical="top"/>
    </xf>
    <xf numFmtId="0" fontId="3" fillId="6" borderId="20" xfId="0" applyNumberFormat="1" applyFont="1" applyFill="1" applyBorder="1" applyAlignment="1">
      <alignment horizontal="center" vertical="top" wrapText="1"/>
    </xf>
    <xf numFmtId="0" fontId="17" fillId="6" borderId="46"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165" fontId="3" fillId="6" borderId="30" xfId="0" applyNumberFormat="1" applyFont="1" applyFill="1" applyBorder="1" applyAlignment="1">
      <alignment horizontal="center" vertical="top" wrapText="1"/>
    </xf>
    <xf numFmtId="165" fontId="3" fillId="0" borderId="9" xfId="0" applyNumberFormat="1" applyFont="1" applyFill="1" applyBorder="1" applyAlignment="1">
      <alignment horizontal="center" vertical="top" wrapText="1"/>
    </xf>
    <xf numFmtId="0" fontId="3" fillId="6" borderId="67" xfId="0" applyFont="1" applyFill="1" applyBorder="1" applyAlignment="1">
      <alignment vertical="top" wrapText="1"/>
    </xf>
    <xf numFmtId="0" fontId="3" fillId="0" borderId="12" xfId="0" applyFont="1" applyFill="1" applyBorder="1" applyAlignment="1">
      <alignment horizontal="left" vertical="top" wrapText="1"/>
    </xf>
    <xf numFmtId="165" fontId="3" fillId="2" borderId="69" xfId="0" applyNumberFormat="1" applyFont="1" applyFill="1" applyBorder="1" applyAlignment="1">
      <alignment horizontal="center" vertical="top"/>
    </xf>
    <xf numFmtId="165" fontId="3" fillId="2" borderId="8" xfId="0" applyNumberFormat="1" applyFont="1" applyFill="1" applyBorder="1" applyAlignment="1">
      <alignment horizontal="center" vertical="top"/>
    </xf>
    <xf numFmtId="165" fontId="3" fillId="2" borderId="44" xfId="0" applyNumberFormat="1" applyFont="1" applyFill="1" applyBorder="1" applyAlignment="1">
      <alignment horizontal="center" vertical="top"/>
    </xf>
    <xf numFmtId="165" fontId="3" fillId="2" borderId="9" xfId="0" applyNumberFormat="1" applyFont="1" applyFill="1" applyBorder="1" applyAlignment="1">
      <alignment horizontal="right" vertical="top"/>
    </xf>
    <xf numFmtId="165" fontId="3" fillId="2" borderId="63" xfId="0" applyNumberFormat="1" applyFont="1" applyFill="1" applyBorder="1" applyAlignment="1">
      <alignment horizontal="right" vertical="top"/>
    </xf>
    <xf numFmtId="165" fontId="3" fillId="2" borderId="29" xfId="0" applyNumberFormat="1" applyFont="1" applyFill="1" applyBorder="1" applyAlignment="1">
      <alignment horizontal="right" vertical="top"/>
    </xf>
    <xf numFmtId="165" fontId="3" fillId="2" borderId="22" xfId="0" applyNumberFormat="1" applyFont="1" applyFill="1" applyBorder="1" applyAlignment="1">
      <alignment horizontal="right" vertical="top"/>
    </xf>
    <xf numFmtId="3" fontId="9" fillId="0" borderId="63" xfId="1" applyNumberFormat="1" applyFont="1" applyBorder="1" applyAlignment="1">
      <alignment horizontal="center" vertical="top"/>
    </xf>
    <xf numFmtId="165" fontId="3" fillId="0" borderId="63" xfId="1" applyNumberFormat="1" applyFont="1" applyFill="1" applyBorder="1" applyAlignment="1">
      <alignment horizontal="center" vertical="top"/>
    </xf>
    <xf numFmtId="165" fontId="3" fillId="0" borderId="22" xfId="1" applyNumberFormat="1" applyFont="1" applyFill="1" applyBorder="1" applyAlignment="1">
      <alignment horizontal="center" vertical="top"/>
    </xf>
    <xf numFmtId="49" fontId="5" fillId="6" borderId="18" xfId="0" applyNumberFormat="1" applyFont="1" applyFill="1" applyBorder="1" applyAlignment="1">
      <alignment horizontal="center" vertical="top"/>
    </xf>
    <xf numFmtId="49" fontId="5" fillId="6" borderId="16" xfId="0" applyNumberFormat="1" applyFont="1" applyFill="1" applyBorder="1" applyAlignment="1">
      <alignment horizontal="center" vertical="top"/>
    </xf>
    <xf numFmtId="49" fontId="5" fillId="10" borderId="10" xfId="0" applyNumberFormat="1" applyFont="1" applyFill="1" applyBorder="1" applyAlignment="1">
      <alignment horizontal="center" vertical="top"/>
    </xf>
    <xf numFmtId="49" fontId="5" fillId="3" borderId="16" xfId="0" applyNumberFormat="1" applyFont="1" applyFill="1" applyBorder="1" applyAlignment="1">
      <alignment horizontal="center" vertical="top"/>
    </xf>
    <xf numFmtId="49" fontId="5" fillId="8" borderId="16" xfId="0" applyNumberFormat="1" applyFont="1" applyFill="1" applyBorder="1" applyAlignment="1">
      <alignment horizontal="center" vertical="top"/>
    </xf>
    <xf numFmtId="49" fontId="3" fillId="6" borderId="51" xfId="0" applyNumberFormat="1" applyFont="1" applyFill="1" applyBorder="1" applyAlignment="1">
      <alignment horizontal="center" vertical="center" wrapText="1"/>
    </xf>
    <xf numFmtId="0" fontId="2" fillId="6" borderId="24" xfId="0" applyFont="1" applyFill="1" applyBorder="1" applyAlignment="1">
      <alignment horizontal="center" vertical="center" textRotation="90" wrapText="1"/>
    </xf>
    <xf numFmtId="0" fontId="3" fillId="6" borderId="94" xfId="0" applyNumberFormat="1" applyFont="1" applyFill="1" applyBorder="1" applyAlignment="1">
      <alignment horizontal="center" vertical="top" wrapText="1"/>
    </xf>
    <xf numFmtId="0" fontId="3" fillId="6" borderId="101" xfId="0" applyNumberFormat="1" applyFont="1" applyFill="1" applyBorder="1" applyAlignment="1">
      <alignment horizontal="center" vertical="top" wrapText="1"/>
    </xf>
    <xf numFmtId="0" fontId="3" fillId="6" borderId="95" xfId="0" applyNumberFormat="1" applyFont="1" applyFill="1" applyBorder="1" applyAlignment="1">
      <alignment horizontal="center" vertical="top" wrapText="1"/>
    </xf>
    <xf numFmtId="0" fontId="3" fillId="6" borderId="32" xfId="0" applyFont="1" applyFill="1" applyBorder="1" applyAlignment="1">
      <alignment vertical="top"/>
    </xf>
    <xf numFmtId="0" fontId="3" fillId="6" borderId="10" xfId="0" applyFont="1" applyFill="1" applyBorder="1" applyAlignment="1">
      <alignment horizontal="left" vertical="top" wrapText="1"/>
    </xf>
    <xf numFmtId="165" fontId="3" fillId="8" borderId="68" xfId="0" applyNumberFormat="1" applyFont="1" applyFill="1" applyBorder="1" applyAlignment="1">
      <alignment horizontal="center" vertical="top" wrapText="1"/>
    </xf>
    <xf numFmtId="0" fontId="0" fillId="0" borderId="0" xfId="0" applyAlignment="1">
      <alignment vertical="top" wrapText="1"/>
    </xf>
    <xf numFmtId="49" fontId="5" fillId="6" borderId="18" xfId="0" applyNumberFormat="1" applyFont="1" applyFill="1" applyBorder="1" applyAlignment="1">
      <alignment horizontal="center" vertical="top"/>
    </xf>
    <xf numFmtId="0" fontId="3" fillId="6" borderId="20" xfId="0" applyFont="1" applyFill="1" applyBorder="1" applyAlignment="1">
      <alignment horizontal="left" vertical="top" wrapText="1"/>
    </xf>
    <xf numFmtId="0" fontId="3" fillId="6" borderId="16" xfId="0" applyFont="1" applyFill="1" applyBorder="1" applyAlignment="1">
      <alignment horizontal="left" vertical="top" wrapText="1"/>
    </xf>
    <xf numFmtId="49" fontId="5" fillId="6" borderId="16" xfId="0" applyNumberFormat="1" applyFont="1" applyFill="1" applyBorder="1" applyAlignment="1">
      <alignment horizontal="center" vertical="top"/>
    </xf>
    <xf numFmtId="0" fontId="3" fillId="6" borderId="20" xfId="0" applyFont="1" applyFill="1" applyBorder="1" applyAlignment="1">
      <alignment horizontal="center" vertical="center" textRotation="90" wrapText="1"/>
    </xf>
    <xf numFmtId="0" fontId="3" fillId="6" borderId="16" xfId="0" applyFont="1" applyFill="1" applyBorder="1" applyAlignment="1">
      <alignment horizontal="center" vertical="center" textRotation="90" wrapText="1"/>
    </xf>
    <xf numFmtId="0" fontId="3" fillId="6" borderId="32" xfId="0" applyFont="1" applyFill="1" applyBorder="1" applyAlignment="1">
      <alignment horizontal="center" vertical="center" textRotation="90" wrapText="1"/>
    </xf>
    <xf numFmtId="49" fontId="5" fillId="10" borderId="10" xfId="0" applyNumberFormat="1" applyFont="1" applyFill="1" applyBorder="1" applyAlignment="1">
      <alignment horizontal="center" vertical="top"/>
    </xf>
    <xf numFmtId="49" fontId="5" fillId="3" borderId="16" xfId="0" applyNumberFormat="1" applyFont="1" applyFill="1" applyBorder="1" applyAlignment="1">
      <alignment horizontal="center" vertical="top"/>
    </xf>
    <xf numFmtId="0" fontId="3" fillId="6" borderId="32" xfId="0" applyFont="1" applyFill="1" applyBorder="1" applyAlignment="1">
      <alignment horizontal="left" vertical="top" wrapText="1"/>
    </xf>
    <xf numFmtId="49" fontId="5" fillId="6" borderId="18" xfId="0" applyNumberFormat="1" applyFont="1" applyFill="1" applyBorder="1" applyAlignment="1">
      <alignment horizontal="center" vertical="top" wrapText="1"/>
    </xf>
    <xf numFmtId="0" fontId="3" fillId="6" borderId="30" xfId="0" applyFont="1" applyFill="1" applyBorder="1" applyAlignment="1">
      <alignment horizontal="left" vertical="top" wrapText="1"/>
    </xf>
    <xf numFmtId="0" fontId="3" fillId="6" borderId="10" xfId="0" applyFont="1" applyFill="1" applyBorder="1" applyAlignment="1">
      <alignment vertical="top" wrapText="1"/>
    </xf>
    <xf numFmtId="49" fontId="5" fillId="6" borderId="31" xfId="0" applyNumberFormat="1" applyFont="1" applyFill="1" applyBorder="1" applyAlignment="1">
      <alignment horizontal="center" vertical="top"/>
    </xf>
    <xf numFmtId="49" fontId="5" fillId="3" borderId="48" xfId="0" applyNumberFormat="1" applyFont="1" applyFill="1" applyBorder="1" applyAlignment="1">
      <alignment horizontal="center" vertical="top"/>
    </xf>
    <xf numFmtId="0" fontId="3" fillId="6" borderId="48" xfId="0" applyFont="1" applyFill="1" applyBorder="1" applyAlignment="1">
      <alignment horizontal="left" vertical="top" wrapText="1"/>
    </xf>
    <xf numFmtId="0" fontId="3" fillId="6" borderId="9" xfId="0" applyFont="1" applyFill="1" applyBorder="1" applyAlignment="1">
      <alignment horizontal="center" vertical="top" wrapText="1"/>
    </xf>
    <xf numFmtId="0" fontId="3" fillId="6" borderId="6" xfId="0" applyFont="1" applyFill="1" applyBorder="1" applyAlignment="1">
      <alignment horizontal="center" vertical="top" wrapText="1"/>
    </xf>
    <xf numFmtId="0" fontId="3" fillId="6" borderId="10" xfId="1" applyFont="1" applyFill="1" applyBorder="1" applyAlignment="1">
      <alignment vertical="top" wrapText="1"/>
    </xf>
    <xf numFmtId="0" fontId="3" fillId="6" borderId="37" xfId="0" applyFont="1" applyFill="1" applyBorder="1" applyAlignment="1">
      <alignment horizontal="center" vertical="center" textRotation="90" wrapText="1"/>
    </xf>
    <xf numFmtId="0" fontId="3" fillId="6" borderId="19" xfId="0" applyFont="1" applyFill="1" applyBorder="1" applyAlignment="1">
      <alignment horizontal="center" vertical="center" textRotation="90" wrapText="1"/>
    </xf>
    <xf numFmtId="49" fontId="5" fillId="10" borderId="8" xfId="0" applyNumberFormat="1" applyFont="1" applyFill="1" applyBorder="1" applyAlignment="1">
      <alignment horizontal="center" vertical="top"/>
    </xf>
    <xf numFmtId="49" fontId="5" fillId="3" borderId="45" xfId="0" applyNumberFormat="1" applyFont="1" applyFill="1" applyBorder="1" applyAlignment="1">
      <alignment horizontal="center" vertical="top"/>
    </xf>
    <xf numFmtId="49" fontId="5" fillId="6" borderId="27" xfId="0" applyNumberFormat="1" applyFont="1" applyFill="1" applyBorder="1" applyAlignment="1">
      <alignment horizontal="center" vertical="top"/>
    </xf>
    <xf numFmtId="0" fontId="3" fillId="6" borderId="43" xfId="0" applyFont="1" applyFill="1" applyBorder="1" applyAlignment="1">
      <alignment horizontal="left" vertical="top" wrapText="1"/>
    </xf>
    <xf numFmtId="49" fontId="5" fillId="10" borderId="11" xfId="0" applyNumberFormat="1" applyFont="1" applyFill="1" applyBorder="1" applyAlignment="1">
      <alignment horizontal="center" vertical="top"/>
    </xf>
    <xf numFmtId="49" fontId="5" fillId="3" borderId="57" xfId="0" applyNumberFormat="1" applyFont="1" applyFill="1" applyBorder="1" applyAlignment="1">
      <alignment horizontal="center" vertical="top"/>
    </xf>
    <xf numFmtId="49" fontId="5" fillId="6" borderId="26" xfId="0" applyNumberFormat="1" applyFont="1" applyFill="1" applyBorder="1" applyAlignment="1">
      <alignment horizontal="center" vertical="top"/>
    </xf>
    <xf numFmtId="49" fontId="5" fillId="6" borderId="24" xfId="0" applyNumberFormat="1" applyFont="1" applyFill="1" applyBorder="1" applyAlignment="1">
      <alignment horizontal="center" vertical="top"/>
    </xf>
    <xf numFmtId="0" fontId="5" fillId="6" borderId="16" xfId="0" applyFont="1" applyFill="1" applyBorder="1" applyAlignment="1">
      <alignment horizontal="left" vertical="top" wrapText="1"/>
    </xf>
    <xf numFmtId="49" fontId="5" fillId="6" borderId="16" xfId="0" applyNumberFormat="1" applyFont="1" applyFill="1" applyBorder="1" applyAlignment="1">
      <alignment horizontal="center" vertical="top" wrapText="1"/>
    </xf>
    <xf numFmtId="0" fontId="3" fillId="6" borderId="10" xfId="0" applyFont="1" applyFill="1" applyBorder="1" applyAlignment="1">
      <alignment horizontal="left" vertical="top" wrapText="1"/>
    </xf>
    <xf numFmtId="0" fontId="3" fillId="6" borderId="29" xfId="0" applyFont="1" applyFill="1" applyBorder="1" applyAlignment="1">
      <alignment horizontal="left" vertical="top" wrapText="1"/>
    </xf>
    <xf numFmtId="0" fontId="3" fillId="6" borderId="16" xfId="0" applyFont="1" applyFill="1" applyBorder="1" applyAlignment="1">
      <alignment vertical="top" wrapText="1"/>
    </xf>
    <xf numFmtId="0" fontId="7" fillId="6" borderId="16" xfId="0" applyFont="1" applyFill="1" applyBorder="1" applyAlignment="1">
      <alignment vertical="top" wrapText="1"/>
    </xf>
    <xf numFmtId="165" fontId="5" fillId="8" borderId="68" xfId="0" applyNumberFormat="1" applyFont="1" applyFill="1" applyBorder="1" applyAlignment="1">
      <alignment horizontal="center" vertical="top" wrapText="1"/>
    </xf>
    <xf numFmtId="165" fontId="3" fillId="6" borderId="68" xfId="0" applyNumberFormat="1" applyFont="1" applyFill="1" applyBorder="1" applyAlignment="1">
      <alignment horizontal="center" vertical="top" wrapText="1"/>
    </xf>
    <xf numFmtId="165" fontId="3" fillId="0" borderId="68" xfId="0" applyNumberFormat="1" applyFont="1" applyBorder="1" applyAlignment="1">
      <alignment horizontal="center" vertical="top" wrapText="1"/>
    </xf>
    <xf numFmtId="3" fontId="3" fillId="0" borderId="0" xfId="0" applyNumberFormat="1" applyFont="1" applyFill="1" applyBorder="1" applyAlignment="1">
      <alignment horizontal="left" vertical="top" wrapText="1"/>
    </xf>
    <xf numFmtId="0" fontId="0" fillId="0" borderId="0" xfId="0" applyAlignment="1">
      <alignment horizontal="left" vertical="top" wrapText="1"/>
    </xf>
    <xf numFmtId="49" fontId="5" fillId="0" borderId="0" xfId="0" applyNumberFormat="1" applyFont="1" applyFill="1" applyBorder="1" applyAlignment="1">
      <alignment horizontal="center" vertical="top" wrapText="1"/>
    </xf>
    <xf numFmtId="165" fontId="5" fillId="4" borderId="70" xfId="0" applyNumberFormat="1" applyFont="1" applyFill="1" applyBorder="1" applyAlignment="1">
      <alignment horizontal="center" vertical="top" wrapText="1"/>
    </xf>
    <xf numFmtId="165" fontId="3" fillId="8" borderId="68" xfId="0" applyNumberFormat="1" applyFont="1" applyFill="1" applyBorder="1" applyAlignment="1">
      <alignment horizontal="center" vertical="top" wrapText="1"/>
    </xf>
    <xf numFmtId="165" fontId="5" fillId="5" borderId="33" xfId="0" applyNumberFormat="1" applyFont="1" applyFill="1" applyBorder="1" applyAlignment="1">
      <alignment horizontal="center" vertical="top" wrapText="1"/>
    </xf>
    <xf numFmtId="165" fontId="5" fillId="4" borderId="68" xfId="0" applyNumberFormat="1" applyFont="1" applyFill="1" applyBorder="1" applyAlignment="1">
      <alignment horizontal="center" vertical="top" wrapText="1"/>
    </xf>
    <xf numFmtId="0" fontId="3" fillId="6" borderId="43" xfId="1" applyFont="1" applyFill="1" applyBorder="1" applyAlignment="1">
      <alignment vertical="top" wrapText="1"/>
    </xf>
    <xf numFmtId="0" fontId="0" fillId="0" borderId="0" xfId="0" applyAlignment="1">
      <alignment vertical="top" wrapText="1"/>
    </xf>
    <xf numFmtId="49" fontId="5" fillId="6" borderId="48" xfId="0" applyNumberFormat="1" applyFont="1" applyFill="1" applyBorder="1" applyAlignment="1">
      <alignment horizontal="center" vertical="top"/>
    </xf>
    <xf numFmtId="0" fontId="3" fillId="0" borderId="10" xfId="0" applyFont="1" applyFill="1" applyBorder="1" applyAlignment="1">
      <alignment horizontal="left" vertical="top" wrapText="1"/>
    </xf>
    <xf numFmtId="0" fontId="5" fillId="6" borderId="26" xfId="0" applyFont="1" applyFill="1" applyBorder="1" applyAlignment="1">
      <alignment vertical="top" wrapText="1"/>
    </xf>
    <xf numFmtId="0" fontId="5" fillId="6" borderId="16" xfId="0" applyFont="1" applyFill="1" applyBorder="1" applyAlignment="1">
      <alignment horizontal="center" vertical="top" wrapText="1"/>
    </xf>
    <xf numFmtId="0" fontId="5" fillId="0" borderId="0" xfId="0" applyNumberFormat="1" applyFont="1" applyAlignment="1">
      <alignment horizontal="center" vertical="top"/>
    </xf>
    <xf numFmtId="3" fontId="3" fillId="0" borderId="0" xfId="0" applyNumberFormat="1" applyFont="1" applyAlignment="1">
      <alignment horizontal="left" vertical="top" wrapText="1"/>
    </xf>
    <xf numFmtId="165" fontId="3" fillId="0" borderId="68" xfId="0" applyNumberFormat="1" applyFont="1" applyBorder="1" applyAlignment="1">
      <alignment horizontal="center" vertical="top" wrapText="1"/>
    </xf>
    <xf numFmtId="165" fontId="3" fillId="8" borderId="68" xfId="0" applyNumberFormat="1" applyFont="1" applyFill="1" applyBorder="1" applyAlignment="1">
      <alignment horizontal="center" vertical="top" wrapText="1"/>
    </xf>
    <xf numFmtId="165" fontId="5" fillId="8" borderId="68" xfId="0" applyNumberFormat="1" applyFont="1" applyFill="1" applyBorder="1" applyAlignment="1">
      <alignment horizontal="center" vertical="top" wrapText="1"/>
    </xf>
    <xf numFmtId="0" fontId="3" fillId="6" borderId="10" xfId="0" applyFont="1" applyFill="1" applyBorder="1" applyAlignment="1">
      <alignment vertical="top" wrapText="1"/>
    </xf>
    <xf numFmtId="0" fontId="3" fillId="6" borderId="43" xfId="0" applyFont="1" applyFill="1" applyBorder="1" applyAlignment="1">
      <alignment horizontal="left" vertical="top" wrapText="1"/>
    </xf>
    <xf numFmtId="0" fontId="3" fillId="6" borderId="29" xfId="0" applyFont="1" applyFill="1" applyBorder="1" applyAlignment="1">
      <alignment horizontal="left" vertical="top" wrapText="1"/>
    </xf>
    <xf numFmtId="49" fontId="5" fillId="6" borderId="18" xfId="0" applyNumberFormat="1" applyFont="1" applyFill="1" applyBorder="1" applyAlignment="1">
      <alignment horizontal="center" vertical="top"/>
    </xf>
    <xf numFmtId="49" fontId="5" fillId="6" borderId="16" xfId="0" applyNumberFormat="1" applyFont="1" applyFill="1" applyBorder="1" applyAlignment="1">
      <alignment horizontal="center" vertical="top"/>
    </xf>
    <xf numFmtId="0" fontId="3" fillId="6" borderId="43" xfId="0" applyFont="1" applyFill="1" applyBorder="1" applyAlignment="1">
      <alignment vertical="top" wrapText="1"/>
    </xf>
    <xf numFmtId="0" fontId="3" fillId="6" borderId="48" xfId="0" applyFont="1" applyFill="1" applyBorder="1" applyAlignment="1">
      <alignment horizontal="left" vertical="top" wrapText="1"/>
    </xf>
    <xf numFmtId="49" fontId="5" fillId="6" borderId="31" xfId="0" applyNumberFormat="1" applyFont="1" applyFill="1" applyBorder="1" applyAlignment="1">
      <alignment horizontal="center" vertical="top"/>
    </xf>
    <xf numFmtId="0" fontId="3" fillId="6" borderId="37" xfId="0" applyFont="1" applyFill="1" applyBorder="1" applyAlignment="1">
      <alignment horizontal="center" vertical="center" textRotation="90" wrapText="1"/>
    </xf>
    <xf numFmtId="49" fontId="5" fillId="6" borderId="48" xfId="0" applyNumberFormat="1" applyFont="1" applyFill="1" applyBorder="1" applyAlignment="1">
      <alignment horizontal="center" vertical="top"/>
    </xf>
    <xf numFmtId="165" fontId="3" fillId="6" borderId="63" xfId="0" applyNumberFormat="1" applyFont="1" applyFill="1" applyBorder="1" applyAlignment="1">
      <alignment horizontal="center" vertical="top" wrapText="1"/>
    </xf>
    <xf numFmtId="165" fontId="3" fillId="0" borderId="53" xfId="1" applyNumberFormat="1" applyFont="1" applyFill="1" applyBorder="1" applyAlignment="1">
      <alignment horizontal="center" vertical="top"/>
    </xf>
    <xf numFmtId="165" fontId="3" fillId="2" borderId="38" xfId="0" applyNumberFormat="1" applyFont="1" applyFill="1" applyBorder="1" applyAlignment="1">
      <alignment horizontal="right" vertical="top"/>
    </xf>
    <xf numFmtId="3" fontId="29" fillId="0" borderId="27" xfId="0" applyNumberFormat="1" applyFont="1" applyBorder="1" applyAlignment="1">
      <alignment vertical="top"/>
    </xf>
    <xf numFmtId="3" fontId="29" fillId="6" borderId="18" xfId="0" applyNumberFormat="1" applyFont="1" applyFill="1" applyBorder="1" applyAlignment="1">
      <alignment horizontal="center" vertical="top"/>
    </xf>
    <xf numFmtId="0" fontId="3" fillId="0" borderId="66" xfId="0" applyFont="1" applyBorder="1" applyAlignment="1">
      <alignment horizontal="center" vertical="center" textRotation="90" wrapText="1"/>
    </xf>
    <xf numFmtId="3" fontId="29" fillId="0" borderId="25" xfId="0" applyNumberFormat="1" applyFont="1" applyBorder="1" applyAlignment="1">
      <alignment vertical="top"/>
    </xf>
    <xf numFmtId="3" fontId="3" fillId="6" borderId="0" xfId="1" applyNumberFormat="1" applyFont="1" applyFill="1" applyBorder="1" applyAlignment="1">
      <alignment horizontal="center" vertical="top"/>
    </xf>
    <xf numFmtId="1" fontId="3" fillId="6" borderId="0" xfId="1" applyNumberFormat="1" applyFont="1" applyFill="1" applyBorder="1" applyAlignment="1">
      <alignment horizontal="center" vertical="top" wrapText="1"/>
    </xf>
    <xf numFmtId="0" fontId="3" fillId="12" borderId="0" xfId="0" applyFont="1" applyFill="1" applyBorder="1" applyAlignment="1">
      <alignment horizontal="center" vertical="top" wrapText="1"/>
    </xf>
    <xf numFmtId="3" fontId="3" fillId="0" borderId="40" xfId="0" applyNumberFormat="1" applyFont="1" applyFill="1" applyBorder="1" applyAlignment="1">
      <alignment horizontal="center" vertical="top" wrapText="1"/>
    </xf>
    <xf numFmtId="3" fontId="3" fillId="0" borderId="107" xfId="0" applyNumberFormat="1" applyFont="1" applyFill="1" applyBorder="1" applyAlignment="1">
      <alignment horizontal="center" vertical="top" wrapText="1"/>
    </xf>
    <xf numFmtId="3" fontId="3" fillId="6" borderId="47" xfId="0" applyNumberFormat="1" applyFont="1" applyFill="1" applyBorder="1" applyAlignment="1">
      <alignment horizontal="center" vertical="top" wrapText="1"/>
    </xf>
    <xf numFmtId="3" fontId="3" fillId="6" borderId="40" xfId="0" applyNumberFormat="1" applyFont="1" applyFill="1" applyBorder="1" applyAlignment="1">
      <alignment horizontal="center" vertical="top"/>
    </xf>
    <xf numFmtId="3" fontId="3" fillId="6" borderId="28" xfId="0" applyNumberFormat="1" applyFont="1" applyFill="1" applyBorder="1" applyAlignment="1">
      <alignment horizontal="center" vertical="top" wrapText="1"/>
    </xf>
    <xf numFmtId="165" fontId="3" fillId="6" borderId="47" xfId="0" applyNumberFormat="1" applyFont="1" applyFill="1" applyBorder="1" applyAlignment="1">
      <alignment horizontal="center" vertical="top" wrapText="1"/>
    </xf>
    <xf numFmtId="1" fontId="3" fillId="0" borderId="107" xfId="0" applyNumberFormat="1" applyFont="1" applyFill="1" applyBorder="1" applyAlignment="1">
      <alignment horizontal="center" vertical="top" wrapText="1"/>
    </xf>
    <xf numFmtId="165" fontId="3" fillId="6" borderId="39" xfId="0" applyNumberFormat="1" applyFont="1" applyFill="1" applyBorder="1" applyAlignment="1">
      <alignment horizontal="center" vertical="top" wrapText="1"/>
    </xf>
    <xf numFmtId="165" fontId="3" fillId="0" borderId="47" xfId="0" applyNumberFormat="1" applyFont="1" applyFill="1" applyBorder="1" applyAlignment="1">
      <alignment horizontal="center" vertical="top" wrapText="1"/>
    </xf>
    <xf numFmtId="3" fontId="3" fillId="6" borderId="112" xfId="1" applyNumberFormat="1" applyFont="1" applyFill="1" applyBorder="1" applyAlignment="1">
      <alignment horizontal="center" vertical="top"/>
    </xf>
    <xf numFmtId="3" fontId="3" fillId="6" borderId="103" xfId="1" applyNumberFormat="1" applyFont="1" applyFill="1" applyBorder="1" applyAlignment="1">
      <alignment horizontal="center" vertical="top"/>
    </xf>
    <xf numFmtId="3" fontId="3" fillId="6" borderId="108" xfId="1" applyNumberFormat="1" applyFont="1" applyFill="1" applyBorder="1" applyAlignment="1">
      <alignment horizontal="center" vertical="top"/>
    </xf>
    <xf numFmtId="3" fontId="3" fillId="6" borderId="107" xfId="1" applyNumberFormat="1" applyFont="1" applyFill="1" applyBorder="1" applyAlignment="1">
      <alignment horizontal="center" vertical="top"/>
    </xf>
    <xf numFmtId="3" fontId="3" fillId="6" borderId="111" xfId="1" applyNumberFormat="1" applyFont="1" applyFill="1" applyBorder="1" applyAlignment="1">
      <alignment horizontal="center" vertical="top"/>
    </xf>
    <xf numFmtId="3" fontId="3" fillId="6" borderId="103" xfId="1" applyNumberFormat="1" applyFont="1" applyFill="1" applyBorder="1" applyAlignment="1">
      <alignment horizontal="center" vertical="top" wrapText="1"/>
    </xf>
    <xf numFmtId="3" fontId="3" fillId="6" borderId="107" xfId="1" applyNumberFormat="1" applyFont="1" applyFill="1" applyBorder="1" applyAlignment="1">
      <alignment horizontal="center" vertical="top" wrapText="1"/>
    </xf>
    <xf numFmtId="1" fontId="3" fillId="6" borderId="107" xfId="0" applyNumberFormat="1" applyFont="1" applyFill="1" applyBorder="1" applyAlignment="1">
      <alignment horizontal="center" vertical="top" wrapText="1"/>
    </xf>
    <xf numFmtId="1" fontId="3" fillId="6" borderId="103" xfId="0" applyNumberFormat="1" applyFont="1" applyFill="1" applyBorder="1" applyAlignment="1">
      <alignment horizontal="center" vertical="top" wrapText="1"/>
    </xf>
    <xf numFmtId="3" fontId="22" fillId="6" borderId="47" xfId="1" applyNumberFormat="1" applyFont="1" applyFill="1" applyBorder="1" applyAlignment="1">
      <alignment horizontal="center" vertical="top" wrapText="1"/>
    </xf>
    <xf numFmtId="3" fontId="3" fillId="6" borderId="40" xfId="0" applyNumberFormat="1" applyFont="1" applyFill="1" applyBorder="1" applyAlignment="1">
      <alignment horizontal="center" vertical="top" wrapText="1"/>
    </xf>
    <xf numFmtId="164" fontId="2" fillId="6" borderId="40" xfId="0" applyNumberFormat="1" applyFont="1" applyFill="1" applyBorder="1" applyAlignment="1">
      <alignment horizontal="center" vertical="center" wrapText="1"/>
    </xf>
    <xf numFmtId="3" fontId="5" fillId="6" borderId="45" xfId="0" applyNumberFormat="1" applyFont="1" applyFill="1" applyBorder="1" applyAlignment="1">
      <alignment horizontal="center" vertical="top" wrapText="1"/>
    </xf>
    <xf numFmtId="0" fontId="23" fillId="0" borderId="0" xfId="0" applyFont="1" applyFill="1"/>
    <xf numFmtId="0" fontId="4" fillId="0" borderId="0" xfId="0" applyFont="1" applyAlignment="1">
      <alignment horizontal="left" vertical="top" wrapText="1"/>
    </xf>
    <xf numFmtId="0" fontId="0" fillId="0" borderId="0" xfId="0" applyAlignment="1">
      <alignment horizontal="left" vertical="top"/>
    </xf>
    <xf numFmtId="0" fontId="5" fillId="0" borderId="0" xfId="0" applyFont="1" applyBorder="1" applyAlignment="1">
      <alignment horizontal="right" vertical="top"/>
    </xf>
    <xf numFmtId="4" fontId="3" fillId="2" borderId="46" xfId="0" applyNumberFormat="1" applyFont="1" applyFill="1" applyBorder="1" applyAlignment="1">
      <alignment horizontal="center" vertical="top"/>
    </xf>
    <xf numFmtId="3" fontId="3" fillId="0" borderId="101" xfId="0" applyNumberFormat="1" applyFont="1" applyFill="1" applyBorder="1" applyAlignment="1">
      <alignment horizontal="center" vertical="top" wrapText="1"/>
    </xf>
    <xf numFmtId="3" fontId="3" fillId="0" borderId="97" xfId="0" applyNumberFormat="1" applyFont="1" applyFill="1" applyBorder="1" applyAlignment="1">
      <alignment horizontal="center" vertical="top" wrapText="1"/>
    </xf>
    <xf numFmtId="49" fontId="3" fillId="6" borderId="101" xfId="0" applyNumberFormat="1" applyFont="1" applyFill="1" applyBorder="1" applyAlignment="1">
      <alignment horizontal="center" vertical="top" wrapText="1"/>
    </xf>
    <xf numFmtId="1" fontId="3" fillId="6" borderId="89" xfId="0" applyNumberFormat="1" applyFont="1" applyFill="1" applyBorder="1" applyAlignment="1">
      <alignment horizontal="center" vertical="top" wrapText="1"/>
    </xf>
    <xf numFmtId="3" fontId="3" fillId="0" borderId="47" xfId="0" applyNumberFormat="1" applyFont="1" applyFill="1" applyBorder="1" applyAlignment="1">
      <alignment horizontal="center" vertical="top"/>
    </xf>
    <xf numFmtId="3" fontId="3" fillId="2" borderId="48" xfId="0" applyNumberFormat="1" applyFont="1" applyFill="1" applyBorder="1" applyAlignment="1">
      <alignment horizontal="center" vertical="top"/>
    </xf>
    <xf numFmtId="3" fontId="3" fillId="0" borderId="30" xfId="0" applyNumberFormat="1" applyFont="1" applyFill="1" applyBorder="1" applyAlignment="1">
      <alignment horizontal="center" vertical="top"/>
    </xf>
    <xf numFmtId="3" fontId="3" fillId="2" borderId="40" xfId="0" applyNumberFormat="1" applyFont="1" applyFill="1" applyBorder="1" applyAlignment="1">
      <alignment horizontal="center" vertical="top"/>
    </xf>
    <xf numFmtId="165" fontId="3" fillId="6" borderId="18" xfId="0" applyNumberFormat="1" applyFont="1" applyFill="1" applyBorder="1" applyAlignment="1">
      <alignment horizontal="center" vertical="top" wrapText="1"/>
    </xf>
    <xf numFmtId="3" fontId="3" fillId="6" borderId="18" xfId="1" applyNumberFormat="1" applyFont="1" applyFill="1" applyBorder="1" applyAlignment="1">
      <alignment horizontal="center" vertical="top"/>
    </xf>
    <xf numFmtId="1" fontId="3" fillId="6" borderId="18" xfId="1" applyNumberFormat="1" applyFont="1" applyFill="1" applyBorder="1" applyAlignment="1">
      <alignment horizontal="center" vertical="top" wrapText="1"/>
    </xf>
    <xf numFmtId="0" fontId="3" fillId="12" borderId="18" xfId="0" applyFont="1" applyFill="1" applyBorder="1" applyAlignment="1">
      <alignment horizontal="center" vertical="top" wrapText="1"/>
    </xf>
    <xf numFmtId="165" fontId="3" fillId="0" borderId="38" xfId="0" applyNumberFormat="1" applyFont="1" applyFill="1" applyBorder="1" applyAlignment="1">
      <alignment horizontal="center" vertical="top"/>
    </xf>
    <xf numFmtId="165" fontId="3" fillId="0" borderId="16" xfId="0" applyNumberFormat="1" applyFont="1" applyFill="1" applyBorder="1" applyAlignment="1">
      <alignment horizontal="center" vertical="top"/>
    </xf>
    <xf numFmtId="165" fontId="17" fillId="6" borderId="32" xfId="0" applyNumberFormat="1" applyFont="1" applyFill="1" applyBorder="1" applyAlignment="1">
      <alignment horizontal="center" vertical="top"/>
    </xf>
    <xf numFmtId="0" fontId="3" fillId="6" borderId="63" xfId="0" applyFont="1" applyFill="1" applyBorder="1" applyAlignment="1">
      <alignment horizontal="center" vertical="top"/>
    </xf>
    <xf numFmtId="165" fontId="3" fillId="6" borderId="16" xfId="0" applyNumberFormat="1" applyFont="1" applyFill="1" applyBorder="1" applyAlignment="1">
      <alignment horizontal="right" vertical="top"/>
    </xf>
    <xf numFmtId="165" fontId="3" fillId="6" borderId="16" xfId="0" applyNumberFormat="1" applyFont="1" applyFill="1" applyBorder="1" applyAlignment="1">
      <alignment horizontal="center" vertical="top"/>
    </xf>
    <xf numFmtId="0" fontId="3" fillId="6" borderId="37" xfId="0" applyFont="1" applyFill="1" applyBorder="1" applyAlignment="1">
      <alignment horizontal="left" vertical="top" wrapText="1"/>
    </xf>
    <xf numFmtId="0" fontId="3" fillId="6" borderId="28" xfId="0" applyFont="1" applyFill="1" applyBorder="1" applyAlignment="1">
      <alignment vertical="top" wrapText="1"/>
    </xf>
    <xf numFmtId="165" fontId="3" fillId="6" borderId="38" xfId="0" applyNumberFormat="1" applyFont="1" applyFill="1" applyBorder="1" applyAlignment="1">
      <alignment horizontal="center" vertical="top"/>
    </xf>
    <xf numFmtId="0" fontId="3" fillId="6" borderId="38" xfId="0" applyFont="1" applyFill="1" applyBorder="1" applyAlignment="1">
      <alignment horizontal="center" vertical="top"/>
    </xf>
    <xf numFmtId="0" fontId="3" fillId="6" borderId="51" xfId="0" applyFont="1" applyFill="1" applyBorder="1" applyAlignment="1">
      <alignment horizontal="center" vertical="top" wrapText="1"/>
    </xf>
    <xf numFmtId="165" fontId="5" fillId="8" borderId="121" xfId="0" applyNumberFormat="1" applyFont="1" applyFill="1" applyBorder="1" applyAlignment="1">
      <alignment horizontal="center" vertical="top"/>
    </xf>
    <xf numFmtId="0" fontId="27" fillId="0" borderId="43" xfId="0" applyFont="1" applyFill="1" applyBorder="1" applyAlignment="1">
      <alignment horizontal="left" vertical="top" wrapText="1"/>
    </xf>
    <xf numFmtId="0" fontId="3" fillId="0" borderId="85" xfId="0" applyFont="1" applyFill="1" applyBorder="1" applyAlignment="1">
      <alignment horizontal="left" vertical="top" wrapText="1"/>
    </xf>
    <xf numFmtId="0" fontId="3" fillId="6" borderId="90" xfId="1" applyFont="1" applyFill="1" applyBorder="1" applyAlignment="1">
      <alignment vertical="top" wrapText="1"/>
    </xf>
    <xf numFmtId="0" fontId="3" fillId="6" borderId="49" xfId="0" applyFont="1" applyFill="1" applyBorder="1" applyAlignment="1">
      <alignment horizontal="center" vertical="center" textRotation="90" wrapText="1"/>
    </xf>
    <xf numFmtId="0" fontId="3" fillId="6" borderId="18" xfId="0" applyNumberFormat="1" applyFont="1" applyFill="1" applyBorder="1" applyAlignment="1">
      <alignment horizontal="center" vertical="top" wrapText="1"/>
    </xf>
    <xf numFmtId="3" fontId="3" fillId="0" borderId="18" xfId="0" applyNumberFormat="1" applyFont="1" applyFill="1" applyBorder="1" applyAlignment="1">
      <alignment horizontal="center" vertical="top"/>
    </xf>
    <xf numFmtId="1" fontId="3" fillId="0" borderId="18" xfId="0" applyNumberFormat="1" applyFont="1" applyFill="1" applyBorder="1" applyAlignment="1">
      <alignment horizontal="center" vertical="top" wrapText="1"/>
    </xf>
    <xf numFmtId="3" fontId="3" fillId="6" borderId="1" xfId="1" applyNumberFormat="1" applyFont="1" applyFill="1" applyBorder="1" applyAlignment="1">
      <alignment horizontal="center" vertical="top"/>
    </xf>
    <xf numFmtId="3" fontId="3" fillId="6" borderId="18" xfId="1" applyNumberFormat="1" applyFont="1" applyFill="1" applyBorder="1" applyAlignment="1">
      <alignment horizontal="center" vertical="top" wrapText="1"/>
    </xf>
    <xf numFmtId="3" fontId="3" fillId="6" borderId="79" xfId="0" applyNumberFormat="1" applyFont="1" applyFill="1" applyBorder="1" applyAlignment="1">
      <alignment horizontal="center" vertical="top" wrapText="1"/>
    </xf>
    <xf numFmtId="165" fontId="17" fillId="6" borderId="31" xfId="0" applyNumberFormat="1" applyFont="1" applyFill="1" applyBorder="1" applyAlignment="1">
      <alignment horizontal="center" vertical="top"/>
    </xf>
    <xf numFmtId="0" fontId="3" fillId="6" borderId="30" xfId="0" applyFont="1" applyFill="1" applyBorder="1" applyAlignment="1">
      <alignment horizontal="center" vertical="center"/>
    </xf>
    <xf numFmtId="0" fontId="3" fillId="6" borderId="48" xfId="0" applyFont="1" applyFill="1" applyBorder="1" applyAlignment="1">
      <alignment horizontal="center" vertical="center"/>
    </xf>
    <xf numFmtId="0" fontId="3" fillId="0" borderId="46" xfId="0" applyFont="1" applyFill="1" applyBorder="1" applyAlignment="1">
      <alignment horizontal="center" vertical="top"/>
    </xf>
    <xf numFmtId="0" fontId="3" fillId="6" borderId="77" xfId="0" applyFont="1" applyFill="1" applyBorder="1" applyAlignment="1">
      <alignment horizontal="center" vertical="center"/>
    </xf>
    <xf numFmtId="0" fontId="3" fillId="6" borderId="97" xfId="0" applyFont="1" applyFill="1" applyBorder="1" applyAlignment="1">
      <alignment horizontal="center" vertical="center"/>
    </xf>
    <xf numFmtId="165" fontId="3" fillId="6" borderId="63" xfId="0" applyNumberFormat="1" applyFont="1" applyFill="1" applyBorder="1" applyAlignment="1">
      <alignment horizontal="right" vertical="center"/>
    </xf>
    <xf numFmtId="165" fontId="3" fillId="0" borderId="55" xfId="0" applyNumberFormat="1" applyFont="1" applyFill="1" applyBorder="1" applyAlignment="1">
      <alignment horizontal="center" vertical="center"/>
    </xf>
    <xf numFmtId="165" fontId="3" fillId="6" borderId="53" xfId="0" applyNumberFormat="1" applyFont="1" applyFill="1" applyBorder="1" applyAlignment="1">
      <alignment horizontal="right" vertical="center"/>
    </xf>
    <xf numFmtId="165" fontId="3" fillId="0" borderId="50" xfId="0" applyNumberFormat="1" applyFont="1" applyFill="1" applyBorder="1" applyAlignment="1">
      <alignment horizontal="center" vertical="center"/>
    </xf>
    <xf numFmtId="165" fontId="3" fillId="6" borderId="32" xfId="0" applyNumberFormat="1" applyFont="1" applyFill="1" applyBorder="1" applyAlignment="1">
      <alignment horizontal="right" vertical="center"/>
    </xf>
    <xf numFmtId="165" fontId="3" fillId="6" borderId="31" xfId="0" applyNumberFormat="1" applyFont="1" applyFill="1" applyBorder="1" applyAlignment="1">
      <alignment horizontal="center" vertical="center"/>
    </xf>
    <xf numFmtId="165" fontId="3" fillId="0" borderId="47" xfId="0" applyNumberFormat="1" applyFont="1" applyFill="1" applyBorder="1" applyAlignment="1">
      <alignment horizontal="center" vertical="top"/>
    </xf>
    <xf numFmtId="165" fontId="3" fillId="2" borderId="39" xfId="0" applyNumberFormat="1" applyFont="1" applyFill="1" applyBorder="1" applyAlignment="1">
      <alignment horizontal="center" vertical="top"/>
    </xf>
    <xf numFmtId="165" fontId="3" fillId="2" borderId="0" xfId="0" applyNumberFormat="1" applyFont="1" applyFill="1" applyBorder="1" applyAlignment="1">
      <alignment horizontal="center" vertical="top"/>
    </xf>
    <xf numFmtId="165" fontId="3" fillId="2" borderId="47" xfId="0" applyNumberFormat="1" applyFont="1" applyFill="1" applyBorder="1" applyAlignment="1">
      <alignment horizontal="right" vertical="top"/>
    </xf>
    <xf numFmtId="165" fontId="3" fillId="0" borderId="47" xfId="1" applyNumberFormat="1" applyFont="1" applyFill="1" applyBorder="1" applyAlignment="1">
      <alignment horizontal="center" vertical="top"/>
    </xf>
    <xf numFmtId="165" fontId="3" fillId="2" borderId="0" xfId="0" applyNumberFormat="1" applyFont="1" applyFill="1" applyBorder="1" applyAlignment="1">
      <alignment horizontal="right" vertical="top"/>
    </xf>
    <xf numFmtId="165" fontId="3" fillId="2" borderId="26" xfId="0" applyNumberFormat="1" applyFont="1" applyFill="1" applyBorder="1" applyAlignment="1">
      <alignment horizontal="center" vertical="top"/>
    </xf>
    <xf numFmtId="165" fontId="3" fillId="2" borderId="16" xfId="0" applyNumberFormat="1" applyFont="1" applyFill="1" applyBorder="1" applyAlignment="1">
      <alignment horizontal="center" vertical="top"/>
    </xf>
    <xf numFmtId="165" fontId="3" fillId="2" borderId="32" xfId="0" applyNumberFormat="1" applyFont="1" applyFill="1" applyBorder="1" applyAlignment="1">
      <alignment horizontal="right" vertical="top"/>
    </xf>
    <xf numFmtId="165" fontId="3" fillId="0" borderId="32" xfId="1" applyNumberFormat="1" applyFont="1" applyFill="1" applyBorder="1" applyAlignment="1">
      <alignment horizontal="center" vertical="top"/>
    </xf>
    <xf numFmtId="165" fontId="3" fillId="2" borderId="16" xfId="0" applyNumberFormat="1" applyFont="1" applyFill="1" applyBorder="1" applyAlignment="1">
      <alignment horizontal="right" vertical="top"/>
    </xf>
    <xf numFmtId="165" fontId="3" fillId="0" borderId="32" xfId="0" applyNumberFormat="1" applyFont="1" applyFill="1" applyBorder="1" applyAlignment="1">
      <alignment horizontal="center" vertical="top"/>
    </xf>
    <xf numFmtId="165" fontId="3" fillId="0" borderId="63" xfId="0" applyNumberFormat="1" applyFont="1" applyFill="1" applyBorder="1" applyAlignment="1">
      <alignment horizontal="center" vertical="top"/>
    </xf>
    <xf numFmtId="165" fontId="3" fillId="6" borderId="48" xfId="0" applyNumberFormat="1" applyFont="1" applyFill="1" applyBorder="1" applyAlignment="1">
      <alignment vertical="top"/>
    </xf>
    <xf numFmtId="165" fontId="3" fillId="6" borderId="30" xfId="0" applyNumberFormat="1" applyFont="1" applyFill="1" applyBorder="1" applyAlignment="1">
      <alignment vertical="top"/>
    </xf>
    <xf numFmtId="0" fontId="3" fillId="0" borderId="48" xfId="0" applyFont="1" applyBorder="1" applyAlignment="1">
      <alignment vertical="top"/>
    </xf>
    <xf numFmtId="0" fontId="3" fillId="6" borderId="48" xfId="0" applyFont="1" applyFill="1" applyBorder="1" applyAlignment="1">
      <alignment vertical="top"/>
    </xf>
    <xf numFmtId="3" fontId="3" fillId="6" borderId="77" xfId="0" applyNumberFormat="1" applyFont="1" applyFill="1" applyBorder="1" applyAlignment="1">
      <alignment horizontal="center" vertical="top"/>
    </xf>
    <xf numFmtId="3" fontId="3" fillId="6" borderId="101" xfId="0" applyNumberFormat="1" applyFont="1" applyFill="1" applyBorder="1" applyAlignment="1">
      <alignment horizontal="center" vertical="top"/>
    </xf>
    <xf numFmtId="3" fontId="3" fillId="6" borderId="89" xfId="0" applyNumberFormat="1" applyFont="1" applyFill="1" applyBorder="1" applyAlignment="1">
      <alignment horizontal="center" vertical="top"/>
    </xf>
    <xf numFmtId="1" fontId="3" fillId="6" borderId="40" xfId="0" applyNumberFormat="1" applyFont="1" applyFill="1" applyBorder="1" applyAlignment="1">
      <alignment horizontal="center" vertical="top" wrapText="1"/>
    </xf>
    <xf numFmtId="3" fontId="3" fillId="0" borderId="39" xfId="0" applyNumberFormat="1" applyFont="1" applyFill="1" applyBorder="1" applyAlignment="1">
      <alignment horizontal="center" vertical="top"/>
    </xf>
    <xf numFmtId="3" fontId="3" fillId="0" borderId="41" xfId="0" applyNumberFormat="1" applyFont="1" applyFill="1" applyBorder="1" applyAlignment="1">
      <alignment horizontal="center" vertical="top"/>
    </xf>
    <xf numFmtId="3" fontId="3" fillId="0" borderId="0"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3" fontId="3" fillId="6" borderId="45" xfId="0" applyNumberFormat="1" applyFont="1" applyFill="1" applyBorder="1" applyAlignment="1">
      <alignment horizontal="center" vertical="top"/>
    </xf>
    <xf numFmtId="3" fontId="3" fillId="6" borderId="57" xfId="0" applyNumberFormat="1" applyFont="1" applyFill="1" applyBorder="1" applyAlignment="1">
      <alignment horizontal="center" vertical="top"/>
    </xf>
    <xf numFmtId="165" fontId="11" fillId="6" borderId="63" xfId="0" applyNumberFormat="1" applyFont="1" applyFill="1" applyBorder="1" applyAlignment="1">
      <alignment horizontal="center" vertical="top"/>
    </xf>
    <xf numFmtId="165" fontId="11" fillId="6" borderId="31" xfId="0" applyNumberFormat="1" applyFont="1" applyFill="1" applyBorder="1" applyAlignment="1">
      <alignment horizontal="center" vertical="top"/>
    </xf>
    <xf numFmtId="165" fontId="11" fillId="6" borderId="52" xfId="0" applyNumberFormat="1" applyFont="1" applyFill="1" applyBorder="1" applyAlignment="1">
      <alignment horizontal="center" vertical="top"/>
    </xf>
    <xf numFmtId="165" fontId="11" fillId="6" borderId="53" xfId="0" applyNumberFormat="1" applyFont="1" applyFill="1" applyBorder="1" applyAlignment="1">
      <alignment horizontal="center" vertical="top"/>
    </xf>
    <xf numFmtId="165" fontId="21" fillId="8" borderId="34" xfId="0" applyNumberFormat="1" applyFont="1" applyFill="1" applyBorder="1" applyAlignment="1">
      <alignment horizontal="center" vertical="top"/>
    </xf>
    <xf numFmtId="165" fontId="21" fillId="8" borderId="28" xfId="0" applyNumberFormat="1" applyFont="1" applyFill="1" applyBorder="1" applyAlignment="1">
      <alignment horizontal="center" vertical="top"/>
    </xf>
    <xf numFmtId="165" fontId="11" fillId="6" borderId="32" xfId="0" applyNumberFormat="1" applyFont="1" applyFill="1" applyBorder="1" applyAlignment="1">
      <alignment horizontal="center" vertical="top"/>
    </xf>
    <xf numFmtId="165" fontId="5" fillId="10" borderId="5" xfId="0" applyNumberFormat="1" applyFont="1" applyFill="1" applyBorder="1" applyAlignment="1">
      <alignment horizontal="center" vertical="top"/>
    </xf>
    <xf numFmtId="165" fontId="5" fillId="4" borderId="5" xfId="0" applyNumberFormat="1" applyFont="1" applyFill="1" applyBorder="1" applyAlignment="1">
      <alignment horizontal="center" vertical="top"/>
    </xf>
    <xf numFmtId="0" fontId="3" fillId="0" borderId="122" xfId="0" applyFont="1" applyBorder="1" applyAlignment="1">
      <alignment vertical="top" wrapText="1"/>
    </xf>
    <xf numFmtId="0" fontId="22" fillId="6" borderId="28" xfId="0" applyFont="1" applyFill="1" applyBorder="1" applyAlignment="1">
      <alignment vertical="top" wrapText="1"/>
    </xf>
    <xf numFmtId="0" fontId="3" fillId="6" borderId="39" xfId="0" applyFont="1" applyFill="1" applyBorder="1" applyAlignment="1">
      <alignment vertical="top" wrapText="1"/>
    </xf>
    <xf numFmtId="3" fontId="3" fillId="6" borderId="90" xfId="0" applyNumberFormat="1" applyFont="1" applyFill="1" applyBorder="1" applyAlignment="1">
      <alignment vertical="top" wrapText="1"/>
    </xf>
    <xf numFmtId="165" fontId="5" fillId="4" borderId="70" xfId="0" applyNumberFormat="1" applyFont="1" applyFill="1" applyBorder="1" applyAlignment="1">
      <alignment horizontal="center" vertical="top"/>
    </xf>
    <xf numFmtId="165" fontId="3" fillId="8" borderId="63" xfId="0" applyNumberFormat="1" applyFont="1" applyFill="1" applyBorder="1" applyAlignment="1">
      <alignment horizontal="center" vertical="top"/>
    </xf>
    <xf numFmtId="165" fontId="5" fillId="4" borderId="63" xfId="0" applyNumberFormat="1" applyFont="1" applyFill="1" applyBorder="1" applyAlignment="1">
      <alignment horizontal="center" vertical="top"/>
    </xf>
    <xf numFmtId="165" fontId="5" fillId="5" borderId="33" xfId="0" applyNumberFormat="1" applyFont="1" applyFill="1" applyBorder="1" applyAlignment="1">
      <alignment horizontal="center" vertical="top"/>
    </xf>
    <xf numFmtId="165" fontId="5" fillId="8" borderId="41" xfId="0" applyNumberFormat="1" applyFont="1" applyFill="1" applyBorder="1" applyAlignment="1">
      <alignment horizontal="center" vertical="top" wrapText="1"/>
    </xf>
    <xf numFmtId="165" fontId="3" fillId="0" borderId="47" xfId="0" applyNumberFormat="1" applyFont="1" applyBorder="1" applyAlignment="1">
      <alignment horizontal="center" vertical="top" wrapText="1"/>
    </xf>
    <xf numFmtId="165" fontId="3" fillId="8" borderId="47" xfId="0" applyNumberFormat="1" applyFont="1" applyFill="1" applyBorder="1" applyAlignment="1">
      <alignment horizontal="center" vertical="top" wrapText="1"/>
    </xf>
    <xf numFmtId="165" fontId="5" fillId="4" borderId="59" xfId="0" applyNumberFormat="1" applyFont="1" applyFill="1" applyBorder="1" applyAlignment="1">
      <alignment horizontal="center" vertical="top"/>
    </xf>
    <xf numFmtId="165" fontId="5" fillId="8" borderId="42" xfId="0" applyNumberFormat="1" applyFont="1" applyFill="1" applyBorder="1" applyAlignment="1">
      <alignment horizontal="center" vertical="top" wrapText="1"/>
    </xf>
    <xf numFmtId="165" fontId="3" fillId="0" borderId="53" xfId="0" applyNumberFormat="1" applyFont="1" applyBorder="1" applyAlignment="1">
      <alignment horizontal="center" vertical="top"/>
    </xf>
    <xf numFmtId="165" fontId="3" fillId="8" borderId="53" xfId="0" applyNumberFormat="1" applyFont="1" applyFill="1" applyBorder="1" applyAlignment="1">
      <alignment horizontal="center" vertical="top"/>
    </xf>
    <xf numFmtId="165" fontId="5" fillId="5" borderId="34" xfId="0" applyNumberFormat="1" applyFont="1" applyFill="1" applyBorder="1" applyAlignment="1">
      <alignment horizontal="center" vertical="top"/>
    </xf>
    <xf numFmtId="165" fontId="5" fillId="4" borderId="13" xfId="0" applyNumberFormat="1" applyFont="1" applyFill="1" applyBorder="1" applyAlignment="1">
      <alignment horizontal="center" vertical="top" wrapText="1"/>
    </xf>
    <xf numFmtId="165" fontId="5" fillId="8" borderId="2" xfId="0" applyNumberFormat="1" applyFont="1" applyFill="1" applyBorder="1" applyAlignment="1">
      <alignment horizontal="center" vertical="top" wrapText="1"/>
    </xf>
    <xf numFmtId="165" fontId="3" fillId="6" borderId="2" xfId="0" applyNumberFormat="1" applyFont="1" applyFill="1" applyBorder="1" applyAlignment="1">
      <alignment horizontal="center" vertical="top" wrapText="1"/>
    </xf>
    <xf numFmtId="165" fontId="3" fillId="0" borderId="2" xfId="0" applyNumberFormat="1" applyFont="1" applyBorder="1" applyAlignment="1">
      <alignment horizontal="center" vertical="top" wrapText="1"/>
    </xf>
    <xf numFmtId="165" fontId="3" fillId="8" borderId="2" xfId="0" applyNumberFormat="1" applyFont="1" applyFill="1" applyBorder="1" applyAlignment="1">
      <alignment horizontal="center" vertical="top" wrapText="1"/>
    </xf>
    <xf numFmtId="165" fontId="5" fillId="4" borderId="2" xfId="0" applyNumberFormat="1" applyFont="1" applyFill="1" applyBorder="1" applyAlignment="1">
      <alignment horizontal="center" vertical="top" wrapText="1"/>
    </xf>
    <xf numFmtId="165" fontId="5" fillId="5" borderId="24" xfId="0" applyNumberFormat="1" applyFont="1" applyFill="1" applyBorder="1" applyAlignment="1">
      <alignment horizontal="center" vertical="top" wrapText="1"/>
    </xf>
    <xf numFmtId="165" fontId="5" fillId="4" borderId="13" xfId="0" applyNumberFormat="1" applyFont="1" applyFill="1" applyBorder="1" applyAlignment="1">
      <alignment horizontal="center" vertical="top"/>
    </xf>
    <xf numFmtId="165" fontId="3" fillId="0" borderId="32" xfId="0" applyNumberFormat="1" applyFont="1" applyBorder="1" applyAlignment="1">
      <alignment horizontal="center" vertical="top"/>
    </xf>
    <xf numFmtId="165" fontId="3" fillId="8" borderId="32" xfId="0" applyNumberFormat="1" applyFont="1" applyFill="1" applyBorder="1" applyAlignment="1">
      <alignment horizontal="center" vertical="top"/>
    </xf>
    <xf numFmtId="165" fontId="5" fillId="4" borderId="32" xfId="0" applyNumberFormat="1" applyFont="1" applyFill="1" applyBorder="1" applyAlignment="1">
      <alignment horizontal="center" vertical="top"/>
    </xf>
    <xf numFmtId="165" fontId="5" fillId="5" borderId="24" xfId="0" applyNumberFormat="1" applyFont="1" applyFill="1" applyBorder="1" applyAlignment="1">
      <alignment horizontal="center" vertical="top"/>
    </xf>
    <xf numFmtId="0" fontId="29" fillId="6" borderId="69" xfId="0" applyFont="1" applyFill="1" applyBorder="1" applyAlignment="1">
      <alignment horizontal="center" vertical="center" wrapText="1"/>
    </xf>
    <xf numFmtId="0" fontId="3" fillId="6" borderId="26" xfId="0" applyFont="1" applyFill="1" applyBorder="1" applyAlignment="1">
      <alignment horizontal="center" vertical="center" wrapText="1"/>
    </xf>
    <xf numFmtId="0" fontId="3" fillId="6" borderId="52" xfId="0" applyFont="1" applyFill="1" applyBorder="1" applyAlignment="1">
      <alignment horizontal="center" vertical="center" wrapText="1"/>
    </xf>
    <xf numFmtId="0" fontId="3" fillId="6" borderId="69" xfId="0" applyFont="1" applyFill="1" applyBorder="1" applyAlignment="1">
      <alignment horizontal="center" vertical="center" wrapText="1"/>
    </xf>
    <xf numFmtId="0" fontId="3" fillId="6" borderId="13" xfId="0" applyFont="1" applyFill="1" applyBorder="1" applyAlignment="1">
      <alignment horizontal="center" vertical="center" wrapText="1"/>
    </xf>
    <xf numFmtId="165" fontId="3" fillId="6" borderId="16" xfId="0" applyNumberFormat="1" applyFont="1" applyFill="1" applyBorder="1" applyAlignment="1">
      <alignment horizontal="center" vertical="top"/>
    </xf>
    <xf numFmtId="165" fontId="3" fillId="6" borderId="32" xfId="0" applyNumberFormat="1" applyFont="1" applyFill="1" applyBorder="1" applyAlignment="1">
      <alignment horizontal="center" vertical="top"/>
    </xf>
    <xf numFmtId="0" fontId="3" fillId="6" borderId="37" xfId="0" applyFont="1" applyFill="1" applyBorder="1" applyAlignment="1">
      <alignment vertical="top" wrapText="1"/>
    </xf>
    <xf numFmtId="0" fontId="3" fillId="6" borderId="37" xfId="1" applyFont="1" applyFill="1" applyBorder="1" applyAlignment="1">
      <alignment vertical="top" wrapText="1"/>
    </xf>
    <xf numFmtId="165" fontId="3" fillId="6" borderId="38" xfId="0" applyNumberFormat="1" applyFont="1" applyFill="1" applyBorder="1" applyAlignment="1">
      <alignment horizontal="center" vertical="top"/>
    </xf>
    <xf numFmtId="165" fontId="3" fillId="6" borderId="63" xfId="0" applyNumberFormat="1" applyFont="1" applyFill="1" applyBorder="1" applyAlignment="1">
      <alignment horizontal="center" vertical="top"/>
    </xf>
    <xf numFmtId="0" fontId="3" fillId="6" borderId="100" xfId="0" applyFont="1" applyFill="1" applyBorder="1" applyAlignment="1">
      <alignment vertical="top" wrapText="1"/>
    </xf>
    <xf numFmtId="0" fontId="3" fillId="6" borderId="65" xfId="0" applyFont="1" applyFill="1" applyBorder="1" applyAlignment="1">
      <alignment vertical="top" wrapText="1"/>
    </xf>
    <xf numFmtId="0" fontId="3" fillId="0" borderId="19" xfId="0" applyFont="1" applyFill="1" applyBorder="1" applyAlignment="1">
      <alignment vertical="top" wrapText="1"/>
    </xf>
    <xf numFmtId="0" fontId="3" fillId="6" borderId="120" xfId="1" applyFont="1" applyFill="1" applyBorder="1" applyAlignment="1">
      <alignment vertical="top" wrapText="1"/>
    </xf>
    <xf numFmtId="0" fontId="3" fillId="6" borderId="100" xfId="1" applyFont="1" applyFill="1" applyBorder="1" applyAlignment="1">
      <alignment vertical="top" wrapText="1"/>
    </xf>
    <xf numFmtId="0" fontId="3" fillId="6" borderId="37" xfId="1" applyFont="1" applyFill="1" applyBorder="1" applyAlignment="1">
      <alignment horizontal="left" vertical="top" wrapText="1"/>
    </xf>
    <xf numFmtId="0" fontId="3" fillId="0" borderId="100" xfId="1" applyFont="1" applyFill="1" applyBorder="1" applyAlignment="1">
      <alignment vertical="top" wrapText="1"/>
    </xf>
    <xf numFmtId="165" fontId="3" fillId="6" borderId="38" xfId="0" applyNumberFormat="1" applyFont="1" applyFill="1" applyBorder="1" applyAlignment="1">
      <alignment horizontal="right" vertical="top"/>
    </xf>
    <xf numFmtId="165" fontId="17" fillId="6" borderId="39" xfId="0" applyNumberFormat="1" applyFont="1" applyFill="1" applyBorder="1" applyAlignment="1">
      <alignment horizontal="center" vertical="top"/>
    </xf>
    <xf numFmtId="165" fontId="17" fillId="6" borderId="38" xfId="1" applyNumberFormat="1" applyFont="1" applyFill="1" applyBorder="1" applyAlignment="1">
      <alignment horizontal="center" vertical="center"/>
    </xf>
    <xf numFmtId="165" fontId="17" fillId="6" borderId="38" xfId="0" applyNumberFormat="1" applyFont="1" applyFill="1" applyBorder="1" applyAlignment="1">
      <alignment horizontal="center" vertical="top"/>
    </xf>
    <xf numFmtId="165" fontId="17" fillId="6" borderId="16" xfId="0" applyNumberFormat="1" applyFont="1" applyFill="1" applyBorder="1" applyAlignment="1">
      <alignment horizontal="center" vertical="top"/>
    </xf>
    <xf numFmtId="165" fontId="17" fillId="6" borderId="0" xfId="0" applyNumberFormat="1" applyFont="1" applyFill="1" applyBorder="1" applyAlignment="1">
      <alignment horizontal="center" vertical="top"/>
    </xf>
    <xf numFmtId="49" fontId="5" fillId="6" borderId="18" xfId="0" applyNumberFormat="1" applyFont="1" applyFill="1" applyBorder="1" applyAlignment="1">
      <alignment horizontal="center" vertical="top"/>
    </xf>
    <xf numFmtId="0" fontId="3" fillId="6" borderId="10" xfId="0" applyFont="1" applyFill="1" applyBorder="1" applyAlignment="1">
      <alignment vertical="top" wrapText="1"/>
    </xf>
    <xf numFmtId="49" fontId="5" fillId="10" borderId="10" xfId="0" applyNumberFormat="1" applyFont="1" applyFill="1" applyBorder="1" applyAlignment="1">
      <alignment horizontal="center" vertical="top"/>
    </xf>
    <xf numFmtId="49" fontId="5" fillId="3" borderId="16" xfId="0" applyNumberFormat="1" applyFont="1" applyFill="1" applyBorder="1" applyAlignment="1">
      <alignment horizontal="center" vertical="top"/>
    </xf>
    <xf numFmtId="49" fontId="5" fillId="3" borderId="48" xfId="0" applyNumberFormat="1" applyFont="1" applyFill="1" applyBorder="1" applyAlignment="1">
      <alignment horizontal="center" vertical="top"/>
    </xf>
    <xf numFmtId="49" fontId="5" fillId="6" borderId="16" xfId="0" applyNumberFormat="1" applyFont="1" applyFill="1" applyBorder="1" applyAlignment="1">
      <alignment horizontal="center" vertical="top"/>
    </xf>
    <xf numFmtId="0" fontId="3" fillId="0" borderId="10" xfId="0" applyFont="1" applyFill="1" applyBorder="1" applyAlignment="1">
      <alignment horizontal="left" vertical="top" wrapText="1"/>
    </xf>
    <xf numFmtId="49" fontId="5" fillId="6" borderId="48" xfId="0" applyNumberFormat="1" applyFont="1" applyFill="1" applyBorder="1" applyAlignment="1">
      <alignment horizontal="center" vertical="top"/>
    </xf>
    <xf numFmtId="0" fontId="3" fillId="6" borderId="16" xfId="0" applyFont="1" applyFill="1" applyBorder="1" applyAlignment="1">
      <alignment horizontal="center" vertical="center" textRotation="90" wrapText="1"/>
    </xf>
    <xf numFmtId="0" fontId="3" fillId="6" borderId="20" xfId="0" applyFont="1" applyFill="1" applyBorder="1" applyAlignment="1">
      <alignment horizontal="center" vertical="center" textRotation="90" wrapText="1"/>
    </xf>
    <xf numFmtId="0" fontId="3" fillId="6" borderId="32" xfId="0" applyFont="1" applyFill="1" applyBorder="1" applyAlignment="1">
      <alignment horizontal="center" vertical="center" textRotation="90" wrapText="1"/>
    </xf>
    <xf numFmtId="49" fontId="5" fillId="6" borderId="31" xfId="0" applyNumberFormat="1" applyFont="1" applyFill="1" applyBorder="1" applyAlignment="1">
      <alignment horizontal="center" vertical="top"/>
    </xf>
    <xf numFmtId="3" fontId="3" fillId="6" borderId="18" xfId="0" applyNumberFormat="1" applyFont="1" applyFill="1" applyBorder="1" applyAlignment="1">
      <alignment horizontal="center" vertical="top" wrapText="1"/>
    </xf>
    <xf numFmtId="3" fontId="3" fillId="6" borderId="0" xfId="0" applyNumberFormat="1" applyFont="1" applyFill="1" applyBorder="1" applyAlignment="1">
      <alignment horizontal="center" vertical="top" wrapText="1"/>
    </xf>
    <xf numFmtId="165" fontId="3" fillId="6" borderId="38" xfId="0" applyNumberFormat="1" applyFont="1" applyFill="1" applyBorder="1" applyAlignment="1">
      <alignment horizontal="center" vertical="top"/>
    </xf>
    <xf numFmtId="165" fontId="3" fillId="6" borderId="63" xfId="0" applyNumberFormat="1" applyFont="1" applyFill="1" applyBorder="1" applyAlignment="1">
      <alignment horizontal="center" vertical="top"/>
    </xf>
    <xf numFmtId="0" fontId="3" fillId="6" borderId="49" xfId="0" applyFont="1" applyFill="1" applyBorder="1" applyAlignment="1">
      <alignment horizontal="left" vertical="top" wrapText="1"/>
    </xf>
    <xf numFmtId="0" fontId="3" fillId="6" borderId="19" xfId="0" applyFont="1" applyFill="1" applyBorder="1" applyAlignment="1">
      <alignment horizontal="left" vertical="top" wrapText="1"/>
    </xf>
    <xf numFmtId="165" fontId="3" fillId="6" borderId="16" xfId="0" applyNumberFormat="1" applyFont="1" applyFill="1" applyBorder="1" applyAlignment="1">
      <alignment horizontal="center" vertical="top"/>
    </xf>
    <xf numFmtId="165" fontId="3" fillId="6" borderId="32" xfId="0" applyNumberFormat="1" applyFont="1" applyFill="1" applyBorder="1" applyAlignment="1">
      <alignment horizontal="center" vertical="top"/>
    </xf>
    <xf numFmtId="0" fontId="3" fillId="6" borderId="100" xfId="0" applyFont="1" applyFill="1" applyBorder="1" applyAlignment="1">
      <alignment vertical="top" wrapText="1"/>
    </xf>
    <xf numFmtId="0" fontId="3" fillId="6" borderId="10" xfId="0" applyFont="1" applyFill="1" applyBorder="1" applyAlignment="1">
      <alignment horizontal="left" vertical="top" wrapText="1"/>
    </xf>
    <xf numFmtId="0" fontId="3" fillId="6" borderId="9" xfId="0" applyFont="1" applyFill="1" applyBorder="1" applyAlignment="1">
      <alignment horizontal="center" vertical="top" wrapText="1"/>
    </xf>
    <xf numFmtId="0" fontId="3" fillId="6" borderId="6" xfId="0" applyFont="1" applyFill="1" applyBorder="1" applyAlignment="1">
      <alignment horizontal="center" vertical="top" wrapText="1"/>
    </xf>
    <xf numFmtId="3" fontId="3" fillId="6" borderId="86" xfId="1" applyNumberFormat="1" applyFont="1" applyFill="1" applyBorder="1" applyAlignment="1">
      <alignment horizontal="center" vertical="top" wrapText="1"/>
    </xf>
    <xf numFmtId="0" fontId="5" fillId="6" borderId="56" xfId="0" applyFont="1" applyFill="1" applyBorder="1" applyAlignment="1">
      <alignment horizontal="center" vertical="top" wrapText="1"/>
    </xf>
    <xf numFmtId="49" fontId="5" fillId="6" borderId="119" xfId="0" applyNumberFormat="1" applyFont="1" applyFill="1" applyBorder="1" applyAlignment="1">
      <alignment horizontal="center" vertical="top"/>
    </xf>
    <xf numFmtId="3" fontId="3" fillId="0" borderId="13" xfId="0" applyNumberFormat="1" applyFont="1" applyFill="1" applyBorder="1" applyAlignment="1">
      <alignment horizontal="center" vertical="top"/>
    </xf>
    <xf numFmtId="3" fontId="3" fillId="0" borderId="59" xfId="0" applyNumberFormat="1" applyFont="1" applyFill="1" applyBorder="1" applyAlignment="1">
      <alignment horizontal="center" vertical="top"/>
    </xf>
    <xf numFmtId="165" fontId="3" fillId="6" borderId="16" xfId="1" applyNumberFormat="1" applyFont="1" applyFill="1" applyBorder="1" applyAlignment="1">
      <alignment horizontal="center" vertical="top" wrapText="1"/>
    </xf>
    <xf numFmtId="165" fontId="3" fillId="6" borderId="0" xfId="1" applyNumberFormat="1" applyFont="1" applyFill="1" applyBorder="1" applyAlignment="1">
      <alignment horizontal="center" vertical="top" wrapText="1"/>
    </xf>
    <xf numFmtId="0" fontId="17" fillId="6" borderId="93" xfId="0" applyNumberFormat="1" applyFont="1" applyFill="1" applyBorder="1" applyAlignment="1">
      <alignment horizontal="center" vertical="top" wrapText="1"/>
    </xf>
    <xf numFmtId="3" fontId="3" fillId="6" borderId="97" xfId="0" applyNumberFormat="1" applyFont="1" applyFill="1" applyBorder="1" applyAlignment="1">
      <alignment horizontal="center" vertical="top" wrapText="1"/>
    </xf>
    <xf numFmtId="0" fontId="3" fillId="6" borderId="114" xfId="0" applyFont="1" applyFill="1" applyBorder="1" applyAlignment="1">
      <alignment vertical="top" wrapText="1"/>
    </xf>
    <xf numFmtId="165" fontId="30" fillId="8" borderId="24" xfId="0" applyNumberFormat="1" applyFont="1" applyFill="1" applyBorder="1" applyAlignment="1">
      <alignment horizontal="center" vertical="top"/>
    </xf>
    <xf numFmtId="49" fontId="5" fillId="10" borderId="10" xfId="0" applyNumberFormat="1" applyFont="1" applyFill="1" applyBorder="1" applyAlignment="1">
      <alignment horizontal="center" vertical="top"/>
    </xf>
    <xf numFmtId="49" fontId="5" fillId="3" borderId="48" xfId="0" applyNumberFormat="1" applyFont="1" applyFill="1" applyBorder="1" applyAlignment="1">
      <alignment horizontal="center" vertical="top"/>
    </xf>
    <xf numFmtId="49" fontId="5" fillId="6" borderId="16" xfId="0" applyNumberFormat="1" applyFont="1" applyFill="1" applyBorder="1" applyAlignment="1">
      <alignment horizontal="center" vertical="top"/>
    </xf>
    <xf numFmtId="0" fontId="3" fillId="6" borderId="16" xfId="0" applyFont="1" applyFill="1" applyBorder="1" applyAlignment="1">
      <alignment horizontal="center" vertical="center" textRotation="90" wrapText="1"/>
    </xf>
    <xf numFmtId="49" fontId="5" fillId="3" borderId="16" xfId="0" applyNumberFormat="1" applyFont="1" applyFill="1" applyBorder="1" applyAlignment="1">
      <alignment horizontal="center" vertical="top"/>
    </xf>
    <xf numFmtId="49" fontId="5" fillId="6" borderId="18" xfId="0" applyNumberFormat="1" applyFont="1" applyFill="1" applyBorder="1" applyAlignment="1">
      <alignment horizontal="center" vertical="top"/>
    </xf>
    <xf numFmtId="0" fontId="3" fillId="6" borderId="48" xfId="0" applyFont="1" applyFill="1" applyBorder="1" applyAlignment="1">
      <alignment horizontal="left" vertical="top" wrapText="1"/>
    </xf>
    <xf numFmtId="0" fontId="3" fillId="6" borderId="37" xfId="0" applyFont="1" applyFill="1" applyBorder="1" applyAlignment="1">
      <alignment horizontal="center" vertical="center" textRotation="90" wrapText="1"/>
    </xf>
    <xf numFmtId="49" fontId="5" fillId="6" borderId="48" xfId="0" applyNumberFormat="1" applyFont="1" applyFill="1" applyBorder="1" applyAlignment="1">
      <alignment horizontal="center" vertical="top"/>
    </xf>
    <xf numFmtId="165" fontId="3" fillId="6" borderId="16" xfId="0" applyNumberFormat="1" applyFont="1" applyFill="1" applyBorder="1" applyAlignment="1">
      <alignment horizontal="center" vertical="top"/>
    </xf>
    <xf numFmtId="165" fontId="3" fillId="6" borderId="32" xfId="0" applyNumberFormat="1" applyFont="1" applyFill="1" applyBorder="1" applyAlignment="1">
      <alignment horizontal="center" vertical="top"/>
    </xf>
    <xf numFmtId="165" fontId="3" fillId="6" borderId="63" xfId="0" applyNumberFormat="1" applyFont="1" applyFill="1" applyBorder="1" applyAlignment="1">
      <alignment horizontal="center" vertical="top"/>
    </xf>
    <xf numFmtId="3" fontId="3" fillId="6" borderId="18" xfId="0" applyNumberFormat="1" applyFont="1" applyFill="1" applyBorder="1" applyAlignment="1">
      <alignment horizontal="center" vertical="top" wrapText="1"/>
    </xf>
    <xf numFmtId="0" fontId="3" fillId="6" borderId="9" xfId="0" applyFont="1" applyFill="1" applyBorder="1" applyAlignment="1">
      <alignment horizontal="center" vertical="top" wrapText="1"/>
    </xf>
    <xf numFmtId="164" fontId="2" fillId="6" borderId="18" xfId="0" applyNumberFormat="1" applyFont="1" applyFill="1" applyBorder="1" applyAlignment="1">
      <alignment horizontal="center" vertical="center" wrapText="1"/>
    </xf>
    <xf numFmtId="3" fontId="3" fillId="6" borderId="76" xfId="0" applyNumberFormat="1" applyFont="1" applyFill="1" applyBorder="1" applyAlignment="1">
      <alignment horizontal="center" vertical="top" wrapText="1"/>
    </xf>
    <xf numFmtId="0" fontId="5" fillId="6" borderId="16" xfId="0" applyFont="1" applyFill="1" applyBorder="1" applyAlignment="1">
      <alignment horizontal="center" vertical="top" wrapText="1"/>
    </xf>
    <xf numFmtId="0" fontId="3" fillId="6" borderId="9" xfId="0" applyFont="1" applyFill="1" applyBorder="1" applyAlignment="1">
      <alignment horizontal="center" vertical="top" wrapText="1"/>
    </xf>
    <xf numFmtId="1" fontId="3" fillId="6" borderId="51" xfId="0" applyNumberFormat="1" applyFont="1" applyFill="1" applyBorder="1" applyAlignment="1">
      <alignment horizontal="center" vertical="top" wrapText="1"/>
    </xf>
    <xf numFmtId="49" fontId="32" fillId="6" borderId="76" xfId="0" applyNumberFormat="1" applyFont="1" applyFill="1" applyBorder="1" applyAlignment="1">
      <alignment horizontal="center" vertical="center"/>
    </xf>
    <xf numFmtId="165" fontId="3" fillId="6" borderId="16" xfId="0" applyNumberFormat="1" applyFont="1" applyFill="1" applyBorder="1" applyAlignment="1">
      <alignment horizontal="center" vertical="top"/>
    </xf>
    <xf numFmtId="165" fontId="3" fillId="6" borderId="32" xfId="0" applyNumberFormat="1" applyFont="1" applyFill="1" applyBorder="1" applyAlignment="1">
      <alignment horizontal="center" vertical="top"/>
    </xf>
    <xf numFmtId="165" fontId="3" fillId="6" borderId="38" xfId="0" applyNumberFormat="1" applyFont="1" applyFill="1" applyBorder="1" applyAlignment="1">
      <alignment horizontal="center" vertical="top"/>
    </xf>
    <xf numFmtId="165" fontId="3" fillId="6" borderId="63" xfId="0" applyNumberFormat="1" applyFont="1" applyFill="1" applyBorder="1" applyAlignment="1">
      <alignment horizontal="center" vertical="top"/>
    </xf>
    <xf numFmtId="0" fontId="3" fillId="6" borderId="9" xfId="0" applyFont="1" applyFill="1" applyBorder="1" applyAlignment="1">
      <alignment horizontal="center" vertical="top" wrapText="1"/>
    </xf>
    <xf numFmtId="3" fontId="3" fillId="6" borderId="18" xfId="0" applyNumberFormat="1" applyFont="1" applyFill="1" applyBorder="1" applyAlignment="1">
      <alignment horizontal="left" vertical="top" wrapText="1"/>
    </xf>
    <xf numFmtId="3" fontId="17" fillId="6" borderId="32" xfId="0" applyNumberFormat="1" applyFont="1" applyFill="1" applyBorder="1" applyAlignment="1">
      <alignment horizontal="center" vertical="top" wrapText="1"/>
    </xf>
    <xf numFmtId="0" fontId="0" fillId="0" borderId="0" xfId="0" applyAlignment="1">
      <alignment vertical="top"/>
    </xf>
    <xf numFmtId="0" fontId="3" fillId="6" borderId="29" xfId="0" applyFont="1" applyFill="1" applyBorder="1" applyAlignment="1">
      <alignment horizontal="left" vertical="top" wrapText="1"/>
    </xf>
    <xf numFmtId="49" fontId="5" fillId="10" borderId="10" xfId="0" applyNumberFormat="1" applyFont="1" applyFill="1" applyBorder="1" applyAlignment="1">
      <alignment horizontal="center" vertical="top"/>
    </xf>
    <xf numFmtId="49" fontId="5" fillId="3" borderId="48" xfId="0" applyNumberFormat="1" applyFont="1" applyFill="1" applyBorder="1" applyAlignment="1">
      <alignment horizontal="center" vertical="top"/>
    </xf>
    <xf numFmtId="0" fontId="3" fillId="6" borderId="37" xfId="0" applyFont="1" applyFill="1" applyBorder="1" applyAlignment="1">
      <alignment horizontal="center" vertical="center" textRotation="90" wrapText="1"/>
    </xf>
    <xf numFmtId="49" fontId="5" fillId="6" borderId="48" xfId="0" applyNumberFormat="1" applyFont="1" applyFill="1" applyBorder="1" applyAlignment="1">
      <alignment horizontal="center" vertical="top"/>
    </xf>
    <xf numFmtId="0" fontId="3" fillId="6" borderId="43" xfId="0" applyFont="1" applyFill="1" applyBorder="1" applyAlignment="1">
      <alignment vertical="top" wrapText="1"/>
    </xf>
    <xf numFmtId="3" fontId="3" fillId="6" borderId="0" xfId="0" applyNumberFormat="1" applyFont="1" applyFill="1" applyBorder="1" applyAlignment="1">
      <alignment horizontal="center" vertical="top" wrapText="1"/>
    </xf>
    <xf numFmtId="165" fontId="3" fillId="6" borderId="38" xfId="0" applyNumberFormat="1" applyFont="1" applyFill="1" applyBorder="1" applyAlignment="1">
      <alignment horizontal="center" vertical="top"/>
    </xf>
    <xf numFmtId="165" fontId="3" fillId="6" borderId="16" xfId="0" applyNumberFormat="1" applyFont="1" applyFill="1" applyBorder="1" applyAlignment="1">
      <alignment horizontal="center" vertical="top"/>
    </xf>
    <xf numFmtId="0" fontId="3" fillId="6" borderId="9" xfId="0" applyFont="1" applyFill="1" applyBorder="1" applyAlignment="1">
      <alignment horizontal="center" vertical="top" wrapText="1"/>
    </xf>
    <xf numFmtId="3" fontId="3" fillId="2" borderId="49" xfId="0" applyNumberFormat="1" applyFont="1" applyFill="1" applyBorder="1" applyAlignment="1">
      <alignment horizontal="center" vertical="top"/>
    </xf>
    <xf numFmtId="3" fontId="3" fillId="2" borderId="32" xfId="0" applyNumberFormat="1" applyFont="1" applyFill="1" applyBorder="1" applyAlignment="1">
      <alignment horizontal="center" vertical="top"/>
    </xf>
    <xf numFmtId="3" fontId="3" fillId="2" borderId="19" xfId="0" applyNumberFormat="1" applyFont="1" applyFill="1" applyBorder="1" applyAlignment="1">
      <alignment horizontal="center" vertical="top"/>
    </xf>
    <xf numFmtId="0" fontId="17" fillId="6" borderId="76" xfId="0" applyFont="1" applyFill="1" applyBorder="1" applyAlignment="1">
      <alignment horizontal="center" vertical="center"/>
    </xf>
    <xf numFmtId="0" fontId="17" fillId="6" borderId="38" xfId="1" applyFont="1" applyFill="1" applyBorder="1" applyAlignment="1">
      <alignment vertical="top" wrapText="1"/>
    </xf>
    <xf numFmtId="0" fontId="3" fillId="6" borderId="83" xfId="1" applyFont="1" applyFill="1" applyBorder="1" applyAlignment="1">
      <alignment vertical="top" wrapText="1"/>
    </xf>
    <xf numFmtId="3" fontId="3" fillId="6" borderId="88" xfId="0" applyNumberFormat="1" applyFont="1" applyFill="1" applyBorder="1" applyAlignment="1">
      <alignment horizontal="center" vertical="top" wrapText="1"/>
    </xf>
    <xf numFmtId="3" fontId="17" fillId="6" borderId="16" xfId="0" applyNumberFormat="1" applyFont="1" applyFill="1" applyBorder="1" applyAlignment="1">
      <alignment horizontal="center" vertical="top" wrapText="1"/>
    </xf>
    <xf numFmtId="165" fontId="17" fillId="6" borderId="16" xfId="0" applyNumberFormat="1" applyFont="1" applyFill="1" applyBorder="1" applyAlignment="1">
      <alignment horizontal="center" vertical="top" wrapText="1"/>
    </xf>
    <xf numFmtId="165" fontId="17" fillId="6" borderId="0" xfId="0" applyNumberFormat="1" applyFont="1" applyFill="1" applyBorder="1" applyAlignment="1">
      <alignment horizontal="center" vertical="top" wrapText="1"/>
    </xf>
    <xf numFmtId="0" fontId="17" fillId="6" borderId="9" xfId="0" applyFont="1" applyFill="1" applyBorder="1" applyAlignment="1">
      <alignment horizontal="center" vertical="top" wrapText="1"/>
    </xf>
    <xf numFmtId="0" fontId="17" fillId="6" borderId="22" xfId="0" applyFont="1" applyFill="1" applyBorder="1" applyAlignment="1">
      <alignment horizontal="center" vertical="top" wrapText="1"/>
    </xf>
    <xf numFmtId="0" fontId="3" fillId="6" borderId="29" xfId="0" applyFont="1" applyFill="1" applyBorder="1" applyAlignment="1">
      <alignment horizontal="left" vertical="top" wrapText="1"/>
    </xf>
    <xf numFmtId="49" fontId="5" fillId="6" borderId="18" xfId="0" applyNumberFormat="1" applyFont="1" applyFill="1" applyBorder="1" applyAlignment="1">
      <alignment horizontal="center" vertical="top"/>
    </xf>
    <xf numFmtId="49" fontId="3" fillId="6" borderId="32" xfId="0" applyNumberFormat="1" applyFont="1" applyFill="1" applyBorder="1" applyAlignment="1">
      <alignment horizontal="center" vertical="top"/>
    </xf>
    <xf numFmtId="165" fontId="3" fillId="6" borderId="38" xfId="0" applyNumberFormat="1" applyFont="1" applyFill="1" applyBorder="1" applyAlignment="1">
      <alignment horizontal="center" vertical="top"/>
    </xf>
    <xf numFmtId="0" fontId="17" fillId="0" borderId="0" xfId="0" applyFont="1" applyFill="1" applyBorder="1" applyAlignment="1">
      <alignment horizontal="left" vertical="top" wrapText="1"/>
    </xf>
    <xf numFmtId="0" fontId="3" fillId="0" borderId="0" xfId="1" applyFont="1" applyBorder="1" applyAlignment="1">
      <alignment horizontal="left" vertical="top"/>
    </xf>
    <xf numFmtId="3" fontId="3" fillId="6" borderId="17" xfId="0" applyNumberFormat="1" applyFont="1" applyFill="1" applyBorder="1" applyAlignment="1">
      <alignment horizontal="left" vertical="top" wrapText="1"/>
    </xf>
    <xf numFmtId="0" fontId="0" fillId="6" borderId="18" xfId="0" applyFill="1" applyBorder="1" applyAlignment="1">
      <alignment horizontal="left" vertical="top" wrapText="1"/>
    </xf>
    <xf numFmtId="0" fontId="5" fillId="0" borderId="0" xfId="0" applyNumberFormat="1" applyFont="1" applyAlignment="1">
      <alignment vertical="top"/>
    </xf>
    <xf numFmtId="49" fontId="5" fillId="0" borderId="0" xfId="0" applyNumberFormat="1" applyFont="1" applyFill="1" applyBorder="1" applyAlignment="1">
      <alignment horizontal="center" vertical="top" wrapText="1"/>
    </xf>
    <xf numFmtId="0" fontId="3" fillId="6" borderId="43" xfId="0" applyFont="1" applyFill="1" applyBorder="1" applyAlignment="1">
      <alignment horizontal="left" vertical="top" wrapText="1"/>
    </xf>
    <xf numFmtId="0" fontId="3" fillId="6" borderId="16" xfId="0" applyFont="1" applyFill="1" applyBorder="1" applyAlignment="1">
      <alignment horizontal="left" vertical="top" wrapText="1"/>
    </xf>
    <xf numFmtId="49" fontId="5" fillId="6" borderId="18" xfId="0" applyNumberFormat="1" applyFont="1" applyFill="1" applyBorder="1" applyAlignment="1">
      <alignment horizontal="center" vertical="top"/>
    </xf>
    <xf numFmtId="0" fontId="3" fillId="6" borderId="47" xfId="0" applyFont="1" applyFill="1" applyBorder="1" applyAlignment="1">
      <alignment horizontal="left" vertical="top" wrapText="1"/>
    </xf>
    <xf numFmtId="0" fontId="7" fillId="9" borderId="61" xfId="0" applyFont="1" applyFill="1" applyBorder="1" applyAlignment="1">
      <alignment horizontal="left" vertical="top" wrapText="1"/>
    </xf>
    <xf numFmtId="49" fontId="5" fillId="10" borderId="10" xfId="0" applyNumberFormat="1" applyFont="1" applyFill="1" applyBorder="1" applyAlignment="1">
      <alignment horizontal="center" vertical="top"/>
    </xf>
    <xf numFmtId="49" fontId="5" fillId="3" borderId="48" xfId="0" applyNumberFormat="1" applyFont="1" applyFill="1" applyBorder="1" applyAlignment="1">
      <alignment horizontal="center" vertical="top"/>
    </xf>
    <xf numFmtId="165" fontId="3" fillId="0" borderId="51" xfId="0" applyNumberFormat="1" applyFont="1" applyFill="1" applyBorder="1" applyAlignment="1">
      <alignment horizontal="center" vertical="top"/>
    </xf>
    <xf numFmtId="165" fontId="3" fillId="0" borderId="9" xfId="0" applyNumberFormat="1" applyFont="1" applyFill="1" applyBorder="1" applyAlignment="1">
      <alignment horizontal="center" vertical="top"/>
    </xf>
    <xf numFmtId="0" fontId="3" fillId="6" borderId="37" xfId="0" applyFont="1" applyFill="1" applyBorder="1" applyAlignment="1">
      <alignment horizontal="center" vertical="center" textRotation="90" wrapText="1"/>
    </xf>
    <xf numFmtId="0" fontId="3" fillId="0" borderId="90" xfId="0" applyFont="1" applyFill="1" applyBorder="1" applyAlignment="1">
      <alignment horizontal="left" vertical="top" wrapText="1"/>
    </xf>
    <xf numFmtId="165" fontId="3" fillId="6" borderId="38" xfId="0" applyNumberFormat="1" applyFont="1" applyFill="1" applyBorder="1" applyAlignment="1">
      <alignment horizontal="center" vertical="top"/>
    </xf>
    <xf numFmtId="3" fontId="3" fillId="6" borderId="39" xfId="0" applyNumberFormat="1" applyFont="1" applyFill="1" applyBorder="1" applyAlignment="1">
      <alignment horizontal="center" vertical="top" wrapText="1"/>
    </xf>
    <xf numFmtId="3" fontId="3" fillId="6" borderId="0" xfId="0" applyNumberFormat="1" applyFont="1" applyFill="1" applyBorder="1" applyAlignment="1">
      <alignment horizontal="center" vertical="top" wrapText="1"/>
    </xf>
    <xf numFmtId="49" fontId="3" fillId="6" borderId="9" xfId="0" applyNumberFormat="1" applyFont="1" applyFill="1" applyBorder="1" applyAlignment="1">
      <alignment horizontal="center" vertical="top" wrapText="1"/>
    </xf>
    <xf numFmtId="165" fontId="3" fillId="8" borderId="68" xfId="0" applyNumberFormat="1" applyFont="1" applyFill="1" applyBorder="1" applyAlignment="1">
      <alignment horizontal="center" vertical="top" wrapText="1"/>
    </xf>
    <xf numFmtId="165" fontId="3" fillId="0" borderId="68" xfId="0" applyNumberFormat="1" applyFont="1" applyBorder="1" applyAlignment="1">
      <alignment horizontal="center" vertical="top" wrapText="1"/>
    </xf>
    <xf numFmtId="3" fontId="3" fillId="0" borderId="0" xfId="0" applyNumberFormat="1" applyFont="1" applyFill="1" applyBorder="1" applyAlignment="1">
      <alignment horizontal="left" vertical="top" wrapText="1"/>
    </xf>
    <xf numFmtId="0" fontId="0" fillId="0" borderId="0" xfId="0" applyAlignment="1">
      <alignment horizontal="left" vertical="top" wrapText="1"/>
    </xf>
    <xf numFmtId="165" fontId="5" fillId="5" borderId="33" xfId="0" applyNumberFormat="1" applyFont="1" applyFill="1" applyBorder="1" applyAlignment="1">
      <alignment horizontal="center" vertical="top" wrapText="1"/>
    </xf>
    <xf numFmtId="3" fontId="5" fillId="0" borderId="70" xfId="0" applyNumberFormat="1" applyFont="1" applyBorder="1" applyAlignment="1">
      <alignment horizontal="center" vertical="center" wrapText="1"/>
    </xf>
    <xf numFmtId="165" fontId="5" fillId="8" borderId="68" xfId="0" applyNumberFormat="1" applyFont="1" applyFill="1" applyBorder="1" applyAlignment="1">
      <alignment horizontal="center" vertical="top" wrapText="1"/>
    </xf>
    <xf numFmtId="165" fontId="3" fillId="6" borderId="68" xfId="0" applyNumberFormat="1" applyFont="1" applyFill="1" applyBorder="1" applyAlignment="1">
      <alignment horizontal="center" vertical="top" wrapText="1"/>
    </xf>
    <xf numFmtId="165" fontId="5" fillId="4" borderId="70" xfId="0" applyNumberFormat="1" applyFont="1" applyFill="1" applyBorder="1" applyAlignment="1">
      <alignment horizontal="center" vertical="top" wrapText="1"/>
    </xf>
    <xf numFmtId="165" fontId="5" fillId="4" borderId="68" xfId="0" applyNumberFormat="1" applyFont="1" applyFill="1" applyBorder="1" applyAlignment="1">
      <alignment horizontal="center" vertical="top" wrapText="1"/>
    </xf>
    <xf numFmtId="0" fontId="3" fillId="6" borderId="9" xfId="0" applyFont="1" applyFill="1" applyBorder="1" applyAlignment="1">
      <alignment horizontal="center" vertical="top" wrapText="1"/>
    </xf>
    <xf numFmtId="49" fontId="5" fillId="6" borderId="16" xfId="0" applyNumberFormat="1" applyFont="1" applyFill="1" applyBorder="1" applyAlignment="1">
      <alignment horizontal="center" vertical="top"/>
    </xf>
    <xf numFmtId="0" fontId="3" fillId="6" borderId="16" xfId="0" applyFont="1" applyFill="1" applyBorder="1" applyAlignment="1">
      <alignment horizontal="center" vertical="center" textRotation="90" wrapText="1"/>
    </xf>
    <xf numFmtId="0" fontId="3" fillId="6" borderId="43" xfId="0" applyFont="1" applyFill="1" applyBorder="1" applyAlignment="1">
      <alignment horizontal="left" vertical="top" wrapText="1"/>
    </xf>
    <xf numFmtId="165" fontId="3" fillId="0" borderId="9" xfId="0" applyNumberFormat="1" applyFont="1" applyFill="1" applyBorder="1" applyAlignment="1">
      <alignment horizontal="center" vertical="top"/>
    </xf>
    <xf numFmtId="0" fontId="3" fillId="6" borderId="10" xfId="0" applyFont="1" applyFill="1" applyBorder="1" applyAlignment="1">
      <alignment vertical="top" wrapText="1"/>
    </xf>
    <xf numFmtId="0" fontId="0" fillId="6" borderId="29" xfId="0" applyFill="1" applyBorder="1" applyAlignment="1">
      <alignment vertical="top" wrapText="1"/>
    </xf>
    <xf numFmtId="0" fontId="3" fillId="6" borderId="29" xfId="0" applyFont="1" applyFill="1" applyBorder="1" applyAlignment="1">
      <alignment horizontal="left" vertical="top" wrapText="1"/>
    </xf>
    <xf numFmtId="165" fontId="3" fillId="0" borderId="38" xfId="0" applyNumberFormat="1" applyFont="1" applyFill="1" applyBorder="1" applyAlignment="1">
      <alignment horizontal="center" vertical="top"/>
    </xf>
    <xf numFmtId="165" fontId="3" fillId="6" borderId="38" xfId="0" applyNumberFormat="1" applyFont="1" applyFill="1" applyBorder="1" applyAlignment="1">
      <alignment horizontal="center" vertical="top"/>
    </xf>
    <xf numFmtId="49" fontId="5" fillId="6" borderId="31" xfId="0" applyNumberFormat="1" applyFont="1" applyFill="1" applyBorder="1" applyAlignment="1">
      <alignment horizontal="center" vertical="top"/>
    </xf>
    <xf numFmtId="49" fontId="9" fillId="6" borderId="32" xfId="0" applyNumberFormat="1" applyFont="1" applyFill="1" applyBorder="1" applyAlignment="1">
      <alignment horizontal="center" vertical="center" textRotation="90" wrapText="1"/>
    </xf>
    <xf numFmtId="49" fontId="3" fillId="6" borderId="22" xfId="0" applyNumberFormat="1" applyFont="1" applyFill="1" applyBorder="1" applyAlignment="1">
      <alignment horizontal="center" vertical="center" wrapText="1"/>
    </xf>
    <xf numFmtId="0" fontId="3" fillId="6" borderId="9" xfId="0" applyFont="1" applyFill="1" applyBorder="1" applyAlignment="1">
      <alignment horizontal="center" vertical="top" wrapText="1"/>
    </xf>
    <xf numFmtId="0" fontId="3" fillId="6" borderId="6" xfId="0" applyFont="1" applyFill="1" applyBorder="1" applyAlignment="1">
      <alignment horizontal="center" vertical="top" wrapText="1"/>
    </xf>
    <xf numFmtId="165" fontId="3" fillId="0" borderId="22" xfId="0" applyNumberFormat="1" applyFont="1" applyFill="1" applyBorder="1" applyAlignment="1">
      <alignment horizontal="center" vertical="top"/>
    </xf>
    <xf numFmtId="3" fontId="3" fillId="2" borderId="0" xfId="0" applyNumberFormat="1" applyFont="1" applyFill="1" applyBorder="1" applyAlignment="1">
      <alignment horizontal="center" vertical="top"/>
    </xf>
    <xf numFmtId="3" fontId="3" fillId="6" borderId="40" xfId="1" applyNumberFormat="1" applyFont="1" applyFill="1" applyBorder="1" applyAlignment="1">
      <alignment horizontal="center" vertical="top"/>
    </xf>
    <xf numFmtId="0" fontId="3" fillId="6" borderId="47" xfId="0" applyFont="1" applyFill="1" applyBorder="1" applyAlignment="1">
      <alignment vertical="top"/>
    </xf>
    <xf numFmtId="165" fontId="3" fillId="0" borderId="64" xfId="0" applyNumberFormat="1" applyFont="1" applyFill="1" applyBorder="1" applyAlignment="1">
      <alignment horizontal="center" vertical="top" wrapText="1"/>
    </xf>
    <xf numFmtId="3" fontId="3" fillId="6" borderId="41" xfId="1" applyNumberFormat="1" applyFont="1" applyFill="1" applyBorder="1" applyAlignment="1">
      <alignment horizontal="center" vertical="top"/>
    </xf>
    <xf numFmtId="3" fontId="3" fillId="6" borderId="47" xfId="1" applyNumberFormat="1" applyFont="1" applyFill="1" applyBorder="1" applyAlignment="1">
      <alignment horizontal="center" vertical="top"/>
    </xf>
    <xf numFmtId="165" fontId="3" fillId="6" borderId="40" xfId="1" applyNumberFormat="1" applyFont="1" applyFill="1" applyBorder="1" applyAlignment="1">
      <alignment horizontal="center" vertical="top" wrapText="1"/>
    </xf>
    <xf numFmtId="3" fontId="3" fillId="6" borderId="0" xfId="1" applyNumberFormat="1" applyFont="1" applyFill="1" applyBorder="1" applyAlignment="1">
      <alignment horizontal="center" vertical="top" wrapText="1"/>
    </xf>
    <xf numFmtId="165" fontId="3" fillId="6" borderId="103" xfId="0" applyNumberFormat="1" applyFont="1" applyFill="1" applyBorder="1" applyAlignment="1">
      <alignment horizontal="center" vertical="top" wrapText="1"/>
    </xf>
    <xf numFmtId="3" fontId="3" fillId="6" borderId="103" xfId="0" applyNumberFormat="1" applyFont="1" applyFill="1" applyBorder="1" applyAlignment="1">
      <alignment horizontal="center" vertical="top" wrapText="1"/>
    </xf>
    <xf numFmtId="3" fontId="3" fillId="6" borderId="0" xfId="0" applyNumberFormat="1" applyFont="1" applyFill="1" applyBorder="1" applyAlignment="1">
      <alignment horizontal="center" wrapText="1"/>
    </xf>
    <xf numFmtId="0" fontId="3" fillId="12" borderId="47" xfId="0" applyFont="1" applyFill="1" applyBorder="1" applyAlignment="1">
      <alignment horizontal="center" vertical="top" wrapText="1"/>
    </xf>
    <xf numFmtId="0" fontId="3" fillId="6" borderId="30" xfId="0" applyNumberFormat="1" applyFont="1" applyFill="1" applyBorder="1" applyAlignment="1">
      <alignment horizontal="center" vertical="top"/>
    </xf>
    <xf numFmtId="3" fontId="3" fillId="0" borderId="46" xfId="0" applyNumberFormat="1" applyFont="1" applyFill="1" applyBorder="1" applyAlignment="1">
      <alignment horizontal="center" vertical="top"/>
    </xf>
    <xf numFmtId="3" fontId="3" fillId="0" borderId="77" xfId="0" applyNumberFormat="1" applyFont="1" applyFill="1" applyBorder="1" applyAlignment="1">
      <alignment horizontal="center" vertical="top" wrapText="1"/>
    </xf>
    <xf numFmtId="0" fontId="3" fillId="6" borderId="31" xfId="0" applyFont="1" applyFill="1" applyBorder="1" applyAlignment="1">
      <alignment vertical="top"/>
    </xf>
    <xf numFmtId="3" fontId="3" fillId="8" borderId="25" xfId="0" applyNumberFormat="1" applyFont="1" applyFill="1" applyBorder="1" applyAlignment="1">
      <alignment horizontal="center" vertical="top"/>
    </xf>
    <xf numFmtId="165" fontId="3" fillId="0" borderId="119" xfId="0" applyNumberFormat="1" applyFont="1" applyFill="1" applyBorder="1" applyAlignment="1">
      <alignment horizontal="center" vertical="top" wrapText="1"/>
    </xf>
    <xf numFmtId="1" fontId="3" fillId="0" borderId="82" xfId="0" applyNumberFormat="1" applyFont="1" applyFill="1" applyBorder="1" applyAlignment="1">
      <alignment horizontal="center" vertical="top" wrapText="1"/>
    </xf>
    <xf numFmtId="3" fontId="3" fillId="6" borderId="17" xfId="1" applyNumberFormat="1" applyFont="1" applyFill="1" applyBorder="1" applyAlignment="1">
      <alignment horizontal="center" vertical="top"/>
    </xf>
    <xf numFmtId="3" fontId="3" fillId="6" borderId="72" xfId="1" applyNumberFormat="1" applyFont="1" applyFill="1" applyBorder="1" applyAlignment="1">
      <alignment horizontal="center" vertical="top"/>
    </xf>
    <xf numFmtId="3" fontId="3" fillId="6" borderId="82" xfId="1" applyNumberFormat="1" applyFont="1" applyFill="1" applyBorder="1" applyAlignment="1">
      <alignment horizontal="center" vertical="top"/>
    </xf>
    <xf numFmtId="3" fontId="3" fillId="6" borderId="73" xfId="1" applyNumberFormat="1" applyFont="1" applyFill="1" applyBorder="1" applyAlignment="1">
      <alignment horizontal="center" vertical="top"/>
    </xf>
    <xf numFmtId="3" fontId="3" fillId="6" borderId="31" xfId="1" applyNumberFormat="1" applyFont="1" applyFill="1" applyBorder="1" applyAlignment="1">
      <alignment horizontal="center" vertical="top"/>
    </xf>
    <xf numFmtId="3" fontId="3" fillId="6" borderId="95" xfId="1" applyNumberFormat="1" applyFont="1" applyFill="1" applyBorder="1" applyAlignment="1">
      <alignment horizontal="center" vertical="top"/>
    </xf>
    <xf numFmtId="165" fontId="3" fillId="6" borderId="1" xfId="1" applyNumberFormat="1" applyFont="1" applyFill="1" applyBorder="1" applyAlignment="1">
      <alignment horizontal="center" vertical="top" wrapText="1"/>
    </xf>
    <xf numFmtId="3" fontId="3" fillId="6" borderId="73" xfId="1" applyNumberFormat="1" applyFont="1" applyFill="1" applyBorder="1" applyAlignment="1">
      <alignment horizontal="center" vertical="top" wrapText="1"/>
    </xf>
    <xf numFmtId="1" fontId="3" fillId="6" borderId="82" xfId="0" applyNumberFormat="1" applyFont="1" applyFill="1" applyBorder="1" applyAlignment="1">
      <alignment horizontal="center" vertical="top" wrapText="1"/>
    </xf>
    <xf numFmtId="3" fontId="3" fillId="6" borderId="73" xfId="0" applyNumberFormat="1" applyFont="1" applyFill="1" applyBorder="1" applyAlignment="1">
      <alignment horizontal="center" vertical="top" wrapText="1"/>
    </xf>
    <xf numFmtId="3" fontId="3" fillId="6" borderId="82" xfId="1" applyNumberFormat="1" applyFont="1" applyFill="1" applyBorder="1" applyAlignment="1">
      <alignment horizontal="center" vertical="top" wrapText="1"/>
    </xf>
    <xf numFmtId="1" fontId="3" fillId="6" borderId="73" xfId="0" applyNumberFormat="1" applyFont="1" applyFill="1" applyBorder="1" applyAlignment="1">
      <alignment horizontal="center" vertical="top" wrapText="1"/>
    </xf>
    <xf numFmtId="3" fontId="22" fillId="6" borderId="31" xfId="1" applyNumberFormat="1" applyFont="1" applyFill="1" applyBorder="1" applyAlignment="1">
      <alignment horizontal="center" vertical="top" wrapText="1"/>
    </xf>
    <xf numFmtId="3" fontId="3" fillId="6" borderId="18" xfId="0" applyNumberFormat="1" applyFont="1" applyFill="1" applyBorder="1" applyAlignment="1">
      <alignment horizontal="center" wrapText="1"/>
    </xf>
    <xf numFmtId="164" fontId="2" fillId="6" borderId="1" xfId="0" applyNumberFormat="1" applyFont="1" applyFill="1" applyBorder="1" applyAlignment="1">
      <alignment horizontal="center" vertical="center" wrapText="1"/>
    </xf>
    <xf numFmtId="3" fontId="3" fillId="6" borderId="27" xfId="0" applyNumberFormat="1" applyFont="1" applyFill="1" applyBorder="1" applyAlignment="1">
      <alignment horizontal="center" vertical="top" wrapText="1"/>
    </xf>
    <xf numFmtId="0" fontId="3" fillId="12" borderId="31" xfId="0" applyFont="1" applyFill="1" applyBorder="1" applyAlignment="1">
      <alignment horizontal="center" vertical="top" wrapText="1"/>
    </xf>
    <xf numFmtId="0" fontId="3" fillId="3" borderId="123" xfId="0" applyFont="1" applyFill="1" applyBorder="1" applyAlignment="1">
      <alignment horizontal="center" vertical="top" wrapText="1"/>
    </xf>
    <xf numFmtId="3" fontId="3" fillId="8" borderId="124" xfId="0" applyNumberFormat="1" applyFont="1" applyFill="1" applyBorder="1" applyAlignment="1">
      <alignment horizontal="center" vertical="top"/>
    </xf>
    <xf numFmtId="0" fontId="3" fillId="6" borderId="108" xfId="0" applyNumberFormat="1" applyFont="1" applyFill="1" applyBorder="1" applyAlignment="1">
      <alignment horizontal="center" vertical="top" wrapText="1"/>
    </xf>
    <xf numFmtId="3" fontId="3" fillId="6" borderId="107" xfId="0" applyNumberFormat="1" applyFont="1" applyFill="1" applyBorder="1" applyAlignment="1">
      <alignment horizontal="center" vertical="top" wrapText="1"/>
    </xf>
    <xf numFmtId="3" fontId="3" fillId="6" borderId="82" xfId="0" applyNumberFormat="1" applyFont="1" applyFill="1" applyBorder="1" applyAlignment="1">
      <alignment horizontal="center" vertical="top" wrapText="1"/>
    </xf>
    <xf numFmtId="3" fontId="3" fillId="6" borderId="101" xfId="0" applyNumberFormat="1" applyFont="1" applyFill="1" applyBorder="1" applyAlignment="1">
      <alignment horizontal="center" vertical="top" wrapText="1"/>
    </xf>
    <xf numFmtId="3" fontId="3" fillId="6" borderId="95" xfId="0" applyNumberFormat="1" applyFont="1" applyFill="1" applyBorder="1" applyAlignment="1">
      <alignment horizontal="center" vertical="top" wrapText="1"/>
    </xf>
    <xf numFmtId="165" fontId="17" fillId="6" borderId="37" xfId="0" applyNumberFormat="1" applyFont="1" applyFill="1" applyBorder="1" applyAlignment="1">
      <alignment horizontal="center" vertical="top"/>
    </xf>
    <xf numFmtId="165" fontId="17" fillId="6" borderId="49" xfId="0" applyNumberFormat="1" applyFont="1" applyFill="1" applyBorder="1" applyAlignment="1">
      <alignment horizontal="center" vertical="top"/>
    </xf>
    <xf numFmtId="165" fontId="17" fillId="6" borderId="40" xfId="0" applyNumberFormat="1" applyFont="1" applyFill="1" applyBorder="1" applyAlignment="1">
      <alignment horizontal="center" vertical="top"/>
    </xf>
    <xf numFmtId="0" fontId="9" fillId="0" borderId="64" xfId="0" applyFont="1" applyFill="1" applyBorder="1" applyAlignment="1">
      <alignment vertical="top" wrapText="1"/>
    </xf>
    <xf numFmtId="0" fontId="3" fillId="0" borderId="0" xfId="0" applyFont="1" applyFill="1" applyBorder="1" applyAlignment="1">
      <alignment vertical="top" wrapText="1"/>
    </xf>
    <xf numFmtId="0" fontId="3" fillId="6" borderId="40" xfId="0" applyFont="1" applyFill="1" applyBorder="1" applyAlignment="1">
      <alignment horizontal="left" vertical="top" wrapText="1"/>
    </xf>
    <xf numFmtId="0" fontId="3" fillId="6" borderId="125" xfId="0" applyFont="1" applyFill="1" applyBorder="1" applyAlignment="1">
      <alignment vertical="top" wrapText="1"/>
    </xf>
    <xf numFmtId="165" fontId="3" fillId="0" borderId="21" xfId="0" applyNumberFormat="1" applyFont="1" applyFill="1" applyBorder="1" applyAlignment="1">
      <alignment horizontal="center" vertical="top"/>
    </xf>
    <xf numFmtId="165" fontId="17" fillId="6" borderId="55" xfId="0" applyNumberFormat="1" applyFont="1" applyFill="1" applyBorder="1" applyAlignment="1">
      <alignment horizontal="center" vertical="top"/>
    </xf>
    <xf numFmtId="3" fontId="17" fillId="6" borderId="76" xfId="1" applyNumberFormat="1" applyFont="1" applyFill="1" applyBorder="1" applyAlignment="1">
      <alignment horizontal="center" vertical="top" wrapText="1"/>
    </xf>
    <xf numFmtId="1" fontId="3" fillId="6" borderId="88" xfId="0" applyNumberFormat="1" applyFont="1" applyFill="1" applyBorder="1" applyAlignment="1">
      <alignment horizontal="center" vertical="top" wrapText="1"/>
    </xf>
    <xf numFmtId="165" fontId="3" fillId="6" borderId="63" xfId="1" applyNumberFormat="1" applyFont="1" applyFill="1" applyBorder="1" applyAlignment="1">
      <alignment horizontal="center" vertical="top"/>
    </xf>
    <xf numFmtId="0" fontId="17" fillId="6" borderId="16" xfId="0" applyNumberFormat="1" applyFont="1" applyFill="1" applyBorder="1" applyAlignment="1">
      <alignment horizontal="center" vertical="top" wrapText="1"/>
    </xf>
    <xf numFmtId="0" fontId="17" fillId="6" borderId="48" xfId="0" applyFont="1" applyFill="1" applyBorder="1" applyAlignment="1">
      <alignment horizontal="center" vertical="top"/>
    </xf>
    <xf numFmtId="3" fontId="17" fillId="6" borderId="26" xfId="0" applyNumberFormat="1" applyFont="1" applyFill="1" applyBorder="1" applyAlignment="1">
      <alignment horizontal="center" vertical="top" wrapText="1"/>
    </xf>
    <xf numFmtId="0" fontId="3" fillId="6" borderId="46" xfId="0" applyFont="1" applyFill="1" applyBorder="1" applyAlignment="1">
      <alignment horizontal="center" vertical="top"/>
    </xf>
    <xf numFmtId="0" fontId="3" fillId="6" borderId="89" xfId="0" applyFont="1" applyFill="1" applyBorder="1" applyAlignment="1">
      <alignment horizontal="center" vertical="center"/>
    </xf>
    <xf numFmtId="0" fontId="3" fillId="6" borderId="79" xfId="0" applyFont="1" applyFill="1" applyBorder="1" applyAlignment="1">
      <alignment horizontal="center" vertical="center"/>
    </xf>
    <xf numFmtId="0" fontId="3" fillId="0" borderId="46" xfId="0" applyFont="1" applyBorder="1" applyAlignment="1">
      <alignment vertical="top"/>
    </xf>
    <xf numFmtId="3" fontId="3" fillId="0" borderId="107" xfId="0" applyNumberFormat="1" applyFont="1" applyFill="1" applyBorder="1" applyAlignment="1">
      <alignment horizontal="center" vertical="top"/>
    </xf>
    <xf numFmtId="0" fontId="5" fillId="3" borderId="123" xfId="0" applyFont="1" applyFill="1" applyBorder="1" applyAlignment="1">
      <alignment horizontal="left" vertical="top" wrapText="1"/>
    </xf>
    <xf numFmtId="3" fontId="3" fillId="0" borderId="82" xfId="0" applyNumberFormat="1" applyFont="1" applyFill="1" applyBorder="1" applyAlignment="1">
      <alignment horizontal="center" vertical="top"/>
    </xf>
    <xf numFmtId="49" fontId="5" fillId="8" borderId="28" xfId="0" applyNumberFormat="1" applyFont="1" applyFill="1" applyBorder="1" applyAlignment="1">
      <alignment horizontal="center" vertical="top" wrapText="1"/>
    </xf>
    <xf numFmtId="3" fontId="9" fillId="6" borderId="32" xfId="0" applyNumberFormat="1" applyFont="1" applyFill="1" applyBorder="1" applyAlignment="1">
      <alignment horizontal="center" vertical="center" textRotation="90" wrapText="1"/>
    </xf>
    <xf numFmtId="0" fontId="7" fillId="6" borderId="31" xfId="0" applyFont="1" applyFill="1" applyBorder="1" applyAlignment="1">
      <alignment horizontal="center" vertical="center" wrapText="1"/>
    </xf>
    <xf numFmtId="165" fontId="3" fillId="2" borderId="55" xfId="0" applyNumberFormat="1" applyFont="1" applyFill="1" applyBorder="1" applyAlignment="1">
      <alignment horizontal="center" vertical="top"/>
    </xf>
    <xf numFmtId="3" fontId="3" fillId="2" borderId="7" xfId="0" applyNumberFormat="1" applyFont="1" applyFill="1" applyBorder="1" applyAlignment="1">
      <alignment horizontal="right" vertical="top"/>
    </xf>
    <xf numFmtId="3" fontId="3" fillId="6" borderId="30" xfId="0" applyNumberFormat="1" applyFont="1" applyFill="1" applyBorder="1" applyAlignment="1">
      <alignment vertical="top" wrapText="1"/>
    </xf>
    <xf numFmtId="49" fontId="5" fillId="6" borderId="32" xfId="0" applyNumberFormat="1" applyFont="1" applyFill="1" applyBorder="1" applyAlignment="1">
      <alignment horizontal="center" vertical="center"/>
    </xf>
    <xf numFmtId="49" fontId="9" fillId="6" borderId="32" xfId="0" applyNumberFormat="1" applyFont="1" applyFill="1" applyBorder="1" applyAlignment="1">
      <alignment vertical="center" textRotation="90" wrapText="1"/>
    </xf>
    <xf numFmtId="3" fontId="15" fillId="0" borderId="30" xfId="0" applyNumberFormat="1" applyFont="1" applyBorder="1" applyAlignment="1">
      <alignment horizontal="center" vertical="top"/>
    </xf>
    <xf numFmtId="3" fontId="3" fillId="6" borderId="22" xfId="0" applyNumberFormat="1" applyFont="1" applyFill="1" applyBorder="1" applyAlignment="1">
      <alignment horizontal="center" vertical="center" wrapText="1"/>
    </xf>
    <xf numFmtId="0" fontId="3" fillId="0" borderId="32" xfId="0" applyFont="1" applyBorder="1" applyAlignment="1">
      <alignment vertical="top" wrapText="1"/>
    </xf>
    <xf numFmtId="0" fontId="5" fillId="6" borderId="19" xfId="0" applyFont="1" applyFill="1" applyBorder="1" applyAlignment="1">
      <alignment horizontal="center" vertical="top" wrapText="1"/>
    </xf>
    <xf numFmtId="0" fontId="3" fillId="6" borderId="84" xfId="0" applyFont="1" applyFill="1" applyBorder="1" applyAlignment="1">
      <alignment horizontal="center" vertical="top" wrapText="1"/>
    </xf>
    <xf numFmtId="165" fontId="3" fillId="6" borderId="99" xfId="0" applyNumberFormat="1" applyFont="1" applyFill="1" applyBorder="1" applyAlignment="1">
      <alignment horizontal="center" vertical="top"/>
    </xf>
    <xf numFmtId="165" fontId="3" fillId="6" borderId="84" xfId="0" applyNumberFormat="1" applyFont="1" applyFill="1" applyBorder="1" applyAlignment="1">
      <alignment horizontal="center" vertical="top"/>
    </xf>
    <xf numFmtId="0" fontId="3" fillId="6" borderId="85" xfId="0" applyFont="1" applyFill="1" applyBorder="1" applyAlignment="1">
      <alignment horizontal="left" vertical="top" wrapText="1"/>
    </xf>
    <xf numFmtId="0" fontId="3" fillId="6" borderId="94" xfId="0" applyNumberFormat="1" applyFont="1" applyFill="1" applyBorder="1" applyAlignment="1">
      <alignment vertical="top" wrapText="1"/>
    </xf>
    <xf numFmtId="0" fontId="3" fillId="6" borderId="101" xfId="0" applyNumberFormat="1" applyFont="1" applyFill="1" applyBorder="1" applyAlignment="1">
      <alignment vertical="top" wrapText="1"/>
    </xf>
    <xf numFmtId="0" fontId="3" fillId="6" borderId="95" xfId="0" applyNumberFormat="1" applyFont="1" applyFill="1" applyBorder="1" applyAlignment="1">
      <alignment vertical="top" wrapText="1"/>
    </xf>
    <xf numFmtId="165" fontId="3" fillId="0" borderId="0" xfId="0" applyNumberFormat="1" applyFont="1" applyFill="1" applyBorder="1" applyAlignment="1">
      <alignment horizontal="center" vertical="top" wrapText="1"/>
    </xf>
    <xf numFmtId="165" fontId="3" fillId="13" borderId="53" xfId="0" applyNumberFormat="1" applyFont="1" applyFill="1" applyBorder="1" applyAlignment="1">
      <alignment horizontal="center" vertical="top"/>
    </xf>
    <xf numFmtId="165" fontId="5" fillId="13" borderId="32" xfId="0" applyNumberFormat="1" applyFont="1" applyFill="1" applyBorder="1" applyAlignment="1">
      <alignment horizontal="center" vertical="top"/>
    </xf>
    <xf numFmtId="0" fontId="3" fillId="6" borderId="16" xfId="0" applyFont="1" applyFill="1" applyBorder="1" applyAlignment="1">
      <alignment horizontal="left" vertical="top" wrapText="1"/>
    </xf>
    <xf numFmtId="49" fontId="5" fillId="10" borderId="10" xfId="0" applyNumberFormat="1" applyFont="1" applyFill="1" applyBorder="1" applyAlignment="1">
      <alignment horizontal="center" vertical="top"/>
    </xf>
    <xf numFmtId="49" fontId="5" fillId="3" borderId="48" xfId="0" applyNumberFormat="1" applyFont="1" applyFill="1" applyBorder="1" applyAlignment="1">
      <alignment horizontal="center" vertical="top"/>
    </xf>
    <xf numFmtId="49" fontId="5" fillId="6" borderId="48" xfId="0" applyNumberFormat="1" applyFont="1" applyFill="1" applyBorder="1" applyAlignment="1">
      <alignment horizontal="center" vertical="top"/>
    </xf>
    <xf numFmtId="49" fontId="5" fillId="10" borderId="10" xfId="0" applyNumberFormat="1" applyFont="1" applyFill="1" applyBorder="1" applyAlignment="1">
      <alignment horizontal="center" vertical="top"/>
    </xf>
    <xf numFmtId="49" fontId="5" fillId="3" borderId="48" xfId="0" applyNumberFormat="1" applyFont="1" applyFill="1" applyBorder="1" applyAlignment="1">
      <alignment horizontal="center" vertical="top"/>
    </xf>
    <xf numFmtId="49" fontId="5" fillId="6" borderId="16" xfId="0" applyNumberFormat="1" applyFont="1" applyFill="1" applyBorder="1" applyAlignment="1">
      <alignment horizontal="center" vertical="top"/>
    </xf>
    <xf numFmtId="0" fontId="3" fillId="6" borderId="32" xfId="0" applyFont="1" applyFill="1" applyBorder="1" applyAlignment="1">
      <alignment horizontal="left" vertical="top" wrapText="1"/>
    </xf>
    <xf numFmtId="49" fontId="5" fillId="6" borderId="18" xfId="0" applyNumberFormat="1" applyFont="1" applyFill="1" applyBorder="1" applyAlignment="1">
      <alignment horizontal="center" vertical="top"/>
    </xf>
    <xf numFmtId="0" fontId="3" fillId="6" borderId="37" xfId="0" applyFont="1" applyFill="1" applyBorder="1" applyAlignment="1">
      <alignment horizontal="center" vertical="center" textRotation="90" wrapText="1"/>
    </xf>
    <xf numFmtId="0" fontId="3" fillId="6" borderId="19" xfId="0" applyFont="1" applyFill="1" applyBorder="1" applyAlignment="1">
      <alignment horizontal="center" vertical="center" textRotation="90" wrapText="1"/>
    </xf>
    <xf numFmtId="49" fontId="5" fillId="6" borderId="48" xfId="0" applyNumberFormat="1" applyFont="1" applyFill="1" applyBorder="1" applyAlignment="1">
      <alignment horizontal="center" vertical="top"/>
    </xf>
    <xf numFmtId="49" fontId="5" fillId="6" borderId="31" xfId="0" applyNumberFormat="1" applyFont="1" applyFill="1" applyBorder="1" applyAlignment="1">
      <alignment horizontal="center" vertical="top"/>
    </xf>
    <xf numFmtId="49" fontId="5" fillId="8" borderId="16" xfId="0" applyNumberFormat="1" applyFont="1" applyFill="1" applyBorder="1" applyAlignment="1">
      <alignment horizontal="center" vertical="top"/>
    </xf>
    <xf numFmtId="49" fontId="3" fillId="6" borderId="9" xfId="0" applyNumberFormat="1" applyFont="1" applyFill="1" applyBorder="1" applyAlignment="1">
      <alignment horizontal="center" vertical="top" wrapText="1"/>
    </xf>
    <xf numFmtId="49" fontId="5" fillId="6" borderId="32" xfId="0" applyNumberFormat="1" applyFont="1" applyFill="1" applyBorder="1" applyAlignment="1">
      <alignment horizontal="center" vertical="top"/>
    </xf>
    <xf numFmtId="0" fontId="33" fillId="6" borderId="2" xfId="0" applyFont="1" applyFill="1" applyBorder="1" applyAlignment="1">
      <alignment horizontal="left" vertical="top" wrapText="1"/>
    </xf>
    <xf numFmtId="0" fontId="34" fillId="6" borderId="16" xfId="0" applyFont="1" applyFill="1" applyBorder="1" applyAlignment="1">
      <alignment horizontal="center" vertical="center" textRotation="90" wrapText="1"/>
    </xf>
    <xf numFmtId="0" fontId="34" fillId="6" borderId="0" xfId="0" applyFont="1" applyFill="1" applyBorder="1" applyAlignment="1">
      <alignment horizontal="center" vertical="center" textRotation="90" wrapText="1"/>
    </xf>
    <xf numFmtId="49" fontId="33" fillId="6" borderId="18" xfId="0" applyNumberFormat="1" applyFont="1" applyFill="1" applyBorder="1" applyAlignment="1">
      <alignment horizontal="center" vertical="top"/>
    </xf>
    <xf numFmtId="0" fontId="34" fillId="6" borderId="21" xfId="0" applyFont="1" applyFill="1" applyBorder="1" applyAlignment="1">
      <alignment horizontal="center" vertical="top"/>
    </xf>
    <xf numFmtId="165" fontId="34" fillId="6" borderId="68" xfId="0" applyNumberFormat="1" applyFont="1" applyFill="1" applyBorder="1" applyAlignment="1">
      <alignment horizontal="center" vertical="top"/>
    </xf>
    <xf numFmtId="165" fontId="34" fillId="6" borderId="21" xfId="0" applyNumberFormat="1" applyFont="1" applyFill="1" applyBorder="1" applyAlignment="1">
      <alignment horizontal="center" vertical="top"/>
    </xf>
    <xf numFmtId="165" fontId="34" fillId="6" borderId="42" xfId="0" applyNumberFormat="1" applyFont="1" applyFill="1" applyBorder="1" applyAlignment="1">
      <alignment horizontal="center" vertical="top"/>
    </xf>
    <xf numFmtId="0" fontId="34" fillId="6" borderId="2" xfId="0" applyFont="1" applyFill="1" applyBorder="1" applyAlignment="1">
      <alignment vertical="top" wrapText="1"/>
    </xf>
    <xf numFmtId="3" fontId="34" fillId="6" borderId="2" xfId="1" applyNumberFormat="1" applyFont="1" applyFill="1" applyBorder="1" applyAlignment="1">
      <alignment horizontal="center" vertical="top"/>
    </xf>
    <xf numFmtId="0" fontId="34" fillId="6" borderId="16" xfId="0" applyFont="1" applyFill="1" applyBorder="1" applyAlignment="1">
      <alignment horizontal="left" vertical="top" wrapText="1"/>
    </xf>
    <xf numFmtId="0" fontId="34" fillId="6" borderId="9" xfId="0" applyFont="1" applyFill="1" applyBorder="1" applyAlignment="1">
      <alignment horizontal="center" vertical="top"/>
    </xf>
    <xf numFmtId="165" fontId="34" fillId="6" borderId="38" xfId="0" applyNumberFormat="1" applyFont="1" applyFill="1" applyBorder="1" applyAlignment="1">
      <alignment horizontal="center" vertical="top"/>
    </xf>
    <xf numFmtId="165" fontId="34" fillId="6" borderId="9" xfId="0" applyNumberFormat="1" applyFont="1" applyFill="1" applyBorder="1" applyAlignment="1">
      <alignment horizontal="center" vertical="top"/>
    </xf>
    <xf numFmtId="165" fontId="34" fillId="6" borderId="51" xfId="0" applyNumberFormat="1" applyFont="1" applyFill="1" applyBorder="1" applyAlignment="1">
      <alignment horizontal="center" vertical="top"/>
    </xf>
    <xf numFmtId="0" fontId="34" fillId="6" borderId="16" xfId="0" applyFont="1" applyFill="1" applyBorder="1" applyAlignment="1">
      <alignment vertical="top" wrapText="1"/>
    </xf>
    <xf numFmtId="3" fontId="34" fillId="6" borderId="16" xfId="1" applyNumberFormat="1" applyFont="1" applyFill="1" applyBorder="1" applyAlignment="1">
      <alignment horizontal="center" vertical="top"/>
    </xf>
    <xf numFmtId="3" fontId="16" fillId="0" borderId="47" xfId="0" applyNumberFormat="1" applyFont="1" applyBorder="1" applyAlignment="1">
      <alignment horizontal="center" vertical="top" textRotation="90" wrapText="1"/>
    </xf>
    <xf numFmtId="3" fontId="3" fillId="6" borderId="36" xfId="0" applyNumberFormat="1" applyFont="1" applyFill="1" applyBorder="1" applyAlignment="1">
      <alignment horizontal="center" vertical="top" wrapText="1"/>
    </xf>
    <xf numFmtId="165" fontId="17" fillId="6" borderId="50" xfId="0" applyNumberFormat="1" applyFont="1" applyFill="1" applyBorder="1" applyAlignment="1">
      <alignment horizontal="center" vertical="top"/>
    </xf>
    <xf numFmtId="0" fontId="17" fillId="6" borderId="6" xfId="0" applyFont="1" applyFill="1" applyBorder="1" applyAlignment="1">
      <alignment horizontal="center" vertical="top" wrapText="1"/>
    </xf>
    <xf numFmtId="0" fontId="17" fillId="6" borderId="10" xfId="0" applyFont="1" applyFill="1" applyBorder="1" applyAlignment="1">
      <alignment horizontal="left" vertical="top" wrapText="1"/>
    </xf>
    <xf numFmtId="0" fontId="17" fillId="6" borderId="37" xfId="0" applyFont="1" applyFill="1" applyBorder="1" applyAlignment="1">
      <alignment horizontal="center" vertical="center" textRotation="90" wrapText="1"/>
    </xf>
    <xf numFmtId="49" fontId="30" fillId="6" borderId="18" xfId="0" applyNumberFormat="1" applyFont="1" applyFill="1" applyBorder="1" applyAlignment="1">
      <alignment horizontal="center" vertical="top"/>
    </xf>
    <xf numFmtId="49" fontId="30" fillId="6" borderId="31" xfId="0" applyNumberFormat="1" applyFont="1" applyFill="1" applyBorder="1" applyAlignment="1">
      <alignment horizontal="center" vertical="top"/>
    </xf>
    <xf numFmtId="3" fontId="3" fillId="6" borderId="42" xfId="0" applyNumberFormat="1" applyFont="1" applyFill="1" applyBorder="1" applyAlignment="1">
      <alignment horizontal="center" vertical="top" wrapText="1"/>
    </xf>
    <xf numFmtId="49" fontId="30" fillId="6" borderId="48" xfId="0" applyNumberFormat="1" applyFont="1" applyFill="1" applyBorder="1" applyAlignment="1">
      <alignment horizontal="center" vertical="top"/>
    </xf>
    <xf numFmtId="165" fontId="17" fillId="6" borderId="6" xfId="0" applyNumberFormat="1" applyFont="1" applyFill="1" applyBorder="1" applyAlignment="1">
      <alignment horizontal="center" vertical="top"/>
    </xf>
    <xf numFmtId="0" fontId="17" fillId="6" borderId="43" xfId="0" applyFont="1" applyFill="1" applyBorder="1" applyAlignment="1">
      <alignment horizontal="left" vertical="top" wrapText="1"/>
    </xf>
    <xf numFmtId="3" fontId="17" fillId="6" borderId="20" xfId="0" applyNumberFormat="1" applyFont="1" applyFill="1" applyBorder="1" applyAlignment="1">
      <alignment horizontal="center" vertical="top" wrapText="1"/>
    </xf>
    <xf numFmtId="3" fontId="17" fillId="6" borderId="40" xfId="0" applyNumberFormat="1" applyFont="1" applyFill="1" applyBorder="1" applyAlignment="1">
      <alignment horizontal="center" vertical="top" wrapText="1"/>
    </xf>
    <xf numFmtId="3" fontId="17" fillId="6" borderId="1" xfId="0" applyNumberFormat="1" applyFont="1" applyFill="1" applyBorder="1" applyAlignment="1">
      <alignment horizontal="center" vertical="top" wrapText="1"/>
    </xf>
    <xf numFmtId="49" fontId="30" fillId="6" borderId="16" xfId="0" applyNumberFormat="1" applyFont="1" applyFill="1" applyBorder="1" applyAlignment="1">
      <alignment horizontal="center" vertical="top"/>
    </xf>
    <xf numFmtId="165" fontId="17" fillId="6" borderId="9" xfId="0" applyNumberFormat="1" applyFont="1" applyFill="1" applyBorder="1" applyAlignment="1">
      <alignment horizontal="center" vertical="top"/>
    </xf>
    <xf numFmtId="165" fontId="17" fillId="6" borderId="51" xfId="0" applyNumberFormat="1" applyFont="1" applyFill="1" applyBorder="1" applyAlignment="1">
      <alignment horizontal="center" vertical="top"/>
    </xf>
    <xf numFmtId="3" fontId="17" fillId="6" borderId="0" xfId="0" applyNumberFormat="1" applyFont="1" applyFill="1" applyBorder="1" applyAlignment="1">
      <alignment horizontal="center" vertical="top" wrapText="1"/>
    </xf>
    <xf numFmtId="3" fontId="17" fillId="6" borderId="18" xfId="0" applyNumberFormat="1" applyFont="1" applyFill="1" applyBorder="1" applyAlignment="1">
      <alignment horizontal="center" vertical="top" wrapText="1"/>
    </xf>
    <xf numFmtId="3" fontId="36" fillId="0" borderId="0" xfId="0" applyNumberFormat="1" applyFont="1" applyBorder="1" applyAlignment="1">
      <alignment horizontal="center" vertical="top" textRotation="90" wrapText="1"/>
    </xf>
    <xf numFmtId="0" fontId="17" fillId="0" borderId="22" xfId="0" applyFont="1" applyFill="1" applyBorder="1" applyAlignment="1">
      <alignment horizontal="center" vertical="top" wrapText="1"/>
    </xf>
    <xf numFmtId="0" fontId="17" fillId="6" borderId="63" xfId="0" applyFont="1" applyFill="1" applyBorder="1" applyAlignment="1">
      <alignment horizontal="left" vertical="top" wrapText="1"/>
    </xf>
    <xf numFmtId="3" fontId="17" fillId="6" borderId="47" xfId="0" applyNumberFormat="1" applyFont="1" applyFill="1" applyBorder="1" applyAlignment="1">
      <alignment horizontal="center" vertical="top" wrapText="1"/>
    </xf>
    <xf numFmtId="3" fontId="17" fillId="6" borderId="31" xfId="0" applyNumberFormat="1" applyFont="1" applyFill="1" applyBorder="1" applyAlignment="1">
      <alignment horizontal="center" vertical="top" wrapText="1"/>
    </xf>
    <xf numFmtId="0" fontId="3" fillId="6" borderId="16" xfId="0" applyFont="1" applyFill="1" applyBorder="1" applyAlignment="1">
      <alignment horizontal="left" vertical="top" wrapText="1"/>
    </xf>
    <xf numFmtId="0" fontId="3" fillId="6" borderId="37" xfId="0" applyFont="1" applyFill="1" applyBorder="1" applyAlignment="1">
      <alignment horizontal="center" vertical="center" textRotation="90" wrapText="1"/>
    </xf>
    <xf numFmtId="49" fontId="5" fillId="6" borderId="48" xfId="0" applyNumberFormat="1" applyFont="1" applyFill="1" applyBorder="1" applyAlignment="1">
      <alignment horizontal="center" vertical="top"/>
    </xf>
    <xf numFmtId="165" fontId="5" fillId="14" borderId="33" xfId="0" applyNumberFormat="1" applyFont="1" applyFill="1" applyBorder="1" applyAlignment="1">
      <alignment horizontal="center" vertical="top"/>
    </xf>
    <xf numFmtId="165" fontId="5" fillId="14" borderId="24" xfId="0" applyNumberFormat="1" applyFont="1" applyFill="1" applyBorder="1" applyAlignment="1">
      <alignment horizontal="center" vertical="top"/>
    </xf>
    <xf numFmtId="165" fontId="5" fillId="14" borderId="34" xfId="0" applyNumberFormat="1" applyFont="1" applyFill="1" applyBorder="1" applyAlignment="1">
      <alignment horizontal="center" vertical="top"/>
    </xf>
    <xf numFmtId="0" fontId="3" fillId="6" borderId="27" xfId="0" applyNumberFormat="1" applyFont="1" applyFill="1" applyBorder="1" applyAlignment="1">
      <alignment horizontal="center" vertical="top" wrapText="1"/>
    </xf>
    <xf numFmtId="3" fontId="3" fillId="6" borderId="18" xfId="0" applyNumberFormat="1" applyFont="1" applyFill="1" applyBorder="1" applyAlignment="1">
      <alignment vertical="top" wrapText="1"/>
    </xf>
    <xf numFmtId="49" fontId="5" fillId="6" borderId="31" xfId="0" applyNumberFormat="1" applyFont="1" applyFill="1" applyBorder="1" applyAlignment="1">
      <alignment horizontal="center" vertical="top"/>
    </xf>
    <xf numFmtId="0" fontId="3" fillId="6" borderId="16" xfId="0" applyFont="1" applyFill="1" applyBorder="1" applyAlignment="1">
      <alignment vertical="top" wrapText="1"/>
    </xf>
    <xf numFmtId="49" fontId="5" fillId="6" borderId="18" xfId="0" applyNumberFormat="1" applyFont="1" applyFill="1" applyBorder="1" applyAlignment="1">
      <alignment horizontal="center" vertical="top"/>
    </xf>
    <xf numFmtId="0" fontId="7" fillId="6" borderId="48" xfId="0" applyFont="1" applyFill="1" applyBorder="1" applyAlignment="1">
      <alignment vertical="top" wrapText="1"/>
    </xf>
    <xf numFmtId="49" fontId="5" fillId="10" borderId="10" xfId="0" applyNumberFormat="1" applyFont="1" applyFill="1" applyBorder="1" applyAlignment="1">
      <alignment horizontal="center" vertical="top"/>
    </xf>
    <xf numFmtId="49" fontId="5" fillId="3" borderId="16" xfId="0" applyNumberFormat="1" applyFont="1" applyFill="1" applyBorder="1" applyAlignment="1">
      <alignment horizontal="center" vertical="top"/>
    </xf>
    <xf numFmtId="49" fontId="5" fillId="3" borderId="48" xfId="0" applyNumberFormat="1" applyFont="1" applyFill="1" applyBorder="1" applyAlignment="1">
      <alignment horizontal="center" vertical="top"/>
    </xf>
    <xf numFmtId="49" fontId="5" fillId="6" borderId="16" xfId="0" applyNumberFormat="1" applyFont="1" applyFill="1" applyBorder="1" applyAlignment="1">
      <alignment horizontal="center" vertical="top"/>
    </xf>
    <xf numFmtId="49" fontId="5" fillId="6" borderId="48" xfId="0" applyNumberFormat="1" applyFont="1" applyFill="1" applyBorder="1" applyAlignment="1">
      <alignment horizontal="center" vertical="top"/>
    </xf>
    <xf numFmtId="49" fontId="5" fillId="6" borderId="31" xfId="0" applyNumberFormat="1" applyFont="1" applyFill="1" applyBorder="1" applyAlignment="1">
      <alignment horizontal="center" vertical="top"/>
    </xf>
    <xf numFmtId="0" fontId="3" fillId="6" borderId="92" xfId="0" applyFont="1" applyFill="1" applyBorder="1" applyAlignment="1">
      <alignment horizontal="left" vertical="top" wrapText="1"/>
    </xf>
    <xf numFmtId="0" fontId="3" fillId="6" borderId="10" xfId="0" applyFont="1" applyFill="1" applyBorder="1" applyAlignment="1">
      <alignment horizontal="left" vertical="top" wrapText="1"/>
    </xf>
    <xf numFmtId="0" fontId="3" fillId="6" borderId="100" xfId="0" applyFont="1" applyFill="1" applyBorder="1" applyAlignment="1">
      <alignment vertical="top" wrapText="1"/>
    </xf>
    <xf numFmtId="0" fontId="3" fillId="6" borderId="9" xfId="0" applyFont="1" applyFill="1" applyBorder="1" applyAlignment="1">
      <alignment horizontal="center" vertical="top" wrapText="1"/>
    </xf>
    <xf numFmtId="0" fontId="3" fillId="6" borderId="6" xfId="0" applyFont="1" applyFill="1" applyBorder="1" applyAlignment="1">
      <alignment horizontal="center" vertical="top" wrapText="1"/>
    </xf>
    <xf numFmtId="1" fontId="3" fillId="6" borderId="106" xfId="0" applyNumberFormat="1" applyFont="1" applyFill="1" applyBorder="1" applyAlignment="1">
      <alignment horizontal="center" vertical="top" wrapText="1"/>
    </xf>
    <xf numFmtId="0" fontId="3" fillId="6" borderId="99" xfId="1" applyFont="1" applyFill="1" applyBorder="1" applyAlignment="1">
      <alignment vertical="top" wrapText="1"/>
    </xf>
    <xf numFmtId="3" fontId="3" fillId="6" borderId="86" xfId="0" applyNumberFormat="1" applyFont="1" applyFill="1" applyBorder="1" applyAlignment="1">
      <alignment horizontal="center" vertical="top" wrapText="1"/>
    </xf>
    <xf numFmtId="3" fontId="3" fillId="6" borderId="105" xfId="0" applyNumberFormat="1" applyFont="1" applyFill="1" applyBorder="1" applyAlignment="1">
      <alignment horizontal="center" vertical="top" wrapText="1"/>
    </xf>
    <xf numFmtId="49" fontId="5" fillId="6" borderId="18" xfId="0" applyNumberFormat="1" applyFont="1" applyFill="1" applyBorder="1" applyAlignment="1">
      <alignment vertical="top"/>
    </xf>
    <xf numFmtId="3" fontId="3" fillId="6" borderId="93" xfId="0" applyNumberFormat="1" applyFont="1" applyFill="1" applyBorder="1" applyAlignment="1">
      <alignment horizontal="center" vertical="top"/>
    </xf>
    <xf numFmtId="3" fontId="3" fillId="6" borderId="0" xfId="0" applyNumberFormat="1" applyFont="1" applyFill="1" applyBorder="1" applyAlignment="1">
      <alignment horizontal="center" vertical="top" wrapText="1"/>
    </xf>
    <xf numFmtId="0" fontId="3" fillId="6" borderId="16" xfId="0" applyFont="1" applyFill="1" applyBorder="1" applyAlignment="1">
      <alignment vertical="top" wrapText="1"/>
    </xf>
    <xf numFmtId="0" fontId="3" fillId="6" borderId="43" xfId="0" applyFont="1" applyFill="1" applyBorder="1" applyAlignment="1">
      <alignment horizontal="left" vertical="top" wrapText="1"/>
    </xf>
    <xf numFmtId="0" fontId="3" fillId="6" borderId="29" xfId="0" applyFont="1" applyFill="1" applyBorder="1" applyAlignment="1">
      <alignment horizontal="left" vertical="top" wrapText="1"/>
    </xf>
    <xf numFmtId="49" fontId="5" fillId="6" borderId="18" xfId="0" applyNumberFormat="1" applyFont="1" applyFill="1" applyBorder="1" applyAlignment="1">
      <alignment horizontal="center" vertical="top"/>
    </xf>
    <xf numFmtId="49" fontId="5" fillId="10" borderId="10" xfId="0" applyNumberFormat="1" applyFont="1" applyFill="1" applyBorder="1" applyAlignment="1">
      <alignment horizontal="center" vertical="top"/>
    </xf>
    <xf numFmtId="49" fontId="5" fillId="3" borderId="48" xfId="0" applyNumberFormat="1" applyFont="1" applyFill="1" applyBorder="1" applyAlignment="1">
      <alignment horizontal="center" vertical="top"/>
    </xf>
    <xf numFmtId="0" fontId="3" fillId="6" borderId="37" xfId="0" applyFont="1" applyFill="1" applyBorder="1" applyAlignment="1">
      <alignment horizontal="center" vertical="center" textRotation="90" wrapText="1"/>
    </xf>
    <xf numFmtId="49" fontId="5" fillId="6" borderId="48" xfId="0" applyNumberFormat="1" applyFont="1" applyFill="1" applyBorder="1" applyAlignment="1">
      <alignment horizontal="center" vertical="top"/>
    </xf>
    <xf numFmtId="0" fontId="3" fillId="6" borderId="10" xfId="0" applyFont="1" applyFill="1" applyBorder="1" applyAlignment="1">
      <alignment horizontal="left" vertical="top" wrapText="1"/>
    </xf>
    <xf numFmtId="165" fontId="3" fillId="6" borderId="38" xfId="0" applyNumberFormat="1" applyFont="1" applyFill="1" applyBorder="1" applyAlignment="1">
      <alignment horizontal="center" vertical="top"/>
    </xf>
    <xf numFmtId="3" fontId="3" fillId="6" borderId="0" xfId="0" applyNumberFormat="1" applyFont="1" applyFill="1" applyBorder="1" applyAlignment="1">
      <alignment horizontal="center" vertical="top" wrapText="1"/>
    </xf>
    <xf numFmtId="165" fontId="3" fillId="6" borderId="16" xfId="0" applyNumberFormat="1" applyFont="1" applyFill="1" applyBorder="1" applyAlignment="1">
      <alignment horizontal="center" vertical="top"/>
    </xf>
    <xf numFmtId="0" fontId="3" fillId="6" borderId="9" xfId="0" applyFont="1" applyFill="1" applyBorder="1" applyAlignment="1">
      <alignment horizontal="center" vertical="top" wrapText="1"/>
    </xf>
    <xf numFmtId="0" fontId="3" fillId="6" borderId="6" xfId="0" applyFont="1" applyFill="1" applyBorder="1" applyAlignment="1">
      <alignment horizontal="center" vertical="top" wrapText="1"/>
    </xf>
    <xf numFmtId="3" fontId="17" fillId="6" borderId="30" xfId="0" applyNumberFormat="1" applyFont="1" applyFill="1" applyBorder="1" applyAlignment="1">
      <alignment horizontal="center" vertical="top" wrapText="1"/>
    </xf>
    <xf numFmtId="49" fontId="37" fillId="6" borderId="76" xfId="1" applyNumberFormat="1" applyFont="1" applyFill="1" applyBorder="1" applyAlignment="1">
      <alignment horizontal="center" vertical="top"/>
    </xf>
    <xf numFmtId="0" fontId="3" fillId="6" borderId="79" xfId="0" applyFont="1" applyFill="1" applyBorder="1" applyAlignment="1">
      <alignment horizontal="center" vertical="top"/>
    </xf>
    <xf numFmtId="0" fontId="3" fillId="0" borderId="0" xfId="0" applyFont="1" applyFill="1" applyBorder="1" applyAlignment="1">
      <alignment horizontal="left" vertical="top"/>
    </xf>
    <xf numFmtId="0" fontId="17" fillId="6" borderId="86" xfId="0" applyFont="1" applyFill="1" applyBorder="1" applyAlignment="1">
      <alignment horizontal="center" vertical="center"/>
    </xf>
    <xf numFmtId="49" fontId="3" fillId="6" borderId="20" xfId="0" applyNumberFormat="1" applyFont="1" applyFill="1" applyBorder="1" applyAlignment="1">
      <alignment horizontal="center" vertical="top"/>
    </xf>
    <xf numFmtId="165" fontId="3" fillId="6" borderId="100" xfId="0" applyNumberFormat="1" applyFont="1" applyFill="1" applyBorder="1" applyAlignment="1">
      <alignment horizontal="center" vertical="top"/>
    </xf>
    <xf numFmtId="165" fontId="3" fillId="6" borderId="103" xfId="0" applyNumberFormat="1" applyFont="1" applyFill="1" applyBorder="1" applyAlignment="1">
      <alignment horizontal="center" vertical="top"/>
    </xf>
    <xf numFmtId="165" fontId="3" fillId="6" borderId="93" xfId="0" applyNumberFormat="1" applyFont="1" applyFill="1" applyBorder="1" applyAlignment="1">
      <alignment horizontal="center" vertical="top"/>
    </xf>
    <xf numFmtId="49" fontId="32" fillId="6" borderId="16" xfId="0" applyNumberFormat="1" applyFont="1" applyFill="1" applyBorder="1" applyAlignment="1">
      <alignment horizontal="center" vertical="top" wrapText="1"/>
    </xf>
    <xf numFmtId="3" fontId="17" fillId="6" borderId="48" xfId="0" applyNumberFormat="1" applyFont="1" applyFill="1" applyBorder="1" applyAlignment="1">
      <alignment horizontal="center" vertical="top" wrapText="1"/>
    </xf>
    <xf numFmtId="165" fontId="17" fillId="6" borderId="38" xfId="1" applyNumberFormat="1" applyFont="1" applyFill="1" applyBorder="1" applyAlignment="1">
      <alignment horizontal="center" vertical="top"/>
    </xf>
    <xf numFmtId="0" fontId="3" fillId="6" borderId="10" xfId="0" applyFont="1" applyFill="1" applyBorder="1" applyAlignment="1">
      <alignment vertical="top" wrapText="1"/>
    </xf>
    <xf numFmtId="165" fontId="3" fillId="6" borderId="38" xfId="0" applyNumberFormat="1" applyFont="1" applyFill="1" applyBorder="1" applyAlignment="1">
      <alignment horizontal="center" vertical="top"/>
    </xf>
    <xf numFmtId="49" fontId="5" fillId="8" borderId="16" xfId="0" applyNumberFormat="1" applyFont="1" applyFill="1" applyBorder="1" applyAlignment="1">
      <alignment horizontal="center" vertical="top" wrapText="1"/>
    </xf>
    <xf numFmtId="0" fontId="7" fillId="6" borderId="9" xfId="0" applyFont="1" applyFill="1" applyBorder="1" applyAlignment="1">
      <alignment horizontal="center" vertical="top" wrapText="1"/>
    </xf>
    <xf numFmtId="0" fontId="3" fillId="6" borderId="9" xfId="0" applyFont="1" applyFill="1" applyBorder="1" applyAlignment="1">
      <alignment horizontal="center" vertical="top" wrapText="1"/>
    </xf>
    <xf numFmtId="0" fontId="5" fillId="2" borderId="20" xfId="0" applyFont="1" applyFill="1" applyBorder="1" applyAlignment="1">
      <alignment horizontal="center" vertical="top" wrapText="1"/>
    </xf>
    <xf numFmtId="3" fontId="3" fillId="6" borderId="94" xfId="0" applyNumberFormat="1" applyFont="1" applyFill="1" applyBorder="1" applyAlignment="1">
      <alignment horizontal="center" vertical="top"/>
    </xf>
    <xf numFmtId="3" fontId="3" fillId="6" borderId="103" xfId="0" applyNumberFormat="1" applyFont="1" applyFill="1" applyBorder="1" applyAlignment="1">
      <alignment horizontal="center" vertical="top"/>
    </xf>
    <xf numFmtId="0" fontId="17" fillId="6" borderId="91" xfId="0" applyFont="1" applyFill="1" applyBorder="1" applyAlignment="1">
      <alignment vertical="top" wrapText="1"/>
    </xf>
    <xf numFmtId="0" fontId="17" fillId="6" borderId="93" xfId="0" applyNumberFormat="1" applyFont="1" applyFill="1" applyBorder="1" applyAlignment="1">
      <alignment horizontal="center" vertical="top"/>
    </xf>
    <xf numFmtId="3" fontId="17" fillId="6" borderId="0" xfId="0" applyNumberFormat="1" applyFont="1" applyFill="1" applyBorder="1" applyAlignment="1">
      <alignment horizontal="center" vertical="top"/>
    </xf>
    <xf numFmtId="3" fontId="3" fillId="6" borderId="97" xfId="0" applyNumberFormat="1" applyFont="1" applyFill="1" applyBorder="1" applyAlignment="1">
      <alignment horizontal="center" vertical="top"/>
    </xf>
    <xf numFmtId="3" fontId="3" fillId="6" borderId="73" xfId="0" applyNumberFormat="1" applyFont="1" applyFill="1" applyBorder="1" applyAlignment="1">
      <alignment horizontal="center" vertical="top"/>
    </xf>
    <xf numFmtId="49" fontId="5" fillId="6" borderId="18" xfId="0" applyNumberFormat="1" applyFont="1" applyFill="1" applyBorder="1" applyAlignment="1">
      <alignment horizontal="center" vertical="top"/>
    </xf>
    <xf numFmtId="49" fontId="5" fillId="10" borderId="10" xfId="0" applyNumberFormat="1" applyFont="1" applyFill="1" applyBorder="1" applyAlignment="1">
      <alignment horizontal="center" vertical="top"/>
    </xf>
    <xf numFmtId="49" fontId="5" fillId="3" borderId="16" xfId="0" applyNumberFormat="1" applyFont="1" applyFill="1" applyBorder="1" applyAlignment="1">
      <alignment horizontal="center" vertical="top"/>
    </xf>
    <xf numFmtId="0" fontId="5" fillId="6" borderId="16" xfId="0" applyFont="1" applyFill="1" applyBorder="1" applyAlignment="1">
      <alignment horizontal="center" vertical="top" wrapText="1"/>
    </xf>
    <xf numFmtId="49" fontId="5" fillId="3" borderId="48" xfId="0" applyNumberFormat="1" applyFont="1" applyFill="1" applyBorder="1" applyAlignment="1">
      <alignment horizontal="center" vertical="top"/>
    </xf>
    <xf numFmtId="49" fontId="5" fillId="6" borderId="16" xfId="0" applyNumberFormat="1" applyFont="1" applyFill="1" applyBorder="1" applyAlignment="1">
      <alignment horizontal="center" vertical="top"/>
    </xf>
    <xf numFmtId="49" fontId="5" fillId="6" borderId="48" xfId="0" applyNumberFormat="1" applyFont="1" applyFill="1" applyBorder="1" applyAlignment="1">
      <alignment horizontal="center" vertical="top"/>
    </xf>
    <xf numFmtId="0" fontId="3" fillId="6" borderId="16" xfId="0" applyFont="1" applyFill="1" applyBorder="1" applyAlignment="1">
      <alignment horizontal="center" vertical="center" textRotation="90" wrapText="1"/>
    </xf>
    <xf numFmtId="165" fontId="3" fillId="6" borderId="38" xfId="0" applyNumberFormat="1" applyFont="1" applyFill="1" applyBorder="1" applyAlignment="1">
      <alignment horizontal="center" vertical="top"/>
    </xf>
    <xf numFmtId="0" fontId="3" fillId="6" borderId="9" xfId="0" applyFont="1" applyFill="1" applyBorder="1" applyAlignment="1">
      <alignment horizontal="center" vertical="top" wrapText="1"/>
    </xf>
    <xf numFmtId="0" fontId="17" fillId="6" borderId="88" xfId="0" applyFont="1" applyFill="1" applyBorder="1" applyAlignment="1">
      <alignment vertical="top" wrapText="1"/>
    </xf>
    <xf numFmtId="49" fontId="5" fillId="10" borderId="10" xfId="0" applyNumberFormat="1" applyFont="1" applyFill="1" applyBorder="1" applyAlignment="1">
      <alignment horizontal="center" vertical="top"/>
    </xf>
    <xf numFmtId="49" fontId="5" fillId="3" borderId="16" xfId="0" applyNumberFormat="1" applyFont="1" applyFill="1" applyBorder="1" applyAlignment="1">
      <alignment horizontal="center" vertical="top"/>
    </xf>
    <xf numFmtId="49" fontId="5" fillId="6" borderId="18" xfId="0" applyNumberFormat="1" applyFont="1" applyFill="1" applyBorder="1" applyAlignment="1">
      <alignment horizontal="center" vertical="top"/>
    </xf>
    <xf numFmtId="0" fontId="3" fillId="6" borderId="10" xfId="0" applyFont="1" applyFill="1" applyBorder="1" applyAlignment="1">
      <alignment vertical="top" wrapText="1"/>
    </xf>
    <xf numFmtId="49" fontId="5" fillId="8" borderId="16" xfId="0" applyNumberFormat="1" applyFont="1" applyFill="1" applyBorder="1" applyAlignment="1">
      <alignment horizontal="center" vertical="top"/>
    </xf>
    <xf numFmtId="49" fontId="1" fillId="6" borderId="16" xfId="0" applyNumberFormat="1" applyFont="1" applyFill="1" applyBorder="1" applyAlignment="1">
      <alignment horizontal="center" vertical="center" textRotation="90" wrapText="1"/>
    </xf>
    <xf numFmtId="0" fontId="3" fillId="6" borderId="9" xfId="0" applyFont="1" applyFill="1" applyBorder="1" applyAlignment="1">
      <alignment horizontal="center" vertical="top" wrapText="1"/>
    </xf>
    <xf numFmtId="49" fontId="3" fillId="6" borderId="9" xfId="0" applyNumberFormat="1" applyFont="1" applyFill="1" applyBorder="1" applyAlignment="1">
      <alignment horizontal="center" vertical="top" wrapText="1"/>
    </xf>
    <xf numFmtId="0" fontId="24" fillId="0" borderId="0" xfId="0" applyFont="1" applyAlignment="1">
      <alignment horizontal="right" wrapText="1"/>
    </xf>
    <xf numFmtId="0" fontId="0" fillId="0" borderId="0" xfId="0" applyFont="1" applyAlignment="1">
      <alignment horizontal="right"/>
    </xf>
    <xf numFmtId="3" fontId="3" fillId="0" borderId="0" xfId="0" applyNumberFormat="1" applyFont="1" applyFill="1" applyBorder="1" applyAlignment="1">
      <alignment horizontal="left" vertical="top" wrapText="1"/>
    </xf>
    <xf numFmtId="0" fontId="3" fillId="6" borderId="16" xfId="0" applyFont="1" applyFill="1" applyBorder="1" applyAlignment="1">
      <alignment vertical="top" wrapText="1"/>
    </xf>
    <xf numFmtId="0" fontId="3" fillId="6" borderId="32" xfId="0" applyFont="1" applyFill="1" applyBorder="1" applyAlignment="1">
      <alignment vertical="top" wrapText="1"/>
    </xf>
    <xf numFmtId="0" fontId="3" fillId="6" borderId="43" xfId="0" applyFont="1" applyFill="1" applyBorder="1" applyAlignment="1">
      <alignment horizontal="left" vertical="top" wrapText="1"/>
    </xf>
    <xf numFmtId="0" fontId="3" fillId="6" borderId="29" xfId="0" applyFont="1" applyFill="1" applyBorder="1" applyAlignment="1">
      <alignment horizontal="left" vertical="top" wrapText="1"/>
    </xf>
    <xf numFmtId="0" fontId="3" fillId="6" borderId="16" xfId="0" applyFont="1" applyFill="1" applyBorder="1" applyAlignment="1">
      <alignment horizontal="left" vertical="top" wrapText="1"/>
    </xf>
    <xf numFmtId="49" fontId="5" fillId="6" borderId="18" xfId="0" applyNumberFormat="1" applyFont="1" applyFill="1" applyBorder="1" applyAlignment="1">
      <alignment horizontal="center" vertical="top"/>
    </xf>
    <xf numFmtId="0" fontId="3" fillId="6" borderId="10" xfId="0" applyFont="1" applyFill="1" applyBorder="1" applyAlignment="1">
      <alignment vertical="top" wrapText="1"/>
    </xf>
    <xf numFmtId="0" fontId="3" fillId="6" borderId="94" xfId="0" applyFont="1" applyFill="1" applyBorder="1" applyAlignment="1">
      <alignment vertical="top" wrapText="1"/>
    </xf>
    <xf numFmtId="0" fontId="3" fillId="6" borderId="90" xfId="0" applyFont="1" applyFill="1" applyBorder="1" applyAlignment="1">
      <alignment vertical="top" wrapText="1"/>
    </xf>
    <xf numFmtId="0" fontId="3" fillId="6" borderId="10" xfId="1" applyFont="1" applyFill="1" applyBorder="1" applyAlignment="1">
      <alignment vertical="top" wrapText="1"/>
    </xf>
    <xf numFmtId="49" fontId="5" fillId="6" borderId="27" xfId="0" applyNumberFormat="1" applyFont="1" applyFill="1" applyBorder="1" applyAlignment="1">
      <alignment horizontal="center" vertical="top"/>
    </xf>
    <xf numFmtId="0" fontId="3" fillId="6" borderId="37" xfId="0" applyFont="1" applyFill="1" applyBorder="1" applyAlignment="1">
      <alignment horizontal="center" vertical="center" textRotation="90" wrapText="1"/>
    </xf>
    <xf numFmtId="0" fontId="3" fillId="6" borderId="19" xfId="0" applyFont="1" applyFill="1" applyBorder="1" applyAlignment="1">
      <alignment horizontal="center" vertical="center" textRotation="90" wrapText="1"/>
    </xf>
    <xf numFmtId="0" fontId="3" fillId="6" borderId="49" xfId="0" applyFont="1" applyFill="1" applyBorder="1" applyAlignment="1">
      <alignment horizontal="center" vertical="center" textRotation="90" wrapText="1"/>
    </xf>
    <xf numFmtId="49" fontId="5" fillId="6" borderId="1" xfId="0" applyNumberFormat="1" applyFont="1" applyFill="1" applyBorder="1" applyAlignment="1">
      <alignment horizontal="center" vertical="top"/>
    </xf>
    <xf numFmtId="49" fontId="5" fillId="6" borderId="31" xfId="0" applyNumberFormat="1" applyFont="1" applyFill="1" applyBorder="1" applyAlignment="1">
      <alignment horizontal="center" vertical="top"/>
    </xf>
    <xf numFmtId="0" fontId="3" fillId="6" borderId="43" xfId="1" applyFont="1" applyFill="1" applyBorder="1" applyAlignment="1">
      <alignment vertical="top" wrapText="1"/>
    </xf>
    <xf numFmtId="0" fontId="3" fillId="6" borderId="16" xfId="0" applyFont="1" applyFill="1" applyBorder="1" applyAlignment="1">
      <alignment horizontal="center" vertical="center" textRotation="90" wrapText="1"/>
    </xf>
    <xf numFmtId="0" fontId="3" fillId="6" borderId="48" xfId="0" applyFont="1" applyFill="1" applyBorder="1" applyAlignment="1">
      <alignment horizontal="left" vertical="top" wrapText="1"/>
    </xf>
    <xf numFmtId="0" fontId="3" fillId="6" borderId="10" xfId="0" applyFont="1" applyFill="1" applyBorder="1" applyAlignment="1">
      <alignment horizontal="left" vertical="top" wrapText="1"/>
    </xf>
    <xf numFmtId="0" fontId="3" fillId="6" borderId="20" xfId="0" applyFont="1" applyFill="1" applyBorder="1" applyAlignment="1">
      <alignment horizontal="center" vertical="center" textRotation="90" wrapText="1"/>
    </xf>
    <xf numFmtId="0" fontId="3" fillId="0" borderId="90" xfId="0" applyFont="1" applyFill="1" applyBorder="1" applyAlignment="1">
      <alignment horizontal="left" vertical="top" wrapText="1"/>
    </xf>
    <xf numFmtId="0" fontId="3" fillId="6" borderId="32" xfId="0" applyFont="1" applyFill="1" applyBorder="1" applyAlignment="1">
      <alignment horizontal="center" vertical="center" textRotation="90" wrapText="1"/>
    </xf>
    <xf numFmtId="165" fontId="3" fillId="6" borderId="38" xfId="0" applyNumberFormat="1" applyFont="1" applyFill="1" applyBorder="1" applyAlignment="1">
      <alignment horizontal="center" vertical="top"/>
    </xf>
    <xf numFmtId="0" fontId="3" fillId="6" borderId="37" xfId="0" applyFont="1" applyFill="1" applyBorder="1" applyAlignment="1">
      <alignment vertical="top" wrapText="1"/>
    </xf>
    <xf numFmtId="0" fontId="3" fillId="6" borderId="19" xfId="0" applyFont="1" applyFill="1" applyBorder="1" applyAlignment="1">
      <alignment horizontal="left" vertical="top" wrapText="1"/>
    </xf>
    <xf numFmtId="3" fontId="3" fillId="6" borderId="94" xfId="1" applyNumberFormat="1" applyFont="1" applyFill="1" applyBorder="1" applyAlignment="1">
      <alignment horizontal="center" vertical="top" wrapText="1"/>
    </xf>
    <xf numFmtId="0" fontId="3" fillId="6" borderId="43" xfId="0" applyFont="1" applyFill="1" applyBorder="1" applyAlignment="1">
      <alignment vertical="top" wrapText="1"/>
    </xf>
    <xf numFmtId="0" fontId="3" fillId="6" borderId="37" xfId="0" applyFont="1" applyFill="1" applyBorder="1" applyAlignment="1">
      <alignment horizontal="left" vertical="top" wrapText="1"/>
    </xf>
    <xf numFmtId="0" fontId="5" fillId="6" borderId="32" xfId="0" applyFont="1" applyFill="1" applyBorder="1" applyAlignment="1">
      <alignment horizontal="center" vertical="top" wrapText="1"/>
    </xf>
    <xf numFmtId="0" fontId="3" fillId="6" borderId="90" xfId="0" applyFont="1" applyFill="1" applyBorder="1" applyAlignment="1">
      <alignment horizontal="left" vertical="top" wrapText="1"/>
    </xf>
    <xf numFmtId="0" fontId="3" fillId="6" borderId="9" xfId="0" applyFont="1" applyFill="1" applyBorder="1" applyAlignment="1">
      <alignment horizontal="center" vertical="top" wrapText="1"/>
    </xf>
    <xf numFmtId="0" fontId="3" fillId="6" borderId="6" xfId="0" applyFont="1" applyFill="1" applyBorder="1" applyAlignment="1">
      <alignment horizontal="center" vertical="top" wrapText="1"/>
    </xf>
    <xf numFmtId="0" fontId="22" fillId="6" borderId="10" xfId="0" applyFont="1" applyFill="1" applyBorder="1" applyAlignment="1">
      <alignment vertical="top" wrapText="1"/>
    </xf>
    <xf numFmtId="49" fontId="22" fillId="6" borderId="16" xfId="0" applyNumberFormat="1" applyFont="1" applyFill="1" applyBorder="1" applyAlignment="1">
      <alignment horizontal="center" vertical="top" wrapText="1"/>
    </xf>
    <xf numFmtId="0" fontId="22" fillId="0" borderId="0" xfId="0" applyFont="1" applyAlignment="1">
      <alignment vertical="top"/>
    </xf>
    <xf numFmtId="165" fontId="5" fillId="4" borderId="119" xfId="0" applyNumberFormat="1" applyFont="1" applyFill="1" applyBorder="1" applyAlignment="1">
      <alignment horizontal="center" vertical="top"/>
    </xf>
    <xf numFmtId="165" fontId="5" fillId="8" borderId="17" xfId="0" applyNumberFormat="1" applyFont="1" applyFill="1" applyBorder="1" applyAlignment="1">
      <alignment horizontal="center" vertical="top" wrapText="1"/>
    </xf>
    <xf numFmtId="0" fontId="5" fillId="2" borderId="1" xfId="0" applyFont="1" applyFill="1" applyBorder="1" applyAlignment="1">
      <alignment horizontal="center" vertical="top" wrapText="1"/>
    </xf>
    <xf numFmtId="0" fontId="5" fillId="6" borderId="2" xfId="0" applyFont="1" applyFill="1" applyBorder="1" applyAlignment="1">
      <alignment horizontal="center" vertical="top" wrapText="1"/>
    </xf>
    <xf numFmtId="0" fontId="5" fillId="2" borderId="17" xfId="0" applyFont="1" applyFill="1" applyBorder="1" applyAlignment="1">
      <alignment horizontal="center" vertical="top" wrapText="1"/>
    </xf>
    <xf numFmtId="0" fontId="3" fillId="6" borderId="21" xfId="0" applyFont="1" applyFill="1" applyBorder="1" applyAlignment="1">
      <alignment horizontal="center" vertical="top" wrapText="1"/>
    </xf>
    <xf numFmtId="0" fontId="5" fillId="6" borderId="31" xfId="0" applyFont="1" applyFill="1" applyBorder="1" applyAlignment="1">
      <alignment horizontal="center" vertical="center"/>
    </xf>
    <xf numFmtId="165" fontId="3" fillId="0" borderId="0" xfId="0" applyNumberFormat="1" applyFont="1" applyFill="1" applyBorder="1" applyAlignment="1">
      <alignment horizontal="center" vertical="center"/>
    </xf>
    <xf numFmtId="49" fontId="5" fillId="6" borderId="17" xfId="0" applyNumberFormat="1" applyFont="1" applyFill="1" applyBorder="1" applyAlignment="1">
      <alignment horizontal="center" vertical="top"/>
    </xf>
    <xf numFmtId="165" fontId="3" fillId="6" borderId="6" xfId="0" applyNumberFormat="1" applyFont="1" applyFill="1" applyBorder="1" applyAlignment="1">
      <alignment horizontal="center" vertical="top" wrapText="1"/>
    </xf>
    <xf numFmtId="49" fontId="5" fillId="6" borderId="31" xfId="0" applyNumberFormat="1" applyFont="1" applyFill="1" applyBorder="1" applyAlignment="1">
      <alignment vertical="top"/>
    </xf>
    <xf numFmtId="49" fontId="5" fillId="6" borderId="30" xfId="0" applyNumberFormat="1" applyFont="1" applyFill="1" applyBorder="1" applyAlignment="1">
      <alignment horizontal="center" vertical="top"/>
    </xf>
    <xf numFmtId="49" fontId="5" fillId="6" borderId="40" xfId="0" applyNumberFormat="1" applyFont="1" applyFill="1" applyBorder="1" applyAlignment="1">
      <alignment horizontal="center" vertical="top"/>
    </xf>
    <xf numFmtId="0" fontId="27" fillId="0" borderId="10" xfId="0" applyFont="1" applyFill="1" applyBorder="1" applyAlignment="1">
      <alignment horizontal="left" vertical="top" wrapText="1"/>
    </xf>
    <xf numFmtId="1" fontId="3" fillId="6" borderId="94" xfId="0" applyNumberFormat="1" applyFont="1" applyFill="1" applyBorder="1" applyAlignment="1">
      <alignment horizontal="center" vertical="top" wrapText="1"/>
    </xf>
    <xf numFmtId="1" fontId="3" fillId="6" borderId="109" xfId="0" applyNumberFormat="1" applyFont="1" applyFill="1" applyBorder="1" applyAlignment="1">
      <alignment horizontal="center" vertical="top" wrapText="1"/>
    </xf>
    <xf numFmtId="0" fontId="3" fillId="0" borderId="49" xfId="0" applyFont="1" applyFill="1" applyBorder="1" applyAlignment="1">
      <alignment vertical="top" wrapText="1"/>
    </xf>
    <xf numFmtId="0" fontId="3" fillId="6" borderId="120" xfId="0" applyFont="1" applyFill="1" applyBorder="1" applyAlignment="1">
      <alignment vertical="top" wrapText="1"/>
    </xf>
    <xf numFmtId="3" fontId="3" fillId="6" borderId="109" xfId="0" applyNumberFormat="1" applyFont="1" applyFill="1" applyBorder="1" applyAlignment="1">
      <alignment horizontal="center" vertical="top"/>
    </xf>
    <xf numFmtId="3" fontId="3" fillId="6" borderId="81" xfId="0" applyNumberFormat="1" applyFont="1" applyFill="1" applyBorder="1" applyAlignment="1">
      <alignment horizontal="center" vertical="top"/>
    </xf>
    <xf numFmtId="49" fontId="5" fillId="10" borderId="10" xfId="0" applyNumberFormat="1" applyFont="1" applyFill="1" applyBorder="1" applyAlignment="1">
      <alignment horizontal="center" vertical="top"/>
    </xf>
    <xf numFmtId="49" fontId="5" fillId="6" borderId="16" xfId="0" applyNumberFormat="1" applyFont="1" applyFill="1" applyBorder="1" applyAlignment="1">
      <alignment horizontal="center" vertical="top" wrapText="1"/>
    </xf>
    <xf numFmtId="49" fontId="5" fillId="6" borderId="18" xfId="0" applyNumberFormat="1" applyFont="1" applyFill="1" applyBorder="1" applyAlignment="1">
      <alignment horizontal="center" vertical="top"/>
    </xf>
    <xf numFmtId="49" fontId="5" fillId="3" borderId="48" xfId="0" applyNumberFormat="1" applyFont="1" applyFill="1" applyBorder="1" applyAlignment="1">
      <alignment horizontal="center" vertical="top"/>
    </xf>
    <xf numFmtId="49" fontId="5" fillId="6" borderId="16" xfId="0" applyNumberFormat="1" applyFont="1" applyFill="1" applyBorder="1" applyAlignment="1">
      <alignment horizontal="center" vertical="top"/>
    </xf>
    <xf numFmtId="0" fontId="3" fillId="6" borderId="16" xfId="0" applyFont="1" applyFill="1" applyBorder="1" applyAlignment="1">
      <alignment horizontal="center" vertical="center" textRotation="90" wrapText="1"/>
    </xf>
    <xf numFmtId="0" fontId="3" fillId="6" borderId="48" xfId="0" applyFont="1" applyFill="1" applyBorder="1" applyAlignment="1">
      <alignment horizontal="left" vertical="top" wrapText="1"/>
    </xf>
    <xf numFmtId="3" fontId="3" fillId="0" borderId="18" xfId="0" applyNumberFormat="1" applyFont="1" applyFill="1" applyBorder="1" applyAlignment="1">
      <alignment horizontal="center" vertical="top" wrapText="1"/>
    </xf>
    <xf numFmtId="49" fontId="5" fillId="8" borderId="16" xfId="0" applyNumberFormat="1" applyFont="1" applyFill="1" applyBorder="1" applyAlignment="1">
      <alignment horizontal="center" vertical="top"/>
    </xf>
    <xf numFmtId="0" fontId="3" fillId="6" borderId="9" xfId="0" applyFont="1" applyFill="1" applyBorder="1" applyAlignment="1">
      <alignment horizontal="center" vertical="top" wrapText="1"/>
    </xf>
    <xf numFmtId="0" fontId="3" fillId="6" borderId="82" xfId="0" applyFont="1" applyFill="1" applyBorder="1" applyAlignment="1">
      <alignment horizontal="left" vertical="top" wrapText="1"/>
    </xf>
    <xf numFmtId="0" fontId="3" fillId="6" borderId="73" xfId="0" applyFont="1" applyFill="1" applyBorder="1" applyAlignment="1">
      <alignment horizontal="left" vertical="top" wrapText="1"/>
    </xf>
    <xf numFmtId="1" fontId="17" fillId="6" borderId="16" xfId="1" applyNumberFormat="1" applyFont="1" applyFill="1" applyBorder="1" applyAlignment="1">
      <alignment horizontal="center" vertical="top" wrapText="1"/>
    </xf>
    <xf numFmtId="3" fontId="3" fillId="6" borderId="87" xfId="0" applyNumberFormat="1" applyFont="1" applyFill="1" applyBorder="1" applyAlignment="1">
      <alignment horizontal="left" vertical="top" wrapText="1"/>
    </xf>
    <xf numFmtId="0" fontId="17" fillId="6" borderId="94" xfId="0" applyNumberFormat="1" applyFont="1" applyFill="1" applyBorder="1" applyAlignment="1">
      <alignment horizontal="center" vertical="top" wrapText="1"/>
    </xf>
    <xf numFmtId="0" fontId="3" fillId="6" borderId="90" xfId="0" applyFont="1" applyFill="1" applyBorder="1" applyAlignment="1">
      <alignment vertical="top" wrapText="1"/>
    </xf>
    <xf numFmtId="0" fontId="3" fillId="6" borderId="91" xfId="0" applyFont="1" applyFill="1" applyBorder="1" applyAlignment="1">
      <alignment horizontal="left" vertical="top" wrapText="1"/>
    </xf>
    <xf numFmtId="0" fontId="3" fillId="6" borderId="37" xfId="0" applyFont="1" applyFill="1" applyBorder="1" applyAlignment="1">
      <alignment vertical="top" wrapText="1"/>
    </xf>
    <xf numFmtId="0" fontId="3" fillId="6" borderId="110" xfId="0" applyFont="1" applyFill="1" applyBorder="1" applyAlignment="1">
      <alignment vertical="top" wrapText="1"/>
    </xf>
    <xf numFmtId="165" fontId="3" fillId="6" borderId="16" xfId="0" applyNumberFormat="1" applyFont="1" applyFill="1" applyBorder="1" applyAlignment="1">
      <alignment horizontal="center" vertical="top"/>
    </xf>
    <xf numFmtId="0" fontId="3" fillId="6" borderId="100" xfId="0" applyFont="1" applyFill="1" applyBorder="1" applyAlignment="1">
      <alignment vertical="top" wrapText="1"/>
    </xf>
    <xf numFmtId="0" fontId="3" fillId="6" borderId="9" xfId="0" applyFont="1" applyFill="1" applyBorder="1" applyAlignment="1">
      <alignment horizontal="center" vertical="top" wrapText="1"/>
    </xf>
    <xf numFmtId="0" fontId="3" fillId="6" borderId="6" xfId="0" applyFont="1" applyFill="1" applyBorder="1" applyAlignment="1">
      <alignment horizontal="center" vertical="top" wrapText="1"/>
    </xf>
    <xf numFmtId="165" fontId="3" fillId="6" borderId="107" xfId="0" applyNumberFormat="1" applyFont="1" applyFill="1" applyBorder="1" applyAlignment="1">
      <alignment horizontal="center" vertical="top"/>
    </xf>
    <xf numFmtId="165" fontId="17" fillId="6" borderId="76" xfId="0" applyNumberFormat="1" applyFont="1" applyFill="1" applyBorder="1" applyAlignment="1">
      <alignment horizontal="center" vertical="top"/>
    </xf>
    <xf numFmtId="165" fontId="17" fillId="6" borderId="107" xfId="0" applyNumberFormat="1" applyFont="1" applyFill="1" applyBorder="1" applyAlignment="1">
      <alignment horizontal="center" vertical="top"/>
    </xf>
    <xf numFmtId="165" fontId="3" fillId="6" borderId="76" xfId="0" applyNumberFormat="1" applyFont="1" applyFill="1" applyBorder="1" applyAlignment="1">
      <alignment horizontal="center" vertical="top"/>
    </xf>
    <xf numFmtId="0" fontId="17" fillId="6" borderId="63" xfId="0" applyFont="1" applyFill="1" applyBorder="1" applyAlignment="1">
      <alignment vertical="top" wrapText="1"/>
    </xf>
    <xf numFmtId="0" fontId="3" fillId="0" borderId="76" xfId="0" applyFont="1" applyFill="1" applyBorder="1" applyAlignment="1">
      <alignment horizontal="center" vertical="top"/>
    </xf>
    <xf numFmtId="0" fontId="17" fillId="0" borderId="76" xfId="0" applyFont="1" applyFill="1" applyBorder="1" applyAlignment="1">
      <alignment horizontal="center" vertical="top"/>
    </xf>
    <xf numFmtId="0" fontId="17" fillId="0" borderId="48" xfId="0" applyFont="1" applyFill="1" applyBorder="1" applyAlignment="1">
      <alignment horizontal="center" vertical="top"/>
    </xf>
    <xf numFmtId="165" fontId="3" fillId="6" borderId="38" xfId="0" applyNumberFormat="1" applyFont="1" applyFill="1" applyBorder="1" applyAlignment="1">
      <alignment horizontal="center" vertical="top"/>
    </xf>
    <xf numFmtId="165" fontId="3" fillId="6" borderId="16" xfId="0" applyNumberFormat="1" applyFont="1" applyFill="1" applyBorder="1" applyAlignment="1">
      <alignment horizontal="center" vertical="top"/>
    </xf>
    <xf numFmtId="0" fontId="3" fillId="6" borderId="100" xfId="1" applyFont="1" applyFill="1" applyBorder="1" applyAlignment="1">
      <alignment horizontal="left" vertical="top" wrapText="1"/>
    </xf>
    <xf numFmtId="165" fontId="3" fillId="6" borderId="103" xfId="1" applyNumberFormat="1" applyFont="1" applyFill="1" applyBorder="1" applyAlignment="1">
      <alignment horizontal="center" vertical="center"/>
    </xf>
    <xf numFmtId="165" fontId="3" fillId="6" borderId="93" xfId="1" applyNumberFormat="1" applyFont="1" applyFill="1" applyBorder="1" applyAlignment="1">
      <alignment horizontal="center" vertical="center"/>
    </xf>
    <xf numFmtId="165" fontId="3" fillId="6" borderId="38" xfId="0" applyNumberFormat="1" applyFont="1" applyFill="1" applyBorder="1" applyAlignment="1">
      <alignment horizontal="center" vertical="top"/>
    </xf>
    <xf numFmtId="165" fontId="3" fillId="6" borderId="16" xfId="0" applyNumberFormat="1" applyFont="1" applyFill="1" applyBorder="1" applyAlignment="1">
      <alignment horizontal="center" vertical="top"/>
    </xf>
    <xf numFmtId="3" fontId="3" fillId="2" borderId="18" xfId="0" applyNumberFormat="1" applyFont="1" applyFill="1" applyBorder="1" applyAlignment="1">
      <alignment horizontal="left" vertical="top" wrapText="1"/>
    </xf>
    <xf numFmtId="165" fontId="3" fillId="6" borderId="38" xfId="0" applyNumberFormat="1" applyFont="1" applyFill="1" applyBorder="1" applyAlignment="1">
      <alignment horizontal="center" vertical="top"/>
    </xf>
    <xf numFmtId="0" fontId="3" fillId="6" borderId="9" xfId="0" applyFont="1" applyFill="1" applyBorder="1" applyAlignment="1">
      <alignment horizontal="center" vertical="top" wrapText="1"/>
    </xf>
    <xf numFmtId="49" fontId="3" fillId="6" borderId="9" xfId="0" applyNumberFormat="1" applyFont="1" applyFill="1" applyBorder="1" applyAlignment="1">
      <alignment horizontal="center" vertical="top" wrapText="1"/>
    </xf>
    <xf numFmtId="3" fontId="3" fillId="2" borderId="31" xfId="0" applyNumberFormat="1" applyFont="1" applyFill="1" applyBorder="1" applyAlignment="1">
      <alignment horizontal="left" vertical="top" wrapText="1"/>
    </xf>
    <xf numFmtId="165" fontId="17" fillId="6" borderId="38" xfId="0" applyNumberFormat="1" applyFont="1" applyFill="1" applyBorder="1" applyAlignment="1">
      <alignment horizontal="center" vertical="top" wrapText="1"/>
    </xf>
    <xf numFmtId="49" fontId="5" fillId="10" borderId="10" xfId="0" applyNumberFormat="1" applyFont="1" applyFill="1" applyBorder="1" applyAlignment="1">
      <alignment horizontal="center" vertical="top"/>
    </xf>
    <xf numFmtId="49" fontId="5" fillId="3" borderId="48" xfId="0" applyNumberFormat="1" applyFont="1" applyFill="1" applyBorder="1" applyAlignment="1">
      <alignment horizontal="center" vertical="top"/>
    </xf>
    <xf numFmtId="49" fontId="5" fillId="6" borderId="16" xfId="0" applyNumberFormat="1" applyFont="1" applyFill="1" applyBorder="1" applyAlignment="1">
      <alignment horizontal="center" vertical="top"/>
    </xf>
    <xf numFmtId="0" fontId="3" fillId="6" borderId="16" xfId="0" applyFont="1" applyFill="1" applyBorder="1" applyAlignment="1">
      <alignment horizontal="center" vertical="center" textRotation="90" wrapText="1"/>
    </xf>
    <xf numFmtId="49" fontId="5" fillId="6" borderId="18" xfId="0" applyNumberFormat="1" applyFont="1" applyFill="1" applyBorder="1" applyAlignment="1">
      <alignment horizontal="center" vertical="top"/>
    </xf>
    <xf numFmtId="0" fontId="3" fillId="6" borderId="48" xfId="0" applyFont="1" applyFill="1" applyBorder="1" applyAlignment="1">
      <alignment horizontal="left" vertical="top" wrapText="1"/>
    </xf>
    <xf numFmtId="49" fontId="5" fillId="6" borderId="16" xfId="0" applyNumberFormat="1" applyFont="1" applyFill="1" applyBorder="1" applyAlignment="1">
      <alignment horizontal="center" vertical="top" wrapText="1"/>
    </xf>
    <xf numFmtId="3" fontId="3" fillId="6" borderId="18" xfId="0" applyNumberFormat="1" applyFont="1" applyFill="1" applyBorder="1" applyAlignment="1">
      <alignment horizontal="left" vertical="top" wrapText="1"/>
    </xf>
    <xf numFmtId="165" fontId="3" fillId="6" borderId="16" xfId="0" applyNumberFormat="1" applyFont="1" applyFill="1" applyBorder="1" applyAlignment="1">
      <alignment horizontal="center" vertical="top"/>
    </xf>
    <xf numFmtId="165" fontId="3" fillId="6" borderId="38" xfId="0" applyNumberFormat="1" applyFont="1" applyFill="1" applyBorder="1" applyAlignment="1">
      <alignment horizontal="center" vertical="top"/>
    </xf>
    <xf numFmtId="3" fontId="3" fillId="6" borderId="31" xfId="0" applyNumberFormat="1" applyFont="1" applyFill="1" applyBorder="1" applyAlignment="1">
      <alignment horizontal="left" vertical="top" wrapText="1"/>
    </xf>
    <xf numFmtId="49" fontId="5" fillId="8" borderId="16" xfId="0" applyNumberFormat="1" applyFont="1" applyFill="1" applyBorder="1" applyAlignment="1">
      <alignment horizontal="center" vertical="top"/>
    </xf>
    <xf numFmtId="0" fontId="3" fillId="6" borderId="9" xfId="0" applyFont="1" applyFill="1" applyBorder="1" applyAlignment="1">
      <alignment horizontal="center" vertical="top" wrapText="1"/>
    </xf>
    <xf numFmtId="0" fontId="3" fillId="6" borderId="100" xfId="0" applyFont="1" applyFill="1" applyBorder="1" applyAlignment="1">
      <alignment vertical="top" wrapText="1"/>
    </xf>
    <xf numFmtId="165" fontId="3" fillId="6" borderId="108" xfId="0" applyNumberFormat="1" applyFont="1" applyFill="1" applyBorder="1" applyAlignment="1">
      <alignment horizontal="center" vertical="top"/>
    </xf>
    <xf numFmtId="165" fontId="17" fillId="6" borderId="94" xfId="0" applyNumberFormat="1" applyFont="1" applyFill="1" applyBorder="1" applyAlignment="1">
      <alignment horizontal="center" vertical="top"/>
    </xf>
    <xf numFmtId="165" fontId="17" fillId="6" borderId="108" xfId="0" applyNumberFormat="1" applyFont="1" applyFill="1" applyBorder="1" applyAlignment="1">
      <alignment horizontal="center" vertical="top"/>
    </xf>
    <xf numFmtId="165" fontId="3" fillId="6" borderId="94" xfId="0" applyNumberFormat="1" applyFont="1" applyFill="1" applyBorder="1" applyAlignment="1">
      <alignment horizontal="center" vertical="top"/>
    </xf>
    <xf numFmtId="165" fontId="3" fillId="6" borderId="109" xfId="0" applyNumberFormat="1" applyFont="1" applyFill="1" applyBorder="1" applyAlignment="1">
      <alignment horizontal="center" vertical="top"/>
    </xf>
    <xf numFmtId="165" fontId="3" fillId="6" borderId="16" xfId="0" applyNumberFormat="1" applyFont="1" applyFill="1" applyBorder="1" applyAlignment="1">
      <alignment horizontal="center" vertical="top"/>
    </xf>
    <xf numFmtId="165" fontId="3" fillId="6" borderId="38" xfId="0" applyNumberFormat="1" applyFont="1" applyFill="1" applyBorder="1" applyAlignment="1">
      <alignment horizontal="center" vertical="top"/>
    </xf>
    <xf numFmtId="165" fontId="17" fillId="6" borderId="9" xfId="0" applyNumberFormat="1" applyFont="1" applyFill="1" applyBorder="1" applyAlignment="1">
      <alignment horizontal="center" vertical="top" wrapText="1"/>
    </xf>
    <xf numFmtId="165" fontId="5" fillId="6" borderId="9" xfId="0" applyNumberFormat="1" applyFont="1" applyFill="1" applyBorder="1" applyAlignment="1">
      <alignment horizontal="center" vertical="top"/>
    </xf>
    <xf numFmtId="49" fontId="5" fillId="10" borderId="10" xfId="0" applyNumberFormat="1" applyFont="1" applyFill="1" applyBorder="1" applyAlignment="1">
      <alignment horizontal="center" vertical="top"/>
    </xf>
    <xf numFmtId="49" fontId="5" fillId="6" borderId="16" xfId="0" applyNumberFormat="1" applyFont="1" applyFill="1" applyBorder="1" applyAlignment="1">
      <alignment horizontal="center" vertical="top" wrapText="1"/>
    </xf>
    <xf numFmtId="49" fontId="5" fillId="6" borderId="18" xfId="0" applyNumberFormat="1" applyFont="1" applyFill="1" applyBorder="1" applyAlignment="1">
      <alignment horizontal="center" vertical="top"/>
    </xf>
    <xf numFmtId="49" fontId="5" fillId="6" borderId="31" xfId="0" applyNumberFormat="1" applyFont="1" applyFill="1" applyBorder="1" applyAlignment="1">
      <alignment horizontal="center" vertical="top"/>
    </xf>
    <xf numFmtId="49" fontId="5" fillId="3" borderId="48" xfId="0" applyNumberFormat="1" applyFont="1" applyFill="1" applyBorder="1" applyAlignment="1">
      <alignment horizontal="center" vertical="top"/>
    </xf>
    <xf numFmtId="49" fontId="5" fillId="6" borderId="16" xfId="0" applyNumberFormat="1" applyFont="1" applyFill="1" applyBorder="1" applyAlignment="1">
      <alignment horizontal="center" vertical="top"/>
    </xf>
    <xf numFmtId="0" fontId="3" fillId="6" borderId="16" xfId="0" applyFont="1" applyFill="1" applyBorder="1" applyAlignment="1">
      <alignment horizontal="center" vertical="center" textRotation="90" wrapText="1"/>
    </xf>
    <xf numFmtId="0" fontId="3" fillId="6" borderId="48" xfId="0" applyFont="1" applyFill="1" applyBorder="1" applyAlignment="1">
      <alignment horizontal="left" vertical="top" wrapText="1"/>
    </xf>
    <xf numFmtId="0" fontId="3" fillId="6" borderId="30" xfId="0" applyFont="1" applyFill="1" applyBorder="1" applyAlignment="1">
      <alignment horizontal="left" vertical="top" wrapText="1"/>
    </xf>
    <xf numFmtId="0" fontId="3" fillId="6" borderId="32" xfId="0" applyFont="1" applyFill="1" applyBorder="1" applyAlignment="1">
      <alignment horizontal="center" vertical="center" textRotation="90" wrapText="1"/>
    </xf>
    <xf numFmtId="165" fontId="3" fillId="6" borderId="63" xfId="0" applyNumberFormat="1" applyFont="1" applyFill="1" applyBorder="1" applyAlignment="1">
      <alignment horizontal="center" vertical="top"/>
    </xf>
    <xf numFmtId="165" fontId="3" fillId="6" borderId="16" xfId="0" applyNumberFormat="1" applyFont="1" applyFill="1" applyBorder="1" applyAlignment="1">
      <alignment horizontal="center" vertical="top"/>
    </xf>
    <xf numFmtId="165" fontId="3" fillId="6" borderId="32" xfId="0" applyNumberFormat="1" applyFont="1" applyFill="1" applyBorder="1" applyAlignment="1">
      <alignment horizontal="center" vertical="top"/>
    </xf>
    <xf numFmtId="49" fontId="3" fillId="6" borderId="38" xfId="0" applyNumberFormat="1" applyFont="1" applyFill="1" applyBorder="1" applyAlignment="1">
      <alignment horizontal="center" vertical="top" wrapText="1"/>
    </xf>
    <xf numFmtId="49" fontId="5" fillId="8" borderId="16" xfId="0" applyNumberFormat="1" applyFont="1" applyFill="1" applyBorder="1" applyAlignment="1">
      <alignment horizontal="center" vertical="top"/>
    </xf>
    <xf numFmtId="0" fontId="3" fillId="6" borderId="9" xfId="0" applyFont="1" applyFill="1" applyBorder="1" applyAlignment="1">
      <alignment horizontal="center" vertical="top" wrapText="1"/>
    </xf>
    <xf numFmtId="0" fontId="3" fillId="6" borderId="37" xfId="0" applyFont="1" applyFill="1" applyBorder="1" applyAlignment="1">
      <alignment horizontal="center" vertical="top" wrapText="1"/>
    </xf>
    <xf numFmtId="0" fontId="17" fillId="6" borderId="32" xfId="0" applyNumberFormat="1" applyFont="1" applyFill="1" applyBorder="1" applyAlignment="1">
      <alignment horizontal="center" vertical="top" wrapText="1"/>
    </xf>
    <xf numFmtId="0" fontId="17" fillId="6" borderId="48" xfId="0" applyNumberFormat="1" applyFont="1" applyFill="1" applyBorder="1" applyAlignment="1">
      <alignment horizontal="center" vertical="top" wrapText="1"/>
    </xf>
    <xf numFmtId="1" fontId="3" fillId="6" borderId="77" xfId="0" applyNumberFormat="1" applyFont="1" applyFill="1" applyBorder="1" applyAlignment="1">
      <alignment horizontal="center" vertical="top" wrapText="1"/>
    </xf>
    <xf numFmtId="0" fontId="3" fillId="6" borderId="63" xfId="0" applyFont="1" applyFill="1" applyBorder="1" applyAlignment="1">
      <alignment vertical="top" wrapText="1"/>
    </xf>
    <xf numFmtId="0" fontId="3" fillId="6" borderId="32" xfId="0" applyNumberFormat="1" applyFont="1" applyFill="1" applyBorder="1" applyAlignment="1">
      <alignment horizontal="center" vertical="top" wrapText="1"/>
    </xf>
    <xf numFmtId="0" fontId="3" fillId="6" borderId="30" xfId="0" applyNumberFormat="1" applyFont="1" applyFill="1" applyBorder="1" applyAlignment="1">
      <alignment horizontal="center" vertical="top" wrapText="1"/>
    </xf>
    <xf numFmtId="1" fontId="3" fillId="0" borderId="77" xfId="0" applyNumberFormat="1" applyFont="1" applyFill="1" applyBorder="1" applyAlignment="1">
      <alignment horizontal="center" vertical="top" wrapText="1"/>
    </xf>
    <xf numFmtId="0" fontId="1" fillId="0" borderId="16" xfId="0" applyFont="1" applyBorder="1" applyAlignment="1">
      <alignment horizontal="center" vertical="top" textRotation="90" wrapText="1"/>
    </xf>
    <xf numFmtId="0" fontId="17" fillId="0" borderId="86" xfId="0" applyFont="1" applyFill="1" applyBorder="1" applyAlignment="1">
      <alignment horizontal="center" vertical="top"/>
    </xf>
    <xf numFmtId="0" fontId="17" fillId="6" borderId="30" xfId="0" applyNumberFormat="1" applyFont="1" applyFill="1" applyBorder="1" applyAlignment="1">
      <alignment horizontal="center" vertical="top" wrapText="1"/>
    </xf>
    <xf numFmtId="49" fontId="5" fillId="0" borderId="0" xfId="0" applyNumberFormat="1" applyFont="1" applyFill="1" applyBorder="1" applyAlignment="1">
      <alignment horizontal="center" vertical="top" wrapText="1"/>
    </xf>
    <xf numFmtId="3" fontId="5" fillId="0" borderId="58" xfId="0" applyNumberFormat="1" applyFont="1" applyBorder="1" applyAlignment="1">
      <alignment horizontal="center" vertical="center" wrapText="1"/>
    </xf>
    <xf numFmtId="3" fontId="5" fillId="0" borderId="61" xfId="0" applyNumberFormat="1" applyFont="1" applyBorder="1" applyAlignment="1">
      <alignment horizontal="center" vertical="center" wrapText="1"/>
    </xf>
    <xf numFmtId="3" fontId="5" fillId="0" borderId="62" xfId="0" applyNumberFormat="1" applyFont="1" applyBorder="1" applyAlignment="1">
      <alignment horizontal="center" vertical="center" wrapText="1"/>
    </xf>
    <xf numFmtId="0" fontId="5" fillId="4" borderId="70" xfId="0" applyFont="1" applyFill="1" applyBorder="1" applyAlignment="1">
      <alignment horizontal="right" vertical="top" wrapText="1"/>
    </xf>
    <xf numFmtId="0" fontId="5" fillId="4" borderId="64" xfId="0" applyFont="1" applyFill="1" applyBorder="1" applyAlignment="1">
      <alignment horizontal="right" vertical="top" wrapText="1"/>
    </xf>
    <xf numFmtId="0" fontId="5" fillId="4" borderId="59" xfId="0" applyFont="1" applyFill="1" applyBorder="1" applyAlignment="1">
      <alignment horizontal="right" vertical="top" wrapText="1"/>
    </xf>
    <xf numFmtId="49" fontId="5" fillId="3" borderId="57" xfId="0" applyNumberFormat="1" applyFont="1" applyFill="1" applyBorder="1" applyAlignment="1">
      <alignment horizontal="right" vertical="top"/>
    </xf>
    <xf numFmtId="49" fontId="5" fillId="3" borderId="28" xfId="0" applyNumberFormat="1" applyFont="1" applyFill="1" applyBorder="1" applyAlignment="1">
      <alignment horizontal="right" vertical="top"/>
    </xf>
    <xf numFmtId="49" fontId="5" fillId="3" borderId="34" xfId="0" applyNumberFormat="1" applyFont="1" applyFill="1" applyBorder="1" applyAlignment="1">
      <alignment horizontal="right" vertical="top"/>
    </xf>
    <xf numFmtId="0" fontId="4" fillId="0" borderId="0" xfId="0" applyFont="1" applyAlignment="1">
      <alignment horizontal="center" vertical="top"/>
    </xf>
    <xf numFmtId="3" fontId="3" fillId="0" borderId="0" xfId="0" applyNumberFormat="1" applyFont="1" applyAlignment="1">
      <alignment horizontal="left" vertical="top" wrapText="1"/>
    </xf>
    <xf numFmtId="3" fontId="4" fillId="0" borderId="0" xfId="0" applyNumberFormat="1" applyFont="1" applyAlignment="1">
      <alignment horizontal="center" vertical="top" wrapText="1"/>
    </xf>
    <xf numFmtId="0" fontId="6" fillId="0" borderId="0" xfId="0" applyFont="1" applyAlignment="1">
      <alignment horizontal="center" vertical="top" wrapText="1"/>
    </xf>
    <xf numFmtId="0" fontId="3" fillId="0" borderId="28" xfId="0" applyFont="1" applyBorder="1" applyAlignment="1">
      <alignment horizontal="right" vertical="top"/>
    </xf>
    <xf numFmtId="0" fontId="0" fillId="0" borderId="28" xfId="0" applyFont="1" applyBorder="1" applyAlignment="1">
      <alignment vertical="top"/>
    </xf>
    <xf numFmtId="0" fontId="3" fillId="0" borderId="44" xfId="0" applyFont="1" applyBorder="1" applyAlignment="1">
      <alignment horizontal="center" vertical="center" textRotation="90" wrapText="1"/>
    </xf>
    <xf numFmtId="0" fontId="7" fillId="0" borderId="9" xfId="0" applyFont="1" applyBorder="1" applyAlignment="1">
      <alignment horizontal="center" vertical="center" textRotation="90" wrapText="1"/>
    </xf>
    <xf numFmtId="0" fontId="7" fillId="0" borderId="60" xfId="0" applyFont="1" applyBorder="1" applyAlignment="1">
      <alignment horizontal="center" vertical="center" textRotation="90" wrapText="1"/>
    </xf>
    <xf numFmtId="0" fontId="5" fillId="6" borderId="20" xfId="0" applyFont="1" applyFill="1" applyBorder="1" applyAlignment="1">
      <alignment horizontal="left" vertical="top" wrapText="1"/>
    </xf>
    <xf numFmtId="0" fontId="0" fillId="0" borderId="16" xfId="0" applyBorder="1" applyAlignment="1"/>
    <xf numFmtId="0" fontId="0" fillId="0" borderId="32" xfId="0" applyBorder="1" applyAlignment="1"/>
    <xf numFmtId="0" fontId="5" fillId="9" borderId="71" xfId="0" applyFont="1" applyFill="1" applyBorder="1" applyAlignment="1">
      <alignment vertical="center"/>
    </xf>
    <xf numFmtId="0" fontId="5" fillId="9" borderId="61" xfId="0" applyFont="1" applyFill="1" applyBorder="1" applyAlignment="1">
      <alignment vertical="center"/>
    </xf>
    <xf numFmtId="0" fontId="5" fillId="9" borderId="28" xfId="0" applyFont="1" applyFill="1" applyBorder="1" applyAlignment="1">
      <alignment vertical="center"/>
    </xf>
    <xf numFmtId="0" fontId="5" fillId="9" borderId="62" xfId="0" applyFont="1" applyFill="1" applyBorder="1" applyAlignment="1">
      <alignment vertical="center"/>
    </xf>
    <xf numFmtId="0" fontId="3" fillId="6" borderId="16" xfId="0" applyFont="1" applyFill="1" applyBorder="1" applyAlignment="1">
      <alignment vertical="top" wrapText="1"/>
    </xf>
    <xf numFmtId="0" fontId="3" fillId="6" borderId="32" xfId="0" applyFont="1" applyFill="1" applyBorder="1" applyAlignment="1">
      <alignment vertical="top" wrapText="1"/>
    </xf>
    <xf numFmtId="49" fontId="5" fillId="3" borderId="71" xfId="0" applyNumberFormat="1" applyFont="1" applyFill="1" applyBorder="1" applyAlignment="1">
      <alignment horizontal="right" vertical="top"/>
    </xf>
    <xf numFmtId="49" fontId="5" fillId="3" borderId="61" xfId="0" applyNumberFormat="1" applyFont="1" applyFill="1" applyBorder="1" applyAlignment="1">
      <alignment horizontal="right" vertical="top"/>
    </xf>
    <xf numFmtId="49" fontId="5" fillId="3" borderId="62" xfId="0" applyNumberFormat="1" applyFont="1" applyFill="1" applyBorder="1" applyAlignment="1">
      <alignment horizontal="right" vertical="top"/>
    </xf>
    <xf numFmtId="0" fontId="14" fillId="6" borderId="46" xfId="0" applyFont="1" applyFill="1" applyBorder="1" applyAlignment="1">
      <alignment horizontal="left" vertical="top" wrapText="1"/>
    </xf>
    <xf numFmtId="0" fontId="7" fillId="6" borderId="30" xfId="0" applyFont="1" applyFill="1" applyBorder="1" applyAlignment="1"/>
    <xf numFmtId="0" fontId="2" fillId="0" borderId="20" xfId="0" applyFont="1" applyFill="1" applyBorder="1" applyAlignment="1">
      <alignment horizontal="center" vertical="center" textRotation="90" wrapText="1"/>
    </xf>
    <xf numFmtId="0" fontId="2" fillId="0" borderId="32" xfId="0" applyFont="1" applyFill="1" applyBorder="1" applyAlignment="1">
      <alignment horizontal="center" vertical="center" textRotation="90" wrapText="1"/>
    </xf>
    <xf numFmtId="0" fontId="3" fillId="6" borderId="43" xfId="0" applyFont="1" applyFill="1" applyBorder="1" applyAlignment="1">
      <alignment horizontal="left" vertical="top" wrapText="1"/>
    </xf>
    <xf numFmtId="0" fontId="3" fillId="6" borderId="29" xfId="0" applyFont="1" applyFill="1" applyBorder="1" applyAlignment="1">
      <alignment horizontal="left" vertical="top" wrapText="1"/>
    </xf>
    <xf numFmtId="0" fontId="14" fillId="6" borderId="48" xfId="0" applyFont="1" applyFill="1" applyBorder="1" applyAlignment="1">
      <alignment horizontal="left" vertical="top" wrapText="1"/>
    </xf>
    <xf numFmtId="0" fontId="7" fillId="6" borderId="48" xfId="0" applyFont="1" applyFill="1" applyBorder="1" applyAlignment="1">
      <alignment horizontal="left" vertical="top" wrapText="1"/>
    </xf>
    <xf numFmtId="0" fontId="7" fillId="6" borderId="48" xfId="0" applyFont="1" applyFill="1" applyBorder="1" applyAlignment="1"/>
    <xf numFmtId="0" fontId="2" fillId="0" borderId="16" xfId="0" applyFont="1" applyFill="1" applyBorder="1" applyAlignment="1">
      <alignment horizontal="center" vertical="center" textRotation="90" wrapText="1"/>
    </xf>
    <xf numFmtId="0" fontId="3" fillId="6" borderId="16" xfId="0" applyFont="1" applyFill="1" applyBorder="1" applyAlignment="1">
      <alignment horizontal="left" vertical="top" wrapText="1"/>
    </xf>
    <xf numFmtId="49" fontId="5" fillId="10" borderId="71" xfId="0" applyNumberFormat="1" applyFont="1" applyFill="1" applyBorder="1" applyAlignment="1">
      <alignment horizontal="right" vertical="top"/>
    </xf>
    <xf numFmtId="49" fontId="5" fillId="10" borderId="61" xfId="0" applyNumberFormat="1" applyFont="1" applyFill="1" applyBorder="1" applyAlignment="1">
      <alignment horizontal="right" vertical="top"/>
    </xf>
    <xf numFmtId="49" fontId="5" fillId="10" borderId="62" xfId="0" applyNumberFormat="1" applyFont="1" applyFill="1" applyBorder="1" applyAlignment="1">
      <alignment horizontal="right" vertical="top"/>
    </xf>
    <xf numFmtId="0" fontId="3" fillId="10" borderId="61" xfId="0" applyFont="1" applyFill="1" applyBorder="1" applyAlignment="1">
      <alignment horizontal="center" vertical="top" wrapText="1"/>
    </xf>
    <xf numFmtId="0" fontId="0" fillId="0" borderId="61" xfId="0" applyBorder="1" applyAlignment="1">
      <alignment horizontal="center" vertical="top" wrapText="1"/>
    </xf>
    <xf numFmtId="0" fontId="0" fillId="0" borderId="62" xfId="0" applyBorder="1" applyAlignment="1">
      <alignment horizontal="center" vertical="top" wrapText="1"/>
    </xf>
    <xf numFmtId="0" fontId="3" fillId="8" borderId="68" xfId="0" applyFont="1" applyFill="1" applyBorder="1" applyAlignment="1">
      <alignment horizontal="left" vertical="top" wrapText="1"/>
    </xf>
    <xf numFmtId="0" fontId="3" fillId="8" borderId="41" xfId="0" applyFont="1" applyFill="1" applyBorder="1" applyAlignment="1">
      <alignment horizontal="left" vertical="top" wrapText="1"/>
    </xf>
    <xf numFmtId="0" fontId="3" fillId="8" borderId="42" xfId="0" applyFont="1" applyFill="1" applyBorder="1" applyAlignment="1">
      <alignment horizontal="left" vertical="top" wrapText="1"/>
    </xf>
    <xf numFmtId="0" fontId="3" fillId="6" borderId="68" xfId="0" applyFont="1" applyFill="1" applyBorder="1" applyAlignment="1">
      <alignment horizontal="left" vertical="top" wrapText="1"/>
    </xf>
    <xf numFmtId="0" fontId="3" fillId="6" borderId="41" xfId="0" applyFont="1" applyFill="1" applyBorder="1" applyAlignment="1">
      <alignment horizontal="left" vertical="top" wrapText="1"/>
    </xf>
    <xf numFmtId="0" fontId="3" fillId="6" borderId="42" xfId="0" applyFont="1" applyFill="1" applyBorder="1" applyAlignment="1">
      <alignment horizontal="left" vertical="top" wrapText="1"/>
    </xf>
    <xf numFmtId="0" fontId="3" fillId="2" borderId="63" xfId="0" applyFont="1" applyFill="1" applyBorder="1" applyAlignment="1">
      <alignment horizontal="left" vertical="top" wrapText="1"/>
    </xf>
    <xf numFmtId="0" fontId="3" fillId="2" borderId="47" xfId="0" applyFont="1" applyFill="1" applyBorder="1" applyAlignment="1">
      <alignment horizontal="left" vertical="top" wrapText="1"/>
    </xf>
    <xf numFmtId="0" fontId="3" fillId="2" borderId="53" xfId="0" applyFont="1" applyFill="1" applyBorder="1" applyAlignment="1">
      <alignment horizontal="left" vertical="top" wrapText="1"/>
    </xf>
    <xf numFmtId="0" fontId="3" fillId="0" borderId="68" xfId="0" applyFont="1" applyBorder="1" applyAlignment="1">
      <alignment horizontal="left" vertical="top" wrapText="1"/>
    </xf>
    <xf numFmtId="0" fontId="3" fillId="0" borderId="41" xfId="0" applyFont="1" applyBorder="1" applyAlignment="1">
      <alignment horizontal="left" vertical="top" wrapText="1"/>
    </xf>
    <xf numFmtId="0" fontId="3" fillId="0" borderId="42" xfId="0" applyFont="1" applyBorder="1" applyAlignment="1">
      <alignment horizontal="left" vertical="top" wrapText="1"/>
    </xf>
    <xf numFmtId="0" fontId="5" fillId="8" borderId="68" xfId="0" applyFont="1" applyFill="1" applyBorder="1" applyAlignment="1">
      <alignment horizontal="right" vertical="top" wrapText="1"/>
    </xf>
    <xf numFmtId="0" fontId="7" fillId="8" borderId="41" xfId="0" applyFont="1" applyFill="1" applyBorder="1" applyAlignment="1">
      <alignment horizontal="right" vertical="top" wrapText="1"/>
    </xf>
    <xf numFmtId="0" fontId="7" fillId="8" borderId="42" xfId="0" applyFont="1" applyFill="1" applyBorder="1" applyAlignment="1">
      <alignment horizontal="right" vertical="top" wrapText="1"/>
    </xf>
    <xf numFmtId="0" fontId="3" fillId="6" borderId="63" xfId="0" applyFont="1" applyFill="1" applyBorder="1" applyAlignment="1">
      <alignment horizontal="left" vertical="top" wrapText="1"/>
    </xf>
    <xf numFmtId="0" fontId="3" fillId="6" borderId="47" xfId="0" applyFont="1" applyFill="1" applyBorder="1" applyAlignment="1">
      <alignment horizontal="left" vertical="top" wrapText="1"/>
    </xf>
    <xf numFmtId="0" fontId="3" fillId="6" borderId="53" xfId="0" applyFont="1" applyFill="1" applyBorder="1" applyAlignment="1">
      <alignment horizontal="left" vertical="top" wrapText="1"/>
    </xf>
    <xf numFmtId="0" fontId="5" fillId="5" borderId="33" xfId="0" applyFont="1" applyFill="1" applyBorder="1" applyAlignment="1">
      <alignment horizontal="right" vertical="top" wrapText="1"/>
    </xf>
    <xf numFmtId="0" fontId="5" fillId="5" borderId="28" xfId="0" applyFont="1" applyFill="1" applyBorder="1" applyAlignment="1">
      <alignment horizontal="right" vertical="top" wrapText="1"/>
    </xf>
    <xf numFmtId="0" fontId="5" fillId="5" borderId="34" xfId="0" applyFont="1" applyFill="1" applyBorder="1" applyAlignment="1">
      <alignment horizontal="right" vertical="top" wrapText="1"/>
    </xf>
    <xf numFmtId="0" fontId="5" fillId="4" borderId="68" xfId="0" applyFont="1" applyFill="1" applyBorder="1" applyAlignment="1">
      <alignment horizontal="right" vertical="top" wrapText="1"/>
    </xf>
    <xf numFmtId="0" fontId="5" fillId="4" borderId="41" xfId="0" applyFont="1" applyFill="1" applyBorder="1" applyAlignment="1">
      <alignment horizontal="right" vertical="top" wrapText="1"/>
    </xf>
    <xf numFmtId="0" fontId="5" fillId="4" borderId="42" xfId="0" applyFont="1" applyFill="1" applyBorder="1" applyAlignment="1">
      <alignment horizontal="right" vertical="top" wrapText="1"/>
    </xf>
    <xf numFmtId="165" fontId="3" fillId="2" borderId="68" xfId="0" applyNumberFormat="1" applyFont="1" applyFill="1" applyBorder="1" applyAlignment="1">
      <alignment horizontal="left" vertical="top" wrapText="1"/>
    </xf>
    <xf numFmtId="165" fontId="3" fillId="2" borderId="41" xfId="0" applyNumberFormat="1" applyFont="1" applyFill="1" applyBorder="1" applyAlignment="1">
      <alignment horizontal="left" vertical="top" wrapText="1"/>
    </xf>
    <xf numFmtId="165" fontId="3" fillId="2" borderId="42" xfId="0" applyNumberFormat="1" applyFont="1" applyFill="1" applyBorder="1" applyAlignment="1">
      <alignment horizontal="left" vertical="top" wrapText="1"/>
    </xf>
    <xf numFmtId="49" fontId="5" fillId="4" borderId="71" xfId="0" applyNumberFormat="1" applyFont="1" applyFill="1" applyBorder="1" applyAlignment="1">
      <alignment horizontal="right" vertical="top"/>
    </xf>
    <xf numFmtId="49" fontId="5" fillId="4" borderId="61" xfId="0" applyNumberFormat="1" applyFont="1" applyFill="1" applyBorder="1" applyAlignment="1">
      <alignment horizontal="right" vertical="top"/>
    </xf>
    <xf numFmtId="49" fontId="5" fillId="4" borderId="62" xfId="0" applyNumberFormat="1" applyFont="1" applyFill="1" applyBorder="1" applyAlignment="1">
      <alignment horizontal="right" vertical="top"/>
    </xf>
    <xf numFmtId="0" fontId="3" fillId="4" borderId="61" xfId="0" applyFont="1" applyFill="1" applyBorder="1" applyAlignment="1">
      <alignment horizontal="center" vertical="top"/>
    </xf>
    <xf numFmtId="0" fontId="3" fillId="4" borderId="62" xfId="0" applyFont="1" applyFill="1" applyBorder="1" applyAlignment="1">
      <alignment horizontal="center" vertical="top"/>
    </xf>
    <xf numFmtId="0" fontId="7" fillId="6" borderId="24" xfId="0" applyFont="1" applyFill="1" applyBorder="1" applyAlignment="1">
      <alignment vertical="top" wrapText="1"/>
    </xf>
    <xf numFmtId="0" fontId="3" fillId="6" borderId="10" xfId="0" applyFont="1" applyFill="1" applyBorder="1" applyAlignment="1">
      <alignment vertical="top" wrapText="1"/>
    </xf>
    <xf numFmtId="0" fontId="0" fillId="0" borderId="10" xfId="0" applyBorder="1" applyAlignment="1">
      <alignment vertical="top" wrapText="1"/>
    </xf>
    <xf numFmtId="49" fontId="15" fillId="10" borderId="70" xfId="0" applyNumberFormat="1" applyFont="1" applyFill="1" applyBorder="1" applyAlignment="1">
      <alignment horizontal="center" vertical="top"/>
    </xf>
    <xf numFmtId="49" fontId="15" fillId="10" borderId="38" xfId="0" applyNumberFormat="1" applyFont="1" applyFill="1" applyBorder="1" applyAlignment="1">
      <alignment horizontal="center" vertical="top"/>
    </xf>
    <xf numFmtId="49" fontId="15" fillId="9" borderId="13" xfId="0" applyNumberFormat="1" applyFont="1" applyFill="1" applyBorder="1" applyAlignment="1">
      <alignment horizontal="center" vertical="top"/>
    </xf>
    <xf numFmtId="49" fontId="15" fillId="9" borderId="16" xfId="0" applyNumberFormat="1" applyFont="1" applyFill="1" applyBorder="1" applyAlignment="1">
      <alignment horizontal="center" vertical="top"/>
    </xf>
    <xf numFmtId="49" fontId="15" fillId="6" borderId="64" xfId="0" applyNumberFormat="1" applyFont="1" applyFill="1" applyBorder="1" applyAlignment="1">
      <alignment horizontal="center" vertical="top"/>
    </xf>
    <xf numFmtId="49" fontId="15" fillId="6" borderId="0" xfId="0" applyNumberFormat="1" applyFont="1" applyFill="1" applyBorder="1" applyAlignment="1">
      <alignment horizontal="center" vertical="top"/>
    </xf>
    <xf numFmtId="3" fontId="3" fillId="6" borderId="13" xfId="0" applyNumberFormat="1" applyFont="1" applyFill="1" applyBorder="1" applyAlignment="1">
      <alignment horizontal="left" vertical="top" wrapText="1"/>
    </xf>
    <xf numFmtId="3" fontId="3" fillId="6" borderId="16" xfId="0" applyNumberFormat="1" applyFont="1" applyFill="1" applyBorder="1" applyAlignment="1">
      <alignment horizontal="left" vertical="top" wrapText="1"/>
    </xf>
    <xf numFmtId="3" fontId="5" fillId="6" borderId="39" xfId="0" applyNumberFormat="1" applyFont="1" applyFill="1" applyBorder="1" applyAlignment="1">
      <alignment horizontal="center" vertical="top" wrapText="1"/>
    </xf>
    <xf numFmtId="3" fontId="5" fillId="6" borderId="0" xfId="0" applyNumberFormat="1" applyFont="1" applyFill="1" applyBorder="1" applyAlignment="1">
      <alignment horizontal="center" vertical="top" wrapText="1"/>
    </xf>
    <xf numFmtId="0" fontId="5" fillId="9" borderId="71" xfId="0" applyFont="1" applyFill="1" applyBorder="1" applyAlignment="1">
      <alignment horizontal="left" vertical="top" wrapText="1"/>
    </xf>
    <xf numFmtId="0" fontId="7" fillId="9" borderId="61" xfId="0" applyFont="1" applyFill="1" applyBorder="1" applyAlignment="1">
      <alignment horizontal="left" vertical="top" wrapText="1"/>
    </xf>
    <xf numFmtId="0" fontId="0" fillId="0" borderId="61" xfId="0" applyBorder="1" applyAlignment="1">
      <alignment horizontal="left" vertical="top" wrapText="1"/>
    </xf>
    <xf numFmtId="49" fontId="5" fillId="10" borderId="10" xfId="0" applyNumberFormat="1" applyFont="1" applyFill="1" applyBorder="1" applyAlignment="1">
      <alignment horizontal="center" vertical="top"/>
    </xf>
    <xf numFmtId="49" fontId="5" fillId="3" borderId="16" xfId="0" applyNumberFormat="1" applyFont="1" applyFill="1" applyBorder="1" applyAlignment="1">
      <alignment horizontal="center" vertical="top"/>
    </xf>
    <xf numFmtId="49" fontId="5" fillId="6" borderId="16" xfId="0" applyNumberFormat="1" applyFont="1" applyFill="1" applyBorder="1" applyAlignment="1">
      <alignment horizontal="center" vertical="top" wrapText="1"/>
    </xf>
    <xf numFmtId="0" fontId="3" fillId="6" borderId="20" xfId="0" applyFont="1" applyFill="1" applyBorder="1" applyAlignment="1">
      <alignment vertical="top" wrapText="1"/>
    </xf>
    <xf numFmtId="0" fontId="5" fillId="6" borderId="20" xfId="0" applyFont="1" applyFill="1" applyBorder="1" applyAlignment="1">
      <alignment horizontal="center" vertical="top" wrapText="1"/>
    </xf>
    <xf numFmtId="0" fontId="5" fillId="6" borderId="32" xfId="0" applyFont="1" applyFill="1" applyBorder="1" applyAlignment="1">
      <alignment horizontal="center" vertical="top" wrapText="1"/>
    </xf>
    <xf numFmtId="0" fontId="0" fillId="6" borderId="16" xfId="0" applyFill="1" applyBorder="1" applyAlignment="1">
      <alignment vertical="top" wrapText="1"/>
    </xf>
    <xf numFmtId="0" fontId="3" fillId="6" borderId="94" xfId="0" applyFont="1" applyFill="1" applyBorder="1" applyAlignment="1">
      <alignment vertical="top" wrapText="1"/>
    </xf>
    <xf numFmtId="0" fontId="0" fillId="6" borderId="93" xfId="0" applyFill="1" applyBorder="1" applyAlignment="1">
      <alignment vertical="top" wrapText="1"/>
    </xf>
    <xf numFmtId="0" fontId="2" fillId="6" borderId="20" xfId="0" applyFont="1" applyFill="1" applyBorder="1" applyAlignment="1">
      <alignment horizontal="center" vertical="center" textRotation="90" wrapText="1"/>
    </xf>
    <xf numFmtId="0" fontId="2" fillId="6" borderId="16" xfId="0" applyFont="1" applyFill="1" applyBorder="1" applyAlignment="1">
      <alignment horizontal="center" vertical="center" textRotation="90" wrapText="1"/>
    </xf>
    <xf numFmtId="0" fontId="2" fillId="6" borderId="32" xfId="0" applyFont="1" applyFill="1" applyBorder="1" applyAlignment="1">
      <alignment horizontal="center" vertical="center" textRotation="90" wrapText="1"/>
    </xf>
    <xf numFmtId="0" fontId="3" fillId="6" borderId="35" xfId="0" applyFont="1" applyFill="1" applyBorder="1" applyAlignment="1">
      <alignment horizontal="left" vertical="top" wrapText="1"/>
    </xf>
    <xf numFmtId="0" fontId="7" fillId="6" borderId="35" xfId="0" applyFont="1" applyFill="1" applyBorder="1" applyAlignment="1">
      <alignment horizontal="left" vertical="top" wrapText="1"/>
    </xf>
    <xf numFmtId="0" fontId="3" fillId="6" borderId="20" xfId="0" applyFont="1" applyFill="1" applyBorder="1" applyAlignment="1">
      <alignment horizontal="left" vertical="top" wrapText="1"/>
    </xf>
    <xf numFmtId="0" fontId="3" fillId="6" borderId="32" xfId="0" applyFont="1" applyFill="1" applyBorder="1" applyAlignment="1">
      <alignment horizontal="left" vertical="top" wrapText="1"/>
    </xf>
    <xf numFmtId="0" fontId="0" fillId="0" borderId="61" xfId="0" applyFont="1" applyBorder="1" applyAlignment="1">
      <alignment horizontal="left" vertical="top" wrapText="1"/>
    </xf>
    <xf numFmtId="0" fontId="0" fillId="0" borderId="62" xfId="0" applyBorder="1" applyAlignment="1">
      <alignment horizontal="left" vertical="top" wrapText="1"/>
    </xf>
    <xf numFmtId="0" fontId="5" fillId="6" borderId="26" xfId="0" applyFont="1" applyFill="1" applyBorder="1" applyAlignment="1">
      <alignment horizontal="left" vertical="top" wrapText="1"/>
    </xf>
    <xf numFmtId="0" fontId="5" fillId="6" borderId="16" xfId="0" applyFont="1" applyFill="1" applyBorder="1" applyAlignment="1">
      <alignment horizontal="left" vertical="top" wrapText="1"/>
    </xf>
    <xf numFmtId="0" fontId="5" fillId="6" borderId="65" xfId="0" applyFont="1" applyFill="1" applyBorder="1" applyAlignment="1">
      <alignment vertical="top" wrapText="1"/>
    </xf>
    <xf numFmtId="0" fontId="5" fillId="6" borderId="37" xfId="0" applyFont="1" applyFill="1" applyBorder="1" applyAlignment="1">
      <alignment vertical="top" wrapText="1"/>
    </xf>
    <xf numFmtId="0" fontId="2" fillId="6" borderId="20" xfId="0" applyFont="1" applyFill="1" applyBorder="1" applyAlignment="1">
      <alignment vertical="center" textRotation="90"/>
    </xf>
    <xf numFmtId="0" fontId="2" fillId="6" borderId="16" xfId="0" applyFont="1" applyFill="1" applyBorder="1" applyAlignment="1">
      <alignment vertical="center" textRotation="90"/>
    </xf>
    <xf numFmtId="49" fontId="5" fillId="6" borderId="18" xfId="0" applyNumberFormat="1" applyFont="1" applyFill="1" applyBorder="1" applyAlignment="1">
      <alignment horizontal="center" vertical="top"/>
    </xf>
    <xf numFmtId="0" fontId="3" fillId="6" borderId="8" xfId="0" applyFont="1" applyFill="1" applyBorder="1" applyAlignment="1">
      <alignment horizontal="left" vertical="top" wrapText="1"/>
    </xf>
    <xf numFmtId="0" fontId="0" fillId="0" borderId="10" xfId="0" applyBorder="1" applyAlignment="1">
      <alignment horizontal="left" vertical="top" wrapText="1"/>
    </xf>
    <xf numFmtId="0" fontId="1" fillId="0" borderId="32" xfId="0" applyFont="1" applyBorder="1" applyAlignment="1">
      <alignment horizontal="center" vertical="center" textRotation="90" wrapText="1"/>
    </xf>
    <xf numFmtId="0" fontId="0" fillId="6" borderId="10" xfId="0" applyFill="1" applyBorder="1" applyAlignment="1">
      <alignment vertical="top" wrapText="1"/>
    </xf>
    <xf numFmtId="0" fontId="5" fillId="6" borderId="26" xfId="0" applyFont="1" applyFill="1" applyBorder="1" applyAlignment="1">
      <alignment vertical="top" wrapText="1"/>
    </xf>
    <xf numFmtId="0" fontId="0" fillId="6" borderId="32" xfId="0" applyFill="1" applyBorder="1" applyAlignment="1">
      <alignment vertical="top" wrapText="1"/>
    </xf>
    <xf numFmtId="0" fontId="0" fillId="6" borderId="16" xfId="0" applyFill="1" applyBorder="1" applyAlignment="1">
      <alignment horizontal="left" vertical="top" wrapText="1"/>
    </xf>
    <xf numFmtId="0" fontId="0" fillId="6" borderId="32" xfId="0" applyFill="1" applyBorder="1" applyAlignment="1">
      <alignment horizontal="left" vertical="top" wrapText="1"/>
    </xf>
    <xf numFmtId="49" fontId="5" fillId="6" borderId="1" xfId="0" applyNumberFormat="1" applyFont="1" applyFill="1" applyBorder="1" applyAlignment="1">
      <alignment horizontal="center" vertical="top"/>
    </xf>
    <xf numFmtId="49" fontId="5" fillId="6" borderId="31" xfId="0" applyNumberFormat="1" applyFont="1" applyFill="1" applyBorder="1" applyAlignment="1">
      <alignment horizontal="center" vertical="top"/>
    </xf>
    <xf numFmtId="0" fontId="3" fillId="6" borderId="90" xfId="0" applyFont="1" applyFill="1" applyBorder="1" applyAlignment="1">
      <alignment vertical="top" wrapText="1"/>
    </xf>
    <xf numFmtId="0" fontId="0" fillId="6" borderId="91" xfId="0" applyFill="1" applyBorder="1" applyAlignment="1">
      <alignment vertical="top" wrapText="1"/>
    </xf>
    <xf numFmtId="0" fontId="3" fillId="6" borderId="10" xfId="1" applyFont="1" applyFill="1" applyBorder="1" applyAlignment="1">
      <alignment vertical="top" wrapText="1"/>
    </xf>
    <xf numFmtId="0" fontId="0" fillId="0" borderId="29" xfId="0" applyBorder="1" applyAlignment="1">
      <alignment vertical="top" wrapText="1"/>
    </xf>
    <xf numFmtId="49" fontId="5" fillId="0" borderId="48" xfId="0" applyNumberFormat="1" applyFont="1" applyBorder="1" applyAlignment="1">
      <alignment horizontal="center" vertical="top"/>
    </xf>
    <xf numFmtId="49" fontId="5" fillId="0" borderId="57" xfId="0" applyNumberFormat="1" applyFont="1" applyBorder="1" applyAlignment="1">
      <alignment horizontal="center" vertical="top"/>
    </xf>
    <xf numFmtId="49" fontId="5" fillId="10" borderId="8" xfId="0" applyNumberFormat="1" applyFont="1" applyFill="1" applyBorder="1" applyAlignment="1">
      <alignment horizontal="center" vertical="top"/>
    </xf>
    <xf numFmtId="49" fontId="5" fillId="10" borderId="11" xfId="0" applyNumberFormat="1" applyFont="1" applyFill="1" applyBorder="1" applyAlignment="1">
      <alignment horizontal="center" vertical="top"/>
    </xf>
    <xf numFmtId="49" fontId="5" fillId="3" borderId="45" xfId="0" applyNumberFormat="1" applyFont="1" applyFill="1" applyBorder="1" applyAlignment="1">
      <alignment horizontal="center" vertical="top"/>
    </xf>
    <xf numFmtId="49" fontId="5" fillId="3" borderId="48" xfId="0" applyNumberFormat="1" applyFont="1" applyFill="1" applyBorder="1" applyAlignment="1">
      <alignment horizontal="center" vertical="top"/>
    </xf>
    <xf numFmtId="49" fontId="5" fillId="3" borderId="57" xfId="0" applyNumberFormat="1" applyFont="1" applyFill="1" applyBorder="1" applyAlignment="1">
      <alignment horizontal="center" vertical="top"/>
    </xf>
    <xf numFmtId="49" fontId="5" fillId="6" borderId="26" xfId="0" applyNumberFormat="1" applyFont="1" applyFill="1" applyBorder="1" applyAlignment="1">
      <alignment horizontal="center" vertical="top"/>
    </xf>
    <xf numFmtId="49" fontId="5" fillId="6" borderId="16" xfId="0" applyNumberFormat="1" applyFont="1" applyFill="1" applyBorder="1" applyAlignment="1">
      <alignment horizontal="center" vertical="top"/>
    </xf>
    <xf numFmtId="49" fontId="5" fillId="6" borderId="24" xfId="0" applyNumberFormat="1" applyFont="1" applyFill="1" applyBorder="1" applyAlignment="1">
      <alignment horizontal="center" vertical="top"/>
    </xf>
    <xf numFmtId="0" fontId="3" fillId="6" borderId="26" xfId="0" applyFont="1" applyFill="1" applyBorder="1" applyAlignment="1">
      <alignment horizontal="left" vertical="top" wrapText="1"/>
    </xf>
    <xf numFmtId="0" fontId="7" fillId="6" borderId="24" xfId="0" applyFont="1" applyFill="1" applyBorder="1" applyAlignment="1">
      <alignment vertical="top"/>
    </xf>
    <xf numFmtId="0" fontId="3" fillId="0" borderId="65" xfId="0" applyFont="1" applyFill="1" applyBorder="1" applyAlignment="1">
      <alignment horizontal="center" vertical="center" textRotation="90" wrapText="1"/>
    </xf>
    <xf numFmtId="0" fontId="3" fillId="0" borderId="37" xfId="0" applyFont="1" applyFill="1" applyBorder="1" applyAlignment="1">
      <alignment horizontal="center" vertical="center" textRotation="90" wrapText="1"/>
    </xf>
    <xf numFmtId="0" fontId="3" fillId="0" borderId="67" xfId="0" applyFont="1" applyFill="1" applyBorder="1" applyAlignment="1">
      <alignment horizontal="center" vertical="center" textRotation="90" wrapText="1"/>
    </xf>
    <xf numFmtId="49" fontId="5" fillId="0" borderId="45" xfId="0" applyNumberFormat="1" applyFont="1" applyBorder="1" applyAlignment="1">
      <alignment horizontal="center" vertical="top"/>
    </xf>
    <xf numFmtId="165" fontId="3" fillId="0" borderId="50" xfId="0" applyNumberFormat="1" applyFont="1" applyFill="1" applyBorder="1" applyAlignment="1">
      <alignment horizontal="center" vertical="top"/>
    </xf>
    <xf numFmtId="165" fontId="3" fillId="0" borderId="51" xfId="0" applyNumberFormat="1" applyFont="1" applyFill="1" applyBorder="1" applyAlignment="1">
      <alignment horizontal="center" vertical="top"/>
    </xf>
    <xf numFmtId="0" fontId="3" fillId="6" borderId="91" xfId="0" applyFont="1" applyFill="1" applyBorder="1" applyAlignment="1">
      <alignment horizontal="left" vertical="top" wrapText="1"/>
    </xf>
    <xf numFmtId="165" fontId="3" fillId="0" borderId="6" xfId="0" applyNumberFormat="1" applyFont="1" applyFill="1" applyBorder="1" applyAlignment="1">
      <alignment horizontal="center" vertical="top"/>
    </xf>
    <xf numFmtId="165" fontId="3" fillId="0" borderId="9" xfId="0" applyNumberFormat="1" applyFont="1" applyFill="1" applyBorder="1" applyAlignment="1">
      <alignment horizontal="center" vertical="top"/>
    </xf>
    <xf numFmtId="0" fontId="9" fillId="6" borderId="65" xfId="0" applyFont="1" applyFill="1" applyBorder="1" applyAlignment="1">
      <alignment horizontal="center" vertical="center" textRotation="90" wrapText="1"/>
    </xf>
    <xf numFmtId="0" fontId="9" fillId="6" borderId="37" xfId="0" applyFont="1" applyFill="1" applyBorder="1" applyAlignment="1">
      <alignment horizontal="center" vertical="center" textRotation="90" wrapText="1"/>
    </xf>
    <xf numFmtId="49" fontId="5" fillId="6" borderId="27" xfId="0" applyNumberFormat="1" applyFont="1" applyFill="1" applyBorder="1" applyAlignment="1">
      <alignment horizontal="center" vertical="top"/>
    </xf>
    <xf numFmtId="0" fontId="3" fillId="0" borderId="8"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29" xfId="0" applyFont="1" applyFill="1" applyBorder="1" applyAlignment="1">
      <alignment horizontal="left" vertical="top" wrapText="1"/>
    </xf>
    <xf numFmtId="3" fontId="3" fillId="0" borderId="52" xfId="0" applyNumberFormat="1" applyFont="1" applyFill="1" applyBorder="1" applyAlignment="1">
      <alignment horizontal="center" vertical="top" wrapText="1"/>
    </xf>
    <xf numFmtId="3" fontId="3" fillId="0" borderId="51" xfId="0" applyNumberFormat="1" applyFont="1" applyFill="1" applyBorder="1" applyAlignment="1">
      <alignment horizontal="center" vertical="top" wrapText="1"/>
    </xf>
    <xf numFmtId="0" fontId="3" fillId="6" borderId="49"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49" xfId="0" applyFont="1" applyFill="1" applyBorder="1" applyAlignment="1">
      <alignment horizontal="center" vertical="center" textRotation="90" wrapText="1"/>
    </xf>
    <xf numFmtId="0" fontId="3" fillId="6" borderId="37" xfId="0" applyFont="1" applyFill="1" applyBorder="1" applyAlignment="1">
      <alignment horizontal="center" vertical="center" textRotation="90" wrapText="1"/>
    </xf>
    <xf numFmtId="0" fontId="3" fillId="6" borderId="19" xfId="0" applyFont="1" applyFill="1" applyBorder="1" applyAlignment="1">
      <alignment horizontal="center" vertical="center" textRotation="90" wrapText="1"/>
    </xf>
    <xf numFmtId="49" fontId="5" fillId="6" borderId="46" xfId="0" applyNumberFormat="1" applyFont="1" applyFill="1" applyBorder="1" applyAlignment="1">
      <alignment horizontal="center" vertical="top"/>
    </xf>
    <xf numFmtId="49" fontId="5" fillId="6" borderId="48" xfId="0" applyNumberFormat="1" applyFont="1" applyFill="1" applyBorder="1" applyAlignment="1">
      <alignment horizontal="center" vertical="top"/>
    </xf>
    <xf numFmtId="49" fontId="5" fillId="6" borderId="30" xfId="0" applyNumberFormat="1" applyFont="1" applyFill="1" applyBorder="1" applyAlignment="1">
      <alignment horizontal="center" vertical="top"/>
    </xf>
    <xf numFmtId="0" fontId="13" fillId="6" borderId="26" xfId="0" applyFont="1" applyFill="1" applyBorder="1" applyAlignment="1">
      <alignment horizontal="left" vertical="top" wrapText="1"/>
    </xf>
    <xf numFmtId="0" fontId="13" fillId="6" borderId="16" xfId="0" applyFont="1" applyFill="1" applyBorder="1" applyAlignment="1">
      <alignment horizontal="left" vertical="top" wrapText="1"/>
    </xf>
    <xf numFmtId="0" fontId="13" fillId="6" borderId="32" xfId="0" applyFont="1" applyFill="1" applyBorder="1" applyAlignment="1">
      <alignment horizontal="left" vertical="top" wrapText="1"/>
    </xf>
    <xf numFmtId="0" fontId="3" fillId="6" borderId="102" xfId="0" applyFont="1" applyFill="1" applyBorder="1" applyAlignment="1">
      <alignment horizontal="left" vertical="top" wrapText="1"/>
    </xf>
    <xf numFmtId="0" fontId="3" fillId="6" borderId="92" xfId="0" applyFont="1" applyFill="1" applyBorder="1" applyAlignment="1">
      <alignment horizontal="left" vertical="top" wrapText="1"/>
    </xf>
    <xf numFmtId="0" fontId="0" fillId="0" borderId="0" xfId="0" applyAlignment="1">
      <alignment vertical="top" wrapText="1"/>
    </xf>
    <xf numFmtId="0" fontId="3" fillId="6" borderId="43" xfId="1" applyFont="1" applyFill="1" applyBorder="1" applyAlignment="1">
      <alignment vertical="top" wrapText="1"/>
    </xf>
    <xf numFmtId="0" fontId="0" fillId="0" borderId="29" xfId="0" applyFont="1" applyBorder="1" applyAlignment="1">
      <alignment vertical="top" wrapText="1"/>
    </xf>
    <xf numFmtId="0" fontId="3" fillId="0" borderId="16" xfId="0" applyFont="1" applyBorder="1" applyAlignment="1">
      <alignment horizontal="center" vertical="center" textRotation="90"/>
    </xf>
    <xf numFmtId="0" fontId="3" fillId="0" borderId="0" xfId="1" applyFont="1" applyBorder="1" applyAlignment="1">
      <alignment horizontal="left" vertical="top" wrapText="1"/>
    </xf>
    <xf numFmtId="0" fontId="13" fillId="0" borderId="26" xfId="0" applyFont="1" applyFill="1" applyBorder="1" applyAlignment="1">
      <alignment horizontal="left" vertical="top" wrapText="1"/>
    </xf>
    <xf numFmtId="0" fontId="0" fillId="0" borderId="16" xfId="0" applyBorder="1" applyAlignment="1">
      <alignment horizontal="left" vertical="top" wrapText="1"/>
    </xf>
    <xf numFmtId="0" fontId="0" fillId="0" borderId="32" xfId="0" applyBorder="1" applyAlignment="1">
      <alignment horizontal="left" vertical="top" wrapText="1"/>
    </xf>
    <xf numFmtId="0" fontId="3" fillId="6" borderId="46" xfId="0" applyFont="1" applyFill="1" applyBorder="1" applyAlignment="1">
      <alignment horizontal="left" vertical="top" wrapText="1"/>
    </xf>
    <xf numFmtId="0" fontId="7" fillId="6" borderId="48" xfId="0" applyFont="1" applyFill="1" applyBorder="1" applyAlignment="1">
      <alignment vertical="top" wrapText="1"/>
    </xf>
    <xf numFmtId="0" fontId="7" fillId="6" borderId="30" xfId="0" applyFont="1" applyFill="1" applyBorder="1" applyAlignment="1">
      <alignment vertical="top" wrapText="1"/>
    </xf>
    <xf numFmtId="0" fontId="3" fillId="6" borderId="94" xfId="0" applyFont="1" applyFill="1" applyBorder="1" applyAlignment="1">
      <alignment horizontal="left" vertical="top" wrapText="1"/>
    </xf>
    <xf numFmtId="0" fontId="7" fillId="6" borderId="16" xfId="0" applyFont="1" applyFill="1" applyBorder="1" applyAlignment="1">
      <alignment horizontal="left" vertical="top" wrapText="1"/>
    </xf>
    <xf numFmtId="0" fontId="3" fillId="6" borderId="16" xfId="0" applyFont="1" applyFill="1" applyBorder="1" applyAlignment="1">
      <alignment horizontal="center" vertical="center" textRotation="90" wrapText="1"/>
    </xf>
    <xf numFmtId="0" fontId="0" fillId="0" borderId="16" xfId="0" applyBorder="1" applyAlignment="1">
      <alignment horizontal="center" vertical="center" textRotation="90" wrapText="1"/>
    </xf>
    <xf numFmtId="0" fontId="3" fillId="6" borderId="48" xfId="0" applyFont="1" applyFill="1" applyBorder="1" applyAlignment="1">
      <alignment horizontal="left" vertical="top" wrapText="1"/>
    </xf>
    <xf numFmtId="0" fontId="7" fillId="6" borderId="30" xfId="0" applyFont="1" applyFill="1" applyBorder="1" applyAlignment="1">
      <alignment horizontal="left" vertical="top" wrapText="1"/>
    </xf>
    <xf numFmtId="0" fontId="7" fillId="6" borderId="10" xfId="0" applyFont="1" applyFill="1" applyBorder="1" applyAlignment="1">
      <alignment vertical="top" wrapText="1"/>
    </xf>
    <xf numFmtId="0" fontId="3" fillId="6" borderId="10" xfId="0" applyFont="1" applyFill="1" applyBorder="1" applyAlignment="1">
      <alignment horizontal="left" vertical="top" wrapText="1"/>
    </xf>
    <xf numFmtId="0" fontId="8" fillId="6" borderId="20" xfId="0" applyFont="1" applyFill="1" applyBorder="1" applyAlignment="1">
      <alignment horizontal="center" vertical="center" textRotation="90" wrapText="1"/>
    </xf>
    <xf numFmtId="0" fontId="0" fillId="0" borderId="16" xfId="0" applyBorder="1" applyAlignment="1">
      <alignment wrapText="1"/>
    </xf>
    <xf numFmtId="0" fontId="8" fillId="6" borderId="16" xfId="0" applyFont="1" applyFill="1" applyBorder="1" applyAlignment="1">
      <alignment horizontal="center" vertical="center" textRotation="90" wrapText="1"/>
    </xf>
    <xf numFmtId="0" fontId="2" fillId="0" borderId="32" xfId="0" applyFont="1" applyBorder="1" applyAlignment="1">
      <alignment horizontal="center" vertical="center" textRotation="90" wrapText="1"/>
    </xf>
    <xf numFmtId="0" fontId="5" fillId="0" borderId="26" xfId="0" applyFont="1" applyFill="1" applyBorder="1" applyAlignment="1">
      <alignment horizontal="left" vertical="top" wrapText="1"/>
    </xf>
    <xf numFmtId="0" fontId="3" fillId="6" borderId="26" xfId="0" applyFont="1" applyFill="1" applyBorder="1" applyAlignment="1">
      <alignment horizontal="center" vertical="center" textRotation="90" wrapText="1"/>
    </xf>
    <xf numFmtId="0" fontId="0" fillId="0" borderId="32" xfId="0" applyBorder="1" applyAlignment="1">
      <alignment horizontal="center" vertical="center" textRotation="90" wrapText="1"/>
    </xf>
    <xf numFmtId="49" fontId="5" fillId="2" borderId="1" xfId="0" applyNumberFormat="1" applyFont="1" applyFill="1" applyBorder="1" applyAlignment="1">
      <alignment horizontal="center" vertical="top"/>
    </xf>
    <xf numFmtId="49" fontId="5" fillId="2" borderId="31" xfId="0" applyNumberFormat="1" applyFont="1" applyFill="1" applyBorder="1" applyAlignment="1">
      <alignment horizontal="center" vertical="top"/>
    </xf>
    <xf numFmtId="0" fontId="3" fillId="6" borderId="30" xfId="0" applyFont="1" applyFill="1" applyBorder="1" applyAlignment="1">
      <alignment horizontal="left" vertical="top" wrapText="1"/>
    </xf>
    <xf numFmtId="0" fontId="12" fillId="0" borderId="16" xfId="0" applyFont="1" applyBorder="1" applyAlignment="1">
      <alignment horizontal="center" vertical="center" textRotation="90" wrapText="1"/>
    </xf>
    <xf numFmtId="0" fontId="26" fillId="0" borderId="16" xfId="0" applyFont="1" applyBorder="1" applyAlignment="1">
      <alignment horizontal="center" wrapText="1"/>
    </xf>
    <xf numFmtId="0" fontId="26" fillId="0" borderId="32" xfId="0" applyFont="1" applyBorder="1" applyAlignment="1">
      <alignment horizontal="center" wrapText="1"/>
    </xf>
    <xf numFmtId="0" fontId="3" fillId="0" borderId="9" xfId="0" applyFont="1" applyBorder="1" applyAlignment="1">
      <alignment horizontal="center" vertical="center" textRotation="90" wrapText="1"/>
    </xf>
    <xf numFmtId="0" fontId="3" fillId="0" borderId="60" xfId="0" applyFont="1" applyBorder="1" applyAlignment="1">
      <alignment horizontal="center" vertical="center" textRotation="90" wrapText="1"/>
    </xf>
    <xf numFmtId="0" fontId="5" fillId="0" borderId="70" xfId="0" applyFont="1" applyBorder="1" applyAlignment="1">
      <alignment horizontal="center" vertical="center"/>
    </xf>
    <xf numFmtId="0" fontId="5" fillId="0" borderId="64" xfId="0" applyFont="1" applyBorder="1" applyAlignment="1">
      <alignment horizontal="center" vertical="center"/>
    </xf>
    <xf numFmtId="0" fontId="5" fillId="0" borderId="59" xfId="0" applyFont="1" applyBorder="1" applyAlignment="1">
      <alignment horizontal="center" vertical="center"/>
    </xf>
    <xf numFmtId="0" fontId="3" fillId="0" borderId="4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3" fontId="3" fillId="0" borderId="45" xfId="0" applyNumberFormat="1" applyFont="1" applyBorder="1" applyAlignment="1">
      <alignment horizontal="center" vertical="center" textRotation="90" shrinkToFit="1"/>
    </xf>
    <xf numFmtId="3" fontId="3" fillId="0" borderId="48" xfId="0" applyNumberFormat="1" applyFont="1" applyBorder="1" applyAlignment="1">
      <alignment horizontal="center" vertical="center" textRotation="90" shrinkToFit="1"/>
    </xf>
    <xf numFmtId="3" fontId="3" fillId="0" borderId="57" xfId="0" applyNumberFormat="1" applyFont="1" applyBorder="1" applyAlignment="1">
      <alignment horizontal="center" vertical="center" textRotation="90" shrinkToFit="1"/>
    </xf>
    <xf numFmtId="3" fontId="3" fillId="0" borderId="45" xfId="0" applyNumberFormat="1" applyFont="1" applyBorder="1" applyAlignment="1">
      <alignment horizontal="center" vertical="center" textRotation="90" wrapText="1"/>
    </xf>
    <xf numFmtId="3" fontId="3" fillId="0" borderId="48" xfId="0" applyNumberFormat="1" applyFont="1" applyBorder="1" applyAlignment="1">
      <alignment horizontal="center" vertical="center" textRotation="90" wrapText="1"/>
    </xf>
    <xf numFmtId="3" fontId="3" fillId="0" borderId="57" xfId="0" applyNumberFormat="1" applyFont="1" applyBorder="1" applyAlignment="1">
      <alignment horizontal="center" vertical="center" textRotation="90" wrapText="1"/>
    </xf>
    <xf numFmtId="3" fontId="3" fillId="0" borderId="44" xfId="0" applyNumberFormat="1" applyFont="1" applyBorder="1" applyAlignment="1">
      <alignment horizontal="center" vertical="center" textRotation="90" wrapText="1" shrinkToFit="1"/>
    </xf>
    <xf numFmtId="3" fontId="3" fillId="0" borderId="9" xfId="0" applyNumberFormat="1" applyFont="1" applyBorder="1" applyAlignment="1">
      <alignment horizontal="center" vertical="center" textRotation="90" wrapText="1" shrinkToFit="1"/>
    </xf>
    <xf numFmtId="3" fontId="3" fillId="0" borderId="60" xfId="0" applyNumberFormat="1" applyFont="1" applyBorder="1" applyAlignment="1">
      <alignment horizontal="center" vertical="center" textRotation="90" wrapText="1" shrinkToFit="1"/>
    </xf>
    <xf numFmtId="3" fontId="3" fillId="0" borderId="8" xfId="0" applyNumberFormat="1" applyFont="1" applyBorder="1" applyAlignment="1">
      <alignment horizontal="center" vertical="center" textRotation="90" shrinkToFit="1"/>
    </xf>
    <xf numFmtId="3" fontId="3" fillId="0" borderId="10" xfId="0" applyNumberFormat="1" applyFont="1" applyBorder="1" applyAlignment="1">
      <alignment horizontal="center" vertical="center" textRotation="90" shrinkToFit="1"/>
    </xf>
    <xf numFmtId="3" fontId="3" fillId="0" borderId="11" xfId="0" applyNumberFormat="1" applyFont="1" applyBorder="1" applyAlignment="1">
      <alignment horizontal="center" vertical="center" textRotation="90" shrinkToFit="1"/>
    </xf>
    <xf numFmtId="3" fontId="3" fillId="0" borderId="26" xfId="0" applyNumberFormat="1" applyFont="1" applyBorder="1" applyAlignment="1">
      <alignment horizontal="center" vertical="center" textRotation="90" shrinkToFit="1"/>
    </xf>
    <xf numFmtId="3" fontId="3" fillId="0" borderId="16" xfId="0" applyNumberFormat="1" applyFont="1" applyBorder="1" applyAlignment="1">
      <alignment horizontal="center" vertical="center" textRotation="90" shrinkToFit="1"/>
    </xf>
    <xf numFmtId="3" fontId="3" fillId="0" borderId="24" xfId="0" applyNumberFormat="1" applyFont="1" applyBorder="1" applyAlignment="1">
      <alignment horizontal="center" vertical="center" textRotation="90" shrinkToFit="1"/>
    </xf>
    <xf numFmtId="3" fontId="3" fillId="0" borderId="26" xfId="0" applyNumberFormat="1" applyFont="1" applyFill="1" applyBorder="1" applyAlignment="1">
      <alignment horizontal="center" vertical="center" textRotation="90" shrinkToFit="1"/>
    </xf>
    <xf numFmtId="3" fontId="3" fillId="0" borderId="16" xfId="0" applyNumberFormat="1" applyFont="1" applyFill="1" applyBorder="1" applyAlignment="1">
      <alignment horizontal="center" vertical="center" textRotation="90" shrinkToFit="1"/>
    </xf>
    <xf numFmtId="3" fontId="3" fillId="0" borderId="24" xfId="0" applyNumberFormat="1" applyFont="1" applyFill="1" applyBorder="1" applyAlignment="1">
      <alignment horizontal="center" vertical="center" textRotation="90" shrinkToFit="1"/>
    </xf>
    <xf numFmtId="3" fontId="3" fillId="0" borderId="45" xfId="0" applyNumberFormat="1" applyFont="1" applyBorder="1" applyAlignment="1">
      <alignment horizontal="center" vertical="center" shrinkToFit="1"/>
    </xf>
    <xf numFmtId="3" fontId="3" fillId="0" borderId="48" xfId="0" applyNumberFormat="1" applyFont="1" applyBorder="1" applyAlignment="1">
      <alignment horizontal="center" vertical="center" shrinkToFit="1"/>
    </xf>
    <xf numFmtId="3" fontId="3" fillId="0" borderId="57" xfId="0" applyNumberFormat="1" applyFont="1" applyBorder="1" applyAlignment="1">
      <alignment horizontal="center" vertical="center" shrinkToFit="1"/>
    </xf>
    <xf numFmtId="0" fontId="3" fillId="6" borderId="20" xfId="0" applyFont="1" applyFill="1" applyBorder="1" applyAlignment="1">
      <alignment horizontal="center" vertical="center" textRotation="90" wrapText="1"/>
    </xf>
    <xf numFmtId="0" fontId="3" fillId="6" borderId="32" xfId="0" applyFont="1" applyFill="1" applyBorder="1" applyAlignment="1">
      <alignment horizontal="center" vertical="center" textRotation="90" wrapText="1"/>
    </xf>
    <xf numFmtId="49" fontId="5" fillId="7" borderId="70" xfId="0" applyNumberFormat="1" applyFont="1" applyFill="1" applyBorder="1" applyAlignment="1">
      <alignment horizontal="left" vertical="top" wrapText="1"/>
    </xf>
    <xf numFmtId="49" fontId="5" fillId="7" borderId="64" xfId="0" applyNumberFormat="1" applyFont="1" applyFill="1" applyBorder="1" applyAlignment="1">
      <alignment horizontal="left" vertical="top" wrapText="1"/>
    </xf>
    <xf numFmtId="49" fontId="5" fillId="7" borderId="59" xfId="0" applyNumberFormat="1" applyFont="1" applyFill="1" applyBorder="1" applyAlignment="1">
      <alignment horizontal="left" vertical="top" wrapText="1"/>
    </xf>
    <xf numFmtId="0" fontId="5" fillId="4" borderId="68" xfId="0" applyFont="1" applyFill="1" applyBorder="1" applyAlignment="1">
      <alignment horizontal="left" vertical="top" wrapText="1"/>
    </xf>
    <xf numFmtId="0" fontId="5" fillId="4" borderId="41" xfId="0" applyFont="1" applyFill="1" applyBorder="1" applyAlignment="1">
      <alignment horizontal="left" vertical="top" wrapText="1"/>
    </xf>
    <xf numFmtId="0" fontId="5" fillId="4" borderId="42" xfId="0" applyFont="1" applyFill="1" applyBorder="1" applyAlignment="1">
      <alignment horizontal="left" vertical="top" wrapText="1"/>
    </xf>
    <xf numFmtId="0" fontId="5" fillId="10" borderId="35" xfId="0" applyFont="1" applyFill="1" applyBorder="1" applyAlignment="1">
      <alignment horizontal="left" vertical="top"/>
    </xf>
    <xf numFmtId="0" fontId="5" fillId="10" borderId="41" xfId="0" applyFont="1" applyFill="1" applyBorder="1" applyAlignment="1">
      <alignment horizontal="left" vertical="top"/>
    </xf>
    <xf numFmtId="0" fontId="5" fillId="10" borderId="42" xfId="0" applyFont="1" applyFill="1" applyBorder="1" applyAlignment="1">
      <alignment horizontal="left" vertical="top"/>
    </xf>
    <xf numFmtId="0" fontId="5" fillId="3" borderId="35" xfId="0" applyFont="1" applyFill="1" applyBorder="1" applyAlignment="1">
      <alignment horizontal="left" vertical="top" wrapText="1"/>
    </xf>
    <xf numFmtId="0" fontId="5" fillId="3" borderId="41" xfId="0" applyFont="1" applyFill="1" applyBorder="1" applyAlignment="1">
      <alignment horizontal="left" vertical="top" wrapText="1"/>
    </xf>
    <xf numFmtId="0" fontId="5" fillId="3" borderId="42" xfId="0" applyFont="1" applyFill="1" applyBorder="1" applyAlignment="1">
      <alignment horizontal="left" vertical="top" wrapText="1"/>
    </xf>
    <xf numFmtId="0" fontId="0" fillId="6" borderId="16" xfId="0" applyFill="1" applyBorder="1" applyAlignment="1"/>
    <xf numFmtId="0" fontId="0" fillId="6" borderId="32" xfId="0" applyFill="1" applyBorder="1" applyAlignment="1"/>
    <xf numFmtId="0" fontId="3" fillId="0" borderId="90" xfId="0" applyFont="1" applyFill="1" applyBorder="1" applyAlignment="1">
      <alignment horizontal="left" vertical="top" wrapText="1"/>
    </xf>
    <xf numFmtId="0" fontId="0" fillId="0" borderId="29" xfId="0" applyBorder="1" applyAlignment="1">
      <alignment horizontal="left" vertical="top" wrapText="1"/>
    </xf>
    <xf numFmtId="0" fontId="0" fillId="0" borderId="16" xfId="0" applyBorder="1" applyAlignment="1">
      <alignment vertical="top" wrapText="1"/>
    </xf>
    <xf numFmtId="0" fontId="2" fillId="6" borderId="49" xfId="0" applyFont="1" applyFill="1" applyBorder="1" applyAlignment="1">
      <alignment horizontal="center" vertical="center" textRotation="90" wrapText="1"/>
    </xf>
    <xf numFmtId="0" fontId="2" fillId="6" borderId="37" xfId="0" applyFont="1" applyFill="1" applyBorder="1" applyAlignment="1">
      <alignment horizontal="center" vertical="center" textRotation="90" wrapText="1"/>
    </xf>
    <xf numFmtId="0" fontId="2" fillId="6" borderId="19" xfId="0" applyFont="1" applyFill="1" applyBorder="1" applyAlignment="1">
      <alignment horizontal="center" vertical="center" textRotation="90" wrapText="1"/>
    </xf>
    <xf numFmtId="49" fontId="5" fillId="2" borderId="18" xfId="0" applyNumberFormat="1" applyFont="1" applyFill="1" applyBorder="1" applyAlignment="1">
      <alignment horizontal="center" vertical="top"/>
    </xf>
    <xf numFmtId="49" fontId="5" fillId="6" borderId="18" xfId="0" applyNumberFormat="1" applyFont="1" applyFill="1" applyBorder="1" applyAlignment="1">
      <alignment horizontal="center" vertical="top" wrapText="1"/>
    </xf>
    <xf numFmtId="49" fontId="5" fillId="6" borderId="31" xfId="0" applyNumberFormat="1" applyFont="1" applyFill="1" applyBorder="1" applyAlignment="1">
      <alignment horizontal="center" vertical="top" wrapText="1"/>
    </xf>
    <xf numFmtId="3" fontId="3" fillId="6" borderId="1" xfId="0" applyNumberFormat="1" applyFont="1" applyFill="1" applyBorder="1" applyAlignment="1">
      <alignment horizontal="left" vertical="top" wrapText="1"/>
    </xf>
    <xf numFmtId="0" fontId="0" fillId="0" borderId="31" xfId="0" applyBorder="1" applyAlignment="1">
      <alignment horizontal="left" vertical="top" wrapText="1"/>
    </xf>
    <xf numFmtId="0" fontId="5" fillId="0" borderId="16" xfId="0" applyFont="1" applyFill="1" applyBorder="1" applyAlignment="1">
      <alignment horizontal="left" vertical="top" wrapText="1"/>
    </xf>
    <xf numFmtId="0" fontId="3" fillId="6" borderId="37" xfId="1" applyFont="1" applyFill="1" applyBorder="1" applyAlignment="1">
      <alignment vertical="top" wrapText="1"/>
    </xf>
    <xf numFmtId="0" fontId="0" fillId="0" borderId="19" xfId="0" applyBorder="1" applyAlignment="1">
      <alignment vertical="top" wrapText="1"/>
    </xf>
    <xf numFmtId="3" fontId="3" fillId="6" borderId="95" xfId="0" applyNumberFormat="1" applyFont="1" applyFill="1" applyBorder="1" applyAlignment="1">
      <alignment horizontal="left" vertical="top" wrapText="1"/>
    </xf>
    <xf numFmtId="0" fontId="3" fillId="0" borderId="8" xfId="0" applyFont="1" applyBorder="1" applyAlignment="1">
      <alignment horizontal="center" vertical="center" textRotation="90" shrinkToFit="1"/>
    </xf>
    <xf numFmtId="0" fontId="3" fillId="0" borderId="10" xfId="0" applyFont="1" applyBorder="1" applyAlignment="1">
      <alignment horizontal="center" vertical="center" textRotation="90" shrinkToFit="1"/>
    </xf>
    <xf numFmtId="0" fontId="3" fillId="0" borderId="11" xfId="0" applyFont="1" applyBorder="1" applyAlignment="1">
      <alignment horizontal="center" vertical="center" textRotation="90" shrinkToFit="1"/>
    </xf>
    <xf numFmtId="0" fontId="3" fillId="0" borderId="26" xfId="0" applyFont="1" applyBorder="1" applyAlignment="1">
      <alignment horizontal="center" vertical="center" textRotation="90" shrinkToFit="1"/>
    </xf>
    <xf numFmtId="0" fontId="3" fillId="0" borderId="16" xfId="0" applyFont="1" applyBorder="1" applyAlignment="1">
      <alignment horizontal="center" vertical="center" textRotation="90" shrinkToFit="1"/>
    </xf>
    <xf numFmtId="0" fontId="3" fillId="0" borderId="24" xfId="0" applyFont="1" applyBorder="1" applyAlignment="1">
      <alignment horizontal="center" vertical="center" textRotation="90" shrinkToFit="1"/>
    </xf>
    <xf numFmtId="0" fontId="3" fillId="0" borderId="45"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52" xfId="0" applyFont="1" applyBorder="1" applyAlignment="1">
      <alignment horizontal="center" vertical="center" textRotation="90" shrinkToFit="1"/>
    </xf>
    <xf numFmtId="0" fontId="3" fillId="0" borderId="51" xfId="0" applyFont="1" applyBorder="1" applyAlignment="1">
      <alignment horizontal="center" vertical="center" textRotation="90" shrinkToFit="1"/>
    </xf>
    <xf numFmtId="0" fontId="3" fillId="0" borderId="34" xfId="0" applyFont="1" applyBorder="1" applyAlignment="1">
      <alignment horizontal="center" vertical="center" textRotation="90" shrinkToFit="1"/>
    </xf>
    <xf numFmtId="0" fontId="3" fillId="6" borderId="26" xfId="0" applyFont="1" applyFill="1" applyBorder="1" applyAlignment="1">
      <alignment horizontal="center" vertical="center" textRotation="90" wrapText="1" shrinkToFit="1"/>
    </xf>
    <xf numFmtId="0" fontId="3" fillId="6" borderId="16" xfId="0" applyFont="1" applyFill="1" applyBorder="1" applyAlignment="1">
      <alignment horizontal="center" vertical="center" textRotation="90" wrapText="1" shrinkToFit="1"/>
    </xf>
    <xf numFmtId="0" fontId="3" fillId="6" borderId="24" xfId="0" applyFont="1" applyFill="1" applyBorder="1" applyAlignment="1">
      <alignment horizontal="center" vertical="center" textRotation="90" wrapText="1" shrinkToFit="1"/>
    </xf>
    <xf numFmtId="0" fontId="3" fillId="0" borderId="52" xfId="0" applyNumberFormat="1" applyFont="1" applyBorder="1" applyAlignment="1">
      <alignment horizontal="center" vertical="center" textRotation="90" shrinkToFit="1"/>
    </xf>
    <xf numFmtId="0" fontId="3" fillId="0" borderId="51" xfId="0" applyNumberFormat="1" applyFont="1" applyBorder="1" applyAlignment="1">
      <alignment horizontal="center" vertical="center" textRotation="90" shrinkToFit="1"/>
    </xf>
    <xf numFmtId="0" fontId="3" fillId="0" borderId="34" xfId="0" applyNumberFormat="1" applyFont="1" applyBorder="1" applyAlignment="1">
      <alignment horizontal="center" vertical="center" textRotation="90" shrinkToFit="1"/>
    </xf>
    <xf numFmtId="0" fontId="3" fillId="0" borderId="44" xfId="0" applyFont="1" applyBorder="1" applyAlignment="1">
      <alignment horizontal="center" vertical="center" textRotation="90" shrinkToFit="1"/>
    </xf>
    <xf numFmtId="0" fontId="3" fillId="0" borderId="9" xfId="0" applyFont="1" applyBorder="1" applyAlignment="1">
      <alignment horizontal="center" vertical="center" textRotation="90" shrinkToFit="1"/>
    </xf>
    <xf numFmtId="0" fontId="3" fillId="0" borderId="60" xfId="0" applyFont="1" applyBorder="1" applyAlignment="1">
      <alignment horizontal="center" vertical="center" textRotation="90" shrinkToFit="1"/>
    </xf>
    <xf numFmtId="165" fontId="3" fillId="0" borderId="69" xfId="0" applyNumberFormat="1" applyFont="1" applyBorder="1" applyAlignment="1">
      <alignment horizontal="center" vertical="center" textRotation="90" wrapText="1"/>
    </xf>
    <xf numFmtId="0" fontId="7" fillId="0" borderId="38" xfId="0" applyFont="1" applyBorder="1" applyAlignment="1">
      <alignment horizontal="center" vertical="center" textRotation="90" wrapText="1"/>
    </xf>
    <xf numFmtId="0" fontId="7" fillId="0" borderId="33" xfId="0" applyFont="1" applyBorder="1" applyAlignment="1">
      <alignment horizontal="center" vertical="center" textRotation="90" wrapText="1"/>
    </xf>
    <xf numFmtId="0" fontId="3" fillId="0" borderId="69" xfId="0" applyFont="1" applyBorder="1" applyAlignment="1">
      <alignment horizontal="center" vertical="center" textRotation="90" wrapText="1"/>
    </xf>
    <xf numFmtId="0" fontId="3" fillId="0" borderId="38" xfId="0" applyFont="1" applyBorder="1" applyAlignment="1">
      <alignment horizontal="center" vertical="center" textRotation="90" wrapText="1"/>
    </xf>
    <xf numFmtId="0" fontId="3" fillId="0" borderId="33" xfId="0" applyFont="1" applyBorder="1" applyAlignment="1">
      <alignment horizontal="center" vertical="center" textRotation="90" wrapText="1"/>
    </xf>
    <xf numFmtId="165" fontId="3" fillId="0" borderId="38" xfId="0" applyNumberFormat="1" applyFont="1" applyFill="1" applyBorder="1" applyAlignment="1">
      <alignment horizontal="center" vertical="top"/>
    </xf>
    <xf numFmtId="165" fontId="3" fillId="6" borderId="38" xfId="0" applyNumberFormat="1" applyFont="1" applyFill="1" applyBorder="1" applyAlignment="1">
      <alignment horizontal="center" vertical="top"/>
    </xf>
    <xf numFmtId="165" fontId="3" fillId="0" borderId="16" xfId="0" applyNumberFormat="1" applyFont="1" applyFill="1" applyBorder="1" applyAlignment="1">
      <alignment horizontal="center" vertical="top"/>
    </xf>
    <xf numFmtId="0" fontId="3" fillId="6" borderId="65" xfId="0" applyFont="1" applyFill="1" applyBorder="1" applyAlignment="1">
      <alignment horizontal="left" vertical="top" wrapText="1"/>
    </xf>
    <xf numFmtId="0" fontId="0" fillId="0" borderId="37" xfId="0" applyBorder="1" applyAlignment="1">
      <alignment horizontal="left" vertical="top" wrapText="1"/>
    </xf>
    <xf numFmtId="0" fontId="2" fillId="6" borderId="32" xfId="0" applyFont="1" applyFill="1" applyBorder="1" applyAlignment="1">
      <alignment vertical="center" textRotation="90"/>
    </xf>
    <xf numFmtId="0" fontId="3" fillId="6" borderId="37" xfId="0" applyFont="1" applyFill="1" applyBorder="1" applyAlignment="1">
      <alignment vertical="top" wrapText="1"/>
    </xf>
    <xf numFmtId="0" fontId="0" fillId="6" borderId="19" xfId="0" applyFill="1" applyBorder="1" applyAlignment="1">
      <alignment vertical="top" wrapText="1"/>
    </xf>
    <xf numFmtId="0" fontId="3" fillId="6" borderId="37" xfId="0" applyFont="1" applyFill="1" applyBorder="1" applyAlignment="1">
      <alignment horizontal="left" vertical="top" wrapText="1"/>
    </xf>
    <xf numFmtId="0" fontId="3" fillId="6" borderId="19" xfId="0" applyFont="1" applyFill="1" applyBorder="1" applyAlignment="1">
      <alignment horizontal="left" vertical="top" wrapText="1"/>
    </xf>
    <xf numFmtId="0" fontId="5" fillId="6" borderId="16" xfId="0" applyFont="1" applyFill="1" applyBorder="1" applyAlignment="1">
      <alignment horizontal="center" vertical="top" wrapText="1"/>
    </xf>
    <xf numFmtId="0" fontId="0" fillId="9" borderId="61" xfId="0" applyFont="1" applyFill="1" applyBorder="1" applyAlignment="1">
      <alignment horizontal="left" vertical="top" wrapText="1"/>
    </xf>
    <xf numFmtId="3" fontId="3" fillId="6" borderId="18" xfId="0" applyNumberFormat="1" applyFont="1" applyFill="1" applyBorder="1" applyAlignment="1">
      <alignment horizontal="left" vertical="top" wrapText="1"/>
    </xf>
    <xf numFmtId="0" fontId="5" fillId="0" borderId="0" xfId="0" applyNumberFormat="1" applyFont="1" applyAlignment="1">
      <alignment horizontal="center" vertical="top"/>
    </xf>
    <xf numFmtId="0" fontId="0" fillId="0" borderId="37" xfId="0" applyBorder="1" applyAlignment="1">
      <alignment vertical="top" wrapText="1"/>
    </xf>
    <xf numFmtId="0" fontId="7" fillId="6" borderId="16" xfId="0" applyFont="1" applyFill="1" applyBorder="1" applyAlignment="1">
      <alignment vertical="top" wrapText="1"/>
    </xf>
    <xf numFmtId="0" fontId="3" fillId="6" borderId="43" xfId="0" applyFont="1" applyFill="1" applyBorder="1" applyAlignment="1">
      <alignment vertical="top" wrapText="1"/>
    </xf>
    <xf numFmtId="3" fontId="3" fillId="0" borderId="95" xfId="1" applyNumberFormat="1" applyFont="1" applyFill="1" applyBorder="1" applyAlignment="1">
      <alignment horizontal="left" vertical="top" wrapText="1"/>
    </xf>
    <xf numFmtId="0" fontId="0" fillId="0" borderId="31" xfId="0" applyFill="1" applyBorder="1" applyAlignment="1">
      <alignment vertical="top" wrapText="1"/>
    </xf>
    <xf numFmtId="0" fontId="0" fillId="0" borderId="18" xfId="0" applyBorder="1" applyAlignment="1">
      <alignment horizontal="left" vertical="top" wrapText="1"/>
    </xf>
    <xf numFmtId="165" fontId="3" fillId="6" borderId="27" xfId="0" applyNumberFormat="1" applyFont="1" applyFill="1" applyBorder="1" applyAlignment="1">
      <alignment horizontal="left" vertical="top" wrapText="1"/>
    </xf>
    <xf numFmtId="165" fontId="3" fillId="6" borderId="18" xfId="0" applyNumberFormat="1" applyFont="1" applyFill="1" applyBorder="1" applyAlignment="1">
      <alignment horizontal="left" vertical="top" wrapText="1"/>
    </xf>
    <xf numFmtId="0" fontId="3" fillId="6" borderId="110" xfId="0" applyFont="1" applyFill="1" applyBorder="1" applyAlignment="1">
      <alignment vertical="top" wrapText="1"/>
    </xf>
    <xf numFmtId="0" fontId="7" fillId="6" borderId="37" xfId="0" applyFont="1" applyFill="1" applyBorder="1" applyAlignment="1">
      <alignment vertical="top" wrapText="1"/>
    </xf>
    <xf numFmtId="49" fontId="3" fillId="6" borderId="26" xfId="0" applyNumberFormat="1" applyFont="1" applyFill="1" applyBorder="1" applyAlignment="1">
      <alignment horizontal="center" vertical="top" wrapText="1"/>
    </xf>
    <xf numFmtId="49" fontId="3" fillId="0" borderId="16" xfId="0" applyNumberFormat="1" applyFont="1" applyBorder="1" applyAlignment="1">
      <alignment horizontal="center" vertical="top" wrapText="1"/>
    </xf>
    <xf numFmtId="3" fontId="3" fillId="6" borderId="27" xfId="0" applyNumberFormat="1" applyFont="1" applyFill="1" applyBorder="1" applyAlignment="1">
      <alignment horizontal="left" vertical="top" wrapText="1"/>
    </xf>
    <xf numFmtId="0" fontId="0" fillId="0" borderId="25" xfId="0" applyBorder="1" applyAlignment="1">
      <alignment vertical="top" wrapText="1"/>
    </xf>
    <xf numFmtId="0" fontId="3" fillId="6" borderId="95" xfId="0" applyFont="1" applyFill="1" applyBorder="1" applyAlignment="1">
      <alignment horizontal="left" vertical="top" wrapText="1"/>
    </xf>
    <xf numFmtId="0" fontId="0" fillId="6" borderId="73" xfId="0" applyFill="1" applyBorder="1" applyAlignment="1">
      <alignment horizontal="left" vertical="top" wrapText="1"/>
    </xf>
    <xf numFmtId="3" fontId="3" fillId="6" borderId="31" xfId="0" applyNumberFormat="1" applyFont="1" applyFill="1" applyBorder="1" applyAlignment="1">
      <alignment horizontal="left" vertical="top" wrapText="1"/>
    </xf>
    <xf numFmtId="0" fontId="0" fillId="0" borderId="19" xfId="0" applyFont="1" applyBorder="1" applyAlignment="1">
      <alignment vertical="top" wrapText="1"/>
    </xf>
    <xf numFmtId="165" fontId="3" fillId="6" borderId="18" xfId="1" applyNumberFormat="1" applyFont="1" applyFill="1" applyBorder="1" applyAlignment="1">
      <alignment horizontal="left" vertical="top" wrapText="1"/>
    </xf>
    <xf numFmtId="165" fontId="3" fillId="6" borderId="31" xfId="0" applyNumberFormat="1" applyFont="1" applyFill="1" applyBorder="1" applyAlignment="1">
      <alignment horizontal="left" vertical="top" wrapText="1"/>
    </xf>
    <xf numFmtId="3" fontId="3" fillId="6" borderId="94" xfId="1" applyNumberFormat="1" applyFont="1" applyFill="1" applyBorder="1" applyAlignment="1">
      <alignment horizontal="center" vertical="top" wrapText="1"/>
    </xf>
    <xf numFmtId="0" fontId="7" fillId="6" borderId="93" xfId="0" applyFont="1" applyFill="1" applyBorder="1" applyAlignment="1">
      <alignment horizontal="center" vertical="top"/>
    </xf>
    <xf numFmtId="3" fontId="3" fillId="6" borderId="95" xfId="1" applyNumberFormat="1" applyFont="1" applyFill="1" applyBorder="1" applyAlignment="1">
      <alignment horizontal="left" vertical="top" wrapText="1"/>
    </xf>
    <xf numFmtId="0" fontId="0" fillId="0" borderId="73" xfId="0" applyBorder="1" applyAlignment="1">
      <alignment horizontal="left" vertical="top" wrapText="1"/>
    </xf>
    <xf numFmtId="165" fontId="3" fillId="6" borderId="16" xfId="0" applyNumberFormat="1" applyFont="1" applyFill="1" applyBorder="1" applyAlignment="1">
      <alignment horizontal="center" vertical="top"/>
    </xf>
    <xf numFmtId="0" fontId="3" fillId="6" borderId="19" xfId="0" applyFont="1" applyFill="1" applyBorder="1" applyAlignment="1">
      <alignment horizontal="center" vertical="center" wrapText="1"/>
    </xf>
    <xf numFmtId="0" fontId="3" fillId="6" borderId="49" xfId="0" applyFont="1" applyFill="1" applyBorder="1" applyAlignment="1">
      <alignment horizontal="left" vertical="top" wrapText="1"/>
    </xf>
    <xf numFmtId="0" fontId="3" fillId="6" borderId="100" xfId="0" applyFont="1" applyFill="1" applyBorder="1" applyAlignment="1">
      <alignment horizontal="left" vertical="top" wrapText="1"/>
    </xf>
    <xf numFmtId="0" fontId="0" fillId="6" borderId="18" xfId="0" applyFill="1" applyBorder="1" applyAlignment="1">
      <alignment horizontal="left" vertical="top" wrapText="1"/>
    </xf>
    <xf numFmtId="0" fontId="0" fillId="6" borderId="31" xfId="0" applyFill="1" applyBorder="1" applyAlignment="1">
      <alignment horizontal="left" vertical="top" wrapText="1"/>
    </xf>
    <xf numFmtId="3" fontId="3" fillId="6" borderId="39" xfId="0" applyNumberFormat="1" applyFont="1" applyFill="1" applyBorder="1" applyAlignment="1">
      <alignment horizontal="center" vertical="top" wrapText="1"/>
    </xf>
    <xf numFmtId="3" fontId="3" fillId="6" borderId="0" xfId="0" applyNumberFormat="1" applyFont="1" applyFill="1" applyBorder="1" applyAlignment="1">
      <alignment horizontal="center" vertical="top" wrapText="1"/>
    </xf>
    <xf numFmtId="49" fontId="5" fillId="8" borderId="16" xfId="0" applyNumberFormat="1" applyFont="1" applyFill="1" applyBorder="1" applyAlignment="1">
      <alignment horizontal="center" vertical="top" wrapText="1"/>
    </xf>
    <xf numFmtId="49" fontId="5" fillId="0" borderId="20" xfId="0" applyNumberFormat="1" applyFont="1" applyBorder="1" applyAlignment="1">
      <alignment horizontal="center" vertical="top" wrapText="1"/>
    </xf>
    <xf numFmtId="49" fontId="5" fillId="0" borderId="32" xfId="0" applyNumberFormat="1" applyFont="1" applyBorder="1" applyAlignment="1">
      <alignment horizontal="center" vertical="top" wrapText="1"/>
    </xf>
    <xf numFmtId="0" fontId="3" fillId="2" borderId="20" xfId="0" applyFont="1" applyFill="1" applyBorder="1" applyAlignment="1">
      <alignment vertical="top" wrapText="1"/>
    </xf>
    <xf numFmtId="0" fontId="3" fillId="2" borderId="32" xfId="0" applyFont="1" applyFill="1" applyBorder="1" applyAlignment="1">
      <alignment vertical="top" wrapText="1"/>
    </xf>
    <xf numFmtId="49" fontId="2" fillId="6" borderId="20" xfId="0" applyNumberFormat="1" applyFont="1" applyFill="1" applyBorder="1" applyAlignment="1">
      <alignment horizontal="center" vertical="top" textRotation="90" wrapText="1"/>
    </xf>
    <xf numFmtId="49" fontId="2" fillId="6" borderId="32" xfId="0" applyNumberFormat="1" applyFont="1" applyFill="1" applyBorder="1" applyAlignment="1">
      <alignment horizontal="center" vertical="top" textRotation="90" wrapText="1"/>
    </xf>
    <xf numFmtId="49" fontId="3" fillId="6" borderId="6" xfId="0" applyNumberFormat="1" applyFont="1" applyFill="1" applyBorder="1" applyAlignment="1">
      <alignment horizontal="center" vertical="center" wrapText="1"/>
    </xf>
    <xf numFmtId="49" fontId="3" fillId="6" borderId="22" xfId="0" applyNumberFormat="1" applyFont="1" applyFill="1" applyBorder="1" applyAlignment="1">
      <alignment horizontal="center" vertical="center" wrapText="1"/>
    </xf>
    <xf numFmtId="0" fontId="14" fillId="6" borderId="20" xfId="0" applyFont="1" applyFill="1" applyBorder="1" applyAlignment="1">
      <alignment horizontal="left" vertical="top" wrapText="1"/>
    </xf>
    <xf numFmtId="49" fontId="2" fillId="6" borderId="16" xfId="0" applyNumberFormat="1" applyFont="1" applyFill="1" applyBorder="1" applyAlignment="1">
      <alignment horizontal="center" vertical="center" textRotation="90" wrapText="1"/>
    </xf>
    <xf numFmtId="49" fontId="2" fillId="6" borderId="32" xfId="0" applyNumberFormat="1" applyFont="1" applyFill="1" applyBorder="1" applyAlignment="1">
      <alignment horizontal="center" vertical="center" textRotation="90" wrapText="1"/>
    </xf>
    <xf numFmtId="49" fontId="3" fillId="6" borderId="9" xfId="0" applyNumberFormat="1" applyFont="1" applyFill="1" applyBorder="1" applyAlignment="1">
      <alignment horizontal="center" vertical="center" wrapText="1"/>
    </xf>
    <xf numFmtId="49" fontId="5" fillId="6" borderId="20" xfId="0" applyNumberFormat="1" applyFont="1" applyFill="1" applyBorder="1" applyAlignment="1">
      <alignment horizontal="center" vertical="top"/>
    </xf>
    <xf numFmtId="3" fontId="3" fillId="0" borderId="27" xfId="0" applyNumberFormat="1" applyFont="1" applyFill="1" applyBorder="1" applyAlignment="1">
      <alignment horizontal="center" vertical="top" wrapText="1"/>
    </xf>
    <xf numFmtId="3" fontId="3" fillId="0" borderId="18" xfId="0" applyNumberFormat="1" applyFont="1" applyFill="1" applyBorder="1" applyAlignment="1">
      <alignment horizontal="center" vertical="top" wrapText="1"/>
    </xf>
    <xf numFmtId="49" fontId="2" fillId="6" borderId="20" xfId="0" applyNumberFormat="1" applyFont="1" applyFill="1" applyBorder="1" applyAlignment="1">
      <alignment horizontal="center" vertical="center" textRotation="90" wrapText="1"/>
    </xf>
    <xf numFmtId="49" fontId="3" fillId="0" borderId="44" xfId="0" applyNumberFormat="1" applyFont="1" applyBorder="1" applyAlignment="1">
      <alignment horizontal="center" vertical="top" wrapText="1"/>
    </xf>
    <xf numFmtId="49" fontId="3" fillId="0" borderId="9" xfId="0" applyNumberFormat="1" applyFont="1" applyBorder="1" applyAlignment="1">
      <alignment horizontal="center" vertical="top" wrapText="1"/>
    </xf>
    <xf numFmtId="0" fontId="7" fillId="0" borderId="60" xfId="0" applyFont="1" applyBorder="1" applyAlignment="1">
      <alignment vertical="top"/>
    </xf>
    <xf numFmtId="3" fontId="2" fillId="0" borderId="20" xfId="0" applyNumberFormat="1" applyFont="1" applyBorder="1" applyAlignment="1">
      <alignment horizontal="center" vertical="top" textRotation="90" wrapText="1"/>
    </xf>
    <xf numFmtId="3" fontId="2" fillId="0" borderId="16" xfId="0" applyNumberFormat="1" applyFont="1" applyBorder="1" applyAlignment="1">
      <alignment horizontal="center" vertical="top" textRotation="90" wrapText="1"/>
    </xf>
    <xf numFmtId="0" fontId="1" fillId="0" borderId="32" xfId="0" applyFont="1" applyBorder="1" applyAlignment="1">
      <alignment horizontal="center" vertical="top" textRotation="90" wrapText="1"/>
    </xf>
    <xf numFmtId="0" fontId="7" fillId="6" borderId="21"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3" fillId="6" borderId="44" xfId="0" applyFont="1" applyFill="1" applyBorder="1" applyAlignment="1">
      <alignment horizontal="center" wrapText="1"/>
    </xf>
    <xf numFmtId="0" fontId="3" fillId="0" borderId="9" xfId="0" applyFont="1" applyBorder="1" applyAlignment="1">
      <alignment horizontal="center" wrapText="1"/>
    </xf>
    <xf numFmtId="0" fontId="5" fillId="6" borderId="8" xfId="0" applyFont="1" applyFill="1" applyBorder="1" applyAlignment="1">
      <alignment vertical="top" wrapText="1"/>
    </xf>
    <xf numFmtId="0" fontId="5" fillId="6" borderId="10" xfId="0" applyFont="1" applyFill="1" applyBorder="1" applyAlignment="1">
      <alignment vertical="top" wrapText="1"/>
    </xf>
    <xf numFmtId="49" fontId="3" fillId="0" borderId="26" xfId="0" applyNumberFormat="1" applyFont="1" applyFill="1" applyBorder="1" applyAlignment="1">
      <alignment horizontal="center" vertical="center" textRotation="90" wrapText="1"/>
    </xf>
    <xf numFmtId="49" fontId="3" fillId="0" borderId="16" xfId="0" applyNumberFormat="1" applyFont="1" applyFill="1" applyBorder="1" applyAlignment="1">
      <alignment horizontal="center" vertical="center" textRotation="90" wrapText="1"/>
    </xf>
    <xf numFmtId="49" fontId="0" fillId="0" borderId="24" xfId="0" applyNumberFormat="1" applyFont="1" applyBorder="1" applyAlignment="1">
      <alignment horizontal="center" vertical="center" textRotation="90" wrapText="1"/>
    </xf>
    <xf numFmtId="49" fontId="3" fillId="6" borderId="38" xfId="0" applyNumberFormat="1" applyFont="1" applyFill="1" applyBorder="1" applyAlignment="1">
      <alignment horizontal="center" vertical="top" wrapText="1"/>
    </xf>
    <xf numFmtId="0" fontId="3" fillId="0" borderId="44" xfId="0" applyFont="1" applyBorder="1" applyAlignment="1">
      <alignment horizontal="center" vertical="center" wrapText="1"/>
    </xf>
    <xf numFmtId="0" fontId="0" fillId="0" borderId="9" xfId="0" applyFont="1" applyBorder="1" applyAlignment="1">
      <alignment horizontal="center" vertical="center" wrapText="1"/>
    </xf>
    <xf numFmtId="49" fontId="3" fillId="6" borderId="51" xfId="0" applyNumberFormat="1" applyFont="1" applyFill="1" applyBorder="1" applyAlignment="1">
      <alignment horizontal="center" vertical="center" wrapText="1"/>
    </xf>
    <xf numFmtId="49" fontId="5" fillId="6" borderId="20" xfId="0" applyNumberFormat="1" applyFont="1" applyFill="1" applyBorder="1" applyAlignment="1">
      <alignment horizontal="center" vertical="top" wrapText="1"/>
    </xf>
    <xf numFmtId="49" fontId="5" fillId="6" borderId="32" xfId="0" applyNumberFormat="1" applyFont="1" applyFill="1" applyBorder="1" applyAlignment="1">
      <alignment horizontal="center" vertical="top" wrapText="1"/>
    </xf>
    <xf numFmtId="49" fontId="5" fillId="0" borderId="20" xfId="0" applyNumberFormat="1" applyFont="1" applyFill="1" applyBorder="1" applyAlignment="1">
      <alignment horizontal="center" vertical="top"/>
    </xf>
    <xf numFmtId="49" fontId="5" fillId="0" borderId="32" xfId="0" applyNumberFormat="1" applyFont="1" applyFill="1" applyBorder="1" applyAlignment="1">
      <alignment horizontal="center" vertical="top"/>
    </xf>
    <xf numFmtId="3" fontId="3" fillId="0" borderId="39" xfId="0" applyNumberFormat="1" applyFont="1" applyFill="1" applyBorder="1" applyAlignment="1">
      <alignment horizontal="left" vertical="top" wrapText="1"/>
    </xf>
    <xf numFmtId="0" fontId="0" fillId="0" borderId="39" xfId="0" applyFill="1" applyBorder="1" applyAlignment="1">
      <alignment horizontal="left" vertical="top" wrapText="1"/>
    </xf>
    <xf numFmtId="3" fontId="11" fillId="6" borderId="14" xfId="0" applyNumberFormat="1" applyFont="1" applyFill="1" applyBorder="1" applyAlignment="1">
      <alignment horizontal="left" vertical="top" wrapText="1"/>
    </xf>
    <xf numFmtId="3" fontId="11" fillId="6" borderId="48" xfId="0" applyNumberFormat="1" applyFont="1" applyFill="1" applyBorder="1" applyAlignment="1">
      <alignment horizontal="left" vertical="top" wrapText="1"/>
    </xf>
    <xf numFmtId="49" fontId="3" fillId="6" borderId="9" xfId="0" applyNumberFormat="1" applyFont="1" applyFill="1" applyBorder="1" applyAlignment="1">
      <alignment horizontal="center" vertical="top" wrapText="1"/>
    </xf>
    <xf numFmtId="0" fontId="7" fillId="6" borderId="60" xfId="0" applyFont="1" applyFill="1" applyBorder="1" applyAlignment="1">
      <alignment horizontal="center" vertical="top" wrapText="1"/>
    </xf>
    <xf numFmtId="49" fontId="3" fillId="6" borderId="44" xfId="0" applyNumberFormat="1" applyFont="1" applyFill="1" applyBorder="1" applyAlignment="1">
      <alignment horizontal="center" vertical="top" wrapText="1"/>
    </xf>
    <xf numFmtId="3" fontId="9" fillId="0" borderId="16" xfId="0" applyNumberFormat="1" applyFont="1" applyBorder="1" applyAlignment="1">
      <alignment horizontal="center" vertical="center" textRotation="90" wrapText="1"/>
    </xf>
    <xf numFmtId="3" fontId="16" fillId="0" borderId="16" xfId="0" applyNumberFormat="1" applyFont="1" applyBorder="1" applyAlignment="1">
      <alignment horizontal="center" vertical="center" textRotation="90" wrapText="1"/>
    </xf>
    <xf numFmtId="3" fontId="16" fillId="0" borderId="32" xfId="0" applyNumberFormat="1" applyFont="1" applyBorder="1" applyAlignment="1">
      <alignment horizontal="center" vertical="center" textRotation="90" wrapText="1"/>
    </xf>
    <xf numFmtId="0" fontId="0" fillId="0" borderId="93" xfId="0" applyBorder="1" applyAlignment="1">
      <alignment vertical="top" wrapText="1"/>
    </xf>
    <xf numFmtId="49" fontId="2" fillId="0" borderId="16" xfId="0" applyNumberFormat="1" applyFont="1" applyBorder="1" applyAlignment="1">
      <alignment horizontal="center" vertical="center" textRotation="90" wrapText="1"/>
    </xf>
    <xf numFmtId="0" fontId="3" fillId="6" borderId="49" xfId="0" applyFont="1" applyFill="1" applyBorder="1" applyAlignment="1">
      <alignment vertical="top" wrapText="1"/>
    </xf>
    <xf numFmtId="0" fontId="3" fillId="6" borderId="100" xfId="0" applyFont="1" applyFill="1" applyBorder="1" applyAlignment="1">
      <alignment vertical="top" wrapText="1"/>
    </xf>
    <xf numFmtId="0" fontId="3" fillId="2" borderId="9" xfId="0" applyFont="1" applyFill="1" applyBorder="1" applyAlignment="1">
      <alignment horizontal="center" vertical="top" wrapText="1"/>
    </xf>
    <xf numFmtId="0" fontId="0" fillId="0" borderId="9" xfId="0" applyBorder="1" applyAlignment="1">
      <alignment horizontal="center" vertical="top" wrapText="1"/>
    </xf>
    <xf numFmtId="0" fontId="3" fillId="0" borderId="20" xfId="0" applyFont="1" applyBorder="1" applyAlignment="1">
      <alignment horizontal="left" vertical="top" wrapText="1"/>
    </xf>
    <xf numFmtId="3" fontId="9" fillId="6" borderId="20" xfId="0" applyNumberFormat="1" applyFont="1" applyFill="1" applyBorder="1" applyAlignment="1">
      <alignment horizontal="center" vertical="center" textRotation="90" wrapText="1"/>
    </xf>
    <xf numFmtId="0" fontId="0" fillId="6" borderId="16" xfId="0" applyFill="1" applyBorder="1" applyAlignment="1">
      <alignment horizontal="center" vertical="center" textRotation="90" wrapText="1"/>
    </xf>
    <xf numFmtId="3" fontId="3" fillId="0" borderId="39" xfId="0" applyNumberFormat="1" applyFont="1" applyFill="1" applyBorder="1" applyAlignment="1">
      <alignment horizontal="center" vertical="top" wrapText="1"/>
    </xf>
    <xf numFmtId="3" fontId="3" fillId="0" borderId="0" xfId="0" applyNumberFormat="1" applyFont="1" applyFill="1" applyBorder="1" applyAlignment="1">
      <alignment horizontal="center" vertical="top" wrapText="1"/>
    </xf>
    <xf numFmtId="49" fontId="5" fillId="8" borderId="16" xfId="0" applyNumberFormat="1" applyFont="1" applyFill="1" applyBorder="1" applyAlignment="1">
      <alignment horizontal="center" vertical="top"/>
    </xf>
    <xf numFmtId="49" fontId="5" fillId="0" borderId="26" xfId="0" applyNumberFormat="1" applyFont="1" applyBorder="1" applyAlignment="1">
      <alignment horizontal="center" vertical="top"/>
    </xf>
    <xf numFmtId="49" fontId="5" fillId="0" borderId="16" xfId="0" applyNumberFormat="1" applyFont="1" applyBorder="1" applyAlignment="1">
      <alignment horizontal="center" vertical="top"/>
    </xf>
    <xf numFmtId="49" fontId="5" fillId="6" borderId="32" xfId="0" applyNumberFormat="1" applyFont="1" applyFill="1" applyBorder="1" applyAlignment="1">
      <alignment horizontal="center" vertical="top"/>
    </xf>
    <xf numFmtId="49" fontId="5" fillId="8" borderId="26" xfId="0" applyNumberFormat="1" applyFont="1" applyFill="1" applyBorder="1" applyAlignment="1">
      <alignment horizontal="center" vertical="top"/>
    </xf>
    <xf numFmtId="0" fontId="3" fillId="0" borderId="0" xfId="0" applyFont="1" applyAlignment="1">
      <alignment horizontal="right" wrapText="1"/>
    </xf>
    <xf numFmtId="0" fontId="7" fillId="0" borderId="0" xfId="0" applyFont="1" applyAlignment="1">
      <alignment horizontal="right"/>
    </xf>
    <xf numFmtId="0" fontId="3" fillId="0" borderId="26" xfId="0" applyFont="1" applyBorder="1" applyAlignment="1">
      <alignment horizontal="center" vertical="center" textRotation="90" wrapText="1" shrinkToFit="1"/>
    </xf>
    <xf numFmtId="0" fontId="0" fillId="0" borderId="16" xfId="0" applyFont="1" applyBorder="1" applyAlignment="1">
      <alignment horizontal="center" vertical="center" textRotation="90" wrapText="1" shrinkToFit="1"/>
    </xf>
    <xf numFmtId="0" fontId="0" fillId="0" borderId="24" xfId="0" applyFont="1" applyBorder="1" applyAlignment="1">
      <alignment horizontal="center" vertical="center" textRotation="90" wrapText="1" shrinkToFit="1"/>
    </xf>
    <xf numFmtId="3" fontId="3" fillId="0" borderId="27" xfId="0" applyNumberFormat="1" applyFont="1" applyFill="1" applyBorder="1" applyAlignment="1">
      <alignment horizontal="center" vertical="center" textRotation="90" wrapText="1" shrinkToFit="1"/>
    </xf>
    <xf numFmtId="3" fontId="3" fillId="0" borderId="18" xfId="0" applyNumberFormat="1" applyFont="1" applyFill="1" applyBorder="1" applyAlignment="1">
      <alignment horizontal="center" vertical="center" textRotation="90" wrapText="1" shrinkToFit="1"/>
    </xf>
    <xf numFmtId="3" fontId="3" fillId="0" borderId="25" xfId="0" applyNumberFormat="1" applyFont="1" applyFill="1" applyBorder="1" applyAlignment="1">
      <alignment horizontal="center" vertical="center" textRotation="90" wrapText="1" shrinkToFit="1"/>
    </xf>
    <xf numFmtId="0" fontId="3" fillId="6" borderId="90" xfId="0" applyFont="1" applyFill="1" applyBorder="1" applyAlignment="1">
      <alignment horizontal="left" vertical="top" wrapText="1"/>
    </xf>
    <xf numFmtId="0" fontId="0" fillId="6" borderId="29" xfId="0" applyFill="1" applyBorder="1" applyAlignment="1">
      <alignment horizontal="left" vertical="top" wrapText="1"/>
    </xf>
    <xf numFmtId="0" fontId="7" fillId="6" borderId="9" xfId="0" applyFont="1" applyFill="1" applyBorder="1" applyAlignment="1">
      <alignment horizontal="center" vertical="center" wrapText="1"/>
    </xf>
    <xf numFmtId="0" fontId="0" fillId="0" borderId="32" xfId="0" applyFont="1" applyBorder="1" applyAlignment="1">
      <alignment horizontal="center" textRotation="90" wrapText="1"/>
    </xf>
    <xf numFmtId="49" fontId="0" fillId="0" borderId="32" xfId="0" applyNumberFormat="1" applyFont="1" applyBorder="1" applyAlignment="1">
      <alignment horizontal="center" vertical="center" textRotation="90" wrapText="1"/>
    </xf>
    <xf numFmtId="0" fontId="7" fillId="6" borderId="9" xfId="0" applyFont="1" applyFill="1" applyBorder="1" applyAlignment="1">
      <alignment horizontal="center" vertical="top" wrapText="1"/>
    </xf>
    <xf numFmtId="49" fontId="2" fillId="6" borderId="26" xfId="0" applyNumberFormat="1" applyFont="1" applyFill="1" applyBorder="1" applyAlignment="1">
      <alignment horizontal="center" vertical="center" textRotation="90" wrapText="1"/>
    </xf>
    <xf numFmtId="0" fontId="18" fillId="6" borderId="65" xfId="0" applyFont="1" applyFill="1" applyBorder="1" applyAlignment="1">
      <alignment horizontal="center" vertical="center" textRotation="90" wrapText="1"/>
    </xf>
    <xf numFmtId="0" fontId="18" fillId="6" borderId="37" xfId="0" applyFont="1" applyFill="1" applyBorder="1" applyAlignment="1">
      <alignment horizontal="center" vertical="center" textRotation="90" wrapText="1"/>
    </xf>
    <xf numFmtId="49" fontId="0" fillId="6" borderId="16" xfId="0" applyNumberFormat="1" applyFont="1" applyFill="1" applyBorder="1" applyAlignment="1">
      <alignment horizontal="center" vertical="center" textRotation="90" wrapText="1"/>
    </xf>
    <xf numFmtId="49" fontId="0" fillId="6" borderId="32" xfId="0" applyNumberFormat="1" applyFont="1" applyFill="1" applyBorder="1" applyAlignment="1">
      <alignment horizontal="center" vertical="center" textRotation="90" wrapText="1"/>
    </xf>
    <xf numFmtId="3" fontId="9" fillId="0" borderId="20" xfId="0" applyNumberFormat="1" applyFont="1" applyBorder="1" applyAlignment="1">
      <alignment horizontal="center" vertical="top" textRotation="90" wrapText="1"/>
    </xf>
    <xf numFmtId="3" fontId="16" fillId="0" borderId="16" xfId="0" applyNumberFormat="1" applyFont="1" applyBorder="1" applyAlignment="1">
      <alignment horizontal="center" vertical="top" textRotation="90" wrapText="1"/>
    </xf>
    <xf numFmtId="49" fontId="2" fillId="0" borderId="24" xfId="0" applyNumberFormat="1" applyFont="1" applyBorder="1" applyAlignment="1">
      <alignment horizontal="center" vertical="center" textRotation="90" wrapText="1"/>
    </xf>
    <xf numFmtId="0" fontId="3" fillId="6" borderId="20" xfId="0" applyFont="1" applyFill="1" applyBorder="1" applyAlignment="1">
      <alignment horizontal="center" vertical="center" textRotation="90"/>
    </xf>
    <xf numFmtId="0" fontId="3" fillId="6" borderId="16" xfId="0" applyFont="1" applyFill="1" applyBorder="1" applyAlignment="1">
      <alignment horizontal="center" vertical="center" textRotation="90"/>
    </xf>
    <xf numFmtId="0" fontId="3" fillId="6" borderId="9" xfId="0" applyFont="1" applyFill="1" applyBorder="1" applyAlignment="1">
      <alignment horizontal="center" vertical="top" wrapText="1"/>
    </xf>
    <xf numFmtId="0" fontId="3" fillId="6" borderId="6" xfId="0" applyFont="1" applyFill="1" applyBorder="1" applyAlignment="1">
      <alignment horizontal="center" vertical="top" wrapText="1"/>
    </xf>
    <xf numFmtId="0" fontId="3" fillId="6" borderId="9" xfId="0" applyFont="1" applyFill="1" applyBorder="1" applyAlignment="1">
      <alignment horizontal="center" vertical="center" wrapText="1"/>
    </xf>
    <xf numFmtId="0" fontId="0" fillId="0" borderId="9" xfId="0" applyBorder="1" applyAlignment="1">
      <alignment horizontal="center" vertical="center" wrapText="1"/>
    </xf>
    <xf numFmtId="0" fontId="0" fillId="6" borderId="9" xfId="0" applyFill="1" applyBorder="1" applyAlignment="1">
      <alignment horizontal="center" vertical="top" wrapText="1"/>
    </xf>
    <xf numFmtId="49" fontId="9" fillId="6" borderId="16" xfId="0" applyNumberFormat="1" applyFont="1" applyFill="1" applyBorder="1" applyAlignment="1">
      <alignment horizontal="center" vertical="center" textRotation="90" wrapText="1"/>
    </xf>
    <xf numFmtId="49" fontId="16" fillId="6" borderId="16" xfId="0" applyNumberFormat="1" applyFont="1" applyFill="1" applyBorder="1" applyAlignment="1">
      <alignment horizontal="center" vertical="center" textRotation="90" wrapText="1"/>
    </xf>
    <xf numFmtId="49" fontId="16" fillId="6" borderId="32" xfId="0" applyNumberFormat="1" applyFont="1" applyFill="1" applyBorder="1" applyAlignment="1">
      <alignment horizontal="center" vertical="center" textRotation="90" wrapText="1"/>
    </xf>
    <xf numFmtId="49" fontId="5" fillId="0" borderId="16" xfId="0" applyNumberFormat="1" applyFont="1" applyFill="1" applyBorder="1" applyAlignment="1">
      <alignment horizontal="center" vertical="top"/>
    </xf>
    <xf numFmtId="49" fontId="3" fillId="6" borderId="6" xfId="0" applyNumberFormat="1" applyFont="1" applyFill="1" applyBorder="1" applyAlignment="1">
      <alignment horizontal="center" vertical="top" wrapText="1"/>
    </xf>
    <xf numFmtId="0" fontId="0" fillId="0" borderId="22" xfId="0" applyFont="1" applyBorder="1" applyAlignment="1">
      <alignment horizontal="center" vertical="top" wrapText="1"/>
    </xf>
    <xf numFmtId="0" fontId="3" fillId="6" borderId="46" xfId="0" applyFont="1" applyFill="1" applyBorder="1" applyAlignment="1">
      <alignment horizontal="center" vertical="center" textRotation="90" wrapText="1"/>
    </xf>
    <xf numFmtId="0" fontId="3" fillId="6" borderId="48" xfId="0" applyFont="1" applyFill="1" applyBorder="1" applyAlignment="1">
      <alignment horizontal="center" vertical="center" textRotation="90" wrapText="1"/>
    </xf>
    <xf numFmtId="0" fontId="8" fillId="6" borderId="37" xfId="0" applyFont="1" applyFill="1" applyBorder="1" applyAlignment="1">
      <alignment horizontal="center" vertical="center" textRotation="90" wrapText="1"/>
    </xf>
    <xf numFmtId="0" fontId="25" fillId="6" borderId="19" xfId="0" applyFont="1" applyFill="1" applyBorder="1" applyAlignment="1">
      <alignment horizontal="center" vertical="center" textRotation="90" wrapText="1"/>
    </xf>
    <xf numFmtId="49" fontId="3" fillId="6" borderId="21" xfId="0" applyNumberFormat="1" applyFont="1" applyFill="1" applyBorder="1" applyAlignment="1">
      <alignment horizontal="center" vertical="center" wrapText="1"/>
    </xf>
    <xf numFmtId="0" fontId="7" fillId="6" borderId="32" xfId="0" applyFont="1" applyFill="1" applyBorder="1" applyAlignment="1">
      <alignment horizontal="left" vertical="top" wrapText="1"/>
    </xf>
    <xf numFmtId="0" fontId="8" fillId="0" borderId="16"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49" fontId="1" fillId="6" borderId="32" xfId="0" applyNumberFormat="1" applyFont="1" applyFill="1" applyBorder="1" applyAlignment="1">
      <alignment horizontal="center" vertical="center" textRotation="90" wrapText="1"/>
    </xf>
    <xf numFmtId="49" fontId="5" fillId="6" borderId="19" xfId="0" applyNumberFormat="1" applyFont="1" applyFill="1" applyBorder="1" applyAlignment="1">
      <alignment horizontal="center" vertical="top" wrapText="1"/>
    </xf>
    <xf numFmtId="0" fontId="7" fillId="6" borderId="36" xfId="0" applyFont="1" applyFill="1" applyBorder="1" applyAlignment="1">
      <alignment horizontal="center" vertical="top" wrapText="1"/>
    </xf>
    <xf numFmtId="49" fontId="9" fillId="6" borderId="20" xfId="0" applyNumberFormat="1" applyFont="1" applyFill="1" applyBorder="1" applyAlignment="1">
      <alignment horizontal="center" vertical="center" textRotation="90" wrapText="1"/>
    </xf>
    <xf numFmtId="0" fontId="0" fillId="0" borderId="16" xfId="0" applyFont="1" applyBorder="1" applyAlignment="1">
      <alignment horizontal="center" vertical="center" textRotation="90" wrapText="1"/>
    </xf>
    <xf numFmtId="0" fontId="0" fillId="0" borderId="32" xfId="0" applyFont="1" applyBorder="1" applyAlignment="1">
      <alignment horizontal="center" vertical="center" textRotation="90" wrapText="1"/>
    </xf>
    <xf numFmtId="49" fontId="1" fillId="0" borderId="16" xfId="0" applyNumberFormat="1" applyFont="1" applyBorder="1" applyAlignment="1">
      <alignment horizontal="center" vertical="center" textRotation="90" wrapText="1"/>
    </xf>
    <xf numFmtId="3" fontId="9" fillId="6" borderId="16" xfId="0" applyNumberFormat="1" applyFont="1" applyFill="1" applyBorder="1" applyAlignment="1">
      <alignment horizontal="center" vertical="center" textRotation="90" wrapText="1"/>
    </xf>
    <xf numFmtId="3" fontId="16" fillId="6" borderId="16" xfId="0" applyNumberFormat="1" applyFont="1" applyFill="1" applyBorder="1" applyAlignment="1">
      <alignment horizontal="center" vertical="center" textRotation="90" wrapText="1"/>
    </xf>
    <xf numFmtId="3" fontId="35" fillId="0" borderId="16" xfId="0" applyNumberFormat="1" applyFont="1" applyBorder="1" applyAlignment="1">
      <alignment horizontal="center" vertical="top" textRotation="90" wrapText="1"/>
    </xf>
    <xf numFmtId="3" fontId="36" fillId="0" borderId="16" xfId="0" applyNumberFormat="1" applyFont="1" applyBorder="1" applyAlignment="1">
      <alignment horizontal="center" vertical="top" textRotation="90" wrapText="1"/>
    </xf>
    <xf numFmtId="49" fontId="17" fillId="6" borderId="9" xfId="0" applyNumberFormat="1" applyFont="1" applyFill="1" applyBorder="1" applyAlignment="1">
      <alignment horizontal="center" vertical="top" wrapText="1"/>
    </xf>
    <xf numFmtId="0" fontId="31" fillId="0" borderId="9" xfId="0" applyFont="1" applyBorder="1" applyAlignment="1">
      <alignment horizontal="center" vertical="top" wrapText="1"/>
    </xf>
    <xf numFmtId="0" fontId="31" fillId="0" borderId="22" xfId="0" applyFont="1" applyBorder="1" applyAlignment="1">
      <alignment horizontal="center" vertical="top" wrapText="1"/>
    </xf>
    <xf numFmtId="0" fontId="17" fillId="6" borderId="20" xfId="0" applyFont="1" applyFill="1" applyBorder="1" applyAlignment="1">
      <alignment horizontal="left" vertical="top" wrapText="1"/>
    </xf>
    <xf numFmtId="0" fontId="17" fillId="6" borderId="16" xfId="0" applyFont="1" applyFill="1" applyBorder="1" applyAlignment="1">
      <alignment horizontal="left" vertical="top" wrapText="1"/>
    </xf>
    <xf numFmtId="0" fontId="31" fillId="0" borderId="32" xfId="0" applyFont="1" applyBorder="1" applyAlignment="1">
      <alignment horizontal="left" vertical="top" wrapText="1"/>
    </xf>
    <xf numFmtId="49" fontId="1" fillId="6" borderId="16" xfId="0" applyNumberFormat="1" applyFont="1" applyFill="1" applyBorder="1" applyAlignment="1">
      <alignment horizontal="center" vertical="center" textRotation="90" wrapText="1"/>
    </xf>
    <xf numFmtId="0" fontId="7" fillId="0" borderId="91" xfId="0" applyFont="1" applyBorder="1" applyAlignment="1">
      <alignment vertical="top" wrapText="1"/>
    </xf>
    <xf numFmtId="0" fontId="3" fillId="6" borderId="38" xfId="0" applyFont="1" applyFill="1" applyBorder="1" applyAlignment="1">
      <alignment horizontal="left" vertical="top" wrapText="1"/>
    </xf>
    <xf numFmtId="0" fontId="34" fillId="6" borderId="9" xfId="0" applyFont="1" applyFill="1" applyBorder="1" applyAlignment="1">
      <alignment horizontal="center" vertical="top" wrapText="1"/>
    </xf>
    <xf numFmtId="49" fontId="3" fillId="6" borderId="44" xfId="0" applyNumberFormat="1" applyFont="1" applyFill="1" applyBorder="1" applyAlignment="1">
      <alignment horizontal="center" vertical="center" wrapText="1"/>
    </xf>
    <xf numFmtId="0" fontId="0" fillId="0" borderId="9" xfId="0" applyFont="1" applyBorder="1" applyAlignment="1">
      <alignment horizontal="center" vertical="center"/>
    </xf>
    <xf numFmtId="3" fontId="1" fillId="0" borderId="32" xfId="0" applyNumberFormat="1" applyFont="1" applyBorder="1" applyAlignment="1">
      <alignment horizontal="center" vertical="top" textRotation="90" wrapText="1"/>
    </xf>
    <xf numFmtId="49" fontId="5" fillId="0" borderId="39" xfId="0" applyNumberFormat="1" applyFont="1" applyBorder="1" applyAlignment="1">
      <alignment horizontal="center" vertical="top"/>
    </xf>
    <xf numFmtId="49" fontId="5" fillId="0" borderId="0" xfId="0" applyNumberFormat="1" applyFont="1" applyBorder="1" applyAlignment="1">
      <alignment horizontal="center" vertical="top"/>
    </xf>
    <xf numFmtId="49" fontId="5" fillId="0" borderId="28" xfId="0" applyNumberFormat="1" applyFont="1" applyBorder="1" applyAlignment="1">
      <alignment horizontal="center" vertical="top"/>
    </xf>
    <xf numFmtId="49" fontId="2" fillId="0" borderId="78" xfId="0" applyNumberFormat="1" applyFont="1" applyBorder="1" applyAlignment="1">
      <alignment horizontal="center" vertical="top" textRotation="90" wrapText="1"/>
    </xf>
    <xf numFmtId="49" fontId="2" fillId="0" borderId="86" xfId="0" applyNumberFormat="1" applyFont="1" applyBorder="1" applyAlignment="1">
      <alignment horizontal="center" vertical="top" textRotation="90" wrapText="1"/>
    </xf>
  </cellXfs>
  <cellStyles count="3">
    <cellStyle name="Įprastas" xfId="0" builtinId="0"/>
    <cellStyle name="Įprastas 2" xfId="1"/>
    <cellStyle name="Stilius 1" xfId="2"/>
  </cellStyles>
  <dxfs count="0"/>
  <tableStyles count="0" defaultTableStyle="TableStyleMedium2" defaultPivotStyle="PivotStyleLight16"/>
  <colors>
    <mruColors>
      <color rgb="FFFFFF99"/>
      <color rgb="FFCCFFCC"/>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55"/>
  <sheetViews>
    <sheetView tabSelected="1" zoomScaleNormal="100" zoomScaleSheetLayoutView="100" workbookViewId="0">
      <selection activeCell="T19" sqref="T19"/>
    </sheetView>
  </sheetViews>
  <sheetFormatPr defaultRowHeight="12.75" x14ac:dyDescent="0.2"/>
  <cols>
    <col min="1" max="2" width="2.7109375" style="7" customWidth="1"/>
    <col min="3" max="3" width="2.7109375" style="12" customWidth="1"/>
    <col min="4" max="4" width="34.140625" style="7" customWidth="1"/>
    <col min="5" max="5" width="3.5703125" style="15" customWidth="1"/>
    <col min="6" max="6" width="3.5703125" style="21" customWidth="1"/>
    <col min="7" max="7" width="7.42578125" style="25" customWidth="1"/>
    <col min="8" max="8" width="8.7109375" style="7" customWidth="1"/>
    <col min="9" max="9" width="8.85546875" style="7" customWidth="1"/>
    <col min="10" max="10" width="9.7109375" style="7" customWidth="1"/>
    <col min="11" max="11" width="39.5703125" style="7" customWidth="1"/>
    <col min="12" max="12" width="4.85546875" style="7" customWidth="1"/>
    <col min="13" max="14" width="4.28515625" style="7" customWidth="1"/>
    <col min="15" max="16384" width="9.140625" style="3"/>
  </cols>
  <sheetData>
    <row r="1" spans="1:14" s="61" customFormat="1" ht="39" customHeight="1" x14ac:dyDescent="0.2">
      <c r="A1" s="369"/>
      <c r="B1" s="370"/>
      <c r="C1" s="668"/>
      <c r="E1" s="371"/>
      <c r="F1" s="57"/>
      <c r="G1" s="57"/>
      <c r="H1" s="372"/>
      <c r="I1" s="17"/>
      <c r="J1" s="17"/>
      <c r="K1" s="1718" t="s">
        <v>413</v>
      </c>
      <c r="L1" s="1718"/>
      <c r="M1" s="1718"/>
      <c r="N1" s="1718"/>
    </row>
    <row r="2" spans="1:14" s="61" customFormat="1" ht="12" customHeight="1" x14ac:dyDescent="0.2">
      <c r="A2" s="369"/>
      <c r="B2" s="370"/>
      <c r="C2" s="668"/>
      <c r="E2" s="371"/>
      <c r="F2" s="57"/>
      <c r="G2" s="57"/>
      <c r="H2" s="372"/>
      <c r="I2" s="17"/>
      <c r="J2" s="17"/>
      <c r="K2" s="725"/>
      <c r="L2" s="725"/>
      <c r="M2" s="725"/>
      <c r="N2" s="725"/>
    </row>
    <row r="3" spans="1:14" ht="11.25" customHeight="1" x14ac:dyDescent="0.2">
      <c r="F3" s="387"/>
      <c r="K3" s="386"/>
      <c r="L3" s="386"/>
      <c r="M3" s="386"/>
      <c r="N3" s="386"/>
    </row>
    <row r="4" spans="1:14" s="65" customFormat="1" ht="15.75" x14ac:dyDescent="0.2">
      <c r="A4" s="1719" t="s">
        <v>380</v>
      </c>
      <c r="B4" s="1719"/>
      <c r="C4" s="1719"/>
      <c r="D4" s="1719"/>
      <c r="E4" s="1719"/>
      <c r="F4" s="1719"/>
      <c r="G4" s="1719"/>
      <c r="H4" s="1719"/>
      <c r="I4" s="1719"/>
      <c r="J4" s="1719"/>
      <c r="K4" s="1719"/>
      <c r="L4" s="1719"/>
      <c r="M4" s="1719"/>
      <c r="N4" s="1719"/>
    </row>
    <row r="5" spans="1:14" ht="15.75" x14ac:dyDescent="0.2">
      <c r="A5" s="1720" t="s">
        <v>25</v>
      </c>
      <c r="B5" s="1720"/>
      <c r="C5" s="1720"/>
      <c r="D5" s="1720"/>
      <c r="E5" s="1720"/>
      <c r="F5" s="1720"/>
      <c r="G5" s="1720"/>
      <c r="H5" s="1720"/>
      <c r="I5" s="1720"/>
      <c r="J5" s="1720"/>
      <c r="K5" s="1720"/>
      <c r="L5" s="1720"/>
      <c r="M5" s="1720"/>
      <c r="N5" s="1720"/>
    </row>
    <row r="6" spans="1:14" ht="15.75" x14ac:dyDescent="0.2">
      <c r="A6" s="1717" t="s">
        <v>115</v>
      </c>
      <c r="B6" s="1717"/>
      <c r="C6" s="1717"/>
      <c r="D6" s="1717"/>
      <c r="E6" s="1717"/>
      <c r="F6" s="1717"/>
      <c r="G6" s="1717"/>
      <c r="H6" s="1717"/>
      <c r="I6" s="1717"/>
      <c r="J6" s="1717"/>
      <c r="K6" s="1717"/>
      <c r="L6" s="1717"/>
      <c r="M6" s="1717"/>
      <c r="N6" s="1717"/>
    </row>
    <row r="7" spans="1:14" ht="13.5" thickBot="1" x14ac:dyDescent="0.25">
      <c r="K7" s="1721" t="s">
        <v>111</v>
      </c>
      <c r="L7" s="1721"/>
      <c r="M7" s="1721"/>
      <c r="N7" s="1722"/>
    </row>
    <row r="8" spans="1:14" s="65" customFormat="1" ht="22.5" customHeight="1" x14ac:dyDescent="0.2">
      <c r="A8" s="1934" t="s">
        <v>17</v>
      </c>
      <c r="B8" s="1937" t="s">
        <v>0</v>
      </c>
      <c r="C8" s="1940" t="s">
        <v>1</v>
      </c>
      <c r="D8" s="1943" t="s">
        <v>12</v>
      </c>
      <c r="E8" s="1925" t="s">
        <v>2</v>
      </c>
      <c r="F8" s="1928" t="s">
        <v>3</v>
      </c>
      <c r="G8" s="1931" t="s">
        <v>4</v>
      </c>
      <c r="H8" s="1723" t="s">
        <v>309</v>
      </c>
      <c r="I8" s="1723" t="s">
        <v>142</v>
      </c>
      <c r="J8" s="1723" t="s">
        <v>218</v>
      </c>
      <c r="K8" s="1918" t="s">
        <v>11</v>
      </c>
      <c r="L8" s="1919"/>
      <c r="M8" s="1919"/>
      <c r="N8" s="1920"/>
    </row>
    <row r="9" spans="1:14" s="65" customFormat="1" ht="18.75" customHeight="1" x14ac:dyDescent="0.2">
      <c r="A9" s="1935"/>
      <c r="B9" s="1938"/>
      <c r="C9" s="1941"/>
      <c r="D9" s="1944"/>
      <c r="E9" s="1926"/>
      <c r="F9" s="1929"/>
      <c r="G9" s="1932"/>
      <c r="H9" s="1724"/>
      <c r="I9" s="1916"/>
      <c r="J9" s="1916"/>
      <c r="K9" s="1921" t="s">
        <v>12</v>
      </c>
      <c r="L9" s="1923" t="s">
        <v>87</v>
      </c>
      <c r="M9" s="1923"/>
      <c r="N9" s="1924"/>
    </row>
    <row r="10" spans="1:14" s="65" customFormat="1" ht="72.75" customHeight="1" thickBot="1" x14ac:dyDescent="0.25">
      <c r="A10" s="1936"/>
      <c r="B10" s="1939"/>
      <c r="C10" s="1942"/>
      <c r="D10" s="1945"/>
      <c r="E10" s="1927"/>
      <c r="F10" s="1930"/>
      <c r="G10" s="1933"/>
      <c r="H10" s="1725"/>
      <c r="I10" s="1917"/>
      <c r="J10" s="1917"/>
      <c r="K10" s="1922"/>
      <c r="L10" s="5" t="s">
        <v>91</v>
      </c>
      <c r="M10" s="169" t="s">
        <v>143</v>
      </c>
      <c r="N10" s="6" t="s">
        <v>219</v>
      </c>
    </row>
    <row r="11" spans="1:14" s="14" customFormat="1" ht="15" customHeight="1" x14ac:dyDescent="0.2">
      <c r="A11" s="1948" t="s">
        <v>61</v>
      </c>
      <c r="B11" s="1949"/>
      <c r="C11" s="1949"/>
      <c r="D11" s="1949"/>
      <c r="E11" s="1949"/>
      <c r="F11" s="1949"/>
      <c r="G11" s="1949"/>
      <c r="H11" s="1949"/>
      <c r="I11" s="1949"/>
      <c r="J11" s="1949"/>
      <c r="K11" s="1949"/>
      <c r="L11" s="1949"/>
      <c r="M11" s="1949"/>
      <c r="N11" s="1950"/>
    </row>
    <row r="12" spans="1:14" s="14" customFormat="1" ht="14.25" customHeight="1" x14ac:dyDescent="0.2">
      <c r="A12" s="1951" t="s">
        <v>45</v>
      </c>
      <c r="B12" s="1952"/>
      <c r="C12" s="1952"/>
      <c r="D12" s="1952"/>
      <c r="E12" s="1952"/>
      <c r="F12" s="1952"/>
      <c r="G12" s="1952"/>
      <c r="H12" s="1952"/>
      <c r="I12" s="1952"/>
      <c r="J12" s="1952"/>
      <c r="K12" s="1952"/>
      <c r="L12" s="1952"/>
      <c r="M12" s="1952"/>
      <c r="N12" s="1953"/>
    </row>
    <row r="13" spans="1:14" ht="15" customHeight="1" x14ac:dyDescent="0.2">
      <c r="A13" s="31" t="s">
        <v>5</v>
      </c>
      <c r="B13" s="1954" t="s">
        <v>62</v>
      </c>
      <c r="C13" s="1955"/>
      <c r="D13" s="1955"/>
      <c r="E13" s="1955"/>
      <c r="F13" s="1955"/>
      <c r="G13" s="1955"/>
      <c r="H13" s="1955"/>
      <c r="I13" s="1955"/>
      <c r="J13" s="1955"/>
      <c r="K13" s="1955"/>
      <c r="L13" s="1955"/>
      <c r="M13" s="1955"/>
      <c r="N13" s="1956"/>
    </row>
    <row r="14" spans="1:14" ht="15.75" customHeight="1" x14ac:dyDescent="0.2">
      <c r="A14" s="52" t="s">
        <v>5</v>
      </c>
      <c r="B14" s="53" t="s">
        <v>5</v>
      </c>
      <c r="C14" s="1957" t="s">
        <v>41</v>
      </c>
      <c r="D14" s="1958"/>
      <c r="E14" s="1958"/>
      <c r="F14" s="1958"/>
      <c r="G14" s="1958"/>
      <c r="H14" s="1958"/>
      <c r="I14" s="1958"/>
      <c r="J14" s="1958"/>
      <c r="K14" s="1958"/>
      <c r="L14" s="1958"/>
      <c r="M14" s="1958"/>
      <c r="N14" s="1959"/>
    </row>
    <row r="15" spans="1:14" ht="13.5" customHeight="1" x14ac:dyDescent="0.2">
      <c r="A15" s="709" t="s">
        <v>5</v>
      </c>
      <c r="B15" s="710" t="s">
        <v>5</v>
      </c>
      <c r="C15" s="717" t="s">
        <v>5</v>
      </c>
      <c r="D15" s="1726" t="s">
        <v>98</v>
      </c>
      <c r="E15" s="1946"/>
      <c r="F15" s="1571" t="s">
        <v>27</v>
      </c>
      <c r="G15" s="29" t="s">
        <v>24</v>
      </c>
      <c r="H15" s="126">
        <v>1592.8</v>
      </c>
      <c r="I15" s="132">
        <f>2368.6+11.9</f>
        <v>2380.5</v>
      </c>
      <c r="J15" s="126">
        <v>469</v>
      </c>
      <c r="K15" s="377"/>
      <c r="L15" s="381"/>
      <c r="M15" s="199"/>
      <c r="N15" s="414"/>
    </row>
    <row r="16" spans="1:14" ht="14.25" customHeight="1" x14ac:dyDescent="0.2">
      <c r="A16" s="709"/>
      <c r="B16" s="710"/>
      <c r="C16" s="717"/>
      <c r="D16" s="1727"/>
      <c r="E16" s="1960"/>
      <c r="F16" s="1562"/>
      <c r="G16" s="29" t="s">
        <v>58</v>
      </c>
      <c r="H16" s="126">
        <f>464.5+30-11.9</f>
        <v>482.6</v>
      </c>
      <c r="I16" s="366"/>
      <c r="J16" s="203"/>
      <c r="K16" s="377"/>
      <c r="L16" s="381"/>
      <c r="M16" s="666"/>
      <c r="N16" s="726"/>
    </row>
    <row r="17" spans="1:20" ht="14.25" customHeight="1" x14ac:dyDescent="0.2">
      <c r="A17" s="709"/>
      <c r="B17" s="710"/>
      <c r="C17" s="717"/>
      <c r="D17" s="1728"/>
      <c r="E17" s="1961"/>
      <c r="F17" s="1572"/>
      <c r="G17" s="75"/>
      <c r="H17" s="124"/>
      <c r="I17" s="133"/>
      <c r="J17" s="204"/>
      <c r="K17" s="377"/>
      <c r="L17" s="381"/>
      <c r="M17" s="666"/>
      <c r="N17" s="726"/>
    </row>
    <row r="18" spans="1:20" ht="16.5" customHeight="1" x14ac:dyDescent="0.2">
      <c r="A18" s="709"/>
      <c r="B18" s="710"/>
      <c r="C18" s="717"/>
      <c r="D18" s="1748" t="s">
        <v>118</v>
      </c>
      <c r="E18" s="720"/>
      <c r="F18" s="715"/>
      <c r="G18" s="29"/>
      <c r="H18" s="126"/>
      <c r="I18" s="366"/>
      <c r="J18" s="203"/>
      <c r="K18" s="62" t="s">
        <v>384</v>
      </c>
      <c r="L18" s="185">
        <v>3.9</v>
      </c>
      <c r="M18" s="411">
        <v>3.9</v>
      </c>
      <c r="N18" s="727">
        <v>3.9</v>
      </c>
    </row>
    <row r="19" spans="1:20" ht="25.5" customHeight="1" x14ac:dyDescent="0.2">
      <c r="A19" s="709"/>
      <c r="B19" s="710"/>
      <c r="C19" s="717"/>
      <c r="D19" s="1748"/>
      <c r="E19" s="720"/>
      <c r="F19" s="715"/>
      <c r="G19" s="29"/>
      <c r="H19" s="126"/>
      <c r="I19" s="366"/>
      <c r="J19" s="203"/>
      <c r="K19" s="1578" t="s">
        <v>383</v>
      </c>
      <c r="L19" s="287" t="s">
        <v>240</v>
      </c>
      <c r="M19" s="412" t="s">
        <v>241</v>
      </c>
      <c r="N19" s="728" t="s">
        <v>241</v>
      </c>
      <c r="O19" s="947"/>
      <c r="P19" s="947"/>
      <c r="Q19" s="947"/>
      <c r="R19" s="947"/>
      <c r="S19" s="947"/>
      <c r="T19" s="947"/>
    </row>
    <row r="20" spans="1:20" ht="16.5" customHeight="1" x14ac:dyDescent="0.2">
      <c r="A20" s="1803"/>
      <c r="B20" s="1804"/>
      <c r="C20" s="1850"/>
      <c r="D20" s="1817" t="s">
        <v>30</v>
      </c>
      <c r="E20" s="1965" t="s">
        <v>101</v>
      </c>
      <c r="F20" s="1836"/>
      <c r="G20" s="1589"/>
      <c r="H20" s="125"/>
      <c r="I20" s="132"/>
      <c r="J20" s="205"/>
      <c r="K20" s="324" t="s">
        <v>32</v>
      </c>
      <c r="L20" s="98">
        <v>4</v>
      </c>
      <c r="M20" s="98">
        <v>4</v>
      </c>
      <c r="N20" s="177">
        <v>4</v>
      </c>
    </row>
    <row r="21" spans="1:20" ht="16.5" customHeight="1" x14ac:dyDescent="0.2">
      <c r="A21" s="1803"/>
      <c r="B21" s="1804"/>
      <c r="C21" s="1850"/>
      <c r="D21" s="1748"/>
      <c r="E21" s="1966"/>
      <c r="F21" s="1827"/>
      <c r="G21" s="1588"/>
      <c r="H21" s="126"/>
      <c r="I21" s="366"/>
      <c r="J21" s="203"/>
      <c r="K21" s="37" t="s">
        <v>86</v>
      </c>
      <c r="L21" s="38">
        <v>3</v>
      </c>
      <c r="M21" s="38">
        <v>3</v>
      </c>
      <c r="N21" s="178">
        <v>3</v>
      </c>
    </row>
    <row r="22" spans="1:20" ht="13.5" customHeight="1" x14ac:dyDescent="0.2">
      <c r="A22" s="1803"/>
      <c r="B22" s="1804"/>
      <c r="C22" s="1850"/>
      <c r="D22" s="1748"/>
      <c r="E22" s="1966"/>
      <c r="F22" s="1827"/>
      <c r="G22" s="1588"/>
      <c r="H22" s="126"/>
      <c r="I22" s="366"/>
      <c r="J22" s="203"/>
      <c r="K22" s="1962" t="s">
        <v>355</v>
      </c>
      <c r="L22" s="378">
        <v>10</v>
      </c>
      <c r="M22" s="364">
        <v>100</v>
      </c>
      <c r="N22" s="50"/>
    </row>
    <row r="23" spans="1:20" ht="15.75" customHeight="1" x14ac:dyDescent="0.2">
      <c r="A23" s="1803"/>
      <c r="B23" s="1804"/>
      <c r="C23" s="1850"/>
      <c r="D23" s="1818"/>
      <c r="E23" s="1967"/>
      <c r="F23" s="1837"/>
      <c r="G23" s="404"/>
      <c r="H23" s="124"/>
      <c r="I23" s="133"/>
      <c r="J23" s="204"/>
      <c r="K23" s="1963"/>
      <c r="L23" s="380"/>
      <c r="M23" s="275"/>
      <c r="N23" s="615"/>
    </row>
    <row r="24" spans="1:20" ht="15" customHeight="1" x14ac:dyDescent="0.2">
      <c r="A24" s="709"/>
      <c r="B24" s="710"/>
      <c r="C24" s="717"/>
      <c r="D24" s="1748" t="s">
        <v>31</v>
      </c>
      <c r="E24" s="1897"/>
      <c r="F24" s="715"/>
      <c r="G24" s="895"/>
      <c r="H24" s="126"/>
      <c r="I24" s="366"/>
      <c r="J24" s="203"/>
      <c r="K24" s="1606" t="s">
        <v>242</v>
      </c>
      <c r="L24" s="476"/>
      <c r="M24" s="477"/>
      <c r="N24" s="50"/>
    </row>
    <row r="25" spans="1:20" ht="29.25" customHeight="1" x14ac:dyDescent="0.2">
      <c r="A25" s="709"/>
      <c r="B25" s="710"/>
      <c r="C25" s="717"/>
      <c r="D25" s="1964"/>
      <c r="E25" s="1897"/>
      <c r="F25" s="715"/>
      <c r="G25" s="895"/>
      <c r="H25" s="126"/>
      <c r="I25" s="366"/>
      <c r="J25" s="203"/>
      <c r="K25" s="723" t="s">
        <v>243</v>
      </c>
      <c r="L25" s="378">
        <v>430</v>
      </c>
      <c r="M25" s="417">
        <v>430</v>
      </c>
      <c r="N25" s="379">
        <v>430</v>
      </c>
    </row>
    <row r="26" spans="1:20" ht="25.5" customHeight="1" x14ac:dyDescent="0.2">
      <c r="A26" s="709"/>
      <c r="B26" s="710"/>
      <c r="C26" s="717"/>
      <c r="D26" s="1964"/>
      <c r="E26" s="1897"/>
      <c r="F26" s="715"/>
      <c r="G26" s="895"/>
      <c r="H26" s="126"/>
      <c r="I26" s="366"/>
      <c r="J26" s="203"/>
      <c r="K26" s="58" t="s">
        <v>190</v>
      </c>
      <c r="L26" s="478">
        <v>42</v>
      </c>
      <c r="M26" s="479">
        <v>42</v>
      </c>
      <c r="N26" s="480">
        <v>42</v>
      </c>
    </row>
    <row r="27" spans="1:20" ht="15" customHeight="1" x14ac:dyDescent="0.2">
      <c r="A27" s="709"/>
      <c r="B27" s="710"/>
      <c r="C27" s="717"/>
      <c r="D27" s="1964"/>
      <c r="E27" s="1897"/>
      <c r="F27" s="715"/>
      <c r="G27" s="895"/>
      <c r="H27" s="126"/>
      <c r="I27" s="366"/>
      <c r="J27" s="203"/>
      <c r="K27" s="482" t="s">
        <v>244</v>
      </c>
      <c r="L27" s="334"/>
      <c r="M27" s="483"/>
      <c r="N27" s="484"/>
    </row>
    <row r="28" spans="1:20" ht="13.5" customHeight="1" x14ac:dyDescent="0.2">
      <c r="A28" s="709"/>
      <c r="B28" s="710"/>
      <c r="C28" s="717"/>
      <c r="D28" s="268"/>
      <c r="E28" s="1897"/>
      <c r="F28" s="715"/>
      <c r="G28" s="895"/>
      <c r="H28" s="126"/>
      <c r="I28" s="366"/>
      <c r="J28" s="203"/>
      <c r="K28" s="721" t="s">
        <v>113</v>
      </c>
      <c r="L28" s="99">
        <v>13</v>
      </c>
      <c r="M28" s="485">
        <v>13</v>
      </c>
      <c r="N28" s="54">
        <v>13</v>
      </c>
    </row>
    <row r="29" spans="1:20" ht="13.5" customHeight="1" x14ac:dyDescent="0.2">
      <c r="A29" s="709"/>
      <c r="B29" s="710"/>
      <c r="C29" s="717"/>
      <c r="D29" s="268"/>
      <c r="E29" s="1897"/>
      <c r="F29" s="715"/>
      <c r="G29" s="895"/>
      <c r="H29" s="126"/>
      <c r="I29" s="366"/>
      <c r="J29" s="203"/>
      <c r="K29" s="708" t="s">
        <v>33</v>
      </c>
      <c r="L29" s="43" t="s">
        <v>245</v>
      </c>
      <c r="M29" s="215" t="s">
        <v>245</v>
      </c>
      <c r="N29" s="486" t="s">
        <v>245</v>
      </c>
    </row>
    <row r="30" spans="1:20" ht="15" customHeight="1" x14ac:dyDescent="0.2">
      <c r="A30" s="709"/>
      <c r="B30" s="710"/>
      <c r="C30" s="717"/>
      <c r="D30" s="268"/>
      <c r="E30" s="1897"/>
      <c r="F30" s="715"/>
      <c r="G30" s="895"/>
      <c r="H30" s="126"/>
      <c r="I30" s="366"/>
      <c r="J30" s="203"/>
      <c r="K30" s="708" t="s">
        <v>85</v>
      </c>
      <c r="L30" s="43" t="s">
        <v>246</v>
      </c>
      <c r="M30" s="215" t="s">
        <v>246</v>
      </c>
      <c r="N30" s="486" t="s">
        <v>246</v>
      </c>
    </row>
    <row r="31" spans="1:20" ht="12.75" customHeight="1" x14ac:dyDescent="0.2">
      <c r="A31" s="709"/>
      <c r="B31" s="710"/>
      <c r="C31" s="717"/>
      <c r="D31" s="268"/>
      <c r="E31" s="1897"/>
      <c r="F31" s="715"/>
      <c r="G31" s="895"/>
      <c r="H31" s="126"/>
      <c r="I31" s="366"/>
      <c r="J31" s="203"/>
      <c r="K31" s="708" t="s">
        <v>247</v>
      </c>
      <c r="L31" s="43" t="s">
        <v>248</v>
      </c>
      <c r="M31" s="215" t="s">
        <v>248</v>
      </c>
      <c r="N31" s="486" t="s">
        <v>248</v>
      </c>
    </row>
    <row r="32" spans="1:20" ht="17.25" customHeight="1" x14ac:dyDescent="0.2">
      <c r="A32" s="709"/>
      <c r="B32" s="710"/>
      <c r="C32" s="717"/>
      <c r="D32" s="268"/>
      <c r="E32" s="1897"/>
      <c r="F32" s="715"/>
      <c r="G32" s="895"/>
      <c r="H32" s="126"/>
      <c r="I32" s="366"/>
      <c r="J32" s="203"/>
      <c r="K32" s="198" t="s">
        <v>249</v>
      </c>
      <c r="L32" s="265" t="s">
        <v>250</v>
      </c>
      <c r="M32" s="266" t="s">
        <v>250</v>
      </c>
      <c r="N32" s="267" t="s">
        <v>250</v>
      </c>
    </row>
    <row r="33" spans="1:17" ht="14.25" customHeight="1" x14ac:dyDescent="0.2">
      <c r="A33" s="709"/>
      <c r="B33" s="710"/>
      <c r="C33" s="717"/>
      <c r="D33" s="268"/>
      <c r="E33" s="1897"/>
      <c r="F33" s="715"/>
      <c r="G33" s="895"/>
      <c r="H33" s="126"/>
      <c r="I33" s="366"/>
      <c r="J33" s="203"/>
      <c r="K33" s="487" t="s">
        <v>251</v>
      </c>
      <c r="L33" s="334"/>
      <c r="M33" s="483"/>
      <c r="N33" s="484"/>
    </row>
    <row r="34" spans="1:17" ht="13.5" customHeight="1" x14ac:dyDescent="0.2">
      <c r="A34" s="709"/>
      <c r="B34" s="710"/>
      <c r="C34" s="717"/>
      <c r="D34" s="268"/>
      <c r="E34" s="1897"/>
      <c r="F34" s="715"/>
      <c r="G34" s="895"/>
      <c r="H34" s="126"/>
      <c r="I34" s="366"/>
      <c r="J34" s="203"/>
      <c r="K34" s="708" t="s">
        <v>192</v>
      </c>
      <c r="L34" s="190" t="s">
        <v>252</v>
      </c>
      <c r="M34" s="488" t="s">
        <v>252</v>
      </c>
      <c r="N34" s="489" t="s">
        <v>252</v>
      </c>
    </row>
    <row r="35" spans="1:17" ht="16.5" customHeight="1" x14ac:dyDescent="0.2">
      <c r="A35" s="709"/>
      <c r="B35" s="710"/>
      <c r="C35" s="717"/>
      <c r="D35" s="268"/>
      <c r="E35" s="1897"/>
      <c r="F35" s="715"/>
      <c r="G35" s="895"/>
      <c r="H35" s="126"/>
      <c r="I35" s="366"/>
      <c r="J35" s="203"/>
      <c r="K35" s="659" t="s">
        <v>191</v>
      </c>
      <c r="L35" s="265" t="s">
        <v>167</v>
      </c>
      <c r="M35" s="266" t="s">
        <v>167</v>
      </c>
      <c r="N35" s="267" t="s">
        <v>167</v>
      </c>
    </row>
    <row r="36" spans="1:17" ht="15" customHeight="1" x14ac:dyDescent="0.2">
      <c r="A36" s="709"/>
      <c r="B36" s="710"/>
      <c r="C36" s="717"/>
      <c r="D36" s="268"/>
      <c r="E36" s="1897"/>
      <c r="F36" s="715"/>
      <c r="G36" s="895"/>
      <c r="H36" s="126"/>
      <c r="I36" s="366"/>
      <c r="J36" s="203"/>
      <c r="K36" s="487" t="s">
        <v>356</v>
      </c>
      <c r="L36" s="190"/>
      <c r="M36" s="488"/>
      <c r="N36" s="489"/>
    </row>
    <row r="37" spans="1:17" ht="12.75" customHeight="1" x14ac:dyDescent="0.2">
      <c r="A37" s="709"/>
      <c r="B37" s="710"/>
      <c r="C37" s="717"/>
      <c r="D37" s="268"/>
      <c r="E37" s="1897"/>
      <c r="F37" s="715"/>
      <c r="G37" s="895"/>
      <c r="H37" s="126"/>
      <c r="I37" s="366"/>
      <c r="J37" s="203"/>
      <c r="K37" s="708" t="s">
        <v>183</v>
      </c>
      <c r="L37" s="190">
        <v>150</v>
      </c>
      <c r="M37" s="488">
        <v>150</v>
      </c>
      <c r="N37" s="489">
        <v>150</v>
      </c>
    </row>
    <row r="38" spans="1:17" ht="12.75" customHeight="1" x14ac:dyDescent="0.2">
      <c r="A38" s="709"/>
      <c r="B38" s="710"/>
      <c r="C38" s="717"/>
      <c r="D38" s="268"/>
      <c r="E38" s="1897"/>
      <c r="F38" s="715"/>
      <c r="G38" s="895"/>
      <c r="H38" s="126"/>
      <c r="I38" s="366"/>
      <c r="J38" s="203"/>
      <c r="K38" s="708" t="s">
        <v>184</v>
      </c>
      <c r="L38" s="190">
        <v>870</v>
      </c>
      <c r="M38" s="488">
        <v>870</v>
      </c>
      <c r="N38" s="489">
        <v>870</v>
      </c>
    </row>
    <row r="39" spans="1:17" ht="27.75" customHeight="1" x14ac:dyDescent="0.2">
      <c r="A39" s="709"/>
      <c r="B39" s="710"/>
      <c r="C39" s="717"/>
      <c r="D39" s="268"/>
      <c r="E39" s="1897"/>
      <c r="F39" s="715"/>
      <c r="G39" s="895"/>
      <c r="H39" s="126"/>
      <c r="I39" s="366"/>
      <c r="J39" s="203"/>
      <c r="K39" s="60" t="s">
        <v>254</v>
      </c>
      <c r="L39" s="265">
        <v>1</v>
      </c>
      <c r="M39" s="266">
        <v>1</v>
      </c>
      <c r="N39" s="267">
        <v>1</v>
      </c>
      <c r="Q39" s="336"/>
    </row>
    <row r="40" spans="1:17" ht="29.25" customHeight="1" x14ac:dyDescent="0.2">
      <c r="A40" s="709"/>
      <c r="B40" s="710"/>
      <c r="C40" s="717"/>
      <c r="D40" s="269"/>
      <c r="E40" s="1947"/>
      <c r="F40" s="885"/>
      <c r="G40" s="895"/>
      <c r="H40" s="126"/>
      <c r="I40" s="366"/>
      <c r="J40" s="203"/>
      <c r="K40" s="288" t="s">
        <v>343</v>
      </c>
      <c r="L40" s="335">
        <v>2</v>
      </c>
      <c r="M40" s="664"/>
      <c r="N40" s="665"/>
    </row>
    <row r="41" spans="1:17" ht="26.25" customHeight="1" x14ac:dyDescent="0.2">
      <c r="A41" s="709"/>
      <c r="B41" s="710"/>
      <c r="C41" s="655"/>
      <c r="D41" s="1748" t="s">
        <v>175</v>
      </c>
      <c r="E41" s="1913" t="s">
        <v>178</v>
      </c>
      <c r="F41" s="1571"/>
      <c r="G41" s="74"/>
      <c r="H41" s="142"/>
      <c r="I41" s="132"/>
      <c r="J41" s="205"/>
      <c r="K41" s="1584" t="s">
        <v>200</v>
      </c>
      <c r="L41" s="99">
        <v>100</v>
      </c>
      <c r="M41" s="22"/>
      <c r="N41" s="313"/>
    </row>
    <row r="42" spans="1:17" ht="14.25" customHeight="1" x14ac:dyDescent="0.2">
      <c r="A42" s="709"/>
      <c r="B42" s="710"/>
      <c r="C42" s="655"/>
      <c r="D42" s="1748"/>
      <c r="E42" s="1914"/>
      <c r="F42" s="1562"/>
      <c r="G42" s="29"/>
      <c r="H42" s="1580"/>
      <c r="I42" s="366"/>
      <c r="J42" s="203"/>
      <c r="K42" s="1576" t="s">
        <v>177</v>
      </c>
      <c r="L42" s="22">
        <v>1</v>
      </c>
      <c r="M42" s="22"/>
      <c r="N42" s="313"/>
    </row>
    <row r="43" spans="1:17" ht="9.75" customHeight="1" x14ac:dyDescent="0.2">
      <c r="A43" s="709"/>
      <c r="B43" s="710"/>
      <c r="C43" s="655"/>
      <c r="D43" s="1818"/>
      <c r="E43" s="1914"/>
      <c r="F43" s="1572"/>
      <c r="G43" s="75"/>
      <c r="H43" s="1243"/>
      <c r="I43" s="133"/>
      <c r="J43" s="204"/>
      <c r="K43" s="492"/>
      <c r="L43" s="94"/>
      <c r="M43" s="94"/>
      <c r="N43" s="181"/>
    </row>
    <row r="44" spans="1:17" ht="15" customHeight="1" x14ac:dyDescent="0.2">
      <c r="A44" s="709"/>
      <c r="B44" s="710"/>
      <c r="C44" s="86"/>
      <c r="D44" s="1817" t="s">
        <v>164</v>
      </c>
      <c r="E44" s="1914"/>
      <c r="F44" s="1969"/>
      <c r="G44" s="29"/>
      <c r="H44" s="161"/>
      <c r="I44" s="366"/>
      <c r="J44" s="203"/>
      <c r="K44" s="493" t="s">
        <v>200</v>
      </c>
      <c r="L44" s="99">
        <v>50</v>
      </c>
      <c r="M44" s="238">
        <v>100</v>
      </c>
      <c r="N44" s="230"/>
    </row>
    <row r="45" spans="1:17" ht="12" customHeight="1" x14ac:dyDescent="0.2">
      <c r="A45" s="709"/>
      <c r="B45" s="710"/>
      <c r="C45" s="717"/>
      <c r="D45" s="1818"/>
      <c r="E45" s="1915"/>
      <c r="F45" s="1970"/>
      <c r="G45" s="404"/>
      <c r="H45" s="124"/>
      <c r="I45" s="133"/>
      <c r="J45" s="133"/>
      <c r="K45" s="492"/>
      <c r="L45" s="94"/>
      <c r="M45" s="94"/>
      <c r="N45" s="231"/>
    </row>
    <row r="46" spans="1:17" ht="25.5" customHeight="1" x14ac:dyDescent="0.2">
      <c r="A46" s="873"/>
      <c r="B46" s="874"/>
      <c r="C46" s="86"/>
      <c r="D46" s="1892" t="s">
        <v>146</v>
      </c>
      <c r="E46" s="1903" t="s">
        <v>110</v>
      </c>
      <c r="F46" s="1827"/>
      <c r="G46" s="29"/>
      <c r="H46" s="126"/>
      <c r="I46" s="366"/>
      <c r="J46" s="203"/>
      <c r="K46" s="491" t="s">
        <v>201</v>
      </c>
      <c r="L46" s="45">
        <v>100</v>
      </c>
      <c r="M46" s="239"/>
      <c r="N46" s="230"/>
    </row>
    <row r="47" spans="1:17" ht="17.25" customHeight="1" x14ac:dyDescent="0.2">
      <c r="A47" s="873"/>
      <c r="B47" s="874"/>
      <c r="C47" s="872"/>
      <c r="D47" s="1912"/>
      <c r="E47" s="1830"/>
      <c r="F47" s="1827"/>
      <c r="G47" s="29"/>
      <c r="H47" s="126"/>
      <c r="I47" s="366"/>
      <c r="J47" s="366"/>
      <c r="K47" s="497"/>
      <c r="L47" s="94"/>
      <c r="M47" s="94"/>
      <c r="N47" s="231"/>
    </row>
    <row r="48" spans="1:17" ht="15.75" customHeight="1" x14ac:dyDescent="0.2">
      <c r="A48" s="709"/>
      <c r="B48" s="710"/>
      <c r="C48" s="86"/>
      <c r="D48" s="1892" t="s">
        <v>168</v>
      </c>
      <c r="E48" s="1903" t="s">
        <v>178</v>
      </c>
      <c r="F48" s="1910"/>
      <c r="G48" s="74"/>
      <c r="H48" s="163"/>
      <c r="I48" s="132"/>
      <c r="J48" s="205"/>
      <c r="K48" s="877" t="s">
        <v>99</v>
      </c>
      <c r="L48" s="99">
        <v>1</v>
      </c>
      <c r="M48" s="174"/>
      <c r="N48" s="279"/>
    </row>
    <row r="49" spans="1:14" ht="26.25" customHeight="1" x14ac:dyDescent="0.2">
      <c r="A49" s="709"/>
      <c r="B49" s="710"/>
      <c r="C49" s="717"/>
      <c r="D49" s="1912"/>
      <c r="E49" s="1906"/>
      <c r="F49" s="1911"/>
      <c r="G49" s="404"/>
      <c r="H49" s="130"/>
      <c r="I49" s="133"/>
      <c r="J49" s="204"/>
      <c r="K49" s="194" t="s">
        <v>153</v>
      </c>
      <c r="L49" s="94"/>
      <c r="M49" s="175">
        <v>100</v>
      </c>
      <c r="N49" s="301"/>
    </row>
    <row r="50" spans="1:14" ht="18" customHeight="1" x14ac:dyDescent="0.2">
      <c r="A50" s="709"/>
      <c r="B50" s="710"/>
      <c r="C50" s="86"/>
      <c r="D50" s="1892" t="s">
        <v>144</v>
      </c>
      <c r="E50" s="1903" t="s">
        <v>110</v>
      </c>
      <c r="F50" s="1968"/>
      <c r="G50" s="29"/>
      <c r="H50" s="131"/>
      <c r="I50" s="366"/>
      <c r="J50" s="203"/>
      <c r="K50" s="706" t="s">
        <v>145</v>
      </c>
      <c r="L50" s="99">
        <v>1</v>
      </c>
      <c r="M50" s="173"/>
      <c r="N50" s="23"/>
    </row>
    <row r="51" spans="1:14" ht="25.5" customHeight="1" x14ac:dyDescent="0.2">
      <c r="A51" s="709"/>
      <c r="B51" s="710"/>
      <c r="C51" s="717"/>
      <c r="D51" s="1912"/>
      <c r="E51" s="1830"/>
      <c r="F51" s="1968"/>
      <c r="G51" s="895"/>
      <c r="H51" s="131"/>
      <c r="I51" s="366"/>
      <c r="J51" s="203"/>
      <c r="K51" s="676" t="s">
        <v>152</v>
      </c>
      <c r="L51" s="94">
        <v>10</v>
      </c>
      <c r="M51" s="175">
        <v>100</v>
      </c>
      <c r="N51" s="82"/>
    </row>
    <row r="52" spans="1:14" ht="15" customHeight="1" x14ac:dyDescent="0.2">
      <c r="A52" s="773"/>
      <c r="B52" s="774"/>
      <c r="C52" s="86"/>
      <c r="D52" s="1892" t="s">
        <v>319</v>
      </c>
      <c r="E52" s="1903" t="s">
        <v>110</v>
      </c>
      <c r="F52" s="1910"/>
      <c r="G52" s="74"/>
      <c r="H52" s="163"/>
      <c r="I52" s="132"/>
      <c r="J52" s="205"/>
      <c r="K52" s="1573" t="s">
        <v>169</v>
      </c>
      <c r="L52" s="99">
        <v>1</v>
      </c>
      <c r="M52" s="173"/>
      <c r="N52" s="23"/>
    </row>
    <row r="53" spans="1:14" ht="30.75" customHeight="1" x14ac:dyDescent="0.2">
      <c r="A53" s="773"/>
      <c r="B53" s="774"/>
      <c r="C53" s="775"/>
      <c r="D53" s="1912"/>
      <c r="E53" s="1830"/>
      <c r="F53" s="1911"/>
      <c r="G53" s="404"/>
      <c r="H53" s="130"/>
      <c r="I53" s="133"/>
      <c r="J53" s="204"/>
      <c r="K53" s="194" t="s">
        <v>320</v>
      </c>
      <c r="L53" s="94">
        <v>100</v>
      </c>
      <c r="M53" s="175"/>
      <c r="N53" s="82"/>
    </row>
    <row r="54" spans="1:14" ht="16.5" customHeight="1" x14ac:dyDescent="0.2">
      <c r="A54" s="709"/>
      <c r="B54" s="710"/>
      <c r="C54" s="655"/>
      <c r="D54" s="1817" t="s">
        <v>284</v>
      </c>
      <c r="E54" s="1903" t="s">
        <v>178</v>
      </c>
      <c r="F54" s="885"/>
      <c r="G54" s="29"/>
      <c r="H54" s="126"/>
      <c r="I54" s="366"/>
      <c r="J54" s="203"/>
      <c r="K54" s="493" t="s">
        <v>199</v>
      </c>
      <c r="L54" s="239"/>
      <c r="M54" s="239">
        <v>100</v>
      </c>
      <c r="N54" s="230"/>
    </row>
    <row r="55" spans="1:14" ht="12.75" customHeight="1" x14ac:dyDescent="0.2">
      <c r="A55" s="709"/>
      <c r="B55" s="710"/>
      <c r="C55" s="655"/>
      <c r="D55" s="1818"/>
      <c r="E55" s="1906"/>
      <c r="F55" s="1572"/>
      <c r="G55" s="29"/>
      <c r="H55" s="126"/>
      <c r="I55" s="366"/>
      <c r="J55" s="203"/>
      <c r="K55" s="492"/>
      <c r="L55" s="94"/>
      <c r="M55" s="94"/>
      <c r="N55" s="231"/>
    </row>
    <row r="56" spans="1:14" ht="15" customHeight="1" x14ac:dyDescent="0.2">
      <c r="A56" s="873"/>
      <c r="B56" s="874"/>
      <c r="C56" s="655"/>
      <c r="D56" s="1817" t="s">
        <v>174</v>
      </c>
      <c r="E56" s="1903" t="s">
        <v>178</v>
      </c>
      <c r="F56" s="871"/>
      <c r="G56" s="74" t="s">
        <v>49</v>
      </c>
      <c r="H56" s="125">
        <v>10</v>
      </c>
      <c r="I56" s="132"/>
      <c r="J56" s="205"/>
      <c r="K56" s="881" t="s">
        <v>145</v>
      </c>
      <c r="L56" s="99">
        <v>1</v>
      </c>
      <c r="M56" s="239"/>
      <c r="N56" s="180"/>
    </row>
    <row r="57" spans="1:14" ht="25.5" customHeight="1" x14ac:dyDescent="0.2">
      <c r="A57" s="873"/>
      <c r="B57" s="874"/>
      <c r="C57" s="655"/>
      <c r="D57" s="1818"/>
      <c r="E57" s="1906"/>
      <c r="F57" s="876"/>
      <c r="G57" s="75"/>
      <c r="H57" s="124"/>
      <c r="I57" s="133"/>
      <c r="J57" s="204"/>
      <c r="K57" s="311" t="s">
        <v>199</v>
      </c>
      <c r="L57" s="94"/>
      <c r="M57" s="94"/>
      <c r="N57" s="181">
        <v>100</v>
      </c>
    </row>
    <row r="58" spans="1:14" ht="15" customHeight="1" x14ac:dyDescent="0.2">
      <c r="A58" s="709"/>
      <c r="B58" s="710"/>
      <c r="C58" s="655"/>
      <c r="D58" s="1817" t="s">
        <v>357</v>
      </c>
      <c r="E58" s="1903" t="s">
        <v>178</v>
      </c>
      <c r="F58" s="715"/>
      <c r="G58" s="29"/>
      <c r="H58" s="126"/>
      <c r="I58" s="366"/>
      <c r="J58" s="203"/>
      <c r="K58" s="706" t="s">
        <v>288</v>
      </c>
      <c r="L58" s="99"/>
      <c r="M58" s="239">
        <v>1</v>
      </c>
      <c r="N58" s="230"/>
    </row>
    <row r="59" spans="1:14" ht="29.25" customHeight="1" x14ac:dyDescent="0.2">
      <c r="A59" s="709"/>
      <c r="B59" s="710"/>
      <c r="C59" s="655"/>
      <c r="D59" s="1818"/>
      <c r="E59" s="1906"/>
      <c r="F59" s="1572"/>
      <c r="G59" s="75"/>
      <c r="H59" s="124"/>
      <c r="I59" s="133"/>
      <c r="J59" s="204"/>
      <c r="K59" s="410" t="s">
        <v>287</v>
      </c>
      <c r="L59" s="94"/>
      <c r="M59" s="94">
        <v>100</v>
      </c>
      <c r="N59" s="231"/>
    </row>
    <row r="60" spans="1:14" ht="26.25" customHeight="1" x14ac:dyDescent="0.2">
      <c r="A60" s="1478"/>
      <c r="B60" s="1479"/>
      <c r="C60" s="1482"/>
      <c r="D60" s="1817" t="s">
        <v>198</v>
      </c>
      <c r="E60" s="1903" t="s">
        <v>178</v>
      </c>
      <c r="F60" s="1476"/>
      <c r="G60" s="29"/>
      <c r="H60" s="126"/>
      <c r="I60" s="366"/>
      <c r="J60" s="203"/>
      <c r="K60" s="1840" t="s">
        <v>202</v>
      </c>
      <c r="L60" s="99">
        <v>100</v>
      </c>
      <c r="M60" s="239"/>
      <c r="N60" s="230"/>
    </row>
    <row r="61" spans="1:14" ht="18" customHeight="1" x14ac:dyDescent="0.2">
      <c r="A61" s="1536"/>
      <c r="B61" s="1537"/>
      <c r="C61" s="1540"/>
      <c r="D61" s="1818"/>
      <c r="E61" s="1906"/>
      <c r="F61" s="1483"/>
      <c r="G61" s="75"/>
      <c r="H61" s="124"/>
      <c r="I61" s="133"/>
      <c r="J61" s="130"/>
      <c r="K61" s="1841"/>
      <c r="L61" s="94"/>
      <c r="M61" s="94"/>
      <c r="N61" s="231"/>
    </row>
    <row r="62" spans="1:14" ht="17.25" customHeight="1" x14ac:dyDescent="0.2">
      <c r="A62" s="709"/>
      <c r="B62" s="710"/>
      <c r="C62" s="717"/>
      <c r="D62" s="1748" t="s">
        <v>112</v>
      </c>
      <c r="E62" s="1905" t="s">
        <v>110</v>
      </c>
      <c r="F62" s="871" t="s">
        <v>46</v>
      </c>
      <c r="G62" s="820" t="s">
        <v>205</v>
      </c>
      <c r="H62" s="368">
        <f>443-1.1</f>
        <v>441.9</v>
      </c>
      <c r="I62" s="221"/>
      <c r="J62" s="131"/>
      <c r="K62" s="1902" t="s">
        <v>203</v>
      </c>
      <c r="L62" s="99">
        <v>100</v>
      </c>
      <c r="M62" s="99"/>
      <c r="N62" s="54"/>
    </row>
    <row r="63" spans="1:14" ht="17.25" customHeight="1" x14ac:dyDescent="0.2">
      <c r="A63" s="709"/>
      <c r="B63" s="710"/>
      <c r="C63" s="717"/>
      <c r="D63" s="1904"/>
      <c r="E63" s="1904"/>
      <c r="F63" s="871"/>
      <c r="G63" s="820"/>
      <c r="H63" s="131"/>
      <c r="I63" s="221"/>
      <c r="J63" s="131"/>
      <c r="K63" s="1902"/>
      <c r="L63" s="99"/>
      <c r="M63" s="99"/>
      <c r="N63" s="179"/>
    </row>
    <row r="64" spans="1:14" ht="17.25" customHeight="1" x14ac:dyDescent="0.2">
      <c r="A64" s="709"/>
      <c r="B64" s="710"/>
      <c r="C64" s="717"/>
      <c r="D64" s="1904"/>
      <c r="E64" s="1904"/>
      <c r="F64" s="871"/>
      <c r="G64" s="404"/>
      <c r="H64" s="130"/>
      <c r="I64" s="224"/>
      <c r="J64" s="204"/>
      <c r="K64" s="1902"/>
      <c r="L64" s="99"/>
      <c r="M64" s="99"/>
      <c r="N64" s="179"/>
    </row>
    <row r="65" spans="1:17" ht="20.25" customHeight="1" thickBot="1" x14ac:dyDescent="0.25">
      <c r="A65" s="712"/>
      <c r="B65" s="375"/>
      <c r="C65" s="722"/>
      <c r="D65" s="878"/>
      <c r="E65" s="879"/>
      <c r="F65" s="880"/>
      <c r="G65" s="28" t="s">
        <v>6</v>
      </c>
      <c r="H65" s="241">
        <f>SUM(H15:H63)</f>
        <v>2527.3000000000002</v>
      </c>
      <c r="I65" s="241">
        <f t="shared" ref="I65:J65" si="0">SUM(I15:I63)</f>
        <v>2380.5</v>
      </c>
      <c r="J65" s="241">
        <f t="shared" si="0"/>
        <v>469</v>
      </c>
      <c r="K65" s="671"/>
      <c r="L65" s="55"/>
      <c r="M65" s="55"/>
      <c r="N65" s="220"/>
    </row>
    <row r="66" spans="1:17" ht="14.25" customHeight="1" x14ac:dyDescent="0.2">
      <c r="A66" s="709" t="s">
        <v>5</v>
      </c>
      <c r="B66" s="716" t="s">
        <v>5</v>
      </c>
      <c r="C66" s="717" t="s">
        <v>7</v>
      </c>
      <c r="D66" s="1907" t="s">
        <v>53</v>
      </c>
      <c r="E66" s="1908"/>
      <c r="F66" s="1567" t="s">
        <v>27</v>
      </c>
      <c r="G66" s="252" t="s">
        <v>24</v>
      </c>
      <c r="H66" s="365">
        <f>3077.1-110</f>
        <v>2967.1</v>
      </c>
      <c r="I66" s="365">
        <v>3016.9</v>
      </c>
      <c r="J66" s="160">
        <v>3016.9</v>
      </c>
      <c r="K66" s="390"/>
      <c r="L66" s="405"/>
      <c r="M66" s="405"/>
      <c r="N66" s="182"/>
    </row>
    <row r="67" spans="1:17" ht="15" customHeight="1" x14ac:dyDescent="0.2">
      <c r="A67" s="709"/>
      <c r="B67" s="716"/>
      <c r="C67" s="717"/>
      <c r="D67" s="1890"/>
      <c r="E67" s="1898"/>
      <c r="F67" s="1562"/>
      <c r="G67" s="1588" t="s">
        <v>40</v>
      </c>
      <c r="H67" s="365">
        <f>0.8</f>
        <v>0.8</v>
      </c>
      <c r="I67" s="365">
        <v>0.8</v>
      </c>
      <c r="J67" s="366">
        <v>0.8</v>
      </c>
      <c r="K67" s="390"/>
      <c r="L67" s="405"/>
      <c r="M67" s="405"/>
      <c r="N67" s="182"/>
    </row>
    <row r="68" spans="1:17" ht="18.75" customHeight="1" x14ac:dyDescent="0.2">
      <c r="A68" s="709"/>
      <c r="B68" s="716"/>
      <c r="C68" s="717"/>
      <c r="D68" s="1891"/>
      <c r="E68" s="1909"/>
      <c r="F68" s="1572"/>
      <c r="G68" s="404" t="s">
        <v>58</v>
      </c>
      <c r="H68" s="102">
        <v>50</v>
      </c>
      <c r="I68" s="102"/>
      <c r="J68" s="133"/>
      <c r="K68" s="339"/>
      <c r="L68" s="340"/>
      <c r="M68" s="340"/>
      <c r="N68" s="341"/>
    </row>
    <row r="69" spans="1:17" ht="31.5" customHeight="1" x14ac:dyDescent="0.2">
      <c r="A69" s="1803"/>
      <c r="B69" s="1847"/>
      <c r="C69" s="1850"/>
      <c r="D69" s="1817" t="s">
        <v>70</v>
      </c>
      <c r="E69" s="1946"/>
      <c r="F69" s="1836"/>
      <c r="G69" s="9"/>
      <c r="H69" s="142"/>
      <c r="I69" s="162"/>
      <c r="J69" s="132"/>
      <c r="K69" s="1609" t="s">
        <v>358</v>
      </c>
      <c r="L69" s="405">
        <v>8.6</v>
      </c>
      <c r="M69" s="405">
        <v>8.6</v>
      </c>
      <c r="N69" s="182">
        <v>8.6</v>
      </c>
    </row>
    <row r="70" spans="1:17" ht="21.75" customHeight="1" x14ac:dyDescent="0.2">
      <c r="A70" s="1803"/>
      <c r="B70" s="1847"/>
      <c r="C70" s="1850"/>
      <c r="D70" s="1891"/>
      <c r="E70" s="1947"/>
      <c r="F70" s="1837"/>
      <c r="G70" s="404"/>
      <c r="H70" s="1243"/>
      <c r="I70" s="128"/>
      <c r="J70" s="133"/>
      <c r="K70" s="778" t="s">
        <v>220</v>
      </c>
      <c r="L70" s="779" t="s">
        <v>321</v>
      </c>
      <c r="M70" s="175"/>
      <c r="N70" s="273"/>
    </row>
    <row r="71" spans="1:17" ht="18" customHeight="1" x14ac:dyDescent="0.2">
      <c r="A71" s="1803"/>
      <c r="B71" s="1847"/>
      <c r="C71" s="1850"/>
      <c r="D71" s="1899" t="s">
        <v>37</v>
      </c>
      <c r="E71" s="1574"/>
      <c r="F71" s="1562"/>
      <c r="G71" s="11"/>
      <c r="H71" s="1580"/>
      <c r="I71" s="161"/>
      <c r="J71" s="366"/>
      <c r="K71" s="1585" t="s">
        <v>39</v>
      </c>
      <c r="L71" s="98">
        <v>57</v>
      </c>
      <c r="M71" s="98">
        <v>57</v>
      </c>
      <c r="N71" s="177">
        <v>57</v>
      </c>
    </row>
    <row r="72" spans="1:17" ht="14.25" customHeight="1" x14ac:dyDescent="0.2">
      <c r="A72" s="1803"/>
      <c r="B72" s="1847"/>
      <c r="C72" s="1850"/>
      <c r="D72" s="1899"/>
      <c r="E72" s="1574"/>
      <c r="F72" s="1562"/>
      <c r="G72" s="1588"/>
      <c r="H72" s="1580"/>
      <c r="I72" s="161"/>
      <c r="J72" s="366"/>
      <c r="K72" s="280" t="s">
        <v>71</v>
      </c>
      <c r="L72" s="842">
        <v>2900</v>
      </c>
      <c r="M72" s="842">
        <v>2900</v>
      </c>
      <c r="N72" s="843">
        <v>2900</v>
      </c>
    </row>
    <row r="73" spans="1:17" ht="30" customHeight="1" x14ac:dyDescent="0.2">
      <c r="A73" s="1803"/>
      <c r="B73" s="1847"/>
      <c r="C73" s="1850"/>
      <c r="D73" s="1900"/>
      <c r="E73" s="1579"/>
      <c r="F73" s="1572"/>
      <c r="G73" s="27"/>
      <c r="H73" s="1243"/>
      <c r="I73" s="128"/>
      <c r="J73" s="133"/>
      <c r="K73" s="1582" t="s">
        <v>197</v>
      </c>
      <c r="L73" s="263">
        <v>1</v>
      </c>
      <c r="M73" s="422"/>
      <c r="N73" s="613"/>
    </row>
    <row r="74" spans="1:17" ht="15.75" customHeight="1" x14ac:dyDescent="0.2">
      <c r="A74" s="709"/>
      <c r="B74" s="716"/>
      <c r="C74" s="717"/>
      <c r="D74" s="1892" t="s">
        <v>151</v>
      </c>
      <c r="E74" s="1577"/>
      <c r="F74" s="1571"/>
      <c r="G74" s="1589"/>
      <c r="H74" s="142"/>
      <c r="I74" s="162"/>
      <c r="J74" s="132"/>
      <c r="K74" s="1610" t="s">
        <v>186</v>
      </c>
      <c r="L74" s="343" t="s">
        <v>148</v>
      </c>
      <c r="M74" s="344" t="s">
        <v>148</v>
      </c>
      <c r="N74" s="345" t="s">
        <v>148</v>
      </c>
    </row>
    <row r="75" spans="1:17" ht="15.75" customHeight="1" x14ac:dyDescent="0.2">
      <c r="A75" s="709"/>
      <c r="B75" s="716"/>
      <c r="C75" s="717"/>
      <c r="D75" s="1893"/>
      <c r="E75" s="1574"/>
      <c r="F75" s="1562"/>
      <c r="G75" s="1588"/>
      <c r="H75" s="1580"/>
      <c r="I75" s="161"/>
      <c r="J75" s="366"/>
      <c r="K75" s="1581" t="s">
        <v>187</v>
      </c>
      <c r="L75" s="265" t="s">
        <v>147</v>
      </c>
      <c r="M75" s="423" t="s">
        <v>147</v>
      </c>
      <c r="N75" s="267" t="s">
        <v>147</v>
      </c>
    </row>
    <row r="76" spans="1:17" ht="27.75" customHeight="1" x14ac:dyDescent="0.2">
      <c r="A76" s="709"/>
      <c r="B76" s="716"/>
      <c r="C76" s="717"/>
      <c r="D76" s="1893"/>
      <c r="E76" s="1574"/>
      <c r="F76" s="1562"/>
      <c r="G76" s="1588"/>
      <c r="H76" s="1580"/>
      <c r="I76" s="161"/>
      <c r="J76" s="366"/>
      <c r="K76" s="547" t="s">
        <v>255</v>
      </c>
      <c r="L76" s="51" t="s">
        <v>301</v>
      </c>
      <c r="M76" s="498"/>
      <c r="N76" s="499"/>
    </row>
    <row r="77" spans="1:17" ht="30" customHeight="1" x14ac:dyDescent="0.2">
      <c r="A77" s="709"/>
      <c r="B77" s="716"/>
      <c r="C77" s="717"/>
      <c r="D77" s="1894"/>
      <c r="E77" s="1579"/>
      <c r="F77" s="1572"/>
      <c r="G77" s="404"/>
      <c r="H77" s="1243"/>
      <c r="I77" s="128"/>
      <c r="J77" s="133"/>
      <c r="K77" s="778" t="s">
        <v>179</v>
      </c>
      <c r="L77" s="43" t="s">
        <v>171</v>
      </c>
      <c r="M77" s="424"/>
      <c r="N77" s="200"/>
    </row>
    <row r="78" spans="1:17" ht="26.25" customHeight="1" x14ac:dyDescent="0.2">
      <c r="A78" s="709"/>
      <c r="B78" s="716"/>
      <c r="C78" s="717"/>
      <c r="D78" s="1575" t="s">
        <v>57</v>
      </c>
      <c r="E78" s="707"/>
      <c r="F78" s="715"/>
      <c r="G78" s="27"/>
      <c r="H78" s="102"/>
      <c r="I78" s="128"/>
      <c r="J78" s="133"/>
      <c r="K78" s="167" t="s">
        <v>38</v>
      </c>
      <c r="L78" s="45">
        <v>10</v>
      </c>
      <c r="M78" s="174">
        <v>10</v>
      </c>
      <c r="N78" s="274">
        <v>10</v>
      </c>
      <c r="Q78" s="336"/>
    </row>
    <row r="79" spans="1:17" ht="18" customHeight="1" thickBot="1" x14ac:dyDescent="0.25">
      <c r="A79" s="709"/>
      <c r="B79" s="716"/>
      <c r="C79" s="717"/>
      <c r="D79" s="704"/>
      <c r="E79" s="718"/>
      <c r="F79" s="719"/>
      <c r="G79" s="28" t="s">
        <v>6</v>
      </c>
      <c r="H79" s="241">
        <f>SUM(H66:H78)</f>
        <v>3017.9</v>
      </c>
      <c r="I79" s="241">
        <f t="shared" ref="I79:J79" si="1">SUM(I66:I78)</f>
        <v>3017.7</v>
      </c>
      <c r="J79" s="217">
        <f t="shared" si="1"/>
        <v>3017.7</v>
      </c>
      <c r="K79" s="856"/>
      <c r="L79" s="94"/>
      <c r="M79" s="175"/>
      <c r="N79" s="273"/>
    </row>
    <row r="80" spans="1:17" ht="10.5" customHeight="1" x14ac:dyDescent="0.2">
      <c r="A80" s="711" t="s">
        <v>5</v>
      </c>
      <c r="B80" s="713" t="s">
        <v>5</v>
      </c>
      <c r="C80" s="329" t="s">
        <v>26</v>
      </c>
      <c r="D80" s="1889" t="s">
        <v>54</v>
      </c>
      <c r="E80" s="347"/>
      <c r="F80" s="329" t="s">
        <v>27</v>
      </c>
      <c r="G80" s="252" t="s">
        <v>24</v>
      </c>
      <c r="H80" s="164">
        <f>1097.6+12.5+14.3+11.9</f>
        <v>1136.3</v>
      </c>
      <c r="I80" s="160">
        <v>913</v>
      </c>
      <c r="J80" s="261">
        <v>1123.7</v>
      </c>
      <c r="K80" s="348"/>
      <c r="L80" s="337"/>
      <c r="M80" s="337"/>
      <c r="N80" s="338"/>
    </row>
    <row r="81" spans="1:14" ht="14.25" customHeight="1" x14ac:dyDescent="0.2">
      <c r="A81" s="709"/>
      <c r="B81" s="716"/>
      <c r="C81" s="655"/>
      <c r="D81" s="1890"/>
      <c r="E81" s="346"/>
      <c r="F81" s="655"/>
      <c r="G81" s="895" t="s">
        <v>40</v>
      </c>
      <c r="H81" s="131">
        <v>32.700000000000003</v>
      </c>
      <c r="I81" s="366">
        <v>32.700000000000003</v>
      </c>
      <c r="J81" s="203">
        <v>32.700000000000003</v>
      </c>
      <c r="K81" s="708"/>
      <c r="L81" s="405"/>
      <c r="M81" s="405"/>
      <c r="N81" s="182"/>
    </row>
    <row r="82" spans="1:14" ht="12" customHeight="1" x14ac:dyDescent="0.2">
      <c r="A82" s="709"/>
      <c r="B82" s="716"/>
      <c r="C82" s="655"/>
      <c r="D82" s="1890"/>
      <c r="E82" s="346"/>
      <c r="F82" s="655"/>
      <c r="G82" s="895" t="s">
        <v>90</v>
      </c>
      <c r="H82" s="131">
        <v>3.6</v>
      </c>
      <c r="I82" s="366"/>
      <c r="J82" s="203"/>
      <c r="K82" s="708"/>
      <c r="L82" s="405"/>
      <c r="M82" s="405"/>
      <c r="N82" s="182"/>
    </row>
    <row r="83" spans="1:14" ht="15" customHeight="1" x14ac:dyDescent="0.2">
      <c r="A83" s="709"/>
      <c r="B83" s="716"/>
      <c r="C83" s="655"/>
      <c r="D83" s="1891"/>
      <c r="E83" s="346"/>
      <c r="F83" s="655"/>
      <c r="G83" s="404" t="s">
        <v>68</v>
      </c>
      <c r="H83" s="130">
        <v>14.3</v>
      </c>
      <c r="I83" s="133"/>
      <c r="J83" s="204"/>
      <c r="K83" s="19"/>
      <c r="L83" s="385"/>
      <c r="M83" s="385"/>
      <c r="N83" s="667"/>
    </row>
    <row r="84" spans="1:14" ht="27" customHeight="1" x14ac:dyDescent="0.2">
      <c r="A84" s="709"/>
      <c r="B84" s="716"/>
      <c r="C84" s="655"/>
      <c r="D84" s="1895" t="s">
        <v>117</v>
      </c>
      <c r="E84" s="1897" t="s">
        <v>66</v>
      </c>
      <c r="F84" s="655"/>
      <c r="G84" s="29"/>
      <c r="H84" s="131"/>
      <c r="I84" s="366"/>
      <c r="J84" s="211"/>
      <c r="K84" s="673" t="s">
        <v>292</v>
      </c>
      <c r="L84" s="511">
        <v>80</v>
      </c>
      <c r="M84" s="511">
        <v>100</v>
      </c>
      <c r="N84" s="512"/>
    </row>
    <row r="85" spans="1:14" ht="16.5" customHeight="1" x14ac:dyDescent="0.2">
      <c r="A85" s="709"/>
      <c r="B85" s="716"/>
      <c r="C85" s="655"/>
      <c r="D85" s="1748"/>
      <c r="E85" s="1897"/>
      <c r="F85" s="655"/>
      <c r="G85" s="29"/>
      <c r="H85" s="131"/>
      <c r="I85" s="366"/>
      <c r="J85" s="211"/>
      <c r="K85" s="282" t="s">
        <v>260</v>
      </c>
      <c r="L85" s="283">
        <v>40</v>
      </c>
      <c r="M85" s="283">
        <v>40</v>
      </c>
      <c r="N85" s="284"/>
    </row>
    <row r="86" spans="1:14" ht="25.5" customHeight="1" x14ac:dyDescent="0.2">
      <c r="A86" s="709"/>
      <c r="B86" s="716"/>
      <c r="C86" s="655"/>
      <c r="D86" s="1748"/>
      <c r="E86" s="1897"/>
      <c r="F86" s="655"/>
      <c r="G86" s="29"/>
      <c r="H86" s="131"/>
      <c r="I86" s="366"/>
      <c r="J86" s="211"/>
      <c r="K86" s="282" t="s">
        <v>359</v>
      </c>
      <c r="L86" s="283">
        <v>15</v>
      </c>
      <c r="M86" s="283">
        <v>15</v>
      </c>
      <c r="N86" s="284"/>
    </row>
    <row r="87" spans="1:14" ht="27" customHeight="1" x14ac:dyDescent="0.2">
      <c r="A87" s="709"/>
      <c r="B87" s="716"/>
      <c r="C87" s="655"/>
      <c r="D87" s="1748"/>
      <c r="E87" s="1897"/>
      <c r="F87" s="655"/>
      <c r="G87" s="29"/>
      <c r="H87" s="131"/>
      <c r="I87" s="366"/>
      <c r="J87" s="211"/>
      <c r="K87" s="282" t="s">
        <v>360</v>
      </c>
      <c r="L87" s="283">
        <v>4</v>
      </c>
      <c r="M87" s="283">
        <v>4</v>
      </c>
      <c r="N87" s="284"/>
    </row>
    <row r="88" spans="1:14" ht="39.75" customHeight="1" x14ac:dyDescent="0.2">
      <c r="A88" s="709"/>
      <c r="B88" s="716"/>
      <c r="C88" s="655"/>
      <c r="D88" s="1896"/>
      <c r="E88" s="1898"/>
      <c r="F88" s="655"/>
      <c r="G88" s="29"/>
      <c r="H88" s="131"/>
      <c r="I88" s="366"/>
      <c r="J88" s="211"/>
      <c r="K88" s="659" t="s">
        <v>345</v>
      </c>
      <c r="L88" s="283">
        <v>50</v>
      </c>
      <c r="M88" s="283">
        <v>100</v>
      </c>
      <c r="N88" s="284"/>
    </row>
    <row r="89" spans="1:14" ht="18.75" customHeight="1" x14ac:dyDescent="0.2">
      <c r="A89" s="709"/>
      <c r="B89" s="716"/>
      <c r="C89" s="655"/>
      <c r="D89" s="1748"/>
      <c r="E89" s="114"/>
      <c r="F89" s="655"/>
      <c r="G89" s="29"/>
      <c r="H89" s="131"/>
      <c r="I89" s="366"/>
      <c r="J89" s="211"/>
      <c r="K89" s="1838" t="s">
        <v>346</v>
      </c>
      <c r="L89" s="349">
        <v>50</v>
      </c>
      <c r="M89" s="349">
        <v>100</v>
      </c>
      <c r="N89" s="429"/>
    </row>
    <row r="90" spans="1:14" ht="18.75" customHeight="1" x14ac:dyDescent="0.2">
      <c r="A90" s="709"/>
      <c r="B90" s="716"/>
      <c r="C90" s="655"/>
      <c r="D90" s="1748"/>
      <c r="E90" s="114"/>
      <c r="F90" s="655"/>
      <c r="G90" s="29"/>
      <c r="H90" s="131"/>
      <c r="I90" s="366"/>
      <c r="J90" s="211"/>
      <c r="K90" s="1901"/>
      <c r="L90" s="186"/>
      <c r="M90" s="186"/>
      <c r="N90" s="662"/>
    </row>
    <row r="91" spans="1:14" ht="29.25" customHeight="1" x14ac:dyDescent="0.2">
      <c r="A91" s="709"/>
      <c r="B91" s="716"/>
      <c r="C91" s="655"/>
      <c r="D91" s="1748"/>
      <c r="E91" s="114"/>
      <c r="F91" s="655"/>
      <c r="G91" s="29"/>
      <c r="H91" s="131"/>
      <c r="I91" s="366"/>
      <c r="J91" s="203"/>
      <c r="K91" s="59" t="s">
        <v>361</v>
      </c>
      <c r="L91" s="426">
        <v>100</v>
      </c>
      <c r="M91" s="426"/>
      <c r="N91" s="427"/>
    </row>
    <row r="92" spans="1:14" ht="24.75" customHeight="1" x14ac:dyDescent="0.2">
      <c r="A92" s="709"/>
      <c r="B92" s="716"/>
      <c r="C92" s="655"/>
      <c r="D92" s="1834"/>
      <c r="E92" s="123"/>
      <c r="F92" s="655"/>
      <c r="G92" s="29"/>
      <c r="H92" s="131"/>
      <c r="I92" s="366"/>
      <c r="J92" s="203"/>
      <c r="K92" s="659" t="s">
        <v>362</v>
      </c>
      <c r="L92" s="283">
        <v>1</v>
      </c>
      <c r="M92" s="283"/>
      <c r="N92" s="284"/>
    </row>
    <row r="93" spans="1:14" ht="27.75" customHeight="1" x14ac:dyDescent="0.2">
      <c r="A93" s="709"/>
      <c r="B93" s="716"/>
      <c r="C93" s="655"/>
      <c r="D93" s="705"/>
      <c r="E93" s="114"/>
      <c r="F93" s="655"/>
      <c r="G93" s="29"/>
      <c r="H93" s="131"/>
      <c r="I93" s="366"/>
      <c r="J93" s="211"/>
      <c r="K93" s="659" t="s">
        <v>363</v>
      </c>
      <c r="L93" s="283">
        <v>4</v>
      </c>
      <c r="M93" s="283"/>
      <c r="N93" s="284"/>
    </row>
    <row r="94" spans="1:14" ht="24.75" customHeight="1" x14ac:dyDescent="0.2">
      <c r="A94" s="709"/>
      <c r="B94" s="716"/>
      <c r="C94" s="655"/>
      <c r="D94" s="705"/>
      <c r="E94" s="114"/>
      <c r="F94" s="655"/>
      <c r="G94" s="29"/>
      <c r="H94" s="131"/>
      <c r="I94" s="366"/>
      <c r="J94" s="203"/>
      <c r="K94" s="661" t="s">
        <v>106</v>
      </c>
      <c r="L94" s="426">
        <v>4</v>
      </c>
      <c r="M94" s="426"/>
      <c r="N94" s="427"/>
    </row>
    <row r="95" spans="1:14" ht="29.25" customHeight="1" x14ac:dyDescent="0.2">
      <c r="A95" s="1409"/>
      <c r="B95" s="1410"/>
      <c r="C95" s="1411"/>
      <c r="D95" s="1408"/>
      <c r="E95" s="114"/>
      <c r="F95" s="1411"/>
      <c r="G95" s="29"/>
      <c r="H95" s="131"/>
      <c r="I95" s="366"/>
      <c r="J95" s="203"/>
      <c r="K95" s="1486" t="s">
        <v>408</v>
      </c>
      <c r="L95" s="186"/>
      <c r="M95" s="186">
        <v>1</v>
      </c>
      <c r="N95" s="662"/>
    </row>
    <row r="96" spans="1:14" ht="29.25" customHeight="1" x14ac:dyDescent="0.2">
      <c r="A96" s="709"/>
      <c r="B96" s="716"/>
      <c r="C96" s="655"/>
      <c r="D96" s="1561"/>
      <c r="E96" s="114"/>
      <c r="F96" s="655"/>
      <c r="G96" s="29"/>
      <c r="H96" s="131"/>
      <c r="I96" s="366"/>
      <c r="J96" s="203"/>
      <c r="K96" s="1564" t="s">
        <v>310</v>
      </c>
      <c r="L96" s="674">
        <v>2</v>
      </c>
      <c r="M96" s="674">
        <v>2</v>
      </c>
      <c r="N96" s="672">
        <v>2</v>
      </c>
    </row>
    <row r="97" spans="1:20" ht="12.75" customHeight="1" x14ac:dyDescent="0.2">
      <c r="A97" s="709"/>
      <c r="B97" s="716"/>
      <c r="C97" s="717"/>
      <c r="D97" s="1817" t="s">
        <v>150</v>
      </c>
      <c r="E97" s="1570"/>
      <c r="F97" s="156"/>
      <c r="G97" s="1589"/>
      <c r="H97" s="163"/>
      <c r="I97" s="132"/>
      <c r="J97" s="205"/>
      <c r="K97" s="1885" t="s">
        <v>401</v>
      </c>
      <c r="L97" s="186">
        <v>1</v>
      </c>
      <c r="M97" s="186">
        <v>1</v>
      </c>
      <c r="N97" s="662">
        <v>1</v>
      </c>
    </row>
    <row r="98" spans="1:20" ht="28.5" customHeight="1" x14ac:dyDescent="0.2">
      <c r="A98" s="709"/>
      <c r="B98" s="716"/>
      <c r="C98" s="655"/>
      <c r="D98" s="1818"/>
      <c r="E98" s="1569"/>
      <c r="F98" s="1604"/>
      <c r="G98" s="27"/>
      <c r="H98" s="130"/>
      <c r="I98" s="133"/>
      <c r="J98" s="204"/>
      <c r="K98" s="1886"/>
      <c r="L98" s="94"/>
      <c r="M98" s="94"/>
      <c r="N98" s="183"/>
    </row>
    <row r="99" spans="1:20" ht="15.75" customHeight="1" x14ac:dyDescent="0.2">
      <c r="A99" s="709"/>
      <c r="B99" s="716"/>
      <c r="C99" s="655"/>
      <c r="D99" s="1748" t="s">
        <v>89</v>
      </c>
      <c r="E99" s="1887" t="s">
        <v>66</v>
      </c>
      <c r="F99" s="655"/>
      <c r="G99" s="895"/>
      <c r="H99" s="526"/>
      <c r="I99" s="208"/>
      <c r="J99" s="206"/>
      <c r="K99" s="530" t="s">
        <v>155</v>
      </c>
      <c r="L99" s="520">
        <v>22.5</v>
      </c>
      <c r="M99" s="520">
        <v>22.5</v>
      </c>
      <c r="N99" s="528">
        <v>22.5</v>
      </c>
    </row>
    <row r="100" spans="1:20" ht="15.75" customHeight="1" x14ac:dyDescent="0.2">
      <c r="A100" s="709"/>
      <c r="B100" s="716"/>
      <c r="C100" s="655"/>
      <c r="D100" s="1748"/>
      <c r="E100" s="1887"/>
      <c r="F100" s="655"/>
      <c r="G100" s="895"/>
      <c r="H100" s="526"/>
      <c r="I100" s="366"/>
      <c r="J100" s="203"/>
      <c r="K100" s="530" t="s">
        <v>156</v>
      </c>
      <c r="L100" s="521">
        <v>111</v>
      </c>
      <c r="M100" s="521">
        <v>111</v>
      </c>
      <c r="N100" s="522">
        <v>111</v>
      </c>
    </row>
    <row r="101" spans="1:20" ht="15.75" customHeight="1" x14ac:dyDescent="0.2">
      <c r="A101" s="709"/>
      <c r="B101" s="710"/>
      <c r="C101" s="717"/>
      <c r="D101" s="1748"/>
      <c r="E101" s="1887"/>
      <c r="F101" s="655"/>
      <c r="G101" s="895"/>
      <c r="H101" s="526"/>
      <c r="I101" s="366"/>
      <c r="J101" s="203"/>
      <c r="K101" s="531" t="s">
        <v>154</v>
      </c>
      <c r="L101" s="532">
        <v>5</v>
      </c>
      <c r="M101" s="532">
        <v>5</v>
      </c>
      <c r="N101" s="533">
        <v>5</v>
      </c>
    </row>
    <row r="102" spans="1:20" ht="30" customHeight="1" x14ac:dyDescent="0.2">
      <c r="A102" s="709"/>
      <c r="B102" s="716"/>
      <c r="C102" s="655"/>
      <c r="D102" s="1748"/>
      <c r="E102" s="1887"/>
      <c r="F102" s="655"/>
      <c r="G102" s="895"/>
      <c r="H102" s="529"/>
      <c r="I102" s="366"/>
      <c r="J102" s="203"/>
      <c r="K102" s="575" t="s">
        <v>193</v>
      </c>
      <c r="L102" s="576">
        <v>1</v>
      </c>
      <c r="M102" s="577">
        <v>1</v>
      </c>
      <c r="N102" s="578">
        <v>1</v>
      </c>
    </row>
    <row r="103" spans="1:20" ht="15" customHeight="1" x14ac:dyDescent="0.2">
      <c r="A103" s="709"/>
      <c r="B103" s="716"/>
      <c r="C103" s="655"/>
      <c r="D103" s="1748"/>
      <c r="E103" s="1887"/>
      <c r="F103" s="655"/>
      <c r="G103" s="895"/>
      <c r="H103" s="131"/>
      <c r="I103" s="366"/>
      <c r="J103" s="203"/>
      <c r="K103" s="1882" t="s">
        <v>364</v>
      </c>
      <c r="L103" s="334">
        <v>1</v>
      </c>
      <c r="M103" s="334">
        <v>1</v>
      </c>
      <c r="N103" s="914">
        <v>1</v>
      </c>
      <c r="O103" s="534"/>
      <c r="P103" s="534"/>
      <c r="Q103" s="534"/>
    </row>
    <row r="104" spans="1:20" ht="14.25" customHeight="1" x14ac:dyDescent="0.2">
      <c r="A104" s="709"/>
      <c r="B104" s="716"/>
      <c r="C104" s="655"/>
      <c r="D104" s="675"/>
      <c r="E104" s="1887"/>
      <c r="F104" s="655"/>
      <c r="G104" s="895"/>
      <c r="H104" s="131"/>
      <c r="I104" s="366"/>
      <c r="J104" s="203"/>
      <c r="K104" s="1883"/>
      <c r="L104" s="265"/>
      <c r="M104" s="265"/>
      <c r="N104" s="915"/>
      <c r="O104" s="534"/>
      <c r="P104" s="534"/>
      <c r="Q104" s="534"/>
    </row>
    <row r="105" spans="1:20" ht="90" customHeight="1" x14ac:dyDescent="0.2">
      <c r="A105" s="1220"/>
      <c r="B105" s="1221"/>
      <c r="C105" s="1228"/>
      <c r="D105" s="1475"/>
      <c r="E105" s="1227"/>
      <c r="F105" s="1228"/>
      <c r="G105" s="1233"/>
      <c r="H105" s="131"/>
      <c r="I105" s="366"/>
      <c r="J105" s="203"/>
      <c r="K105" s="676" t="s">
        <v>352</v>
      </c>
      <c r="L105" s="523">
        <v>135</v>
      </c>
      <c r="M105" s="99">
        <v>3</v>
      </c>
      <c r="N105" s="179"/>
      <c r="O105" s="535"/>
      <c r="P105" s="535"/>
      <c r="Q105" s="535"/>
      <c r="R105" s="535"/>
    </row>
    <row r="106" spans="1:20" ht="30.75" customHeight="1" x14ac:dyDescent="0.2">
      <c r="A106" s="1500"/>
      <c r="B106" s="1501"/>
      <c r="C106" s="1503"/>
      <c r="D106" s="1496"/>
      <c r="E106" s="1502"/>
      <c r="F106" s="1503"/>
      <c r="G106" s="1508"/>
      <c r="H106" s="131"/>
      <c r="I106" s="366"/>
      <c r="J106" s="203"/>
      <c r="K106" s="1490" t="s">
        <v>402</v>
      </c>
      <c r="L106" s="1209">
        <v>7</v>
      </c>
      <c r="M106" s="1491"/>
      <c r="N106" s="1492"/>
      <c r="O106" s="535"/>
      <c r="P106" s="535"/>
      <c r="Q106" s="535"/>
      <c r="R106" s="535"/>
    </row>
    <row r="107" spans="1:20" ht="26.25" customHeight="1" x14ac:dyDescent="0.2">
      <c r="A107" s="1220"/>
      <c r="B107" s="1221"/>
      <c r="C107" s="1228"/>
      <c r="D107" s="1475"/>
      <c r="E107" s="1227"/>
      <c r="F107" s="1228"/>
      <c r="G107" s="11"/>
      <c r="H107" s="529"/>
      <c r="I107" s="366"/>
      <c r="J107" s="203"/>
      <c r="K107" s="1484" t="s">
        <v>365</v>
      </c>
      <c r="L107" s="277"/>
      <c r="M107" s="277">
        <v>50</v>
      </c>
      <c r="N107" s="1489">
        <v>100</v>
      </c>
      <c r="O107" s="1888"/>
      <c r="P107" s="1888"/>
      <c r="Q107" s="1888"/>
      <c r="R107" s="1888"/>
      <c r="S107" s="1888"/>
      <c r="T107" s="1888"/>
    </row>
    <row r="108" spans="1:20" ht="15" customHeight="1" x14ac:dyDescent="0.2">
      <c r="A108" s="1220"/>
      <c r="B108" s="1221"/>
      <c r="C108" s="1228"/>
      <c r="D108" s="1475"/>
      <c r="E108" s="1227"/>
      <c r="F108" s="1228"/>
      <c r="G108" s="1233"/>
      <c r="H108" s="131"/>
      <c r="I108" s="366"/>
      <c r="J108" s="203"/>
      <c r="K108" s="1077" t="s">
        <v>266</v>
      </c>
      <c r="L108" s="1583">
        <v>1</v>
      </c>
      <c r="M108" s="1607"/>
      <c r="N108" s="1608"/>
      <c r="O108" s="653"/>
      <c r="P108" s="653"/>
      <c r="Q108" s="653"/>
    </row>
    <row r="109" spans="1:20" ht="15.75" customHeight="1" x14ac:dyDescent="0.2">
      <c r="A109" s="709"/>
      <c r="B109" s="710"/>
      <c r="C109" s="717"/>
      <c r="D109" s="705"/>
      <c r="E109" s="720"/>
      <c r="F109" s="655"/>
      <c r="G109" s="895"/>
      <c r="H109" s="529"/>
      <c r="I109" s="366"/>
      <c r="J109" s="203"/>
      <c r="K109" s="1566" t="s">
        <v>268</v>
      </c>
      <c r="L109" s="612">
        <v>1</v>
      </c>
      <c r="M109" s="580"/>
      <c r="N109" s="581"/>
      <c r="O109" s="1884"/>
      <c r="P109" s="1884"/>
      <c r="Q109" s="1884"/>
      <c r="R109" s="1884"/>
    </row>
    <row r="110" spans="1:20" ht="14.25" customHeight="1" x14ac:dyDescent="0.2">
      <c r="A110" s="1803"/>
      <c r="B110" s="1804"/>
      <c r="C110" s="1850"/>
      <c r="D110" s="1817" t="s">
        <v>421</v>
      </c>
      <c r="E110" s="1873"/>
      <c r="F110" s="1876"/>
      <c r="G110" s="1589"/>
      <c r="H110" s="163"/>
      <c r="I110" s="132"/>
      <c r="J110" s="205"/>
      <c r="K110" s="1559" t="s">
        <v>180</v>
      </c>
      <c r="L110" s="99">
        <v>2</v>
      </c>
      <c r="M110" s="99">
        <v>2</v>
      </c>
      <c r="N110" s="179">
        <v>2</v>
      </c>
    </row>
    <row r="111" spans="1:20" ht="14.25" customHeight="1" x14ac:dyDescent="0.2">
      <c r="A111" s="1803"/>
      <c r="B111" s="1804"/>
      <c r="C111" s="1850"/>
      <c r="D111" s="1748"/>
      <c r="E111" s="1874"/>
      <c r="F111" s="1877"/>
      <c r="G111" s="1588"/>
      <c r="H111" s="131"/>
      <c r="I111" s="366"/>
      <c r="J111" s="203"/>
      <c r="K111" s="1576" t="s">
        <v>156</v>
      </c>
      <c r="L111" s="99">
        <v>5</v>
      </c>
      <c r="M111" s="99">
        <v>5</v>
      </c>
      <c r="N111" s="179">
        <v>5</v>
      </c>
    </row>
    <row r="112" spans="1:20" ht="25.5" customHeight="1" x14ac:dyDescent="0.2">
      <c r="A112" s="1803"/>
      <c r="B112" s="1804"/>
      <c r="C112" s="1850"/>
      <c r="D112" s="1818"/>
      <c r="E112" s="1875"/>
      <c r="F112" s="1878"/>
      <c r="G112" s="404"/>
      <c r="H112" s="130"/>
      <c r="I112" s="133"/>
      <c r="J112" s="204"/>
      <c r="K112" s="1560" t="s">
        <v>290</v>
      </c>
      <c r="L112" s="94">
        <v>100</v>
      </c>
      <c r="M112" s="94"/>
      <c r="N112" s="183"/>
    </row>
    <row r="113" spans="1:14" ht="26.25" customHeight="1" x14ac:dyDescent="0.2">
      <c r="A113" s="709"/>
      <c r="B113" s="716"/>
      <c r="C113" s="717"/>
      <c r="D113" s="1466" t="s">
        <v>63</v>
      </c>
      <c r="E113" s="1467"/>
      <c r="F113" s="1468"/>
      <c r="G113" s="404"/>
      <c r="H113" s="130"/>
      <c r="I113" s="133"/>
      <c r="J113" s="204"/>
      <c r="K113" s="1560" t="s">
        <v>155</v>
      </c>
      <c r="L113" s="466">
        <v>2</v>
      </c>
      <c r="M113" s="466">
        <v>2</v>
      </c>
      <c r="N113" s="1449">
        <v>2</v>
      </c>
    </row>
    <row r="114" spans="1:14" ht="14.25" customHeight="1" x14ac:dyDescent="0.2">
      <c r="A114" s="1803"/>
      <c r="B114" s="1804"/>
      <c r="C114" s="1850"/>
      <c r="D114" s="1817" t="s">
        <v>412</v>
      </c>
      <c r="E114" s="1873"/>
      <c r="F114" s="1836" t="s">
        <v>46</v>
      </c>
      <c r="G114" s="1488" t="s">
        <v>24</v>
      </c>
      <c r="H114" s="163"/>
      <c r="I114" s="132">
        <v>40</v>
      </c>
      <c r="J114" s="205"/>
      <c r="K114" s="1485" t="s">
        <v>99</v>
      </c>
      <c r="L114" s="99"/>
      <c r="M114" s="99">
        <v>1</v>
      </c>
      <c r="N114" s="179"/>
    </row>
    <row r="115" spans="1:14" ht="14.25" customHeight="1" x14ac:dyDescent="0.2">
      <c r="A115" s="1803"/>
      <c r="B115" s="1804"/>
      <c r="C115" s="1850"/>
      <c r="D115" s="1748"/>
      <c r="E115" s="1874"/>
      <c r="F115" s="1827"/>
      <c r="G115" s="1487"/>
      <c r="H115" s="131"/>
      <c r="I115" s="366"/>
      <c r="J115" s="203"/>
      <c r="K115" s="1485"/>
      <c r="L115" s="99"/>
      <c r="M115" s="99"/>
      <c r="N115" s="179"/>
    </row>
    <row r="116" spans="1:14" ht="9.75" customHeight="1" x14ac:dyDescent="0.2">
      <c r="A116" s="1803"/>
      <c r="B116" s="1804"/>
      <c r="C116" s="1850"/>
      <c r="D116" s="1748"/>
      <c r="E116" s="1874"/>
      <c r="F116" s="1827"/>
      <c r="G116" s="404"/>
      <c r="H116" s="130"/>
      <c r="I116" s="133"/>
      <c r="J116" s="204"/>
      <c r="K116" s="1576"/>
      <c r="L116" s="99"/>
      <c r="M116" s="99"/>
      <c r="N116" s="179"/>
    </row>
    <row r="117" spans="1:14" ht="18" customHeight="1" thickBot="1" x14ac:dyDescent="0.25">
      <c r="A117" s="712"/>
      <c r="B117" s="714"/>
      <c r="C117" s="722"/>
      <c r="D117" s="729"/>
      <c r="E117" s="730"/>
      <c r="F117" s="44"/>
      <c r="G117" s="28" t="s">
        <v>6</v>
      </c>
      <c r="H117" s="589">
        <f>SUM(H80:H113)</f>
        <v>1186.9000000000001</v>
      </c>
      <c r="I117" s="217">
        <f>SUM(I80:I116)</f>
        <v>985.7</v>
      </c>
      <c r="J117" s="589">
        <f>SUM(J80:J115)</f>
        <v>1156.4000000000001</v>
      </c>
      <c r="K117" s="731"/>
      <c r="L117" s="55"/>
      <c r="M117" s="732"/>
      <c r="N117" s="733"/>
    </row>
    <row r="118" spans="1:14" ht="12.75" customHeight="1" x14ac:dyDescent="0.2">
      <c r="A118" s="1844" t="s">
        <v>5</v>
      </c>
      <c r="B118" s="1846" t="s">
        <v>5</v>
      </c>
      <c r="C118" s="1849" t="s">
        <v>34</v>
      </c>
      <c r="D118" s="1879" t="s">
        <v>55</v>
      </c>
      <c r="E118" s="1863" t="s">
        <v>120</v>
      </c>
      <c r="F118" s="1865" t="s">
        <v>27</v>
      </c>
      <c r="G118" s="252" t="s">
        <v>24</v>
      </c>
      <c r="H118" s="216">
        <f>2186-136.8</f>
        <v>2049.1999999999998</v>
      </c>
      <c r="I118" s="160">
        <f>2266+136.8</f>
        <v>2402.8000000000002</v>
      </c>
      <c r="J118" s="164">
        <v>2322.5</v>
      </c>
      <c r="K118" s="1866"/>
      <c r="L118" s="323"/>
      <c r="M118" s="323"/>
      <c r="N118" s="1869"/>
    </row>
    <row r="119" spans="1:14" ht="11.25" customHeight="1" x14ac:dyDescent="0.2">
      <c r="A119" s="1803"/>
      <c r="B119" s="1847"/>
      <c r="C119" s="1850"/>
      <c r="D119" s="1880"/>
      <c r="E119" s="1864"/>
      <c r="F119" s="1827"/>
      <c r="G119" s="1233" t="s">
        <v>68</v>
      </c>
      <c r="H119" s="1229">
        <v>65.599999999999994</v>
      </c>
      <c r="I119" s="366"/>
      <c r="J119" s="131"/>
      <c r="K119" s="1867"/>
      <c r="L119" s="378"/>
      <c r="M119" s="378"/>
      <c r="N119" s="1870"/>
    </row>
    <row r="120" spans="1:14" ht="16.5" customHeight="1" x14ac:dyDescent="0.2">
      <c r="A120" s="1803"/>
      <c r="B120" s="1847"/>
      <c r="C120" s="1850"/>
      <c r="D120" s="1881"/>
      <c r="E120" s="1864"/>
      <c r="F120" s="1827"/>
      <c r="G120" s="404" t="s">
        <v>58</v>
      </c>
      <c r="H120" s="1230">
        <f>12.1+112.7</f>
        <v>124.8</v>
      </c>
      <c r="I120" s="133"/>
      <c r="J120" s="130"/>
      <c r="K120" s="1868"/>
      <c r="L120" s="378"/>
      <c r="M120" s="378"/>
      <c r="N120" s="1870"/>
    </row>
    <row r="121" spans="1:14" ht="15.75" customHeight="1" x14ac:dyDescent="0.2">
      <c r="A121" s="1803"/>
      <c r="B121" s="1804"/>
      <c r="C121" s="1850"/>
      <c r="D121" s="1748" t="s">
        <v>107</v>
      </c>
      <c r="E121" s="1871" t="s">
        <v>69</v>
      </c>
      <c r="F121" s="1827"/>
      <c r="G121" s="750"/>
      <c r="H121" s="163"/>
      <c r="I121" s="132"/>
      <c r="J121" s="163"/>
      <c r="K121" s="751" t="s">
        <v>72</v>
      </c>
      <c r="L121" s="192">
        <v>16.2</v>
      </c>
      <c r="M121" s="192">
        <v>16.899999999999999</v>
      </c>
      <c r="N121" s="184">
        <v>17.5</v>
      </c>
    </row>
    <row r="122" spans="1:14" ht="15.75" customHeight="1" x14ac:dyDescent="0.2">
      <c r="A122" s="1803"/>
      <c r="B122" s="1804"/>
      <c r="C122" s="1850"/>
      <c r="D122" s="1748"/>
      <c r="E122" s="1872"/>
      <c r="F122" s="1827"/>
      <c r="G122" s="895"/>
      <c r="H122" s="131"/>
      <c r="I122" s="366"/>
      <c r="J122" s="203"/>
      <c r="K122" s="198" t="s">
        <v>51</v>
      </c>
      <c r="L122" s="385">
        <v>11.7</v>
      </c>
      <c r="M122" s="176">
        <v>11.8</v>
      </c>
      <c r="N122" s="327">
        <v>11.9</v>
      </c>
    </row>
    <row r="123" spans="1:14" ht="13.5" customHeight="1" x14ac:dyDescent="0.2">
      <c r="A123" s="743"/>
      <c r="B123" s="744"/>
      <c r="C123" s="745"/>
      <c r="D123" s="1817" t="s">
        <v>221</v>
      </c>
      <c r="E123" s="1570"/>
      <c r="F123" s="1571"/>
      <c r="G123" s="1589"/>
      <c r="H123" s="163"/>
      <c r="I123" s="1861"/>
      <c r="J123" s="1858"/>
      <c r="K123" s="1742" t="s">
        <v>51</v>
      </c>
      <c r="L123" s="536">
        <v>0.7</v>
      </c>
      <c r="M123" s="536">
        <v>0.7</v>
      </c>
      <c r="N123" s="537">
        <v>0.7</v>
      </c>
    </row>
    <row r="124" spans="1:14" ht="10.5" customHeight="1" x14ac:dyDescent="0.2">
      <c r="A124" s="743"/>
      <c r="B124" s="744"/>
      <c r="C124" s="745"/>
      <c r="D124" s="1748"/>
      <c r="E124" s="1568"/>
      <c r="F124" s="1562"/>
      <c r="G124" s="1588"/>
      <c r="H124" s="131"/>
      <c r="I124" s="1862"/>
      <c r="J124" s="1859"/>
      <c r="K124" s="1860"/>
      <c r="L124" s="538"/>
      <c r="M124" s="538"/>
      <c r="N124" s="539"/>
    </row>
    <row r="125" spans="1:14" ht="18.75" customHeight="1" x14ac:dyDescent="0.2">
      <c r="A125" s="743"/>
      <c r="B125" s="744"/>
      <c r="C125" s="745"/>
      <c r="D125" s="1748"/>
      <c r="E125" s="1696"/>
      <c r="F125" s="1682"/>
      <c r="G125" s="1695"/>
      <c r="H125" s="131"/>
      <c r="I125" s="1862"/>
      <c r="J125" s="1859"/>
      <c r="K125" s="40" t="s">
        <v>102</v>
      </c>
      <c r="L125" s="1703">
        <v>1042</v>
      </c>
      <c r="M125" s="1703">
        <f>+L125+26</f>
        <v>1068</v>
      </c>
      <c r="N125" s="1339">
        <f>+M125+26</f>
        <v>1094</v>
      </c>
    </row>
    <row r="126" spans="1:14" ht="27" customHeight="1" x14ac:dyDescent="0.2">
      <c r="A126" s="1680"/>
      <c r="B126" s="1684"/>
      <c r="C126" s="1685"/>
      <c r="D126" s="1688"/>
      <c r="E126" s="1689"/>
      <c r="F126" s="1683"/>
      <c r="G126" s="404"/>
      <c r="H126" s="124"/>
      <c r="I126" s="133"/>
      <c r="J126" s="204"/>
      <c r="K126" s="1700" t="s">
        <v>464</v>
      </c>
      <c r="L126" s="1701">
        <v>3</v>
      </c>
      <c r="M126" s="1702">
        <v>3</v>
      </c>
      <c r="N126" s="273">
        <v>3</v>
      </c>
    </row>
    <row r="127" spans="1:14" ht="43.5" customHeight="1" x14ac:dyDescent="0.2">
      <c r="A127" s="743"/>
      <c r="B127" s="744"/>
      <c r="C127" s="745"/>
      <c r="D127" s="1575" t="s">
        <v>60</v>
      </c>
      <c r="E127" s="749"/>
      <c r="F127" s="747"/>
      <c r="G127" s="895"/>
      <c r="H127" s="126"/>
      <c r="I127" s="366"/>
      <c r="J127" s="203"/>
      <c r="K127" s="659" t="s">
        <v>195</v>
      </c>
      <c r="L127" s="701">
        <v>1</v>
      </c>
      <c r="M127" s="702">
        <v>100</v>
      </c>
      <c r="N127" s="703"/>
    </row>
    <row r="128" spans="1:14" ht="38.25" customHeight="1" x14ac:dyDescent="0.2">
      <c r="A128" s="743"/>
      <c r="B128" s="744"/>
      <c r="C128" s="745"/>
      <c r="D128" s="746"/>
      <c r="E128" s="749"/>
      <c r="F128" s="747"/>
      <c r="G128" s="895"/>
      <c r="H128" s="203"/>
      <c r="I128" s="366"/>
      <c r="J128" s="203"/>
      <c r="K128" s="493" t="s">
        <v>313</v>
      </c>
      <c r="L128" s="389">
        <v>1</v>
      </c>
      <c r="M128" s="543">
        <v>100</v>
      </c>
      <c r="N128" s="379"/>
    </row>
    <row r="129" spans="1:14" ht="51.75" customHeight="1" x14ac:dyDescent="0.2">
      <c r="A129" s="743"/>
      <c r="B129" s="744"/>
      <c r="C129" s="745"/>
      <c r="D129" s="746"/>
      <c r="E129" s="749"/>
      <c r="F129" s="747"/>
      <c r="G129" s="895"/>
      <c r="H129" s="203"/>
      <c r="I129" s="366"/>
      <c r="J129" s="203"/>
      <c r="K129" s="59" t="s">
        <v>447</v>
      </c>
      <c r="L129" s="287">
        <v>1</v>
      </c>
      <c r="M129" s="1641">
        <v>100</v>
      </c>
      <c r="N129" s="39"/>
    </row>
    <row r="130" spans="1:14" ht="52.5" customHeight="1" x14ac:dyDescent="0.2">
      <c r="A130" s="743"/>
      <c r="B130" s="744"/>
      <c r="C130" s="745"/>
      <c r="D130" s="746"/>
      <c r="E130" s="749"/>
      <c r="F130" s="747"/>
      <c r="G130" s="895"/>
      <c r="H130" s="203"/>
      <c r="I130" s="366"/>
      <c r="J130" s="203"/>
      <c r="K130" s="1633" t="s">
        <v>448</v>
      </c>
      <c r="L130" s="542">
        <v>1</v>
      </c>
      <c r="M130" s="543">
        <v>100</v>
      </c>
      <c r="N130" s="39"/>
    </row>
    <row r="131" spans="1:14" ht="54" customHeight="1" x14ac:dyDescent="0.2">
      <c r="A131" s="1613"/>
      <c r="B131" s="1616"/>
      <c r="C131" s="1617"/>
      <c r="D131" s="1619"/>
      <c r="E131" s="1618"/>
      <c r="F131" s="1615"/>
      <c r="G131" s="1622"/>
      <c r="H131" s="131"/>
      <c r="I131" s="366"/>
      <c r="J131" s="203"/>
      <c r="K131" s="1633" t="s">
        <v>415</v>
      </c>
      <c r="L131" s="941">
        <v>50</v>
      </c>
      <c r="M131" s="941">
        <v>100</v>
      </c>
      <c r="N131" s="50"/>
    </row>
    <row r="132" spans="1:14" ht="44.25" customHeight="1" x14ac:dyDescent="0.2">
      <c r="A132" s="1657"/>
      <c r="B132" s="1658"/>
      <c r="C132" s="1659"/>
      <c r="D132" s="1688"/>
      <c r="E132" s="1689"/>
      <c r="F132" s="1683"/>
      <c r="G132" s="404"/>
      <c r="H132" s="204"/>
      <c r="I132" s="133"/>
      <c r="J132" s="204"/>
      <c r="K132" s="59" t="s">
        <v>446</v>
      </c>
      <c r="L132" s="287" t="s">
        <v>459</v>
      </c>
      <c r="M132" s="1641"/>
      <c r="N132" s="39"/>
    </row>
    <row r="133" spans="1:14" ht="30" customHeight="1" x14ac:dyDescent="0.2">
      <c r="A133" s="743"/>
      <c r="B133" s="744"/>
      <c r="C133" s="745"/>
      <c r="D133" s="1561" t="s">
        <v>116</v>
      </c>
      <c r="E133" s="1574"/>
      <c r="F133" s="747"/>
      <c r="G133" s="404"/>
      <c r="H133" s="130"/>
      <c r="I133" s="133"/>
      <c r="J133" s="204"/>
      <c r="K133" s="491" t="s">
        <v>194</v>
      </c>
      <c r="L133" s="917">
        <v>100</v>
      </c>
      <c r="M133" s="918"/>
      <c r="N133" s="919"/>
    </row>
    <row r="134" spans="1:14" ht="18" customHeight="1" thickBot="1" x14ac:dyDescent="0.25">
      <c r="A134" s="753"/>
      <c r="B134" s="752"/>
      <c r="C134" s="748"/>
      <c r="D134" s="754"/>
      <c r="E134" s="730"/>
      <c r="F134" s="755"/>
      <c r="G134" s="28" t="s">
        <v>6</v>
      </c>
      <c r="H134" s="241">
        <f>SUM(H118:H133)</f>
        <v>2239.6</v>
      </c>
      <c r="I134" s="217">
        <f>SUM(I118:I133)</f>
        <v>2402.8000000000002</v>
      </c>
      <c r="J134" s="589">
        <f>SUM(J118:J127)</f>
        <v>2322.5</v>
      </c>
      <c r="K134" s="731"/>
      <c r="L134" s="55"/>
      <c r="M134" s="732"/>
      <c r="N134" s="733"/>
    </row>
    <row r="135" spans="1:14" ht="15.75" customHeight="1" x14ac:dyDescent="0.2">
      <c r="A135" s="1803" t="s">
        <v>5</v>
      </c>
      <c r="B135" s="1847" t="s">
        <v>5</v>
      </c>
      <c r="C135" s="1850" t="s">
        <v>35</v>
      </c>
      <c r="D135" s="1748" t="s">
        <v>283</v>
      </c>
      <c r="E135" s="1855"/>
      <c r="F135" s="1842" t="s">
        <v>50</v>
      </c>
      <c r="G135" s="768" t="s">
        <v>24</v>
      </c>
      <c r="H135" s="366">
        <v>271.8</v>
      </c>
      <c r="I135" s="366">
        <v>185</v>
      </c>
      <c r="J135" s="365">
        <v>185</v>
      </c>
      <c r="K135" s="751" t="s">
        <v>157</v>
      </c>
      <c r="L135" s="99">
        <v>117</v>
      </c>
      <c r="M135" s="99">
        <v>117</v>
      </c>
      <c r="N135" s="179">
        <v>117</v>
      </c>
    </row>
    <row r="136" spans="1:14" ht="13.5" customHeight="1" x14ac:dyDescent="0.2">
      <c r="A136" s="1803"/>
      <c r="B136" s="1847"/>
      <c r="C136" s="1850"/>
      <c r="D136" s="1748"/>
      <c r="E136" s="1855"/>
      <c r="F136" s="1842"/>
      <c r="G136" s="761" t="s">
        <v>58</v>
      </c>
      <c r="H136" s="133">
        <v>110</v>
      </c>
      <c r="I136" s="133"/>
      <c r="J136" s="133"/>
      <c r="K136" s="945"/>
      <c r="L136" s="99"/>
      <c r="M136" s="99"/>
      <c r="N136" s="179"/>
    </row>
    <row r="137" spans="1:14" ht="16.5" customHeight="1" thickBot="1" x14ac:dyDescent="0.25">
      <c r="A137" s="1845"/>
      <c r="B137" s="1848"/>
      <c r="C137" s="1851"/>
      <c r="D137" s="1853"/>
      <c r="E137" s="1856"/>
      <c r="F137" s="1843"/>
      <c r="G137" s="46" t="s">
        <v>6</v>
      </c>
      <c r="H137" s="217">
        <f>SUM(H135:H136)</f>
        <v>381.8</v>
      </c>
      <c r="I137" s="217">
        <f t="shared" ref="I137:J137" si="2">SUM(I135:I135)</f>
        <v>185</v>
      </c>
      <c r="J137" s="241">
        <f t="shared" si="2"/>
        <v>185</v>
      </c>
      <c r="K137" s="312"/>
      <c r="L137" s="55"/>
      <c r="M137" s="55"/>
      <c r="N137" s="220"/>
    </row>
    <row r="138" spans="1:14" ht="23.25" customHeight="1" x14ac:dyDescent="0.2">
      <c r="A138" s="1844" t="s">
        <v>5</v>
      </c>
      <c r="B138" s="1846" t="s">
        <v>5</v>
      </c>
      <c r="C138" s="1849" t="s">
        <v>28</v>
      </c>
      <c r="D138" s="1852" t="s">
        <v>367</v>
      </c>
      <c r="E138" s="1854"/>
      <c r="F138" s="1857" t="s">
        <v>50</v>
      </c>
      <c r="G138" s="770" t="s">
        <v>24</v>
      </c>
      <c r="H138" s="160">
        <v>26.1</v>
      </c>
      <c r="I138" s="160">
        <v>26.1</v>
      </c>
      <c r="J138" s="164">
        <v>26.1</v>
      </c>
      <c r="K138" s="1828" t="s">
        <v>366</v>
      </c>
      <c r="L138" s="56">
        <v>2</v>
      </c>
      <c r="M138" s="56">
        <v>2</v>
      </c>
      <c r="N138" s="179">
        <v>2</v>
      </c>
    </row>
    <row r="139" spans="1:14" ht="15.75" customHeight="1" x14ac:dyDescent="0.2">
      <c r="A139" s="1803"/>
      <c r="B139" s="1847"/>
      <c r="C139" s="1850"/>
      <c r="D139" s="1748"/>
      <c r="E139" s="1855"/>
      <c r="F139" s="1842"/>
      <c r="G139" s="761"/>
      <c r="H139" s="769"/>
      <c r="I139" s="769"/>
      <c r="J139" s="855"/>
      <c r="K139" s="1829"/>
      <c r="L139" s="99"/>
      <c r="M139" s="99"/>
      <c r="N139" s="179"/>
    </row>
    <row r="140" spans="1:14" ht="16.5" customHeight="1" thickBot="1" x14ac:dyDescent="0.25">
      <c r="A140" s="1845"/>
      <c r="B140" s="1848"/>
      <c r="C140" s="1851"/>
      <c r="D140" s="1853"/>
      <c r="E140" s="1856"/>
      <c r="F140" s="1843"/>
      <c r="G140" s="46" t="s">
        <v>6</v>
      </c>
      <c r="H140" s="217">
        <f>H138</f>
        <v>26.1</v>
      </c>
      <c r="I140" s="217">
        <f t="shared" ref="I140:J140" si="3">I138</f>
        <v>26.1</v>
      </c>
      <c r="J140" s="217">
        <f t="shared" si="3"/>
        <v>26.1</v>
      </c>
      <c r="K140" s="312"/>
      <c r="L140" s="55"/>
      <c r="M140" s="55"/>
      <c r="N140" s="220"/>
    </row>
    <row r="141" spans="1:14" ht="15.75" customHeight="1" x14ac:dyDescent="0.2">
      <c r="A141" s="633" t="s">
        <v>5</v>
      </c>
      <c r="B141" s="636" t="s">
        <v>5</v>
      </c>
      <c r="C141" s="650" t="s">
        <v>36</v>
      </c>
      <c r="D141" s="1821" t="s">
        <v>189</v>
      </c>
      <c r="E141" s="315" t="s">
        <v>47</v>
      </c>
      <c r="F141" s="648" t="s">
        <v>46</v>
      </c>
      <c r="G141" s="83" t="s">
        <v>24</v>
      </c>
      <c r="H141" s="166">
        <f>976.4</f>
        <v>976.4</v>
      </c>
      <c r="I141" s="160">
        <v>2614.8000000000002</v>
      </c>
      <c r="J141" s="160">
        <v>1526.3</v>
      </c>
      <c r="K141" s="1823"/>
      <c r="L141" s="158"/>
      <c r="M141" s="158"/>
      <c r="N141" s="271"/>
    </row>
    <row r="142" spans="1:14" ht="15" customHeight="1" x14ac:dyDescent="0.2">
      <c r="A142" s="631"/>
      <c r="B142" s="639"/>
      <c r="C142" s="640"/>
      <c r="D142" s="1822"/>
      <c r="E142" s="367"/>
      <c r="F142" s="624"/>
      <c r="G142" s="84" t="s">
        <v>298</v>
      </c>
      <c r="H142" s="365">
        <v>32.5</v>
      </c>
      <c r="I142" s="366">
        <v>553.20000000000005</v>
      </c>
      <c r="J142" s="366">
        <v>519.6</v>
      </c>
      <c r="K142" s="1824"/>
      <c r="L142" s="159"/>
      <c r="M142" s="159"/>
      <c r="N142" s="272"/>
    </row>
    <row r="143" spans="1:14" ht="13.5" customHeight="1" x14ac:dyDescent="0.2">
      <c r="A143" s="631"/>
      <c r="B143" s="639"/>
      <c r="C143" s="640"/>
      <c r="D143" s="1822"/>
      <c r="E143" s="367"/>
      <c r="F143" s="624"/>
      <c r="G143" s="84" t="s">
        <v>48</v>
      </c>
      <c r="H143" s="365">
        <v>366.8</v>
      </c>
      <c r="I143" s="366">
        <v>6269.4</v>
      </c>
      <c r="J143" s="366">
        <v>5887.7</v>
      </c>
      <c r="K143" s="1824"/>
      <c r="L143" s="159"/>
      <c r="M143" s="159"/>
      <c r="N143" s="272"/>
    </row>
    <row r="144" spans="1:14" ht="15.75" customHeight="1" x14ac:dyDescent="0.2">
      <c r="A144" s="631"/>
      <c r="B144" s="639"/>
      <c r="C144" s="640"/>
      <c r="D144" s="1822"/>
      <c r="E144" s="651"/>
      <c r="F144" s="624"/>
      <c r="G144" s="84" t="s">
        <v>58</v>
      </c>
      <c r="H144" s="1273">
        <v>50.5</v>
      </c>
      <c r="I144" s="366"/>
      <c r="J144" s="366"/>
      <c r="K144" s="1824"/>
      <c r="L144" s="159"/>
      <c r="M144" s="159"/>
      <c r="N144" s="272"/>
    </row>
    <row r="145" spans="1:14" ht="16.5" customHeight="1" x14ac:dyDescent="0.2">
      <c r="A145" s="631"/>
      <c r="B145" s="639"/>
      <c r="C145" s="640"/>
      <c r="D145" s="1817" t="s">
        <v>215</v>
      </c>
      <c r="E145" s="1825" t="s">
        <v>100</v>
      </c>
      <c r="F145" s="1827"/>
      <c r="G145" s="647"/>
      <c r="H145" s="142"/>
      <c r="I145" s="132"/>
      <c r="J145" s="132"/>
      <c r="K145" s="652" t="s">
        <v>99</v>
      </c>
      <c r="L145" s="45">
        <v>1</v>
      </c>
      <c r="M145" s="45"/>
      <c r="N145" s="274"/>
    </row>
    <row r="146" spans="1:14" ht="12.75" customHeight="1" x14ac:dyDescent="0.2">
      <c r="A146" s="631"/>
      <c r="B146" s="639"/>
      <c r="C146" s="640"/>
      <c r="D146" s="1748"/>
      <c r="E146" s="1826"/>
      <c r="F146" s="1827"/>
      <c r="G146" s="895"/>
      <c r="H146" s="365"/>
      <c r="I146" s="366"/>
      <c r="J146" s="366"/>
      <c r="K146" s="1788" t="s">
        <v>395</v>
      </c>
      <c r="L146" s="99">
        <v>20</v>
      </c>
      <c r="M146" s="99">
        <v>50</v>
      </c>
      <c r="N146" s="54">
        <v>100</v>
      </c>
    </row>
    <row r="147" spans="1:14" ht="14.25" customHeight="1" x14ac:dyDescent="0.2">
      <c r="A147" s="631"/>
      <c r="B147" s="639"/>
      <c r="C147" s="640"/>
      <c r="D147" s="1748"/>
      <c r="E147" s="1826"/>
      <c r="F147" s="1827"/>
      <c r="G147" s="895"/>
      <c r="H147" s="365"/>
      <c r="I147" s="366"/>
      <c r="J147" s="366"/>
      <c r="K147" s="1831"/>
      <c r="L147" s="94"/>
      <c r="M147" s="94"/>
      <c r="N147" s="273"/>
    </row>
    <row r="148" spans="1:14" ht="15" customHeight="1" x14ac:dyDescent="0.2">
      <c r="A148" s="631"/>
      <c r="B148" s="639"/>
      <c r="C148" s="640"/>
      <c r="D148" s="1817" t="s">
        <v>314</v>
      </c>
      <c r="E148" s="1812" t="s">
        <v>65</v>
      </c>
      <c r="F148" s="1836"/>
      <c r="G148" s="1589"/>
      <c r="H148" s="403"/>
      <c r="I148" s="132"/>
      <c r="J148" s="132"/>
      <c r="K148" s="552" t="s">
        <v>99</v>
      </c>
      <c r="L148" s="45">
        <v>1</v>
      </c>
      <c r="M148" s="45"/>
      <c r="N148" s="274"/>
    </row>
    <row r="149" spans="1:14" ht="16.5" customHeight="1" x14ac:dyDescent="0.2">
      <c r="A149" s="631"/>
      <c r="B149" s="639"/>
      <c r="C149" s="640"/>
      <c r="D149" s="1748"/>
      <c r="E149" s="1813"/>
      <c r="F149" s="1827"/>
      <c r="G149" s="1588"/>
      <c r="H149" s="196"/>
      <c r="I149" s="366"/>
      <c r="J149" s="366"/>
      <c r="K149" s="1840" t="s">
        <v>397</v>
      </c>
      <c r="L149" s="99"/>
      <c r="M149" s="99">
        <v>5</v>
      </c>
      <c r="N149" s="54">
        <v>50</v>
      </c>
    </row>
    <row r="150" spans="1:14" ht="11.25" customHeight="1" x14ac:dyDescent="0.2">
      <c r="A150" s="631"/>
      <c r="B150" s="639"/>
      <c r="C150" s="640"/>
      <c r="D150" s="1818"/>
      <c r="E150" s="1814"/>
      <c r="F150" s="1837"/>
      <c r="G150" s="404"/>
      <c r="H150" s="1243"/>
      <c r="I150" s="224"/>
      <c r="J150" s="133"/>
      <c r="K150" s="1841"/>
      <c r="L150" s="94"/>
      <c r="M150" s="94"/>
      <c r="N150" s="273"/>
    </row>
    <row r="151" spans="1:14" ht="15.75" customHeight="1" x14ac:dyDescent="0.2">
      <c r="A151" s="631"/>
      <c r="B151" s="639"/>
      <c r="C151" s="640"/>
      <c r="D151" s="1748" t="s">
        <v>305</v>
      </c>
      <c r="E151" s="1747" t="s">
        <v>100</v>
      </c>
      <c r="F151" s="1827"/>
      <c r="G151" s="895"/>
      <c r="H151" s="196"/>
      <c r="I151" s="366"/>
      <c r="J151" s="366"/>
      <c r="K151" s="49" t="s">
        <v>99</v>
      </c>
      <c r="L151" s="99">
        <v>1</v>
      </c>
      <c r="M151" s="99"/>
      <c r="N151" s="54"/>
    </row>
    <row r="152" spans="1:14" ht="27" customHeight="1" x14ac:dyDescent="0.2">
      <c r="A152" s="631"/>
      <c r="B152" s="639"/>
      <c r="C152" s="640"/>
      <c r="D152" s="1748"/>
      <c r="E152" s="1747"/>
      <c r="F152" s="1827"/>
      <c r="G152" s="895"/>
      <c r="H152" s="196"/>
      <c r="I152" s="366"/>
      <c r="J152" s="366"/>
      <c r="K152" s="623" t="s">
        <v>398</v>
      </c>
      <c r="L152" s="99">
        <v>15</v>
      </c>
      <c r="M152" s="99">
        <v>90</v>
      </c>
      <c r="N152" s="54">
        <v>100</v>
      </c>
    </row>
    <row r="153" spans="1:14" ht="21" customHeight="1" x14ac:dyDescent="0.2">
      <c r="A153" s="631"/>
      <c r="B153" s="639"/>
      <c r="C153" s="640"/>
      <c r="D153" s="1748"/>
      <c r="E153" s="1747"/>
      <c r="F153" s="1827"/>
      <c r="G153" s="11"/>
      <c r="H153" s="365"/>
      <c r="I153" s="366"/>
      <c r="J153" s="366"/>
      <c r="K153" s="1566"/>
      <c r="L153" s="94"/>
      <c r="M153" s="94"/>
      <c r="N153" s="273"/>
    </row>
    <row r="154" spans="1:14" ht="17.25" customHeight="1" x14ac:dyDescent="0.2">
      <c r="A154" s="1478"/>
      <c r="B154" s="1480"/>
      <c r="C154" s="1481"/>
      <c r="D154" s="1815" t="s">
        <v>394</v>
      </c>
      <c r="E154" s="1740" t="s">
        <v>84</v>
      </c>
      <c r="F154" s="1571"/>
      <c r="G154" s="1602"/>
      <c r="H154" s="142"/>
      <c r="I154" s="1602"/>
      <c r="J154" s="1602"/>
      <c r="K154" s="552" t="s">
        <v>99</v>
      </c>
      <c r="L154" s="99">
        <v>1</v>
      </c>
      <c r="M154" s="173"/>
      <c r="N154" s="1232"/>
    </row>
    <row r="155" spans="1:14" ht="20.25" customHeight="1" x14ac:dyDescent="0.2">
      <c r="A155" s="1536"/>
      <c r="B155" s="1539"/>
      <c r="C155" s="1540"/>
      <c r="D155" s="1816"/>
      <c r="E155" s="1747"/>
      <c r="F155" s="1493"/>
      <c r="G155" s="221"/>
      <c r="H155" s="1580"/>
      <c r="I155" s="221"/>
      <c r="J155" s="221"/>
      <c r="K155" s="1840" t="s">
        <v>368</v>
      </c>
      <c r="L155" s="99"/>
      <c r="M155" s="173">
        <v>20</v>
      </c>
      <c r="N155" s="1232">
        <v>70</v>
      </c>
    </row>
    <row r="156" spans="1:14" ht="8.25" customHeight="1" x14ac:dyDescent="0.2">
      <c r="A156" s="1536"/>
      <c r="B156" s="1539"/>
      <c r="C156" s="1540"/>
      <c r="D156" s="1816"/>
      <c r="E156" s="1830"/>
      <c r="F156" s="1603"/>
      <c r="G156" s="222"/>
      <c r="H156" s="1243"/>
      <c r="I156" s="133"/>
      <c r="J156" s="133"/>
      <c r="K156" s="1841"/>
      <c r="L156" s="269"/>
      <c r="M156" s="270"/>
      <c r="N156" s="273"/>
    </row>
    <row r="157" spans="1:14" ht="15.75" customHeight="1" x14ac:dyDescent="0.2">
      <c r="A157" s="631"/>
      <c r="B157" s="639"/>
      <c r="C157" s="640"/>
      <c r="D157" s="1748" t="s">
        <v>214</v>
      </c>
      <c r="E157" s="1747" t="s">
        <v>100</v>
      </c>
      <c r="F157" s="1493"/>
      <c r="G157" s="221"/>
      <c r="H157" s="365"/>
      <c r="I157" s="221"/>
      <c r="J157" s="221"/>
      <c r="K157" s="49" t="s">
        <v>99</v>
      </c>
      <c r="L157" s="99">
        <v>1</v>
      </c>
      <c r="M157" s="173"/>
      <c r="N157" s="54"/>
    </row>
    <row r="158" spans="1:14" ht="15.75" customHeight="1" x14ac:dyDescent="0.2">
      <c r="A158" s="631"/>
      <c r="B158" s="639"/>
      <c r="C158" s="640"/>
      <c r="D158" s="1748"/>
      <c r="E158" s="1747"/>
      <c r="F158" s="1493"/>
      <c r="G158" s="221"/>
      <c r="H158" s="365"/>
      <c r="I158" s="221"/>
      <c r="J158" s="221"/>
      <c r="K158" s="1840" t="s">
        <v>210</v>
      </c>
      <c r="L158" s="99"/>
      <c r="M158" s="173">
        <v>70</v>
      </c>
      <c r="N158" s="54">
        <v>100</v>
      </c>
    </row>
    <row r="159" spans="1:14" ht="17.25" customHeight="1" x14ac:dyDescent="0.2">
      <c r="A159" s="631"/>
      <c r="B159" s="639"/>
      <c r="C159" s="640"/>
      <c r="D159" s="1748"/>
      <c r="E159" s="1747"/>
      <c r="F159" s="1562"/>
      <c r="G159" s="221"/>
      <c r="H159" s="365"/>
      <c r="I159" s="366"/>
      <c r="J159" s="366"/>
      <c r="K159" s="1789"/>
      <c r="L159" s="269"/>
      <c r="M159" s="175"/>
      <c r="N159" s="273"/>
    </row>
    <row r="160" spans="1:14" ht="15.75" customHeight="1" x14ac:dyDescent="0.2">
      <c r="A160" s="631"/>
      <c r="B160" s="639"/>
      <c r="C160" s="640"/>
      <c r="D160" s="1738" t="s">
        <v>216</v>
      </c>
      <c r="E160" s="1740" t="s">
        <v>100</v>
      </c>
      <c r="F160" s="1571"/>
      <c r="G160" s="1602"/>
      <c r="H160" s="142"/>
      <c r="I160" s="132"/>
      <c r="J160" s="132"/>
      <c r="K160" s="552" t="s">
        <v>99</v>
      </c>
      <c r="L160" s="255"/>
      <c r="M160" s="226">
        <v>1</v>
      </c>
      <c r="N160" s="54"/>
    </row>
    <row r="161" spans="1:14" ht="19.5" customHeight="1" x14ac:dyDescent="0.2">
      <c r="A161" s="631"/>
      <c r="B161" s="639"/>
      <c r="C161" s="640"/>
      <c r="D161" s="1745"/>
      <c r="E161" s="1747"/>
      <c r="F161" s="1562"/>
      <c r="G161" s="221"/>
      <c r="H161" s="1580"/>
      <c r="I161" s="366"/>
      <c r="J161" s="182"/>
      <c r="K161" s="1840" t="s">
        <v>396</v>
      </c>
      <c r="L161" s="99"/>
      <c r="M161" s="173">
        <v>50</v>
      </c>
      <c r="N161" s="54">
        <v>100</v>
      </c>
    </row>
    <row r="162" spans="1:14" ht="14.25" customHeight="1" x14ac:dyDescent="0.2">
      <c r="A162" s="631"/>
      <c r="B162" s="639"/>
      <c r="C162" s="640"/>
      <c r="D162" s="1739"/>
      <c r="E162" s="1741"/>
      <c r="F162" s="1604"/>
      <c r="G162" s="224"/>
      <c r="H162" s="1243"/>
      <c r="I162" s="133"/>
      <c r="J162" s="133"/>
      <c r="K162" s="1841"/>
      <c r="L162" s="94"/>
      <c r="M162" s="175"/>
      <c r="N162" s="273"/>
    </row>
    <row r="163" spans="1:14" ht="17.25" customHeight="1" x14ac:dyDescent="0.2">
      <c r="A163" s="1187"/>
      <c r="B163" s="1189"/>
      <c r="C163" s="1190"/>
      <c r="D163" s="1738" t="s">
        <v>370</v>
      </c>
      <c r="E163" s="1740"/>
      <c r="F163" s="1605"/>
      <c r="G163" s="1602"/>
      <c r="H163" s="142"/>
      <c r="I163" s="132"/>
      <c r="J163" s="132"/>
      <c r="K163" s="1742" t="s">
        <v>369</v>
      </c>
      <c r="L163" s="264">
        <v>1</v>
      </c>
      <c r="M163" s="227"/>
      <c r="N163" s="274"/>
    </row>
    <row r="164" spans="1:14" ht="23.25" customHeight="1" x14ac:dyDescent="0.2">
      <c r="A164" s="1220"/>
      <c r="B164" s="1221"/>
      <c r="C164" s="1222"/>
      <c r="D164" s="1739"/>
      <c r="E164" s="1741"/>
      <c r="F164" s="1604"/>
      <c r="G164" s="223"/>
      <c r="H164" s="1243"/>
      <c r="I164" s="133"/>
      <c r="J164" s="133"/>
      <c r="K164" s="1743"/>
      <c r="L164" s="94"/>
      <c r="M164" s="175"/>
      <c r="N164" s="273"/>
    </row>
    <row r="165" spans="1:14" ht="13.5" customHeight="1" x14ac:dyDescent="0.2">
      <c r="A165" s="631"/>
      <c r="B165" s="639"/>
      <c r="C165" s="640"/>
      <c r="D165" s="1744" t="s">
        <v>371</v>
      </c>
      <c r="E165" s="1747"/>
      <c r="F165" s="86"/>
      <c r="G165" s="221"/>
      <c r="H165" s="365"/>
      <c r="I165" s="366"/>
      <c r="J165" s="621"/>
      <c r="K165" s="565" t="s">
        <v>299</v>
      </c>
      <c r="L165" s="569">
        <v>1</v>
      </c>
      <c r="M165" s="570"/>
      <c r="N165" s="568"/>
    </row>
    <row r="166" spans="1:14" ht="15.75" customHeight="1" x14ac:dyDescent="0.2">
      <c r="A166" s="631"/>
      <c r="B166" s="639"/>
      <c r="C166" s="640"/>
      <c r="D166" s="1745"/>
      <c r="E166" s="1747"/>
      <c r="F166" s="655"/>
      <c r="G166" s="221"/>
      <c r="H166" s="365"/>
      <c r="I166" s="366"/>
      <c r="J166" s="622"/>
      <c r="K166" s="565" t="s">
        <v>99</v>
      </c>
      <c r="L166" s="569"/>
      <c r="M166" s="570"/>
      <c r="N166" s="568" t="s">
        <v>300</v>
      </c>
    </row>
    <row r="167" spans="1:14" ht="25.5" customHeight="1" x14ac:dyDescent="0.2">
      <c r="A167" s="631"/>
      <c r="B167" s="639"/>
      <c r="C167" s="640"/>
      <c r="D167" s="1746"/>
      <c r="E167" s="1747"/>
      <c r="F167" s="655"/>
      <c r="G167" s="133"/>
      <c r="H167" s="102"/>
      <c r="I167" s="133"/>
      <c r="J167" s="75"/>
      <c r="K167" s="565" t="s">
        <v>399</v>
      </c>
      <c r="L167" s="678"/>
      <c r="M167" s="678">
        <v>70</v>
      </c>
      <c r="N167" s="568">
        <v>100</v>
      </c>
    </row>
    <row r="168" spans="1:14" ht="15" customHeight="1" thickBot="1" x14ac:dyDescent="0.25">
      <c r="A168" s="33"/>
      <c r="B168" s="637"/>
      <c r="C168" s="44"/>
      <c r="D168" s="679"/>
      <c r="E168" s="940"/>
      <c r="F168" s="310"/>
      <c r="G168" s="46" t="s">
        <v>6</v>
      </c>
      <c r="H168" s="217">
        <f>SUM(H141:H167)</f>
        <v>1426.2</v>
      </c>
      <c r="I168" s="217">
        <f>SUM(I141:I167)</f>
        <v>9437.4</v>
      </c>
      <c r="J168" s="217">
        <f>SUM(J141:J167)</f>
        <v>7933.6</v>
      </c>
      <c r="K168" s="312"/>
      <c r="L168" s="55"/>
      <c r="M168" s="55"/>
      <c r="N168" s="220"/>
    </row>
    <row r="169" spans="1:14" ht="14.25" customHeight="1" thickBot="1" x14ac:dyDescent="0.25">
      <c r="A169" s="34" t="s">
        <v>5</v>
      </c>
      <c r="B169" s="89" t="s">
        <v>5</v>
      </c>
      <c r="C169" s="1735" t="s">
        <v>8</v>
      </c>
      <c r="D169" s="1736"/>
      <c r="E169" s="1736"/>
      <c r="F169" s="1736"/>
      <c r="G169" s="1737"/>
      <c r="H169" s="591">
        <f>SUM(H65,H79,H117,H134,H137,H140,H168)</f>
        <v>10805.8</v>
      </c>
      <c r="I169" s="591">
        <f>SUM(I65,I79,I117,I134,I137,I140,I168)</f>
        <v>18435.2</v>
      </c>
      <c r="J169" s="591">
        <f>SUM(J65,J79,J117,J134,J137,J140,J168)</f>
        <v>15110.3</v>
      </c>
      <c r="K169" s="373"/>
      <c r="L169" s="373"/>
      <c r="M169" s="373"/>
      <c r="N169" s="317"/>
    </row>
    <row r="170" spans="1:14" ht="17.25" customHeight="1" thickBot="1" x14ac:dyDescent="0.25">
      <c r="A170" s="34" t="s">
        <v>5</v>
      </c>
      <c r="B170" s="89" t="s">
        <v>7</v>
      </c>
      <c r="C170" s="1729" t="s">
        <v>42</v>
      </c>
      <c r="D170" s="1730"/>
      <c r="E170" s="1730"/>
      <c r="F170" s="1730"/>
      <c r="G170" s="1730"/>
      <c r="H170" s="1731"/>
      <c r="I170" s="1730"/>
      <c r="J170" s="1730"/>
      <c r="K170" s="1730"/>
      <c r="L170" s="1730"/>
      <c r="M170" s="1730"/>
      <c r="N170" s="1732"/>
    </row>
    <row r="171" spans="1:14" ht="14.25" customHeight="1" x14ac:dyDescent="0.2">
      <c r="A171" s="100" t="s">
        <v>5</v>
      </c>
      <c r="B171" s="146" t="s">
        <v>7</v>
      </c>
      <c r="C171" s="669" t="s">
        <v>5</v>
      </c>
      <c r="D171" s="1832" t="s">
        <v>83</v>
      </c>
      <c r="E171" s="681"/>
      <c r="F171" s="350">
        <v>6</v>
      </c>
      <c r="G171" s="30" t="s">
        <v>24</v>
      </c>
      <c r="H171" s="261">
        <v>566.29999999999995</v>
      </c>
      <c r="I171" s="160">
        <v>574.5</v>
      </c>
      <c r="J171" s="160">
        <v>415</v>
      </c>
      <c r="K171" s="682"/>
      <c r="L171" s="351"/>
      <c r="M171" s="352"/>
      <c r="N171" s="353"/>
    </row>
    <row r="172" spans="1:14" ht="19.5" customHeight="1" x14ac:dyDescent="0.2">
      <c r="A172" s="101"/>
      <c r="B172" s="328"/>
      <c r="C172" s="1013"/>
      <c r="D172" s="1833"/>
      <c r="E172" s="1569"/>
      <c r="F172" s="1599"/>
      <c r="G172" s="71" t="s">
        <v>58</v>
      </c>
      <c r="H172" s="1093"/>
      <c r="I172" s="684"/>
      <c r="J172" s="684"/>
      <c r="K172" s="439"/>
      <c r="L172" s="234"/>
      <c r="M172" s="248"/>
      <c r="N172" s="112"/>
    </row>
    <row r="173" spans="1:14" ht="18.75" customHeight="1" x14ac:dyDescent="0.2">
      <c r="A173" s="101"/>
      <c r="B173" s="328"/>
      <c r="C173" s="1008"/>
      <c r="D173" s="1733" t="s">
        <v>52</v>
      </c>
      <c r="E173" s="1574"/>
      <c r="F173" s="68"/>
      <c r="G173" s="70"/>
      <c r="H173" s="1600"/>
      <c r="I173" s="563"/>
      <c r="J173" s="563"/>
      <c r="K173" s="693" t="s">
        <v>372</v>
      </c>
      <c r="L173" s="233">
        <v>350</v>
      </c>
      <c r="M173" s="247">
        <v>350</v>
      </c>
      <c r="N173" s="111">
        <v>350</v>
      </c>
    </row>
    <row r="174" spans="1:14" ht="28.5" customHeight="1" x14ac:dyDescent="0.2">
      <c r="A174" s="101"/>
      <c r="B174" s="328"/>
      <c r="C174" s="1008"/>
      <c r="D174" s="1733"/>
      <c r="E174" s="1574"/>
      <c r="F174" s="68"/>
      <c r="G174" s="70"/>
      <c r="H174" s="138"/>
      <c r="I174" s="208"/>
      <c r="J174" s="208"/>
      <c r="K174" s="694" t="s">
        <v>162</v>
      </c>
      <c r="L174" s="233">
        <v>300</v>
      </c>
      <c r="M174" s="247">
        <v>300</v>
      </c>
      <c r="N174" s="111">
        <v>300</v>
      </c>
    </row>
    <row r="175" spans="1:14" ht="32.25" customHeight="1" x14ac:dyDescent="0.2">
      <c r="A175" s="101"/>
      <c r="B175" s="328"/>
      <c r="C175" s="1008"/>
      <c r="D175" s="1734"/>
      <c r="E175" s="1579"/>
      <c r="F175" s="1599"/>
      <c r="G175" s="71"/>
      <c r="H175" s="139"/>
      <c r="I175" s="244"/>
      <c r="J175" s="244"/>
      <c r="K175" s="778" t="s">
        <v>88</v>
      </c>
      <c r="L175" s="857">
        <v>36</v>
      </c>
      <c r="M175" s="858">
        <v>36</v>
      </c>
      <c r="N175" s="859">
        <v>36</v>
      </c>
    </row>
    <row r="176" spans="1:14" ht="24.75" customHeight="1" x14ac:dyDescent="0.2">
      <c r="A176" s="101"/>
      <c r="B176" s="328"/>
      <c r="C176" s="655"/>
      <c r="D176" s="1733" t="s">
        <v>303</v>
      </c>
      <c r="E176" s="651"/>
      <c r="F176" s="68"/>
      <c r="G176" s="70"/>
      <c r="H176" s="138"/>
      <c r="I176" s="208"/>
      <c r="J176" s="208"/>
      <c r="K176" s="692" t="s">
        <v>114</v>
      </c>
      <c r="L176" s="543">
        <v>18</v>
      </c>
      <c r="M176" s="543">
        <v>18</v>
      </c>
      <c r="N176" s="544">
        <v>18</v>
      </c>
    </row>
    <row r="177" spans="1:14" ht="27.75" customHeight="1" x14ac:dyDescent="0.2">
      <c r="A177" s="101"/>
      <c r="B177" s="328"/>
      <c r="C177" s="655"/>
      <c r="D177" s="1809"/>
      <c r="E177" s="651"/>
      <c r="F177" s="68"/>
      <c r="G177" s="70"/>
      <c r="H177" s="138"/>
      <c r="I177" s="208"/>
      <c r="J177" s="208"/>
      <c r="K177" s="592" t="s">
        <v>109</v>
      </c>
      <c r="L177" s="237">
        <v>32</v>
      </c>
      <c r="M177" s="432">
        <v>24</v>
      </c>
      <c r="N177" s="434"/>
    </row>
    <row r="178" spans="1:14" ht="18.75" customHeight="1" x14ac:dyDescent="0.2">
      <c r="A178" s="101"/>
      <c r="B178" s="328"/>
      <c r="C178" s="655"/>
      <c r="D178" s="1809"/>
      <c r="E178" s="114"/>
      <c r="F178" s="97"/>
      <c r="G178" s="70"/>
      <c r="H178" s="138"/>
      <c r="I178" s="208"/>
      <c r="J178" s="208"/>
      <c r="K178" s="594" t="s">
        <v>44</v>
      </c>
      <c r="L178" s="354">
        <v>57</v>
      </c>
      <c r="M178" s="595">
        <v>53</v>
      </c>
      <c r="N178" s="596">
        <v>53</v>
      </c>
    </row>
    <row r="179" spans="1:14" ht="25.5" customHeight="1" x14ac:dyDescent="0.2">
      <c r="A179" s="101"/>
      <c r="B179" s="328"/>
      <c r="C179" s="655"/>
      <c r="D179" s="1809"/>
      <c r="E179" s="114"/>
      <c r="F179" s="97"/>
      <c r="G179" s="70"/>
      <c r="H179" s="138"/>
      <c r="I179" s="208"/>
      <c r="J179" s="208"/>
      <c r="K179" s="119" t="s">
        <v>108</v>
      </c>
      <c r="L179" s="237"/>
      <c r="M179" s="432">
        <v>2</v>
      </c>
      <c r="N179" s="434">
        <v>2</v>
      </c>
    </row>
    <row r="180" spans="1:14" ht="28.5" customHeight="1" x14ac:dyDescent="0.2">
      <c r="A180" s="101"/>
      <c r="B180" s="328"/>
      <c r="C180" s="655"/>
      <c r="D180" s="641"/>
      <c r="E180" s="114"/>
      <c r="F180" s="97"/>
      <c r="G180" s="70"/>
      <c r="H180" s="138"/>
      <c r="I180" s="208"/>
      <c r="J180" s="208"/>
      <c r="K180" s="593" t="s">
        <v>373</v>
      </c>
      <c r="L180" s="236">
        <v>50</v>
      </c>
      <c r="M180" s="433">
        <v>80</v>
      </c>
      <c r="N180" s="118">
        <v>100</v>
      </c>
    </row>
    <row r="181" spans="1:14" ht="39.75" customHeight="1" x14ac:dyDescent="0.2">
      <c r="A181" s="101"/>
      <c r="B181" s="328"/>
      <c r="C181" s="655"/>
      <c r="D181" s="641"/>
      <c r="E181" s="114"/>
      <c r="F181" s="97"/>
      <c r="G181" s="70"/>
      <c r="H181" s="138"/>
      <c r="I181" s="208"/>
      <c r="J181" s="208"/>
      <c r="K181" s="592" t="s">
        <v>274</v>
      </c>
      <c r="L181" s="237">
        <v>100</v>
      </c>
      <c r="M181" s="432"/>
      <c r="N181" s="434"/>
    </row>
    <row r="182" spans="1:14" ht="27.75" customHeight="1" x14ac:dyDescent="0.2">
      <c r="A182" s="101"/>
      <c r="B182" s="328"/>
      <c r="C182" s="655"/>
      <c r="D182" s="641"/>
      <c r="E182" s="114"/>
      <c r="F182" s="97"/>
      <c r="G182" s="70"/>
      <c r="H182" s="138"/>
      <c r="I182" s="208"/>
      <c r="J182" s="208"/>
      <c r="K182" s="119" t="s">
        <v>374</v>
      </c>
      <c r="L182" s="237"/>
      <c r="M182" s="432">
        <v>2</v>
      </c>
      <c r="N182" s="434">
        <v>2</v>
      </c>
    </row>
    <row r="183" spans="1:14" ht="42" customHeight="1" x14ac:dyDescent="0.2">
      <c r="A183" s="101"/>
      <c r="B183" s="328"/>
      <c r="C183" s="655"/>
      <c r="D183" s="641"/>
      <c r="E183" s="114"/>
      <c r="F183" s="97"/>
      <c r="G183" s="70"/>
      <c r="H183" s="138"/>
      <c r="I183" s="208"/>
      <c r="J183" s="208"/>
      <c r="K183" s="119" t="s">
        <v>276</v>
      </c>
      <c r="L183" s="237">
        <v>50</v>
      </c>
      <c r="M183" s="432">
        <v>100</v>
      </c>
      <c r="N183" s="434"/>
    </row>
    <row r="184" spans="1:14" ht="27" customHeight="1" x14ac:dyDescent="0.2">
      <c r="A184" s="101"/>
      <c r="B184" s="328"/>
      <c r="C184" s="655"/>
      <c r="D184" s="641"/>
      <c r="E184" s="114"/>
      <c r="F184" s="97"/>
      <c r="G184" s="70"/>
      <c r="H184" s="138"/>
      <c r="I184" s="208"/>
      <c r="J184" s="208"/>
      <c r="K184" s="592" t="s">
        <v>375</v>
      </c>
      <c r="L184" s="237">
        <v>1700</v>
      </c>
      <c r="M184" s="432"/>
      <c r="N184" s="434"/>
    </row>
    <row r="185" spans="1:14" ht="15" customHeight="1" x14ac:dyDescent="0.2">
      <c r="A185" s="101"/>
      <c r="B185" s="328"/>
      <c r="C185" s="655"/>
      <c r="D185" s="641"/>
      <c r="E185" s="114"/>
      <c r="F185" s="97"/>
      <c r="G185" s="70"/>
      <c r="H185" s="138"/>
      <c r="I185" s="208"/>
      <c r="J185" s="208"/>
      <c r="K185" s="603" t="s">
        <v>272</v>
      </c>
      <c r="L185" s="237">
        <v>150</v>
      </c>
      <c r="M185" s="432"/>
      <c r="N185" s="434"/>
    </row>
    <row r="186" spans="1:14" ht="41.25" customHeight="1" x14ac:dyDescent="0.2">
      <c r="A186" s="101"/>
      <c r="B186" s="328"/>
      <c r="C186" s="655"/>
      <c r="D186" s="641"/>
      <c r="E186" s="114"/>
      <c r="F186" s="97"/>
      <c r="G186" s="70"/>
      <c r="H186" s="138"/>
      <c r="I186" s="208"/>
      <c r="J186" s="208"/>
      <c r="K186" s="592" t="s">
        <v>271</v>
      </c>
      <c r="L186" s="237">
        <v>10</v>
      </c>
      <c r="M186" s="432">
        <v>60</v>
      </c>
      <c r="N186" s="434">
        <v>100</v>
      </c>
    </row>
    <row r="187" spans="1:14" ht="38.25" customHeight="1" x14ac:dyDescent="0.2">
      <c r="A187" s="101"/>
      <c r="B187" s="328"/>
      <c r="C187" s="655"/>
      <c r="D187" s="641"/>
      <c r="E187" s="114"/>
      <c r="F187" s="97"/>
      <c r="G187" s="71"/>
      <c r="H187" s="868"/>
      <c r="I187" s="244"/>
      <c r="J187" s="244"/>
      <c r="K187" s="685" t="s">
        <v>291</v>
      </c>
      <c r="L187" s="354">
        <v>10</v>
      </c>
      <c r="M187" s="686">
        <v>100</v>
      </c>
      <c r="N187" s="596"/>
    </row>
    <row r="188" spans="1:14" ht="15" customHeight="1" thickBot="1" x14ac:dyDescent="0.25">
      <c r="A188" s="33"/>
      <c r="B188" s="637"/>
      <c r="C188" s="44"/>
      <c r="D188" s="679"/>
      <c r="E188" s="680"/>
      <c r="F188" s="310"/>
      <c r="G188" s="46" t="s">
        <v>6</v>
      </c>
      <c r="H188" s="217">
        <f>SUM(H171:H187)</f>
        <v>566.29999999999995</v>
      </c>
      <c r="I188" s="589">
        <f>SUM(I171:I187)</f>
        <v>574.5</v>
      </c>
      <c r="J188" s="217">
        <f>SUM(J171:J187)</f>
        <v>415</v>
      </c>
      <c r="K188" s="922"/>
      <c r="L188" s="55"/>
      <c r="M188" s="55"/>
      <c r="N188" s="220"/>
    </row>
    <row r="189" spans="1:14" ht="14.25" customHeight="1" thickBot="1" x14ac:dyDescent="0.25">
      <c r="A189" s="35" t="s">
        <v>5</v>
      </c>
      <c r="B189" s="8" t="s">
        <v>7</v>
      </c>
      <c r="C189" s="1736" t="s">
        <v>8</v>
      </c>
      <c r="D189" s="1736"/>
      <c r="E189" s="1736"/>
      <c r="F189" s="1736"/>
      <c r="G189" s="1736"/>
      <c r="H189" s="140">
        <f>H188</f>
        <v>566.29999999999995</v>
      </c>
      <c r="I189" s="136">
        <f t="shared" ref="I189:J189" si="4">I188</f>
        <v>574.5</v>
      </c>
      <c r="J189" s="140">
        <f t="shared" si="4"/>
        <v>415</v>
      </c>
      <c r="K189" s="373"/>
      <c r="L189" s="373"/>
      <c r="M189" s="373"/>
      <c r="N189" s="317"/>
    </row>
    <row r="190" spans="1:14" ht="17.25" customHeight="1" thickBot="1" x14ac:dyDescent="0.25">
      <c r="A190" s="34" t="s">
        <v>5</v>
      </c>
      <c r="B190" s="8" t="s">
        <v>26</v>
      </c>
      <c r="C190" s="1800" t="s">
        <v>176</v>
      </c>
      <c r="D190" s="1801"/>
      <c r="E190" s="1801"/>
      <c r="F190" s="1801"/>
      <c r="G190" s="1801"/>
      <c r="H190" s="1819"/>
      <c r="I190" s="1819"/>
      <c r="J190" s="1802"/>
      <c r="K190" s="1802"/>
      <c r="L190" s="1802"/>
      <c r="M190" s="1802"/>
      <c r="N190" s="1820"/>
    </row>
    <row r="191" spans="1:14" ht="13.5" customHeight="1" x14ac:dyDescent="0.2">
      <c r="A191" s="384" t="s">
        <v>5</v>
      </c>
      <c r="B191" s="374" t="s">
        <v>26</v>
      </c>
      <c r="C191" s="638" t="s">
        <v>5</v>
      </c>
      <c r="D191" s="1821" t="s">
        <v>104</v>
      </c>
      <c r="E191" s="393"/>
      <c r="F191" s="382">
        <v>6</v>
      </c>
      <c r="G191" s="252" t="s">
        <v>24</v>
      </c>
      <c r="H191" s="1103">
        <f>1049-23.6+9</f>
        <v>1034.4000000000001</v>
      </c>
      <c r="I191" s="925">
        <v>980</v>
      </c>
      <c r="J191" s="926">
        <v>945</v>
      </c>
      <c r="K191" s="348"/>
      <c r="L191" s="394"/>
      <c r="M191" s="395"/>
      <c r="N191" s="396"/>
    </row>
    <row r="192" spans="1:14" ht="11.25" customHeight="1" x14ac:dyDescent="0.2">
      <c r="A192" s="384"/>
      <c r="B192" s="374"/>
      <c r="C192" s="638"/>
      <c r="D192" s="1834"/>
      <c r="E192" s="293"/>
      <c r="F192" s="383"/>
      <c r="G192" s="913" t="s">
        <v>58</v>
      </c>
      <c r="H192" s="250">
        <v>556.70000000000005</v>
      </c>
      <c r="I192" s="141"/>
      <c r="J192" s="927"/>
      <c r="K192" s="1522"/>
      <c r="L192" s="391"/>
      <c r="M192" s="392"/>
      <c r="N192" s="397"/>
    </row>
    <row r="193" spans="1:14" ht="7.5" customHeight="1" x14ac:dyDescent="0.2">
      <c r="A193" s="384"/>
      <c r="B193" s="374"/>
      <c r="C193" s="638"/>
      <c r="D193" s="1835"/>
      <c r="E193" s="293"/>
      <c r="F193" s="383"/>
      <c r="G193" s="404"/>
      <c r="H193" s="928"/>
      <c r="I193" s="929"/>
      <c r="J193" s="930"/>
      <c r="K193" s="1522"/>
      <c r="L193" s="611"/>
      <c r="M193" s="689"/>
      <c r="N193" s="690"/>
    </row>
    <row r="194" spans="1:14" ht="16.5" customHeight="1" x14ac:dyDescent="0.2">
      <c r="A194" s="384"/>
      <c r="B194" s="374"/>
      <c r="C194" s="638"/>
      <c r="D194" s="1748" t="s">
        <v>105</v>
      </c>
      <c r="E194" s="1527" t="s">
        <v>47</v>
      </c>
      <c r="F194" s="383"/>
      <c r="G194" s="622"/>
      <c r="H194" s="250"/>
      <c r="I194" s="141"/>
      <c r="J194" s="253"/>
      <c r="K194" s="290"/>
      <c r="L194" s="687"/>
      <c r="M194" s="3"/>
      <c r="N194" s="688"/>
    </row>
    <row r="195" spans="1:14" ht="7.5" customHeight="1" x14ac:dyDescent="0.2">
      <c r="A195" s="384"/>
      <c r="B195" s="374"/>
      <c r="C195" s="638"/>
      <c r="D195" s="1809"/>
      <c r="E195" s="293"/>
      <c r="F195" s="383"/>
      <c r="G195" s="622"/>
      <c r="H195" s="365"/>
      <c r="I195" s="161"/>
      <c r="J195" s="365"/>
      <c r="K195" s="435"/>
      <c r="L195" s="278"/>
      <c r="M195" s="841"/>
      <c r="N195" s="437"/>
    </row>
    <row r="196" spans="1:14" ht="12.75" customHeight="1" x14ac:dyDescent="0.2">
      <c r="A196" s="384"/>
      <c r="B196" s="374"/>
      <c r="C196" s="638"/>
      <c r="D196" s="1809"/>
      <c r="E196" s="293"/>
      <c r="F196" s="383"/>
      <c r="G196" s="622"/>
      <c r="H196" s="365"/>
      <c r="I196" s="161"/>
      <c r="J196" s="365"/>
      <c r="K196" s="435"/>
      <c r="L196" s="278"/>
      <c r="M196" s="841"/>
      <c r="N196" s="437"/>
    </row>
    <row r="197" spans="1:14" ht="16.5" customHeight="1" x14ac:dyDescent="0.2">
      <c r="A197" s="384"/>
      <c r="B197" s="374"/>
      <c r="C197" s="638"/>
      <c r="D197" s="399" t="s">
        <v>181</v>
      </c>
      <c r="E197" s="293"/>
      <c r="F197" s="383"/>
      <c r="G197" s="895"/>
      <c r="H197" s="502"/>
      <c r="I197" s="551"/>
      <c r="J197" s="904"/>
      <c r="K197" s="59" t="s">
        <v>428</v>
      </c>
      <c r="L197" s="548">
        <v>350</v>
      </c>
      <c r="M197" s="553">
        <v>182</v>
      </c>
      <c r="N197" s="554">
        <v>182</v>
      </c>
    </row>
    <row r="198" spans="1:14" ht="16.5" customHeight="1" x14ac:dyDescent="0.2">
      <c r="A198" s="384"/>
      <c r="B198" s="374"/>
      <c r="C198" s="638"/>
      <c r="D198" s="1810" t="s">
        <v>207</v>
      </c>
      <c r="E198" s="293"/>
      <c r="F198" s="383"/>
      <c r="G198" s="895"/>
      <c r="H198" s="365"/>
      <c r="I198" s="161"/>
      <c r="J198" s="366"/>
      <c r="K198" s="1838" t="s">
        <v>422</v>
      </c>
      <c r="L198" s="619">
        <v>1000</v>
      </c>
      <c r="M198" s="616">
        <v>520</v>
      </c>
      <c r="N198" s="617">
        <v>520</v>
      </c>
    </row>
    <row r="199" spans="1:14" ht="14.25" customHeight="1" x14ac:dyDescent="0.2">
      <c r="A199" s="384"/>
      <c r="B199" s="374"/>
      <c r="C199" s="638"/>
      <c r="D199" s="1811"/>
      <c r="E199" s="293"/>
      <c r="F199" s="383"/>
      <c r="G199" s="895"/>
      <c r="H199" s="365"/>
      <c r="I199" s="161"/>
      <c r="J199" s="366"/>
      <c r="K199" s="1839"/>
      <c r="L199" s="620"/>
      <c r="M199" s="1529"/>
      <c r="N199" s="1534"/>
    </row>
    <row r="200" spans="1:14" ht="26.25" customHeight="1" x14ac:dyDescent="0.2">
      <c r="A200" s="384"/>
      <c r="B200" s="374"/>
      <c r="C200" s="638"/>
      <c r="D200" s="1557" t="s">
        <v>208</v>
      </c>
      <c r="E200" s="293"/>
      <c r="F200" s="383"/>
      <c r="G200" s="895"/>
      <c r="H200" s="502"/>
      <c r="I200" s="551"/>
      <c r="J200" s="904"/>
      <c r="K200" s="1565" t="s">
        <v>209</v>
      </c>
      <c r="L200" s="501">
        <v>23.4</v>
      </c>
      <c r="M200" s="471">
        <v>12</v>
      </c>
      <c r="N200" s="555">
        <v>12</v>
      </c>
    </row>
    <row r="201" spans="1:14" ht="15" customHeight="1" x14ac:dyDescent="0.2">
      <c r="A201" s="1803"/>
      <c r="B201" s="1804"/>
      <c r="C201" s="1805"/>
      <c r="D201" s="1806" t="s">
        <v>182</v>
      </c>
      <c r="E201" s="1807"/>
      <c r="F201" s="1595"/>
      <c r="G201" s="1589"/>
      <c r="H201" s="142"/>
      <c r="I201" s="142"/>
      <c r="J201" s="132"/>
      <c r="K201" s="1559" t="s">
        <v>204</v>
      </c>
      <c r="L201" s="239">
        <v>1</v>
      </c>
      <c r="M201" s="239"/>
      <c r="N201" s="230"/>
    </row>
    <row r="202" spans="1:14" ht="15.75" customHeight="1" x14ac:dyDescent="0.2">
      <c r="A202" s="1803"/>
      <c r="B202" s="1804"/>
      <c r="C202" s="1805"/>
      <c r="D202" s="1734"/>
      <c r="E202" s="1808"/>
      <c r="F202" s="314"/>
      <c r="G202" s="404"/>
      <c r="H202" s="1243"/>
      <c r="I202" s="1243"/>
      <c r="J202" s="133"/>
      <c r="K202" s="1560"/>
      <c r="L202" s="240"/>
      <c r="M202" s="240"/>
      <c r="N202" s="231"/>
    </row>
    <row r="203" spans="1:14" ht="29.25" customHeight="1" x14ac:dyDescent="0.2">
      <c r="A203" s="631"/>
      <c r="B203" s="632"/>
      <c r="C203" s="638"/>
      <c r="D203" s="400" t="s">
        <v>376</v>
      </c>
      <c r="E203" s="1596"/>
      <c r="F203" s="1597"/>
      <c r="G203" s="1598"/>
      <c r="H203" s="219"/>
      <c r="I203" s="219"/>
      <c r="J203" s="135"/>
      <c r="K203" s="695" t="s">
        <v>430</v>
      </c>
      <c r="L203" s="240">
        <v>1</v>
      </c>
      <c r="M203" s="239"/>
      <c r="N203" s="230"/>
    </row>
    <row r="204" spans="1:14" ht="24.75" customHeight="1" x14ac:dyDescent="0.2">
      <c r="A204" s="1536"/>
      <c r="B204" s="1537"/>
      <c r="C204" s="1541"/>
      <c r="D204" s="1748" t="s">
        <v>340</v>
      </c>
      <c r="E204" s="1542"/>
      <c r="F204" s="1535"/>
      <c r="G204" s="1544"/>
      <c r="H204" s="131"/>
      <c r="I204" s="366"/>
      <c r="J204" s="366"/>
      <c r="K204" s="1563" t="s">
        <v>277</v>
      </c>
      <c r="L204" s="550">
        <v>5</v>
      </c>
      <c r="M204" s="550">
        <v>5</v>
      </c>
      <c r="N204" s="490">
        <v>5</v>
      </c>
    </row>
    <row r="205" spans="1:14" ht="25.5" customHeight="1" x14ac:dyDescent="0.2">
      <c r="A205" s="1536"/>
      <c r="B205" s="1537"/>
      <c r="C205" s="1541"/>
      <c r="D205" s="1748"/>
      <c r="E205" s="1542"/>
      <c r="F205" s="1535"/>
      <c r="G205" s="1544"/>
      <c r="H205" s="131"/>
      <c r="I205" s="366"/>
      <c r="J205" s="203"/>
      <c r="K205" s="1522" t="s">
        <v>278</v>
      </c>
      <c r="L205" s="190">
        <v>5</v>
      </c>
      <c r="M205" s="190">
        <v>8</v>
      </c>
      <c r="N205" s="1238">
        <v>13</v>
      </c>
    </row>
    <row r="206" spans="1:14" ht="27.75" customHeight="1" x14ac:dyDescent="0.2">
      <c r="A206" s="32"/>
      <c r="B206" s="1539"/>
      <c r="C206" s="657"/>
      <c r="D206" s="1748"/>
      <c r="E206" s="1538"/>
      <c r="F206" s="383"/>
      <c r="G206" s="1544"/>
      <c r="H206" s="1543"/>
      <c r="I206" s="1543"/>
      <c r="J206" s="366"/>
      <c r="K206" s="1587" t="s">
        <v>442</v>
      </c>
      <c r="L206" s="1528">
        <v>100</v>
      </c>
      <c r="M206" s="1528">
        <v>100</v>
      </c>
      <c r="N206" s="1611">
        <v>100</v>
      </c>
    </row>
    <row r="207" spans="1:14" ht="27" customHeight="1" x14ac:dyDescent="0.2">
      <c r="A207" s="32"/>
      <c r="B207" s="639"/>
      <c r="C207" s="657"/>
      <c r="D207" s="1477"/>
      <c r="E207" s="1236"/>
      <c r="F207" s="383"/>
      <c r="G207" s="1237"/>
      <c r="H207" s="161"/>
      <c r="I207" s="366"/>
      <c r="J207" s="366"/>
      <c r="K207" s="41" t="s">
        <v>279</v>
      </c>
      <c r="L207" s="254"/>
      <c r="M207" s="254">
        <v>5</v>
      </c>
      <c r="N207" s="1612">
        <v>5</v>
      </c>
    </row>
    <row r="208" spans="1:14" s="65" customFormat="1" ht="42.75" customHeight="1" x14ac:dyDescent="0.2">
      <c r="A208" s="582"/>
      <c r="B208" s="583"/>
      <c r="C208" s="691"/>
      <c r="D208" s="229"/>
      <c r="E208" s="587"/>
      <c r="F208" s="585"/>
      <c r="G208" s="931"/>
      <c r="H208" s="932"/>
      <c r="I208" s="933"/>
      <c r="J208" s="912"/>
      <c r="K208" s="198" t="s">
        <v>302</v>
      </c>
      <c r="L208" s="618"/>
      <c r="M208" s="238">
        <v>1</v>
      </c>
      <c r="N208" s="361"/>
    </row>
    <row r="209" spans="1:17" ht="15" customHeight="1" thickBot="1" x14ac:dyDescent="0.25">
      <c r="A209" s="33"/>
      <c r="B209" s="637"/>
      <c r="C209" s="44"/>
      <c r="D209" s="679"/>
      <c r="E209" s="680"/>
      <c r="F209" s="310"/>
      <c r="G209" s="46" t="s">
        <v>6</v>
      </c>
      <c r="H209" s="217">
        <f>SUM(H191:H208)</f>
        <v>1591.1</v>
      </c>
      <c r="I209" s="217">
        <f>SUM(I191:I208)</f>
        <v>980</v>
      </c>
      <c r="J209" s="217">
        <f>SUM(J191:J208)</f>
        <v>945</v>
      </c>
      <c r="K209" s="312"/>
      <c r="L209" s="55"/>
      <c r="M209" s="55"/>
      <c r="N209" s="220"/>
    </row>
    <row r="210" spans="1:17" ht="27.75" customHeight="1" x14ac:dyDescent="0.2">
      <c r="A210" s="36" t="s">
        <v>5</v>
      </c>
      <c r="B210" s="320" t="s">
        <v>26</v>
      </c>
      <c r="C210" s="321" t="s">
        <v>7</v>
      </c>
      <c r="D210" s="303" t="s">
        <v>217</v>
      </c>
      <c r="E210" s="1210"/>
      <c r="F210" s="1211" t="s">
        <v>50</v>
      </c>
      <c r="G210" s="76" t="s">
        <v>24</v>
      </c>
      <c r="H210" s="127">
        <v>10.7</v>
      </c>
      <c r="I210" s="127">
        <v>3.6</v>
      </c>
      <c r="J210" s="201"/>
      <c r="K210" s="923"/>
      <c r="L210" s="1212"/>
      <c r="M210" s="1212"/>
      <c r="N210" s="1213"/>
    </row>
    <row r="211" spans="1:17" ht="53.25" customHeight="1" x14ac:dyDescent="0.2">
      <c r="A211" s="384"/>
      <c r="B211" s="374"/>
      <c r="C211" s="700"/>
      <c r="D211" s="400" t="s">
        <v>211</v>
      </c>
      <c r="E211" s="1596"/>
      <c r="F211" s="1601"/>
      <c r="G211" s="1598"/>
      <c r="H211" s="219"/>
      <c r="I211" s="219"/>
      <c r="J211" s="135"/>
      <c r="K211" s="695" t="s">
        <v>196</v>
      </c>
      <c r="L211" s="240">
        <v>1</v>
      </c>
      <c r="M211" s="240"/>
      <c r="N211" s="181"/>
      <c r="Q211" s="336"/>
    </row>
    <row r="212" spans="1:17" ht="40.5" customHeight="1" x14ac:dyDescent="0.2">
      <c r="A212" s="384"/>
      <c r="B212" s="374"/>
      <c r="C212" s="700"/>
      <c r="D212" s="1558" t="s">
        <v>212</v>
      </c>
      <c r="E212" s="1586"/>
      <c r="F212" s="1572"/>
      <c r="G212" s="404"/>
      <c r="H212" s="1243"/>
      <c r="I212" s="1243"/>
      <c r="J212" s="133"/>
      <c r="K212" s="1560" t="s">
        <v>196</v>
      </c>
      <c r="L212" s="586"/>
      <c r="M212" s="586">
        <v>1</v>
      </c>
      <c r="N212" s="696"/>
    </row>
    <row r="213" spans="1:17" ht="38.25" customHeight="1" x14ac:dyDescent="0.2">
      <c r="A213" s="384"/>
      <c r="B213" s="374"/>
      <c r="C213" s="700"/>
      <c r="D213" s="699" t="s">
        <v>262</v>
      </c>
      <c r="E213" s="151"/>
      <c r="F213" s="624"/>
      <c r="G213" s="404"/>
      <c r="H213" s="102"/>
      <c r="I213" s="102"/>
      <c r="J213" s="133"/>
      <c r="K213" s="654" t="s">
        <v>196</v>
      </c>
      <c r="L213" s="238">
        <v>1</v>
      </c>
      <c r="M213" s="238"/>
      <c r="N213" s="474"/>
      <c r="O213" s="10"/>
    </row>
    <row r="214" spans="1:17" ht="15" customHeight="1" thickBot="1" x14ac:dyDescent="0.25">
      <c r="A214" s="33"/>
      <c r="B214" s="637"/>
      <c r="C214" s="44"/>
      <c r="D214" s="679"/>
      <c r="E214" s="680"/>
      <c r="F214" s="310"/>
      <c r="G214" s="46" t="s">
        <v>6</v>
      </c>
      <c r="H214" s="217">
        <f>SUM(H210:H213)</f>
        <v>10.7</v>
      </c>
      <c r="I214" s="217">
        <f t="shared" ref="I214:J214" si="5">SUM(I210:I213)</f>
        <v>3.6</v>
      </c>
      <c r="J214" s="217">
        <f t="shared" si="5"/>
        <v>0</v>
      </c>
      <c r="K214" s="312"/>
      <c r="L214" s="55"/>
      <c r="M214" s="55"/>
      <c r="N214" s="220"/>
    </row>
    <row r="215" spans="1:17" ht="13.5" thickBot="1" x14ac:dyDescent="0.25">
      <c r="A215" s="34" t="s">
        <v>5</v>
      </c>
      <c r="B215" s="8" t="s">
        <v>26</v>
      </c>
      <c r="C215" s="1735" t="s">
        <v>8</v>
      </c>
      <c r="D215" s="1736"/>
      <c r="E215" s="1736"/>
      <c r="F215" s="1736"/>
      <c r="G215" s="1737"/>
      <c r="H215" s="140">
        <f>H214+H209</f>
        <v>1601.8</v>
      </c>
      <c r="I215" s="140">
        <f t="shared" ref="I215:J215" si="6">I214+I209</f>
        <v>983.6</v>
      </c>
      <c r="J215" s="140">
        <f t="shared" si="6"/>
        <v>945</v>
      </c>
      <c r="K215" s="373"/>
      <c r="L215" s="373"/>
      <c r="M215" s="373"/>
      <c r="N215" s="317"/>
    </row>
    <row r="216" spans="1:17" ht="15.75" customHeight="1" thickBot="1" x14ac:dyDescent="0.25">
      <c r="A216" s="34" t="s">
        <v>5</v>
      </c>
      <c r="B216" s="8" t="s">
        <v>34</v>
      </c>
      <c r="C216" s="1800" t="s">
        <v>43</v>
      </c>
      <c r="D216" s="1801"/>
      <c r="E216" s="1801"/>
      <c r="F216" s="1801"/>
      <c r="G216" s="1801"/>
      <c r="H216" s="1802"/>
      <c r="I216" s="1802"/>
      <c r="J216" s="1802"/>
      <c r="K216" s="1802"/>
      <c r="L216" s="376"/>
      <c r="M216" s="376"/>
      <c r="N216" s="319"/>
    </row>
    <row r="217" spans="1:17" s="65" customFormat="1" ht="39.75" customHeight="1" x14ac:dyDescent="0.2">
      <c r="A217" s="1790" t="s">
        <v>5</v>
      </c>
      <c r="B217" s="1792" t="s">
        <v>34</v>
      </c>
      <c r="C217" s="1794" t="s">
        <v>5</v>
      </c>
      <c r="D217" s="1796" t="s">
        <v>317</v>
      </c>
      <c r="E217" s="1798" t="s">
        <v>47</v>
      </c>
      <c r="F217" s="648" t="s">
        <v>27</v>
      </c>
      <c r="G217" s="294" t="s">
        <v>24</v>
      </c>
      <c r="H217" s="296">
        <v>200</v>
      </c>
      <c r="I217" s="296">
        <v>200</v>
      </c>
      <c r="J217" s="296">
        <v>200</v>
      </c>
      <c r="K217" s="762" t="s">
        <v>438</v>
      </c>
      <c r="L217" s="765">
        <v>1</v>
      </c>
      <c r="M217" s="766"/>
      <c r="N217" s="767"/>
    </row>
    <row r="218" spans="1:17" s="65" customFormat="1" ht="15.75" customHeight="1" x14ac:dyDescent="0.2">
      <c r="A218" s="1791"/>
      <c r="B218" s="1793"/>
      <c r="C218" s="1795"/>
      <c r="D218" s="1797"/>
      <c r="E218" s="1799"/>
      <c r="F218" s="625"/>
      <c r="G218" s="697" t="s">
        <v>58</v>
      </c>
      <c r="H218" s="698">
        <v>115.8</v>
      </c>
      <c r="I218" s="698"/>
      <c r="J218" s="698"/>
      <c r="K218" s="1136" t="s">
        <v>316</v>
      </c>
      <c r="L218" s="941">
        <v>1155</v>
      </c>
      <c r="M218" s="942">
        <v>1155</v>
      </c>
      <c r="N218" s="943">
        <v>1155</v>
      </c>
    </row>
    <row r="219" spans="1:17" s="65" customFormat="1" ht="18.75" customHeight="1" thickBot="1" x14ac:dyDescent="0.25">
      <c r="A219" s="513"/>
      <c r="B219" s="514"/>
      <c r="C219" s="519"/>
      <c r="D219" s="517"/>
      <c r="E219" s="518"/>
      <c r="F219" s="420"/>
      <c r="G219" s="66" t="s">
        <v>6</v>
      </c>
      <c r="H219" s="251">
        <f>SUM(H217:H218)</f>
        <v>315.8</v>
      </c>
      <c r="I219" s="251">
        <f>SUM(I217:I218)</f>
        <v>200</v>
      </c>
      <c r="J219" s="258">
        <f>SUM(J217:J218)</f>
        <v>200</v>
      </c>
      <c r="K219" s="332"/>
      <c r="L219" s="297"/>
      <c r="M219" s="298"/>
      <c r="N219" s="299"/>
    </row>
    <row r="220" spans="1:17" ht="14.25" customHeight="1" x14ac:dyDescent="0.2">
      <c r="A220" s="631" t="s">
        <v>5</v>
      </c>
      <c r="B220" s="632" t="s">
        <v>34</v>
      </c>
      <c r="C220" s="655" t="s">
        <v>7</v>
      </c>
      <c r="D220" s="1733" t="s">
        <v>163</v>
      </c>
      <c r="E220" s="151" t="s">
        <v>47</v>
      </c>
      <c r="F220" s="624" t="s">
        <v>46</v>
      </c>
      <c r="G220" s="734" t="s">
        <v>24</v>
      </c>
      <c r="H220" s="161">
        <v>145</v>
      </c>
      <c r="I220" s="366"/>
      <c r="J220" s="261">
        <v>800</v>
      </c>
      <c r="K220" s="356" t="s">
        <v>99</v>
      </c>
      <c r="L220" s="357"/>
      <c r="M220" s="358" t="s">
        <v>50</v>
      </c>
      <c r="N220" s="359"/>
    </row>
    <row r="221" spans="1:17" ht="18.75" customHeight="1" x14ac:dyDescent="0.2">
      <c r="A221" s="32"/>
      <c r="B221" s="632"/>
      <c r="C221" s="86"/>
      <c r="D221" s="1733"/>
      <c r="E221" s="151"/>
      <c r="F221" s="624"/>
      <c r="G221" s="734"/>
      <c r="H221" s="131"/>
      <c r="I221" s="366"/>
      <c r="J221" s="366"/>
      <c r="K221" s="1788" t="s">
        <v>172</v>
      </c>
      <c r="L221" s="238"/>
      <c r="M221" s="360"/>
      <c r="N221" s="361">
        <v>15</v>
      </c>
    </row>
    <row r="222" spans="1:17" ht="12.75" customHeight="1" x14ac:dyDescent="0.2">
      <c r="A222" s="32"/>
      <c r="B222" s="632"/>
      <c r="C222" s="86"/>
      <c r="D222" s="1733"/>
      <c r="E222" s="151"/>
      <c r="F222" s="624"/>
      <c r="G222" s="404"/>
      <c r="H222" s="102"/>
      <c r="I222" s="133"/>
      <c r="J222" s="133"/>
      <c r="K222" s="1789"/>
      <c r="L222" s="238"/>
      <c r="M222" s="360"/>
      <c r="N222" s="361"/>
    </row>
    <row r="223" spans="1:17" s="65" customFormat="1" ht="17.25" customHeight="1" thickBot="1" x14ac:dyDescent="0.25">
      <c r="A223" s="33"/>
      <c r="B223" s="77"/>
      <c r="C223" s="310"/>
      <c r="D223" s="1787"/>
      <c r="E223" s="150"/>
      <c r="F223" s="42"/>
      <c r="G223" s="79" t="s">
        <v>6</v>
      </c>
      <c r="H223" s="258">
        <f>SUM(H220:H222)</f>
        <v>145</v>
      </c>
      <c r="I223" s="251">
        <f t="shared" ref="I223:J223" si="7">I220</f>
        <v>0</v>
      </c>
      <c r="J223" s="251">
        <f t="shared" si="7"/>
        <v>800</v>
      </c>
      <c r="K223" s="332"/>
      <c r="L223" s="256"/>
      <c r="M223" s="362"/>
      <c r="N223" s="257"/>
    </row>
    <row r="224" spans="1:17" ht="13.5" thickBot="1" x14ac:dyDescent="0.25">
      <c r="A224" s="634" t="s">
        <v>5</v>
      </c>
      <c r="B224" s="375" t="s">
        <v>34</v>
      </c>
      <c r="C224" s="1714" t="s">
        <v>8</v>
      </c>
      <c r="D224" s="1715"/>
      <c r="E224" s="1715"/>
      <c r="F224" s="1715"/>
      <c r="G224" s="1716"/>
      <c r="H224" s="140">
        <f>H223+H219</f>
        <v>460.8</v>
      </c>
      <c r="I224" s="140">
        <f t="shared" ref="I224:J224" si="8">I223+I219</f>
        <v>200</v>
      </c>
      <c r="J224" s="140">
        <f t="shared" si="8"/>
        <v>1000</v>
      </c>
      <c r="K224" s="373"/>
      <c r="L224" s="373"/>
      <c r="M224" s="373"/>
      <c r="N224" s="317"/>
    </row>
    <row r="225" spans="1:14" ht="14.25" customHeight="1" thickBot="1" x14ac:dyDescent="0.25">
      <c r="A225" s="35" t="s">
        <v>5</v>
      </c>
      <c r="B225" s="1749" t="s">
        <v>9</v>
      </c>
      <c r="C225" s="1750"/>
      <c r="D225" s="1750"/>
      <c r="E225" s="1750"/>
      <c r="F225" s="1750"/>
      <c r="G225" s="1751"/>
      <c r="H225" s="144">
        <f>H224+H215+H189+H169</f>
        <v>13434.7</v>
      </c>
      <c r="I225" s="144">
        <f>I224+I215+I189+I169</f>
        <v>20193.3</v>
      </c>
      <c r="J225" s="443">
        <f>J224+J215+J189+J169</f>
        <v>17470.3</v>
      </c>
      <c r="K225" s="1752"/>
      <c r="L225" s="1753"/>
      <c r="M225" s="1753"/>
      <c r="N225" s="1754"/>
    </row>
    <row r="226" spans="1:14" ht="14.25" customHeight="1" thickBot="1" x14ac:dyDescent="0.25">
      <c r="A226" s="26" t="s">
        <v>36</v>
      </c>
      <c r="B226" s="1782" t="s">
        <v>56</v>
      </c>
      <c r="C226" s="1783"/>
      <c r="D226" s="1783"/>
      <c r="E226" s="1783"/>
      <c r="F226" s="1783"/>
      <c r="G226" s="1784"/>
      <c r="H226" s="145">
        <f t="shared" ref="H226" si="9">SUM(H225)</f>
        <v>13434.7</v>
      </c>
      <c r="I226" s="145">
        <f t="shared" ref="I226:J226" si="10">SUM(I225)</f>
        <v>20193.3</v>
      </c>
      <c r="J226" s="444">
        <f t="shared" si="10"/>
        <v>17470.3</v>
      </c>
      <c r="K226" s="1785"/>
      <c r="L226" s="1785"/>
      <c r="M226" s="1785"/>
      <c r="N226" s="1786"/>
    </row>
    <row r="227" spans="1:14" s="12" customFormat="1" ht="17.25" customHeight="1" x14ac:dyDescent="0.2">
      <c r="A227" s="629"/>
      <c r="B227" s="630"/>
      <c r="C227" s="670"/>
      <c r="D227" s="630"/>
      <c r="E227" s="630"/>
      <c r="F227" s="630"/>
      <c r="G227" s="630"/>
      <c r="H227" s="445"/>
      <c r="I227" s="630"/>
      <c r="J227" s="630"/>
      <c r="K227" s="630"/>
      <c r="L227" s="629"/>
      <c r="M227" s="629"/>
      <c r="N227" s="629"/>
    </row>
    <row r="228" spans="1:14" s="13" customFormat="1" ht="14.25" customHeight="1" thickBot="1" x14ac:dyDescent="0.25">
      <c r="A228" s="1707" t="s">
        <v>13</v>
      </c>
      <c r="B228" s="1707"/>
      <c r="C228" s="1707"/>
      <c r="D228" s="1707"/>
      <c r="E228" s="1707"/>
      <c r="F228" s="1707"/>
      <c r="G228" s="1707"/>
      <c r="H228" s="635"/>
      <c r="I228" s="635"/>
      <c r="J228" s="635"/>
      <c r="K228" s="20"/>
      <c r="L228" s="20"/>
      <c r="M228" s="20"/>
      <c r="N228" s="20"/>
    </row>
    <row r="229" spans="1:14" ht="66" customHeight="1" thickBot="1" x14ac:dyDescent="0.25">
      <c r="A229" s="1708" t="s">
        <v>10</v>
      </c>
      <c r="B229" s="1709"/>
      <c r="C229" s="1709"/>
      <c r="D229" s="1709"/>
      <c r="E229" s="1709"/>
      <c r="F229" s="1709"/>
      <c r="G229" s="1710"/>
      <c r="H229" s="643" t="s">
        <v>379</v>
      </c>
      <c r="I229" s="333" t="s">
        <v>142</v>
      </c>
      <c r="J229" s="333" t="s">
        <v>218</v>
      </c>
      <c r="K229" s="2"/>
      <c r="L229" s="2"/>
      <c r="M229" s="2"/>
      <c r="N229" s="2"/>
    </row>
    <row r="230" spans="1:14" ht="14.25" customHeight="1" x14ac:dyDescent="0.2">
      <c r="A230" s="1711" t="s">
        <v>14</v>
      </c>
      <c r="B230" s="1712"/>
      <c r="C230" s="1712"/>
      <c r="D230" s="1712"/>
      <c r="E230" s="1712"/>
      <c r="F230" s="1712"/>
      <c r="G230" s="1713"/>
      <c r="H230" s="645">
        <f>H231+H240+H241+H242+H239</f>
        <v>13025.4</v>
      </c>
      <c r="I230" s="735">
        <f>I231+I240+I241+I242+I239</f>
        <v>13370.7</v>
      </c>
      <c r="J230" s="735">
        <f ca="1">J231+J240+J241+J242+J239</f>
        <v>11063</v>
      </c>
    </row>
    <row r="231" spans="1:14" ht="14.25" customHeight="1" x14ac:dyDescent="0.2">
      <c r="A231" s="1767" t="s">
        <v>92</v>
      </c>
      <c r="B231" s="1768"/>
      <c r="C231" s="1768"/>
      <c r="D231" s="1768"/>
      <c r="E231" s="1768"/>
      <c r="F231" s="1768"/>
      <c r="G231" s="1769"/>
      <c r="H231" s="644">
        <f>SUM(H232:H238)</f>
        <v>11089.5</v>
      </c>
      <c r="I231" s="120">
        <f>SUM(I232:I238)</f>
        <v>13370.7</v>
      </c>
      <c r="J231" s="120">
        <f ca="1">SUM(J232:J238)</f>
        <v>11063</v>
      </c>
      <c r="K231" s="442"/>
    </row>
    <row r="232" spans="1:14" ht="14.25" customHeight="1" x14ac:dyDescent="0.2">
      <c r="A232" s="1770" t="s">
        <v>18</v>
      </c>
      <c r="B232" s="1771"/>
      <c r="C232" s="1771"/>
      <c r="D232" s="1771"/>
      <c r="E232" s="1771"/>
      <c r="F232" s="1771"/>
      <c r="G232" s="1772"/>
      <c r="H232" s="628">
        <f>SUMIF(G15:G226,"SB",H15:H226)</f>
        <v>10976.1</v>
      </c>
      <c r="I232" s="133">
        <f>SUMIF(G12:G226,"SB",I12:I226)</f>
        <v>13337.2</v>
      </c>
      <c r="J232" s="133">
        <f>SUMIF(G12:G226,"SB",J12:J226)</f>
        <v>11029.5</v>
      </c>
      <c r="K232" s="16"/>
    </row>
    <row r="233" spans="1:14" ht="14.25" customHeight="1" x14ac:dyDescent="0.2">
      <c r="A233" s="1764" t="s">
        <v>19</v>
      </c>
      <c r="B233" s="1765"/>
      <c r="C233" s="1765"/>
      <c r="D233" s="1765"/>
      <c r="E233" s="1765"/>
      <c r="F233" s="1765"/>
      <c r="G233" s="1766"/>
      <c r="H233" s="626">
        <f>SUMIF(G11:G226,"SB(SP)",H11:H226)</f>
        <v>33.5</v>
      </c>
      <c r="I233" s="170">
        <f>SUMIF(G18:G226,"SB(SP)",I18:I226)</f>
        <v>33.5</v>
      </c>
      <c r="J233" s="170">
        <f>SUMIF(G18:G226,"SB(SP)",J18:J226)</f>
        <v>33.5</v>
      </c>
      <c r="K233" s="24"/>
    </row>
    <row r="234" spans="1:14" ht="12.75" customHeight="1" x14ac:dyDescent="0.2">
      <c r="A234" s="1764" t="s">
        <v>67</v>
      </c>
      <c r="B234" s="1765"/>
      <c r="C234" s="1765"/>
      <c r="D234" s="1765"/>
      <c r="E234" s="1765"/>
      <c r="F234" s="1765"/>
      <c r="G234" s="1766"/>
      <c r="H234" s="626">
        <f>SUMIF(G12:G224,"SB(VR)",H12:H224)</f>
        <v>79.900000000000006</v>
      </c>
      <c r="I234" s="170">
        <f>SUMIF(G12:G226,"SB(VR)",I12:I226)</f>
        <v>0</v>
      </c>
      <c r="J234" s="170">
        <f>SUMIF(G12:G226,"SB(VR)",J12:J226)</f>
        <v>0</v>
      </c>
      <c r="K234" s="18"/>
      <c r="L234" s="1"/>
      <c r="M234" s="1"/>
      <c r="N234" s="1"/>
    </row>
    <row r="235" spans="1:14" x14ac:dyDescent="0.2">
      <c r="A235" s="1764" t="s">
        <v>20</v>
      </c>
      <c r="B235" s="1765"/>
      <c r="C235" s="1765"/>
      <c r="D235" s="1765"/>
      <c r="E235" s="1765"/>
      <c r="F235" s="1765"/>
      <c r="G235" s="1766"/>
      <c r="H235" s="626">
        <f>SUMIF(G12:G226,"SB(P)",H12:H226)</f>
        <v>0</v>
      </c>
      <c r="I235" s="170">
        <f>SUMIF(G12:G226,"SB(P)",I12:I226)</f>
        <v>0</v>
      </c>
      <c r="J235" s="170">
        <f>SUMIF(G12:G226,"SB(P)",J12:J226)</f>
        <v>0</v>
      </c>
      <c r="K235" s="18"/>
      <c r="L235" s="1"/>
      <c r="M235" s="1"/>
      <c r="N235" s="1"/>
    </row>
    <row r="236" spans="1:14" x14ac:dyDescent="0.2">
      <c r="A236" s="1764" t="s">
        <v>96</v>
      </c>
      <c r="B236" s="1765"/>
      <c r="C236" s="1765"/>
      <c r="D236" s="1765"/>
      <c r="E236" s="1765"/>
      <c r="F236" s="1765"/>
      <c r="G236" s="1766"/>
      <c r="H236" s="626">
        <f>SUMIF(G14:G226,"SB(VB)",H14:H226)</f>
        <v>0</v>
      </c>
      <c r="I236" s="170">
        <f>SUMIF(G14:G226,"SB(VB)",I14:I226)</f>
        <v>0</v>
      </c>
      <c r="J236" s="170">
        <f>SUMIF(G14:G226,"SB(VB)",J14:J226)</f>
        <v>0</v>
      </c>
    </row>
    <row r="237" spans="1:14" x14ac:dyDescent="0.2">
      <c r="A237" s="1758" t="s">
        <v>225</v>
      </c>
      <c r="B237" s="1759"/>
      <c r="C237" s="1759"/>
      <c r="D237" s="1759"/>
      <c r="E237" s="1759"/>
      <c r="F237" s="1759"/>
      <c r="G237" s="1760"/>
      <c r="H237" s="626">
        <f>SUMIF(G12:G226,"SB(KPP)",H12:H226)</f>
        <v>0</v>
      </c>
      <c r="I237" s="170">
        <f>SUMIF(G12:G226,"SB(KPP)",I12:I226)</f>
        <v>0</v>
      </c>
      <c r="J237" s="170">
        <f>SUMIF(G15:G223,"SB(KPP)",J15:J223)</f>
        <v>0</v>
      </c>
      <c r="K237" s="61"/>
      <c r="L237" s="61"/>
      <c r="M237" s="61"/>
      <c r="N237" s="61"/>
    </row>
    <row r="238" spans="1:14" ht="27" customHeight="1" x14ac:dyDescent="0.2">
      <c r="A238" s="1761" t="s">
        <v>377</v>
      </c>
      <c r="B238" s="1762"/>
      <c r="C238" s="1762"/>
      <c r="D238" s="1762"/>
      <c r="E238" s="1762"/>
      <c r="F238" s="1762"/>
      <c r="G238" s="1763"/>
      <c r="H238" s="626">
        <f>SUMIF(G12:G224,"SB(ES)",H12:H224)</f>
        <v>0</v>
      </c>
      <c r="I238" s="170">
        <f>SUMIF(G18:G224,"SB(ES)",I18:I224)</f>
        <v>0</v>
      </c>
      <c r="J238" s="170">
        <f ca="1">SUMIF(G15:G223,"SB(ES)",J18:J224)</f>
        <v>0</v>
      </c>
    </row>
    <row r="239" spans="1:14" ht="14.25" customHeight="1" x14ac:dyDescent="0.2">
      <c r="A239" s="1755" t="s">
        <v>59</v>
      </c>
      <c r="B239" s="1756"/>
      <c r="C239" s="1756"/>
      <c r="D239" s="1756"/>
      <c r="E239" s="1756"/>
      <c r="F239" s="1756"/>
      <c r="G239" s="1757"/>
      <c r="H239" s="627">
        <f>SUMIF(G10:G223,"SB(L)",H10:H223)</f>
        <v>1490.4</v>
      </c>
      <c r="I239" s="388">
        <f>SUMIF(G10:G223,"SB(L)",I10:I223)</f>
        <v>0</v>
      </c>
      <c r="J239" s="122">
        <f>SUMIF(G154:G227,"SB(L)",J154:J227)</f>
        <v>0</v>
      </c>
    </row>
    <row r="240" spans="1:14" x14ac:dyDescent="0.2">
      <c r="A240" s="1755" t="s">
        <v>93</v>
      </c>
      <c r="B240" s="1756"/>
      <c r="C240" s="1756"/>
      <c r="D240" s="1756"/>
      <c r="E240" s="1756"/>
      <c r="F240" s="1756"/>
      <c r="G240" s="1757"/>
      <c r="H240" s="627">
        <f>SUMIF(G18:G226,"SB(SPL)",H18:H226)</f>
        <v>3.6</v>
      </c>
      <c r="I240" s="724">
        <f>SUMIF(G18:G226,"SB(SPL)",I18:I226)</f>
        <v>0</v>
      </c>
      <c r="J240" s="122">
        <f>SUMIF(G18:G226,"SB(SPL)",J18:J226)</f>
        <v>0</v>
      </c>
    </row>
    <row r="241" spans="1:30" x14ac:dyDescent="0.2">
      <c r="A241" s="1755" t="s">
        <v>97</v>
      </c>
      <c r="B241" s="1756"/>
      <c r="C241" s="1756"/>
      <c r="D241" s="1756"/>
      <c r="E241" s="1756"/>
      <c r="F241" s="1756"/>
      <c r="G241" s="1757"/>
      <c r="H241" s="627">
        <f>SUMIF(G12:G226,"SB(ŽPL)",H12:H226)</f>
        <v>441.9</v>
      </c>
      <c r="I241" s="724">
        <f>SUMIF(G12:G226,"SB(ŽPL)",I12:I226)</f>
        <v>0</v>
      </c>
      <c r="J241" s="122">
        <f>SUMIF(G12:G226,"SB(ŽPL)",J12:J226)</f>
        <v>0</v>
      </c>
    </row>
    <row r="242" spans="1:30" ht="12" customHeight="1" x14ac:dyDescent="0.2">
      <c r="A242" s="1755" t="s">
        <v>94</v>
      </c>
      <c r="B242" s="1756"/>
      <c r="C242" s="1756"/>
      <c r="D242" s="1756"/>
      <c r="E242" s="1756"/>
      <c r="F242" s="1756"/>
      <c r="G242" s="1757"/>
      <c r="H242" s="627">
        <f>SUMIF(G12:G226,"SB(VRL)",H12:H226)</f>
        <v>0</v>
      </c>
      <c r="I242" s="388">
        <f>SUMIF(G18:G226,"SB(VRL)",I18:I226)</f>
        <v>0</v>
      </c>
      <c r="J242" s="388">
        <f>SUMIF(G18:G226,"SB(VRL)",J18:J226)</f>
        <v>0</v>
      </c>
    </row>
    <row r="243" spans="1:30" ht="15" customHeight="1" x14ac:dyDescent="0.2">
      <c r="A243" s="1755" t="s">
        <v>289</v>
      </c>
      <c r="B243" s="1756"/>
      <c r="C243" s="1756"/>
      <c r="D243" s="1756"/>
      <c r="E243" s="1756"/>
      <c r="F243" s="1756"/>
      <c r="G243" s="1757"/>
      <c r="H243" s="627">
        <f>SUMIF(G13:G226,"KPP",H13:H226)</f>
        <v>0</v>
      </c>
      <c r="I243" s="122"/>
      <c r="J243" s="122">
        <f>SUMIF(I15:I230,"KPP",J15:J230)</f>
        <v>0</v>
      </c>
      <c r="K243" s="61"/>
      <c r="L243" s="61"/>
      <c r="M243" s="61"/>
      <c r="N243" s="61"/>
    </row>
    <row r="244" spans="1:30" x14ac:dyDescent="0.2">
      <c r="A244" s="1776" t="s">
        <v>15</v>
      </c>
      <c r="B244" s="1777"/>
      <c r="C244" s="1777"/>
      <c r="D244" s="1777"/>
      <c r="E244" s="1777"/>
      <c r="F244" s="1777"/>
      <c r="G244" s="1778"/>
      <c r="H244" s="646">
        <f>SUM(H245:H248)</f>
        <v>409.3</v>
      </c>
      <c r="I244" s="739">
        <f>SUM(I246:I248)</f>
        <v>6822.6</v>
      </c>
      <c r="J244" s="739">
        <f>SUM(J246:J248)</f>
        <v>6407.3</v>
      </c>
    </row>
    <row r="245" spans="1:30" x14ac:dyDescent="0.2">
      <c r="A245" s="1779" t="s">
        <v>173</v>
      </c>
      <c r="B245" s="1780"/>
      <c r="C245" s="1780"/>
      <c r="D245" s="1780"/>
      <c r="E245" s="1780"/>
      <c r="F245" s="1780"/>
      <c r="G245" s="1781"/>
      <c r="H245" s="626">
        <f>SUMIF(G15:G226,"KVJUD",H15:H226)</f>
        <v>0</v>
      </c>
      <c r="I245" s="170">
        <f>SUMIF(G15:G226,"KVJUD",I15:I226)</f>
        <v>0</v>
      </c>
      <c r="J245" s="170">
        <f>SUMIF(G15:G226,"KVJUD",J15:J226)</f>
        <v>0</v>
      </c>
    </row>
    <row r="246" spans="1:30" ht="13.5" customHeight="1" x14ac:dyDescent="0.2">
      <c r="A246" s="1764" t="s">
        <v>22</v>
      </c>
      <c r="B246" s="1765"/>
      <c r="C246" s="1765"/>
      <c r="D246" s="1765"/>
      <c r="E246" s="1765"/>
      <c r="F246" s="1765"/>
      <c r="G246" s="1766"/>
      <c r="H246" s="626">
        <f>SUMIF(G12:G226,"LRVB",H12:H226)</f>
        <v>32.5</v>
      </c>
      <c r="I246" s="170">
        <f>SUMIF(G12:G226,"LRVB",I12:I226)</f>
        <v>553.20000000000005</v>
      </c>
      <c r="J246" s="170">
        <f>SUMIF(G12:G226,"LRVB",J12:J226)</f>
        <v>519.6</v>
      </c>
    </row>
    <row r="247" spans="1:30" ht="14.25" customHeight="1" x14ac:dyDescent="0.2">
      <c r="A247" s="1761" t="s">
        <v>21</v>
      </c>
      <c r="B247" s="1762"/>
      <c r="C247" s="1762"/>
      <c r="D247" s="1762"/>
      <c r="E247" s="1762"/>
      <c r="F247" s="1762"/>
      <c r="G247" s="1763"/>
      <c r="H247" s="626">
        <f>SUMIF(G13:G223,"ES",H13:H223)</f>
        <v>366.8</v>
      </c>
      <c r="I247" s="121">
        <f>SUMIF(G18:G223,"ES",I18:I223)</f>
        <v>6269.4</v>
      </c>
      <c r="J247" s="121">
        <f>SUMIF(G18:G223,"ES",J18:J223)</f>
        <v>5887.7</v>
      </c>
    </row>
    <row r="248" spans="1:30" ht="15.75" customHeight="1" x14ac:dyDescent="0.2">
      <c r="A248" s="1764" t="s">
        <v>23</v>
      </c>
      <c r="B248" s="1765"/>
      <c r="C248" s="1765"/>
      <c r="D248" s="1765"/>
      <c r="E248" s="1765"/>
      <c r="F248" s="1765"/>
      <c r="G248" s="1766"/>
      <c r="H248" s="626">
        <f>SUMIF(G11:G226,"Kt",H11:H226)</f>
        <v>10</v>
      </c>
      <c r="I248" s="170">
        <f>SUMIF(G12:G226,"Kt",I12:I226)</f>
        <v>0</v>
      </c>
      <c r="J248" s="170">
        <f>SUMIF(G12:G226,"Kt",J12:J226)</f>
        <v>0</v>
      </c>
    </row>
    <row r="249" spans="1:30" ht="15" customHeight="1" thickBot="1" x14ac:dyDescent="0.25">
      <c r="A249" s="1773" t="s">
        <v>16</v>
      </c>
      <c r="B249" s="1774"/>
      <c r="C249" s="1774"/>
      <c r="D249" s="1774"/>
      <c r="E249" s="1774"/>
      <c r="F249" s="1774"/>
      <c r="G249" s="1775"/>
      <c r="H249" s="642">
        <f>SUM(H230,H244)</f>
        <v>13434.7</v>
      </c>
      <c r="I249" s="740">
        <f>SUM(I230,I244)</f>
        <v>20193.3</v>
      </c>
      <c r="J249" s="740">
        <f ca="1">SUM(J230,J244)</f>
        <v>17470.3</v>
      </c>
      <c r="L249" s="3"/>
      <c r="M249" s="3"/>
      <c r="N249" s="3"/>
    </row>
    <row r="250" spans="1:30" x14ac:dyDescent="0.2">
      <c r="H250" s="12"/>
      <c r="I250" s="12"/>
      <c r="J250" s="12"/>
      <c r="K250" s="12"/>
      <c r="L250" s="10"/>
      <c r="M250" s="10"/>
      <c r="N250" s="10"/>
    </row>
    <row r="251" spans="1:30" x14ac:dyDescent="0.2">
      <c r="F251" s="1278" t="s">
        <v>403</v>
      </c>
      <c r="G251" s="1278"/>
      <c r="H251" s="1278"/>
      <c r="I251" s="1278"/>
      <c r="J251" s="12"/>
      <c r="K251" s="78"/>
      <c r="L251" s="10"/>
      <c r="M251" s="10"/>
      <c r="N251" s="10"/>
    </row>
    <row r="252" spans="1:30" x14ac:dyDescent="0.2">
      <c r="H252" s="95"/>
      <c r="I252" s="95"/>
      <c r="J252" s="95"/>
      <c r="K252" s="12"/>
      <c r="L252" s="12"/>
      <c r="M252" s="12"/>
      <c r="N252" s="12"/>
    </row>
    <row r="253" spans="1:30" x14ac:dyDescent="0.2">
      <c r="H253" s="17"/>
    </row>
    <row r="255" spans="1:30" s="7" customFormat="1" x14ac:dyDescent="0.2">
      <c r="C255" s="12"/>
      <c r="E255" s="15"/>
      <c r="F255" s="21"/>
      <c r="G255" s="25"/>
      <c r="H255" s="61"/>
      <c r="I255" s="61"/>
      <c r="J255" s="61"/>
      <c r="O255" s="3"/>
      <c r="P255" s="3"/>
      <c r="Q255" s="3"/>
      <c r="R255" s="3"/>
      <c r="S255" s="3"/>
      <c r="T255" s="3"/>
      <c r="U255" s="3"/>
      <c r="V255" s="3"/>
      <c r="W255" s="3"/>
      <c r="X255" s="3"/>
      <c r="Y255" s="3"/>
      <c r="Z255" s="3"/>
      <c r="AA255" s="3"/>
      <c r="AB255" s="3"/>
      <c r="AC255" s="3"/>
      <c r="AD255" s="3"/>
    </row>
  </sheetData>
  <mergeCells count="211">
    <mergeCell ref="A69:A70"/>
    <mergeCell ref="B69:B70"/>
    <mergeCell ref="C69:C70"/>
    <mergeCell ref="D69:D70"/>
    <mergeCell ref="E69:E70"/>
    <mergeCell ref="D52:D53"/>
    <mergeCell ref="A11:N11"/>
    <mergeCell ref="A12:N12"/>
    <mergeCell ref="B13:N13"/>
    <mergeCell ref="C14:N14"/>
    <mergeCell ref="D18:D19"/>
    <mergeCell ref="E15:E17"/>
    <mergeCell ref="K22:K23"/>
    <mergeCell ref="D24:D27"/>
    <mergeCell ref="E24:E40"/>
    <mergeCell ref="A20:A23"/>
    <mergeCell ref="B20:B23"/>
    <mergeCell ref="C20:C23"/>
    <mergeCell ref="D20:D23"/>
    <mergeCell ref="E20:E23"/>
    <mergeCell ref="F20:F23"/>
    <mergeCell ref="F50:F51"/>
    <mergeCell ref="D44:D45"/>
    <mergeCell ref="F44:F45"/>
    <mergeCell ref="I8:I10"/>
    <mergeCell ref="J8:J10"/>
    <mergeCell ref="K8:N8"/>
    <mergeCell ref="K9:K10"/>
    <mergeCell ref="L9:N9"/>
    <mergeCell ref="E8:E10"/>
    <mergeCell ref="F8:F10"/>
    <mergeCell ref="G8:G10"/>
    <mergeCell ref="A8:A10"/>
    <mergeCell ref="B8:B10"/>
    <mergeCell ref="C8:C10"/>
    <mergeCell ref="D8:D10"/>
    <mergeCell ref="D48:D49"/>
    <mergeCell ref="E48:E49"/>
    <mergeCell ref="F48:F49"/>
    <mergeCell ref="D46:D47"/>
    <mergeCell ref="E46:E47"/>
    <mergeCell ref="F46:F47"/>
    <mergeCell ref="D50:D51"/>
    <mergeCell ref="E50:E51"/>
    <mergeCell ref="D41:D43"/>
    <mergeCell ref="E41:E45"/>
    <mergeCell ref="K89:K90"/>
    <mergeCell ref="K62:K64"/>
    <mergeCell ref="E52:E53"/>
    <mergeCell ref="D62:D64"/>
    <mergeCell ref="E62:E64"/>
    <mergeCell ref="D56:D57"/>
    <mergeCell ref="E56:E57"/>
    <mergeCell ref="D60:D61"/>
    <mergeCell ref="E60:E61"/>
    <mergeCell ref="F69:F70"/>
    <mergeCell ref="D66:D68"/>
    <mergeCell ref="E66:E68"/>
    <mergeCell ref="K60:K61"/>
    <mergeCell ref="F52:F53"/>
    <mergeCell ref="D58:D59"/>
    <mergeCell ref="E58:E59"/>
    <mergeCell ref="D54:D55"/>
    <mergeCell ref="E54:E55"/>
    <mergeCell ref="D91:D92"/>
    <mergeCell ref="D80:D83"/>
    <mergeCell ref="D89:D90"/>
    <mergeCell ref="D74:D77"/>
    <mergeCell ref="D84:D88"/>
    <mergeCell ref="E84:E88"/>
    <mergeCell ref="A71:A73"/>
    <mergeCell ref="B71:B73"/>
    <mergeCell ref="C71:C73"/>
    <mergeCell ref="D71:D73"/>
    <mergeCell ref="K103:K104"/>
    <mergeCell ref="O109:R109"/>
    <mergeCell ref="A110:A112"/>
    <mergeCell ref="B110:B112"/>
    <mergeCell ref="C110:C112"/>
    <mergeCell ref="D110:D112"/>
    <mergeCell ref="D97:D98"/>
    <mergeCell ref="K97:K98"/>
    <mergeCell ref="D99:D103"/>
    <mergeCell ref="E99:E104"/>
    <mergeCell ref="O107:T107"/>
    <mergeCell ref="A121:A122"/>
    <mergeCell ref="B121:B122"/>
    <mergeCell ref="C121:C122"/>
    <mergeCell ref="D121:D122"/>
    <mergeCell ref="E121:E122"/>
    <mergeCell ref="E110:E112"/>
    <mergeCell ref="F110:F112"/>
    <mergeCell ref="A118:A120"/>
    <mergeCell ref="B118:B120"/>
    <mergeCell ref="C118:C120"/>
    <mergeCell ref="D118:D120"/>
    <mergeCell ref="A114:A116"/>
    <mergeCell ref="B114:B116"/>
    <mergeCell ref="C114:C116"/>
    <mergeCell ref="D114:D116"/>
    <mergeCell ref="E114:E116"/>
    <mergeCell ref="F114:F116"/>
    <mergeCell ref="J123:J125"/>
    <mergeCell ref="K123:K124"/>
    <mergeCell ref="F121:F122"/>
    <mergeCell ref="D123:D125"/>
    <mergeCell ref="I123:I125"/>
    <mergeCell ref="E118:E120"/>
    <mergeCell ref="F118:F120"/>
    <mergeCell ref="K118:K120"/>
    <mergeCell ref="N118:N120"/>
    <mergeCell ref="F135:F137"/>
    <mergeCell ref="A138:A140"/>
    <mergeCell ref="B138:B140"/>
    <mergeCell ref="C138:C140"/>
    <mergeCell ref="D138:D140"/>
    <mergeCell ref="E138:E140"/>
    <mergeCell ref="A135:A137"/>
    <mergeCell ref="B135:B137"/>
    <mergeCell ref="C135:C137"/>
    <mergeCell ref="D135:D137"/>
    <mergeCell ref="E135:E137"/>
    <mergeCell ref="F138:F140"/>
    <mergeCell ref="D204:D206"/>
    <mergeCell ref="D141:D144"/>
    <mergeCell ref="K141:K144"/>
    <mergeCell ref="D145:D147"/>
    <mergeCell ref="E145:E147"/>
    <mergeCell ref="F145:F147"/>
    <mergeCell ref="K138:K139"/>
    <mergeCell ref="E154:E156"/>
    <mergeCell ref="D151:D153"/>
    <mergeCell ref="E151:E153"/>
    <mergeCell ref="F151:F153"/>
    <mergeCell ref="K146:K147"/>
    <mergeCell ref="D171:D172"/>
    <mergeCell ref="D191:D193"/>
    <mergeCell ref="D176:D179"/>
    <mergeCell ref="F148:F150"/>
    <mergeCell ref="K198:K199"/>
    <mergeCell ref="K149:K150"/>
    <mergeCell ref="K155:K156"/>
    <mergeCell ref="K158:K159"/>
    <mergeCell ref="K161:K162"/>
    <mergeCell ref="A201:A202"/>
    <mergeCell ref="B201:B202"/>
    <mergeCell ref="C201:C202"/>
    <mergeCell ref="D201:D202"/>
    <mergeCell ref="E201:E202"/>
    <mergeCell ref="C189:G189"/>
    <mergeCell ref="D194:D196"/>
    <mergeCell ref="D198:D199"/>
    <mergeCell ref="E148:E150"/>
    <mergeCell ref="E160:E162"/>
    <mergeCell ref="D154:D156"/>
    <mergeCell ref="D148:D150"/>
    <mergeCell ref="C190:N190"/>
    <mergeCell ref="B226:G226"/>
    <mergeCell ref="K226:N226"/>
    <mergeCell ref="D220:D223"/>
    <mergeCell ref="K221:K222"/>
    <mergeCell ref="C215:G215"/>
    <mergeCell ref="A217:A218"/>
    <mergeCell ref="B217:B218"/>
    <mergeCell ref="C217:C218"/>
    <mergeCell ref="D217:D218"/>
    <mergeCell ref="E217:E218"/>
    <mergeCell ref="C216:K216"/>
    <mergeCell ref="A247:G247"/>
    <mergeCell ref="A248:G248"/>
    <mergeCell ref="A249:G249"/>
    <mergeCell ref="A244:G244"/>
    <mergeCell ref="A245:G245"/>
    <mergeCell ref="A246:G246"/>
    <mergeCell ref="A241:G241"/>
    <mergeCell ref="A242:G242"/>
    <mergeCell ref="A243:G243"/>
    <mergeCell ref="A239:G239"/>
    <mergeCell ref="A240:G240"/>
    <mergeCell ref="A237:G237"/>
    <mergeCell ref="A238:G238"/>
    <mergeCell ref="A234:G234"/>
    <mergeCell ref="A235:G235"/>
    <mergeCell ref="A236:G236"/>
    <mergeCell ref="A231:G231"/>
    <mergeCell ref="A232:G232"/>
    <mergeCell ref="A233:G233"/>
    <mergeCell ref="A228:G228"/>
    <mergeCell ref="A229:G229"/>
    <mergeCell ref="A230:G230"/>
    <mergeCell ref="C224:G224"/>
    <mergeCell ref="A6:N6"/>
    <mergeCell ref="K1:N1"/>
    <mergeCell ref="A4:N4"/>
    <mergeCell ref="A5:N5"/>
    <mergeCell ref="K7:N7"/>
    <mergeCell ref="H8:H10"/>
    <mergeCell ref="D15:D17"/>
    <mergeCell ref="C170:N170"/>
    <mergeCell ref="D173:D175"/>
    <mergeCell ref="C169:G169"/>
    <mergeCell ref="D163:D164"/>
    <mergeCell ref="E163:E164"/>
    <mergeCell ref="K163:K164"/>
    <mergeCell ref="D165:D167"/>
    <mergeCell ref="E165:E167"/>
    <mergeCell ref="D157:D159"/>
    <mergeCell ref="E157:E159"/>
    <mergeCell ref="D160:D162"/>
    <mergeCell ref="B225:G225"/>
    <mergeCell ref="K225:N225"/>
  </mergeCells>
  <printOptions horizontalCentered="1"/>
  <pageMargins left="0.59055118110236227" right="0" top="0.39370078740157483" bottom="0" header="0" footer="0"/>
  <pageSetup paperSize="9" scale="71" orientation="portrait" r:id="rId1"/>
  <rowBreaks count="1" manualBreakCount="1">
    <brk id="156" max="1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54"/>
  <sheetViews>
    <sheetView zoomScaleNormal="100" zoomScaleSheetLayoutView="100" workbookViewId="0">
      <selection activeCell="X19" sqref="X19"/>
    </sheetView>
  </sheetViews>
  <sheetFormatPr defaultRowHeight="12.75" x14ac:dyDescent="0.2"/>
  <cols>
    <col min="1" max="2" width="2.7109375" style="7" customWidth="1"/>
    <col min="3" max="3" width="2.7109375" style="12" customWidth="1"/>
    <col min="4" max="4" width="28.5703125" style="7" customWidth="1"/>
    <col min="5" max="5" width="3.5703125" style="15" customWidth="1"/>
    <col min="6" max="6" width="3.5703125" style="999" customWidth="1"/>
    <col min="7" max="7" width="7.42578125" style="25" customWidth="1"/>
    <col min="8" max="8" width="8.7109375" style="7" customWidth="1"/>
    <col min="9" max="9" width="8" style="7" customWidth="1"/>
    <col min="10" max="10" width="8.140625" style="7" customWidth="1"/>
    <col min="11" max="12" width="8.85546875" style="7" customWidth="1"/>
    <col min="13" max="13" width="8.42578125" style="7" customWidth="1"/>
    <col min="14" max="14" width="9" style="7" customWidth="1"/>
    <col min="15" max="15" width="8.7109375" style="7" customWidth="1"/>
    <col min="16" max="16" width="8.140625" style="7" customWidth="1"/>
    <col min="17" max="17" width="34" style="7" customWidth="1"/>
    <col min="18" max="18" width="5.42578125" style="7" customWidth="1"/>
    <col min="19" max="19" width="5.85546875" style="7" customWidth="1"/>
    <col min="20" max="20" width="5.42578125" style="7" customWidth="1"/>
    <col min="21" max="21" width="37.140625" style="7" customWidth="1"/>
    <col min="22" max="16384" width="9.140625" style="3"/>
  </cols>
  <sheetData>
    <row r="1" spans="1:21" s="168" customFormat="1" ht="18" customHeight="1" x14ac:dyDescent="0.25">
      <c r="B1" s="1046"/>
      <c r="C1" s="1046"/>
      <c r="D1" s="1046"/>
      <c r="E1" s="1046"/>
      <c r="Q1" s="1047"/>
      <c r="R1" s="1048"/>
      <c r="S1" s="1048"/>
      <c r="T1" s="1048"/>
      <c r="U1" s="1049" t="s">
        <v>391</v>
      </c>
    </row>
    <row r="2" spans="1:21" s="61" customFormat="1" ht="12" customHeight="1" x14ac:dyDescent="0.2">
      <c r="A2" s="369"/>
      <c r="B2" s="370"/>
      <c r="C2" s="668"/>
      <c r="E2" s="371"/>
      <c r="F2" s="57"/>
      <c r="G2" s="57"/>
      <c r="H2" s="372"/>
      <c r="I2" s="372"/>
      <c r="J2" s="372"/>
      <c r="K2" s="17"/>
      <c r="L2" s="17"/>
      <c r="M2" s="17"/>
      <c r="N2" s="17"/>
      <c r="O2" s="17"/>
      <c r="P2" s="17"/>
      <c r="Q2" s="1000"/>
      <c r="R2" s="1000"/>
      <c r="S2" s="1000"/>
      <c r="T2" s="1000"/>
      <c r="U2" s="1000"/>
    </row>
    <row r="3" spans="1:21" ht="11.25" customHeight="1" x14ac:dyDescent="0.2">
      <c r="F3" s="387"/>
      <c r="Q3" s="386"/>
      <c r="R3" s="386"/>
      <c r="S3" s="386"/>
      <c r="T3" s="386"/>
      <c r="U3" s="386"/>
    </row>
    <row r="4" spans="1:21" s="65" customFormat="1" ht="15.75" x14ac:dyDescent="0.2">
      <c r="A4" s="1719" t="s">
        <v>380</v>
      </c>
      <c r="B4" s="1719"/>
      <c r="C4" s="1719"/>
      <c r="D4" s="1719"/>
      <c r="E4" s="1719"/>
      <c r="F4" s="1719"/>
      <c r="G4" s="1719"/>
      <c r="H4" s="1719"/>
      <c r="I4" s="1719"/>
      <c r="J4" s="1719"/>
      <c r="K4" s="1719"/>
      <c r="L4" s="1719"/>
      <c r="M4" s="1719"/>
      <c r="N4" s="1719"/>
      <c r="O4" s="1719"/>
      <c r="P4" s="1719"/>
      <c r="Q4" s="1719"/>
      <c r="R4" s="1719"/>
      <c r="S4" s="1719"/>
      <c r="T4" s="1719"/>
      <c r="U4" s="1719"/>
    </row>
    <row r="5" spans="1:21" ht="15.75" x14ac:dyDescent="0.2">
      <c r="A5" s="1720" t="s">
        <v>25</v>
      </c>
      <c r="B5" s="1720"/>
      <c r="C5" s="1720"/>
      <c r="D5" s="1720"/>
      <c r="E5" s="1720"/>
      <c r="F5" s="1720"/>
      <c r="G5" s="1720"/>
      <c r="H5" s="1720"/>
      <c r="I5" s="1720"/>
      <c r="J5" s="1720"/>
      <c r="K5" s="1720"/>
      <c r="L5" s="1720"/>
      <c r="M5" s="1720"/>
      <c r="N5" s="1720"/>
      <c r="O5" s="1720"/>
      <c r="P5" s="1720"/>
      <c r="Q5" s="1720"/>
      <c r="R5" s="1720"/>
      <c r="S5" s="1720"/>
      <c r="T5" s="1720"/>
      <c r="U5" s="1720"/>
    </row>
    <row r="6" spans="1:21" ht="15.75" x14ac:dyDescent="0.2">
      <c r="A6" s="1717" t="s">
        <v>115</v>
      </c>
      <c r="B6" s="1717"/>
      <c r="C6" s="1717"/>
      <c r="D6" s="1717"/>
      <c r="E6" s="1717"/>
      <c r="F6" s="1717"/>
      <c r="G6" s="1717"/>
      <c r="H6" s="1717"/>
      <c r="I6" s="1717"/>
      <c r="J6" s="1717"/>
      <c r="K6" s="1717"/>
      <c r="L6" s="1717"/>
      <c r="M6" s="1717"/>
      <c r="N6" s="1717"/>
      <c r="O6" s="1717"/>
      <c r="P6" s="1717"/>
      <c r="Q6" s="1717"/>
      <c r="R6" s="1717"/>
      <c r="S6" s="1717"/>
      <c r="T6" s="1717"/>
      <c r="U6" s="1717"/>
    </row>
    <row r="7" spans="1:21" ht="13.5" thickBot="1" x14ac:dyDescent="0.25">
      <c r="Q7" s="1721" t="s">
        <v>111</v>
      </c>
      <c r="R7" s="1721"/>
      <c r="S7" s="1721"/>
      <c r="T7" s="1721"/>
      <c r="U7" s="1722"/>
    </row>
    <row r="8" spans="1:21" s="65" customFormat="1" ht="22.5" customHeight="1" x14ac:dyDescent="0.2">
      <c r="A8" s="1977" t="s">
        <v>17</v>
      </c>
      <c r="B8" s="1980" t="s">
        <v>0</v>
      </c>
      <c r="C8" s="1980" t="s">
        <v>1</v>
      </c>
      <c r="D8" s="1983" t="s">
        <v>12</v>
      </c>
      <c r="E8" s="1980" t="s">
        <v>2</v>
      </c>
      <c r="F8" s="1992" t="s">
        <v>3</v>
      </c>
      <c r="G8" s="1995" t="s">
        <v>4</v>
      </c>
      <c r="H8" s="1998" t="s">
        <v>385</v>
      </c>
      <c r="I8" s="1989" t="s">
        <v>386</v>
      </c>
      <c r="J8" s="1986" t="s">
        <v>387</v>
      </c>
      <c r="K8" s="1998" t="s">
        <v>142</v>
      </c>
      <c r="L8" s="1989" t="s">
        <v>388</v>
      </c>
      <c r="M8" s="1986" t="s">
        <v>387</v>
      </c>
      <c r="N8" s="2001" t="s">
        <v>218</v>
      </c>
      <c r="O8" s="1989" t="s">
        <v>389</v>
      </c>
      <c r="P8" s="1986" t="s">
        <v>387</v>
      </c>
      <c r="Q8" s="1918" t="s">
        <v>11</v>
      </c>
      <c r="R8" s="1919"/>
      <c r="S8" s="1919"/>
      <c r="T8" s="1919"/>
      <c r="U8" s="1017"/>
    </row>
    <row r="9" spans="1:21" s="65" customFormat="1" ht="18.75" customHeight="1" x14ac:dyDescent="0.2">
      <c r="A9" s="1978"/>
      <c r="B9" s="1981"/>
      <c r="C9" s="1981"/>
      <c r="D9" s="1984"/>
      <c r="E9" s="1981"/>
      <c r="F9" s="1993"/>
      <c r="G9" s="1996"/>
      <c r="H9" s="1999"/>
      <c r="I9" s="1990"/>
      <c r="J9" s="1987"/>
      <c r="K9" s="1999"/>
      <c r="L9" s="1990"/>
      <c r="M9" s="1987"/>
      <c r="N9" s="2002"/>
      <c r="O9" s="1990"/>
      <c r="P9" s="1987"/>
      <c r="Q9" s="1921" t="s">
        <v>12</v>
      </c>
      <c r="R9" s="1923" t="s">
        <v>87</v>
      </c>
      <c r="S9" s="1923"/>
      <c r="T9" s="1923"/>
      <c r="U9" s="1018" t="s">
        <v>390</v>
      </c>
    </row>
    <row r="10" spans="1:21" s="65" customFormat="1" ht="72.75" customHeight="1" thickBot="1" x14ac:dyDescent="0.25">
      <c r="A10" s="1979"/>
      <c r="B10" s="1982"/>
      <c r="C10" s="1982"/>
      <c r="D10" s="1985"/>
      <c r="E10" s="1982"/>
      <c r="F10" s="1994"/>
      <c r="G10" s="1997"/>
      <c r="H10" s="2000"/>
      <c r="I10" s="1991"/>
      <c r="J10" s="1988"/>
      <c r="K10" s="2000"/>
      <c r="L10" s="1991"/>
      <c r="M10" s="1988"/>
      <c r="N10" s="2003"/>
      <c r="O10" s="1991"/>
      <c r="P10" s="1988"/>
      <c r="Q10" s="1922"/>
      <c r="R10" s="4" t="s">
        <v>91</v>
      </c>
      <c r="S10" s="1019" t="s">
        <v>143</v>
      </c>
      <c r="T10" s="1019" t="s">
        <v>219</v>
      </c>
      <c r="U10" s="1020"/>
    </row>
    <row r="11" spans="1:21" s="14" customFormat="1" ht="15" customHeight="1" x14ac:dyDescent="0.2">
      <c r="A11" s="1948" t="s">
        <v>61</v>
      </c>
      <c r="B11" s="1949"/>
      <c r="C11" s="1949"/>
      <c r="D11" s="1949"/>
      <c r="E11" s="1949"/>
      <c r="F11" s="1949"/>
      <c r="G11" s="1949"/>
      <c r="H11" s="1949"/>
      <c r="I11" s="1949"/>
      <c r="J11" s="1949"/>
      <c r="K11" s="1949"/>
      <c r="L11" s="1949"/>
      <c r="M11" s="1949"/>
      <c r="N11" s="1949"/>
      <c r="O11" s="1949"/>
      <c r="P11" s="1949"/>
      <c r="Q11" s="1949"/>
      <c r="R11" s="1949"/>
      <c r="S11" s="1949"/>
      <c r="T11" s="1949"/>
      <c r="U11" s="1950"/>
    </row>
    <row r="12" spans="1:21" s="14" customFormat="1" ht="14.25" customHeight="1" x14ac:dyDescent="0.2">
      <c r="A12" s="1951" t="s">
        <v>45</v>
      </c>
      <c r="B12" s="1952"/>
      <c r="C12" s="1952"/>
      <c r="D12" s="1952"/>
      <c r="E12" s="1952"/>
      <c r="F12" s="1952"/>
      <c r="G12" s="1952"/>
      <c r="H12" s="1952"/>
      <c r="I12" s="1952"/>
      <c r="J12" s="1952"/>
      <c r="K12" s="1952"/>
      <c r="L12" s="1952"/>
      <c r="M12" s="1952"/>
      <c r="N12" s="1952"/>
      <c r="O12" s="1952"/>
      <c r="P12" s="1952"/>
      <c r="Q12" s="1952"/>
      <c r="R12" s="1952"/>
      <c r="S12" s="1952"/>
      <c r="T12" s="1952"/>
      <c r="U12" s="1953"/>
    </row>
    <row r="13" spans="1:21" ht="15" customHeight="1" x14ac:dyDescent="0.2">
      <c r="A13" s="31" t="s">
        <v>5</v>
      </c>
      <c r="B13" s="1954" t="s">
        <v>62</v>
      </c>
      <c r="C13" s="1955"/>
      <c r="D13" s="1955"/>
      <c r="E13" s="1955"/>
      <c r="F13" s="1955"/>
      <c r="G13" s="1955"/>
      <c r="H13" s="1955"/>
      <c r="I13" s="1955"/>
      <c r="J13" s="1955"/>
      <c r="K13" s="1955"/>
      <c r="L13" s="1955"/>
      <c r="M13" s="1955"/>
      <c r="N13" s="1955"/>
      <c r="O13" s="1955"/>
      <c r="P13" s="1955"/>
      <c r="Q13" s="1955"/>
      <c r="R13" s="1955"/>
      <c r="S13" s="1955"/>
      <c r="T13" s="1955"/>
      <c r="U13" s="1956"/>
    </row>
    <row r="14" spans="1:21" ht="15.75" customHeight="1" x14ac:dyDescent="0.2">
      <c r="A14" s="52" t="s">
        <v>5</v>
      </c>
      <c r="B14" s="53" t="s">
        <v>5</v>
      </c>
      <c r="C14" s="1957" t="s">
        <v>41</v>
      </c>
      <c r="D14" s="1958"/>
      <c r="E14" s="1958"/>
      <c r="F14" s="1958"/>
      <c r="G14" s="1958"/>
      <c r="H14" s="1958"/>
      <c r="I14" s="1958"/>
      <c r="J14" s="1958"/>
      <c r="K14" s="1958"/>
      <c r="L14" s="1958"/>
      <c r="M14" s="1958"/>
      <c r="N14" s="1958"/>
      <c r="O14" s="1958"/>
      <c r="P14" s="1958"/>
      <c r="Q14" s="1958"/>
      <c r="R14" s="1958"/>
      <c r="S14" s="1958"/>
      <c r="T14" s="1958"/>
      <c r="U14" s="1959"/>
    </row>
    <row r="15" spans="1:21" ht="13.5" customHeight="1" x14ac:dyDescent="0.2">
      <c r="A15" s="955" t="s">
        <v>5</v>
      </c>
      <c r="B15" s="956" t="s">
        <v>5</v>
      </c>
      <c r="C15" s="951" t="s">
        <v>5</v>
      </c>
      <c r="D15" s="1726" t="s">
        <v>98</v>
      </c>
      <c r="E15" s="1946"/>
      <c r="F15" s="948" t="s">
        <v>27</v>
      </c>
      <c r="G15" s="29" t="s">
        <v>24</v>
      </c>
      <c r="H15" s="126">
        <v>1592.8</v>
      </c>
      <c r="I15" s="126">
        <v>1592.8</v>
      </c>
      <c r="J15" s="131">
        <v>0</v>
      </c>
      <c r="K15" s="142">
        <v>2368.6</v>
      </c>
      <c r="L15" s="193">
        <f>2368.6</f>
        <v>2368.6</v>
      </c>
      <c r="M15" s="131">
        <v>0</v>
      </c>
      <c r="N15" s="162">
        <v>469</v>
      </c>
      <c r="O15" s="193">
        <v>469</v>
      </c>
      <c r="P15" s="126">
        <v>0</v>
      </c>
      <c r="Q15" s="377"/>
      <c r="R15" s="381"/>
      <c r="S15" s="199"/>
      <c r="T15" s="1050"/>
      <c r="U15" s="414"/>
    </row>
    <row r="16" spans="1:21" ht="14.25" customHeight="1" x14ac:dyDescent="0.2">
      <c r="A16" s="955"/>
      <c r="B16" s="956"/>
      <c r="C16" s="951"/>
      <c r="D16" s="1727"/>
      <c r="E16" s="1960"/>
      <c r="F16" s="948"/>
      <c r="G16" s="29" t="s">
        <v>58</v>
      </c>
      <c r="H16" s="126">
        <f>464.5+30</f>
        <v>494.5</v>
      </c>
      <c r="I16" s="126">
        <f>464.5+30</f>
        <v>494.5</v>
      </c>
      <c r="J16" s="131">
        <v>0</v>
      </c>
      <c r="K16" s="365"/>
      <c r="L16" s="406"/>
      <c r="M16" s="203">
        <v>0</v>
      </c>
      <c r="N16" s="131"/>
      <c r="O16" s="406"/>
      <c r="P16" s="131"/>
      <c r="Q16" s="377"/>
      <c r="R16" s="381"/>
      <c r="S16" s="666"/>
      <c r="T16" s="199"/>
      <c r="U16" s="726"/>
    </row>
    <row r="17" spans="1:23" ht="14.25" customHeight="1" x14ac:dyDescent="0.2">
      <c r="A17" s="955"/>
      <c r="B17" s="956"/>
      <c r="C17" s="951"/>
      <c r="D17" s="1727"/>
      <c r="E17" s="1960"/>
      <c r="F17" s="948"/>
      <c r="G17" s="29"/>
      <c r="H17" s="126"/>
      <c r="I17" s="126"/>
      <c r="J17" s="131"/>
      <c r="K17" s="365"/>
      <c r="L17" s="406"/>
      <c r="M17" s="203"/>
      <c r="N17" s="365"/>
      <c r="O17" s="406"/>
      <c r="P17" s="131"/>
      <c r="Q17" s="377"/>
      <c r="R17" s="381"/>
      <c r="S17" s="666"/>
      <c r="T17" s="199"/>
      <c r="U17" s="726"/>
    </row>
    <row r="18" spans="1:23" ht="16.5" customHeight="1" x14ac:dyDescent="0.2">
      <c r="A18" s="955"/>
      <c r="B18" s="956"/>
      <c r="C18" s="951"/>
      <c r="D18" s="1817" t="s">
        <v>118</v>
      </c>
      <c r="E18" s="656"/>
      <c r="F18" s="506"/>
      <c r="G18" s="74"/>
      <c r="H18" s="125"/>
      <c r="I18" s="125"/>
      <c r="J18" s="163"/>
      <c r="K18" s="142"/>
      <c r="L18" s="193"/>
      <c r="M18" s="205"/>
      <c r="N18" s="163"/>
      <c r="O18" s="193"/>
      <c r="P18" s="163"/>
      <c r="Q18" s="62" t="s">
        <v>384</v>
      </c>
      <c r="R18" s="185">
        <v>3.9</v>
      </c>
      <c r="S18" s="411">
        <v>3.9</v>
      </c>
      <c r="T18" s="171">
        <v>3.9</v>
      </c>
      <c r="U18" s="869"/>
    </row>
    <row r="19" spans="1:23" ht="25.5" customHeight="1" x14ac:dyDescent="0.2">
      <c r="A19" s="955"/>
      <c r="B19" s="956"/>
      <c r="C19" s="951"/>
      <c r="D19" s="1818"/>
      <c r="E19" s="968"/>
      <c r="F19" s="961"/>
      <c r="G19" s="75"/>
      <c r="H19" s="124"/>
      <c r="I19" s="124"/>
      <c r="J19" s="130"/>
      <c r="K19" s="102"/>
      <c r="L19" s="407"/>
      <c r="M19" s="204"/>
      <c r="N19" s="130"/>
      <c r="O19" s="407"/>
      <c r="P19" s="130"/>
      <c r="Q19" s="1076" t="s">
        <v>383</v>
      </c>
      <c r="R19" s="287" t="s">
        <v>240</v>
      </c>
      <c r="S19" s="412" t="s">
        <v>241</v>
      </c>
      <c r="T19" s="401" t="s">
        <v>241</v>
      </c>
      <c r="U19" s="1079"/>
      <c r="V19" s="994"/>
      <c r="W19" s="994"/>
    </row>
    <row r="20" spans="1:23" ht="16.5" customHeight="1" x14ac:dyDescent="0.2">
      <c r="A20" s="1803"/>
      <c r="B20" s="1804"/>
      <c r="C20" s="1850"/>
      <c r="D20" s="1748" t="s">
        <v>30</v>
      </c>
      <c r="E20" s="1966" t="s">
        <v>101</v>
      </c>
      <c r="F20" s="1827"/>
      <c r="G20" s="964"/>
      <c r="H20" s="126"/>
      <c r="I20" s="126"/>
      <c r="J20" s="131"/>
      <c r="K20" s="365"/>
      <c r="L20" s="406"/>
      <c r="M20" s="203"/>
      <c r="N20" s="131"/>
      <c r="O20" s="406"/>
      <c r="P20" s="131"/>
      <c r="Q20" s="996" t="s">
        <v>32</v>
      </c>
      <c r="R20" s="98">
        <v>4</v>
      </c>
      <c r="S20" s="98">
        <v>4</v>
      </c>
      <c r="T20" s="1024">
        <v>4</v>
      </c>
      <c r="U20" s="1232"/>
    </row>
    <row r="21" spans="1:23" ht="16.5" customHeight="1" x14ac:dyDescent="0.2">
      <c r="A21" s="1803"/>
      <c r="B21" s="1804"/>
      <c r="C21" s="1850"/>
      <c r="D21" s="1748"/>
      <c r="E21" s="1966"/>
      <c r="F21" s="1827"/>
      <c r="G21" s="821"/>
      <c r="H21" s="1516"/>
      <c r="I21" s="1516"/>
      <c r="J21" s="1517"/>
      <c r="K21" s="195"/>
      <c r="L21" s="1518"/>
      <c r="M21" s="207"/>
      <c r="N21" s="1517"/>
      <c r="O21" s="1518"/>
      <c r="P21" s="1517"/>
      <c r="Q21" s="37" t="s">
        <v>86</v>
      </c>
      <c r="R21" s="38">
        <v>3</v>
      </c>
      <c r="S21" s="38">
        <v>3</v>
      </c>
      <c r="T21" s="1025">
        <v>3</v>
      </c>
      <c r="U21" s="1232"/>
    </row>
    <row r="22" spans="1:23" ht="13.5" customHeight="1" x14ac:dyDescent="0.2">
      <c r="A22" s="1803"/>
      <c r="B22" s="1804"/>
      <c r="C22" s="1850"/>
      <c r="D22" s="1748"/>
      <c r="E22" s="1966"/>
      <c r="F22" s="1827"/>
      <c r="G22" s="964"/>
      <c r="H22" s="126"/>
      <c r="I22" s="126"/>
      <c r="J22" s="131"/>
      <c r="K22" s="365"/>
      <c r="L22" s="406"/>
      <c r="M22" s="203"/>
      <c r="N22" s="131"/>
      <c r="O22" s="406"/>
      <c r="P22" s="131"/>
      <c r="Q22" s="1867" t="s">
        <v>355</v>
      </c>
      <c r="R22" s="1519" t="s">
        <v>417</v>
      </c>
      <c r="S22" s="173">
        <v>100</v>
      </c>
      <c r="T22" s="1362"/>
      <c r="U22" s="1976" t="s">
        <v>462</v>
      </c>
    </row>
    <row r="23" spans="1:23" ht="92.25" customHeight="1" x14ac:dyDescent="0.2">
      <c r="A23" s="1803"/>
      <c r="B23" s="1804"/>
      <c r="C23" s="1850"/>
      <c r="D23" s="1748"/>
      <c r="E23" s="1966"/>
      <c r="F23" s="1827"/>
      <c r="G23" s="1268" t="s">
        <v>58</v>
      </c>
      <c r="H23" s="126"/>
      <c r="I23" s="1183">
        <v>-11.9</v>
      </c>
      <c r="J23" s="1458">
        <f>I23-H23</f>
        <v>-11.9</v>
      </c>
      <c r="K23" s="365"/>
      <c r="L23" s="1183">
        <v>11.9</v>
      </c>
      <c r="M23" s="1458">
        <v>11.9</v>
      </c>
      <c r="N23" s="131"/>
      <c r="O23" s="406"/>
      <c r="P23" s="131"/>
      <c r="Q23" s="1829"/>
      <c r="R23" s="1246">
        <v>10</v>
      </c>
      <c r="S23" s="175"/>
      <c r="T23" s="175"/>
      <c r="U23" s="1972"/>
    </row>
    <row r="24" spans="1:23" ht="15" customHeight="1" x14ac:dyDescent="0.2">
      <c r="A24" s="1187"/>
      <c r="B24" s="1188"/>
      <c r="C24" s="1190"/>
      <c r="D24" s="1817" t="s">
        <v>31</v>
      </c>
      <c r="E24" s="1946"/>
      <c r="F24" s="506"/>
      <c r="G24" s="1208"/>
      <c r="H24" s="125"/>
      <c r="I24" s="125"/>
      <c r="J24" s="163"/>
      <c r="K24" s="142"/>
      <c r="L24" s="193"/>
      <c r="M24" s="205"/>
      <c r="N24" s="163"/>
      <c r="O24" s="193"/>
      <c r="P24" s="163"/>
      <c r="Q24" s="1075" t="s">
        <v>242</v>
      </c>
      <c r="R24" s="476"/>
      <c r="S24" s="477"/>
      <c r="T24" s="1051"/>
      <c r="U24" s="1232"/>
    </row>
    <row r="25" spans="1:23" ht="29.25" customHeight="1" x14ac:dyDescent="0.2">
      <c r="A25" s="1187"/>
      <c r="B25" s="1188"/>
      <c r="C25" s="1190"/>
      <c r="D25" s="1964"/>
      <c r="E25" s="1897"/>
      <c r="F25" s="1185"/>
      <c r="G25" s="1207"/>
      <c r="H25" s="126"/>
      <c r="I25" s="126"/>
      <c r="J25" s="131"/>
      <c r="K25" s="1199"/>
      <c r="L25" s="1203"/>
      <c r="M25" s="203"/>
      <c r="N25" s="131"/>
      <c r="O25" s="1203"/>
      <c r="P25" s="131"/>
      <c r="Q25" s="1191" t="s">
        <v>243</v>
      </c>
      <c r="R25" s="378">
        <v>430</v>
      </c>
      <c r="S25" s="417">
        <v>430</v>
      </c>
      <c r="T25" s="364">
        <v>430</v>
      </c>
      <c r="U25" s="1197"/>
    </row>
    <row r="26" spans="1:23" ht="25.5" customHeight="1" x14ac:dyDescent="0.2">
      <c r="A26" s="1187"/>
      <c r="B26" s="1188"/>
      <c r="C26" s="1190"/>
      <c r="D26" s="1964"/>
      <c r="E26" s="1897"/>
      <c r="F26" s="1185"/>
      <c r="G26" s="1207"/>
      <c r="H26" s="126"/>
      <c r="I26" s="126"/>
      <c r="J26" s="131"/>
      <c r="K26" s="1199"/>
      <c r="L26" s="1203"/>
      <c r="M26" s="203"/>
      <c r="N26" s="131"/>
      <c r="O26" s="1203"/>
      <c r="P26" s="131"/>
      <c r="Q26" s="58" t="s">
        <v>190</v>
      </c>
      <c r="R26" s="478">
        <v>42</v>
      </c>
      <c r="S26" s="479">
        <v>42</v>
      </c>
      <c r="T26" s="1052">
        <v>42</v>
      </c>
      <c r="U26" s="1197"/>
    </row>
    <row r="27" spans="1:23" ht="15" customHeight="1" x14ac:dyDescent="0.2">
      <c r="A27" s="1187"/>
      <c r="B27" s="1188"/>
      <c r="C27" s="1190"/>
      <c r="D27" s="1964"/>
      <c r="E27" s="1897"/>
      <c r="F27" s="1185"/>
      <c r="G27" s="1207"/>
      <c r="H27" s="126"/>
      <c r="I27" s="126"/>
      <c r="J27" s="131"/>
      <c r="K27" s="1199"/>
      <c r="L27" s="1203"/>
      <c r="M27" s="203"/>
      <c r="N27" s="131"/>
      <c r="O27" s="1203"/>
      <c r="P27" s="131"/>
      <c r="Q27" s="482" t="s">
        <v>244</v>
      </c>
      <c r="R27" s="334"/>
      <c r="S27" s="483"/>
      <c r="T27" s="1053"/>
      <c r="U27" s="486"/>
    </row>
    <row r="28" spans="1:23" ht="13.5" customHeight="1" x14ac:dyDescent="0.2">
      <c r="A28" s="1187"/>
      <c r="B28" s="1188"/>
      <c r="C28" s="1190"/>
      <c r="D28" s="268"/>
      <c r="E28" s="1897"/>
      <c r="F28" s="1185"/>
      <c r="G28" s="1207"/>
      <c r="H28" s="126"/>
      <c r="I28" s="126"/>
      <c r="J28" s="131"/>
      <c r="K28" s="1199"/>
      <c r="L28" s="1203"/>
      <c r="M28" s="203"/>
      <c r="N28" s="131"/>
      <c r="O28" s="1203"/>
      <c r="P28" s="131"/>
      <c r="Q28" s="1206" t="s">
        <v>113</v>
      </c>
      <c r="R28" s="99">
        <v>13</v>
      </c>
      <c r="S28" s="1198">
        <v>13</v>
      </c>
      <c r="T28" s="173">
        <v>13</v>
      </c>
      <c r="U28" s="1197"/>
    </row>
    <row r="29" spans="1:23" ht="13.5" customHeight="1" x14ac:dyDescent="0.2">
      <c r="A29" s="1187"/>
      <c r="B29" s="1188"/>
      <c r="C29" s="1190"/>
      <c r="D29" s="268"/>
      <c r="E29" s="1897"/>
      <c r="F29" s="1185"/>
      <c r="G29" s="1207"/>
      <c r="H29" s="126"/>
      <c r="I29" s="126"/>
      <c r="J29" s="131"/>
      <c r="K29" s="1199"/>
      <c r="L29" s="1203"/>
      <c r="M29" s="203"/>
      <c r="N29" s="131"/>
      <c r="O29" s="1203"/>
      <c r="P29" s="131"/>
      <c r="Q29" s="1186" t="s">
        <v>33</v>
      </c>
      <c r="R29" s="43" t="s">
        <v>245</v>
      </c>
      <c r="S29" s="215" t="s">
        <v>245</v>
      </c>
      <c r="T29" s="360" t="s">
        <v>245</v>
      </c>
      <c r="U29" s="486"/>
    </row>
    <row r="30" spans="1:23" ht="15" customHeight="1" x14ac:dyDescent="0.2">
      <c r="A30" s="1187"/>
      <c r="B30" s="1188"/>
      <c r="C30" s="1190"/>
      <c r="D30" s="268"/>
      <c r="E30" s="1897"/>
      <c r="F30" s="1185"/>
      <c r="G30" s="1207"/>
      <c r="H30" s="126"/>
      <c r="I30" s="126"/>
      <c r="J30" s="131"/>
      <c r="K30" s="1199"/>
      <c r="L30" s="1203"/>
      <c r="M30" s="203"/>
      <c r="N30" s="131"/>
      <c r="O30" s="1203"/>
      <c r="P30" s="131"/>
      <c r="Q30" s="1186" t="s">
        <v>85</v>
      </c>
      <c r="R30" s="43" t="s">
        <v>246</v>
      </c>
      <c r="S30" s="215" t="s">
        <v>246</v>
      </c>
      <c r="T30" s="360" t="s">
        <v>246</v>
      </c>
      <c r="U30" s="486"/>
    </row>
    <row r="31" spans="1:23" ht="12.75" customHeight="1" x14ac:dyDescent="0.2">
      <c r="A31" s="1187"/>
      <c r="B31" s="1188"/>
      <c r="C31" s="1190"/>
      <c r="D31" s="268"/>
      <c r="E31" s="1897"/>
      <c r="F31" s="1185"/>
      <c r="G31" s="1207"/>
      <c r="H31" s="126"/>
      <c r="I31" s="126"/>
      <c r="J31" s="131"/>
      <c r="K31" s="1199"/>
      <c r="L31" s="1203"/>
      <c r="M31" s="203"/>
      <c r="N31" s="131"/>
      <c r="O31" s="1203"/>
      <c r="P31" s="131"/>
      <c r="Q31" s="1186" t="s">
        <v>247</v>
      </c>
      <c r="R31" s="43" t="s">
        <v>248</v>
      </c>
      <c r="S31" s="215" t="s">
        <v>248</v>
      </c>
      <c r="T31" s="360" t="s">
        <v>248</v>
      </c>
      <c r="U31" s="486"/>
    </row>
    <row r="32" spans="1:23" ht="17.25" customHeight="1" x14ac:dyDescent="0.2">
      <c r="A32" s="1187"/>
      <c r="B32" s="1188"/>
      <c r="C32" s="1190"/>
      <c r="D32" s="268"/>
      <c r="E32" s="1897"/>
      <c r="F32" s="1185"/>
      <c r="G32" s="1207"/>
      <c r="H32" s="126"/>
      <c r="I32" s="126"/>
      <c r="J32" s="131"/>
      <c r="K32" s="1199"/>
      <c r="L32" s="1203"/>
      <c r="M32" s="203"/>
      <c r="N32" s="131"/>
      <c r="O32" s="1203"/>
      <c r="P32" s="131"/>
      <c r="Q32" s="198" t="s">
        <v>249</v>
      </c>
      <c r="R32" s="265" t="s">
        <v>250</v>
      </c>
      <c r="S32" s="266" t="s">
        <v>250</v>
      </c>
      <c r="T32" s="423" t="s">
        <v>250</v>
      </c>
      <c r="U32" s="486"/>
    </row>
    <row r="33" spans="1:21" ht="14.25" customHeight="1" x14ac:dyDescent="0.2">
      <c r="A33" s="1187"/>
      <c r="B33" s="1188"/>
      <c r="C33" s="1190"/>
      <c r="D33" s="268"/>
      <c r="E33" s="1897"/>
      <c r="F33" s="1185"/>
      <c r="G33" s="1207"/>
      <c r="H33" s="126"/>
      <c r="I33" s="126"/>
      <c r="J33" s="131"/>
      <c r="K33" s="1199"/>
      <c r="L33" s="1203"/>
      <c r="M33" s="203"/>
      <c r="N33" s="131"/>
      <c r="O33" s="1203"/>
      <c r="P33" s="131"/>
      <c r="Q33" s="487" t="s">
        <v>251</v>
      </c>
      <c r="R33" s="334"/>
      <c r="S33" s="483"/>
      <c r="T33" s="1053"/>
      <c r="U33" s="486"/>
    </row>
    <row r="34" spans="1:21" ht="13.5" customHeight="1" x14ac:dyDescent="0.2">
      <c r="A34" s="1187"/>
      <c r="B34" s="1188"/>
      <c r="C34" s="1190"/>
      <c r="D34" s="268"/>
      <c r="E34" s="1897"/>
      <c r="F34" s="1185"/>
      <c r="G34" s="1207"/>
      <c r="H34" s="126"/>
      <c r="I34" s="126"/>
      <c r="J34" s="131"/>
      <c r="K34" s="1199"/>
      <c r="L34" s="1203"/>
      <c r="M34" s="203"/>
      <c r="N34" s="131"/>
      <c r="O34" s="1203"/>
      <c r="P34" s="131"/>
      <c r="Q34" s="1186" t="s">
        <v>192</v>
      </c>
      <c r="R34" s="190" t="s">
        <v>252</v>
      </c>
      <c r="S34" s="488" t="s">
        <v>252</v>
      </c>
      <c r="T34" s="614" t="s">
        <v>252</v>
      </c>
      <c r="U34" s="489"/>
    </row>
    <row r="35" spans="1:21" ht="16.5" customHeight="1" x14ac:dyDescent="0.2">
      <c r="A35" s="1187"/>
      <c r="B35" s="1188"/>
      <c r="C35" s="1190"/>
      <c r="D35" s="268"/>
      <c r="E35" s="1897"/>
      <c r="F35" s="1185"/>
      <c r="G35" s="1207"/>
      <c r="H35" s="126"/>
      <c r="I35" s="126"/>
      <c r="J35" s="131"/>
      <c r="K35" s="1199"/>
      <c r="L35" s="1203"/>
      <c r="M35" s="203"/>
      <c r="N35" s="131"/>
      <c r="O35" s="1203"/>
      <c r="P35" s="131"/>
      <c r="Q35" s="659" t="s">
        <v>191</v>
      </c>
      <c r="R35" s="265" t="s">
        <v>167</v>
      </c>
      <c r="S35" s="266" t="s">
        <v>167</v>
      </c>
      <c r="T35" s="423" t="s">
        <v>167</v>
      </c>
      <c r="U35" s="486"/>
    </row>
    <row r="36" spans="1:21" ht="15" customHeight="1" x14ac:dyDescent="0.2">
      <c r="A36" s="1187"/>
      <c r="B36" s="1188"/>
      <c r="C36" s="1190"/>
      <c r="D36" s="268"/>
      <c r="E36" s="1897"/>
      <c r="F36" s="1185"/>
      <c r="G36" s="1207"/>
      <c r="H36" s="126"/>
      <c r="I36" s="126"/>
      <c r="J36" s="131"/>
      <c r="K36" s="1199"/>
      <c r="L36" s="1203"/>
      <c r="M36" s="203"/>
      <c r="N36" s="131"/>
      <c r="O36" s="1203"/>
      <c r="P36" s="131"/>
      <c r="Q36" s="487" t="s">
        <v>356</v>
      </c>
      <c r="R36" s="190"/>
      <c r="S36" s="488"/>
      <c r="T36" s="614"/>
      <c r="U36" s="489"/>
    </row>
    <row r="37" spans="1:21" ht="12.75" customHeight="1" x14ac:dyDescent="0.2">
      <c r="A37" s="1187"/>
      <c r="B37" s="1188"/>
      <c r="C37" s="1190"/>
      <c r="D37" s="268"/>
      <c r="E37" s="1897"/>
      <c r="F37" s="1185"/>
      <c r="G37" s="1207"/>
      <c r="H37" s="126"/>
      <c r="I37" s="126"/>
      <c r="J37" s="131"/>
      <c r="K37" s="1199"/>
      <c r="L37" s="1203"/>
      <c r="M37" s="203"/>
      <c r="N37" s="131"/>
      <c r="O37" s="1203"/>
      <c r="P37" s="131"/>
      <c r="Q37" s="1186" t="s">
        <v>183</v>
      </c>
      <c r="R37" s="190">
        <v>150</v>
      </c>
      <c r="S37" s="488">
        <v>150</v>
      </c>
      <c r="T37" s="614">
        <v>150</v>
      </c>
      <c r="U37" s="489"/>
    </row>
    <row r="38" spans="1:21" ht="12.75" customHeight="1" x14ac:dyDescent="0.2">
      <c r="A38" s="1187"/>
      <c r="B38" s="1188"/>
      <c r="C38" s="1190"/>
      <c r="D38" s="268"/>
      <c r="E38" s="1897"/>
      <c r="F38" s="1185"/>
      <c r="G38" s="1207"/>
      <c r="H38" s="126"/>
      <c r="I38" s="126"/>
      <c r="J38" s="131"/>
      <c r="K38" s="1199"/>
      <c r="L38" s="1203"/>
      <c r="M38" s="203"/>
      <c r="N38" s="131"/>
      <c r="O38" s="1203"/>
      <c r="P38" s="131"/>
      <c r="Q38" s="1186" t="s">
        <v>184</v>
      </c>
      <c r="R38" s="190">
        <v>870</v>
      </c>
      <c r="S38" s="488">
        <v>870</v>
      </c>
      <c r="T38" s="614">
        <v>870</v>
      </c>
      <c r="U38" s="489"/>
    </row>
    <row r="39" spans="1:21" ht="27.75" customHeight="1" x14ac:dyDescent="0.2">
      <c r="A39" s="1187"/>
      <c r="B39" s="1188"/>
      <c r="C39" s="1190"/>
      <c r="D39" s="268"/>
      <c r="E39" s="1897"/>
      <c r="F39" s="1185"/>
      <c r="G39" s="1207"/>
      <c r="H39" s="126"/>
      <c r="I39" s="126"/>
      <c r="J39" s="131"/>
      <c r="K39" s="1199"/>
      <c r="L39" s="1203"/>
      <c r="M39" s="203"/>
      <c r="N39" s="131"/>
      <c r="O39" s="1203"/>
      <c r="P39" s="131"/>
      <c r="Q39" s="60" t="s">
        <v>254</v>
      </c>
      <c r="R39" s="265">
        <v>1</v>
      </c>
      <c r="S39" s="266">
        <v>1</v>
      </c>
      <c r="T39" s="423">
        <v>1</v>
      </c>
      <c r="U39" s="486"/>
    </row>
    <row r="40" spans="1:21" ht="29.25" customHeight="1" x14ac:dyDescent="0.2">
      <c r="A40" s="1220"/>
      <c r="B40" s="1224"/>
      <c r="C40" s="1222"/>
      <c r="D40" s="269"/>
      <c r="E40" s="1947"/>
      <c r="F40" s="1196"/>
      <c r="G40" s="404"/>
      <c r="H40" s="130"/>
      <c r="I40" s="1204"/>
      <c r="J40" s="130"/>
      <c r="K40" s="1200"/>
      <c r="L40" s="1204"/>
      <c r="M40" s="204"/>
      <c r="N40" s="130"/>
      <c r="O40" s="1204"/>
      <c r="P40" s="130"/>
      <c r="Q40" s="288" t="s">
        <v>343</v>
      </c>
      <c r="R40" s="335">
        <v>2</v>
      </c>
      <c r="S40" s="664"/>
      <c r="T40" s="1054"/>
      <c r="U40" s="489"/>
    </row>
    <row r="41" spans="1:21" ht="26.25" customHeight="1" x14ac:dyDescent="0.2">
      <c r="A41" s="955"/>
      <c r="B41" s="956"/>
      <c r="C41" s="995"/>
      <c r="D41" s="1748" t="s">
        <v>175</v>
      </c>
      <c r="E41" s="1913" t="s">
        <v>178</v>
      </c>
      <c r="F41" s="1185"/>
      <c r="G41" s="29"/>
      <c r="H41" s="1199"/>
      <c r="I41" s="1203"/>
      <c r="J41" s="131"/>
      <c r="K41" s="1199"/>
      <c r="L41" s="1203"/>
      <c r="M41" s="203"/>
      <c r="N41" s="131"/>
      <c r="O41" s="1203"/>
      <c r="P41" s="131"/>
      <c r="Q41" s="1253" t="s">
        <v>200</v>
      </c>
      <c r="R41" s="45">
        <v>100</v>
      </c>
      <c r="S41" s="188"/>
      <c r="T41" s="1258"/>
      <c r="U41" s="361"/>
    </row>
    <row r="42" spans="1:21" ht="14.25" customHeight="1" x14ac:dyDescent="0.2">
      <c r="A42" s="955"/>
      <c r="B42" s="956"/>
      <c r="C42" s="995"/>
      <c r="D42" s="1748"/>
      <c r="E42" s="1914"/>
      <c r="F42" s="948"/>
      <c r="G42" s="29"/>
      <c r="H42" s="365"/>
      <c r="I42" s="406"/>
      <c r="J42" s="131"/>
      <c r="K42" s="365"/>
      <c r="L42" s="406"/>
      <c r="M42" s="203"/>
      <c r="N42" s="131"/>
      <c r="O42" s="406"/>
      <c r="P42" s="131"/>
      <c r="Q42" s="1248" t="s">
        <v>177</v>
      </c>
      <c r="R42" s="1259">
        <v>1</v>
      </c>
      <c r="S42" s="1259"/>
      <c r="T42" s="1260"/>
      <c r="U42" s="361"/>
    </row>
    <row r="43" spans="1:21" ht="15" customHeight="1" x14ac:dyDescent="0.2">
      <c r="A43" s="955"/>
      <c r="B43" s="956"/>
      <c r="C43" s="86"/>
      <c r="D43" s="1817" t="s">
        <v>164</v>
      </c>
      <c r="E43" s="1914"/>
      <c r="F43" s="1969"/>
      <c r="G43" s="29"/>
      <c r="H43" s="365"/>
      <c r="I43" s="406"/>
      <c r="J43" s="131"/>
      <c r="K43" s="365"/>
      <c r="L43" s="406"/>
      <c r="M43" s="203"/>
      <c r="N43" s="131"/>
      <c r="O43" s="406"/>
      <c r="P43" s="131"/>
      <c r="Q43" s="960" t="s">
        <v>200</v>
      </c>
      <c r="R43" s="99">
        <v>50</v>
      </c>
      <c r="S43" s="238">
        <v>100</v>
      </c>
      <c r="T43" s="618"/>
      <c r="U43" s="361"/>
    </row>
    <row r="44" spans="1:21" ht="12" customHeight="1" x14ac:dyDescent="0.2">
      <c r="A44" s="955"/>
      <c r="B44" s="956"/>
      <c r="C44" s="951"/>
      <c r="D44" s="1818"/>
      <c r="E44" s="1915"/>
      <c r="F44" s="1970"/>
      <c r="G44" s="404"/>
      <c r="H44" s="130"/>
      <c r="I44" s="407"/>
      <c r="J44" s="130"/>
      <c r="K44" s="102"/>
      <c r="L44" s="407"/>
      <c r="M44" s="204"/>
      <c r="N44" s="102"/>
      <c r="O44" s="407"/>
      <c r="P44" s="130"/>
      <c r="Q44" s="492"/>
      <c r="R44" s="94"/>
      <c r="S44" s="94"/>
      <c r="T44" s="870"/>
      <c r="U44" s="361"/>
    </row>
    <row r="45" spans="1:21" ht="25.5" customHeight="1" x14ac:dyDescent="0.2">
      <c r="A45" s="955"/>
      <c r="B45" s="956"/>
      <c r="C45" s="86"/>
      <c r="D45" s="1899" t="s">
        <v>146</v>
      </c>
      <c r="E45" s="1905" t="s">
        <v>110</v>
      </c>
      <c r="F45" s="1827"/>
      <c r="G45" s="29"/>
      <c r="H45" s="131"/>
      <c r="I45" s="406"/>
      <c r="J45" s="131"/>
      <c r="K45" s="365"/>
      <c r="L45" s="406"/>
      <c r="M45" s="203"/>
      <c r="N45" s="131"/>
      <c r="O45" s="406"/>
      <c r="P45" s="131"/>
      <c r="Q45" s="960" t="s">
        <v>201</v>
      </c>
      <c r="R45" s="45">
        <v>100</v>
      </c>
      <c r="S45" s="239"/>
      <c r="T45" s="1027"/>
      <c r="U45" s="361"/>
    </row>
    <row r="46" spans="1:21" ht="17.25" customHeight="1" x14ac:dyDescent="0.2">
      <c r="A46" s="955"/>
      <c r="B46" s="956"/>
      <c r="C46" s="951"/>
      <c r="D46" s="1912"/>
      <c r="E46" s="1830"/>
      <c r="F46" s="1837"/>
      <c r="G46" s="75"/>
      <c r="H46" s="130"/>
      <c r="I46" s="407"/>
      <c r="J46" s="130"/>
      <c r="K46" s="102"/>
      <c r="L46" s="407"/>
      <c r="M46" s="204"/>
      <c r="N46" s="102"/>
      <c r="O46" s="407"/>
      <c r="P46" s="130"/>
      <c r="Q46" s="540"/>
      <c r="R46" s="94"/>
      <c r="S46" s="94"/>
      <c r="T46" s="870"/>
      <c r="U46" s="361"/>
    </row>
    <row r="47" spans="1:21" ht="15.75" customHeight="1" x14ac:dyDescent="0.2">
      <c r="A47" s="955"/>
      <c r="B47" s="956"/>
      <c r="C47" s="86"/>
      <c r="D47" s="1892" t="s">
        <v>168</v>
      </c>
      <c r="E47" s="1903" t="s">
        <v>178</v>
      </c>
      <c r="F47" s="1910"/>
      <c r="G47" s="74"/>
      <c r="H47" s="163"/>
      <c r="I47" s="193"/>
      <c r="J47" s="163"/>
      <c r="K47" s="142"/>
      <c r="L47" s="193"/>
      <c r="M47" s="205"/>
      <c r="N47" s="163"/>
      <c r="O47" s="193"/>
      <c r="P47" s="163"/>
      <c r="Q47" s="993" t="s">
        <v>99</v>
      </c>
      <c r="R47" s="99">
        <v>1</v>
      </c>
      <c r="S47" s="174"/>
      <c r="T47" s="227"/>
      <c r="U47" s="361"/>
    </row>
    <row r="48" spans="1:21" ht="26.25" customHeight="1" x14ac:dyDescent="0.2">
      <c r="A48" s="955"/>
      <c r="B48" s="956"/>
      <c r="C48" s="951"/>
      <c r="D48" s="1912"/>
      <c r="E48" s="1906"/>
      <c r="F48" s="1911"/>
      <c r="G48" s="404"/>
      <c r="H48" s="130"/>
      <c r="I48" s="407"/>
      <c r="J48" s="130"/>
      <c r="K48" s="102"/>
      <c r="L48" s="407"/>
      <c r="M48" s="204"/>
      <c r="N48" s="130"/>
      <c r="O48" s="407"/>
      <c r="P48" s="130"/>
      <c r="Q48" s="410" t="s">
        <v>153</v>
      </c>
      <c r="R48" s="94"/>
      <c r="S48" s="175">
        <v>100</v>
      </c>
      <c r="T48" s="228"/>
      <c r="U48" s="361"/>
    </row>
    <row r="49" spans="1:21" ht="18" customHeight="1" x14ac:dyDescent="0.2">
      <c r="A49" s="955"/>
      <c r="B49" s="956"/>
      <c r="C49" s="86"/>
      <c r="D49" s="1899" t="s">
        <v>144</v>
      </c>
      <c r="E49" s="1905" t="s">
        <v>110</v>
      </c>
      <c r="F49" s="1968"/>
      <c r="G49" s="29"/>
      <c r="H49" s="131"/>
      <c r="I49" s="406"/>
      <c r="J49" s="131"/>
      <c r="K49" s="365"/>
      <c r="L49" s="406"/>
      <c r="M49" s="203"/>
      <c r="N49" s="131"/>
      <c r="O49" s="406"/>
      <c r="P49" s="131"/>
      <c r="Q49" s="966" t="s">
        <v>145</v>
      </c>
      <c r="R49" s="99">
        <v>1</v>
      </c>
      <c r="S49" s="173"/>
      <c r="T49" s="1056"/>
      <c r="U49" s="1651"/>
    </row>
    <row r="50" spans="1:21" ht="25.5" customHeight="1" x14ac:dyDescent="0.2">
      <c r="A50" s="955"/>
      <c r="B50" s="956"/>
      <c r="C50" s="951"/>
      <c r="D50" s="1912"/>
      <c r="E50" s="1830"/>
      <c r="F50" s="1911"/>
      <c r="G50" s="404"/>
      <c r="H50" s="130"/>
      <c r="I50" s="407"/>
      <c r="J50" s="130"/>
      <c r="K50" s="102"/>
      <c r="L50" s="407"/>
      <c r="M50" s="204"/>
      <c r="N50" s="130"/>
      <c r="O50" s="407"/>
      <c r="P50" s="130"/>
      <c r="Q50" s="410" t="s">
        <v>152</v>
      </c>
      <c r="R50" s="94">
        <v>10</v>
      </c>
      <c r="S50" s="175">
        <v>100</v>
      </c>
      <c r="T50" s="1057"/>
      <c r="U50" s="1655"/>
    </row>
    <row r="51" spans="1:21" ht="15" customHeight="1" x14ac:dyDescent="0.2">
      <c r="A51" s="955"/>
      <c r="B51" s="956"/>
      <c r="C51" s="86"/>
      <c r="D51" s="1892" t="s">
        <v>319</v>
      </c>
      <c r="E51" s="1905" t="s">
        <v>110</v>
      </c>
      <c r="F51" s="1968"/>
      <c r="G51" s="29"/>
      <c r="H51" s="131"/>
      <c r="I51" s="406"/>
      <c r="J51" s="131"/>
      <c r="K51" s="365"/>
      <c r="L51" s="406"/>
      <c r="M51" s="203"/>
      <c r="N51" s="131"/>
      <c r="O51" s="406"/>
      <c r="P51" s="131"/>
      <c r="Q51" s="966" t="s">
        <v>169</v>
      </c>
      <c r="R51" s="99">
        <v>1</v>
      </c>
      <c r="S51" s="173"/>
      <c r="T51" s="1056"/>
      <c r="U51" s="1651"/>
    </row>
    <row r="52" spans="1:21" ht="42.75" customHeight="1" x14ac:dyDescent="0.2">
      <c r="A52" s="955"/>
      <c r="B52" s="956"/>
      <c r="C52" s="951"/>
      <c r="D52" s="1912"/>
      <c r="E52" s="1830"/>
      <c r="F52" s="1911"/>
      <c r="G52" s="404"/>
      <c r="H52" s="130"/>
      <c r="I52" s="407"/>
      <c r="J52" s="130"/>
      <c r="K52" s="102"/>
      <c r="L52" s="407"/>
      <c r="M52" s="204"/>
      <c r="N52" s="130"/>
      <c r="O52" s="407"/>
      <c r="P52" s="130"/>
      <c r="Q52" s="410" t="s">
        <v>320</v>
      </c>
      <c r="R52" s="779" t="s">
        <v>458</v>
      </c>
      <c r="S52" s="175"/>
      <c r="T52" s="1057"/>
      <c r="U52" s="1667"/>
    </row>
    <row r="53" spans="1:21" ht="24.75" customHeight="1" x14ac:dyDescent="0.2">
      <c r="A53" s="955"/>
      <c r="B53" s="956"/>
      <c r="C53" s="995"/>
      <c r="D53" s="1817" t="s">
        <v>284</v>
      </c>
      <c r="E53" s="1903" t="s">
        <v>178</v>
      </c>
      <c r="F53" s="506"/>
      <c r="G53" s="74"/>
      <c r="H53" s="163"/>
      <c r="I53" s="193"/>
      <c r="J53" s="163"/>
      <c r="K53" s="142"/>
      <c r="L53" s="193"/>
      <c r="M53" s="205"/>
      <c r="N53" s="163"/>
      <c r="O53" s="193"/>
      <c r="P53" s="163"/>
      <c r="Q53" s="1009" t="s">
        <v>199</v>
      </c>
      <c r="R53" s="239"/>
      <c r="S53" s="239">
        <v>100</v>
      </c>
      <c r="T53" s="1027"/>
      <c r="U53" s="361"/>
    </row>
    <row r="54" spans="1:21" ht="19.5" customHeight="1" x14ac:dyDescent="0.2">
      <c r="A54" s="955"/>
      <c r="B54" s="956"/>
      <c r="C54" s="995"/>
      <c r="D54" s="1818"/>
      <c r="E54" s="1906"/>
      <c r="F54" s="1011"/>
      <c r="G54" s="75"/>
      <c r="H54" s="130"/>
      <c r="I54" s="407"/>
      <c r="J54" s="130"/>
      <c r="K54" s="102"/>
      <c r="L54" s="407"/>
      <c r="M54" s="204"/>
      <c r="N54" s="130"/>
      <c r="O54" s="407"/>
      <c r="P54" s="130"/>
      <c r="Q54" s="492"/>
      <c r="R54" s="94"/>
      <c r="S54" s="94"/>
      <c r="T54" s="870"/>
      <c r="U54" s="361"/>
    </row>
    <row r="55" spans="1:21" ht="21" customHeight="1" x14ac:dyDescent="0.2">
      <c r="A55" s="955"/>
      <c r="B55" s="956"/>
      <c r="C55" s="995"/>
      <c r="D55" s="1748" t="s">
        <v>174</v>
      </c>
      <c r="E55" s="1905" t="s">
        <v>178</v>
      </c>
      <c r="F55" s="948"/>
      <c r="G55" s="29" t="s">
        <v>49</v>
      </c>
      <c r="H55" s="131">
        <v>10</v>
      </c>
      <c r="I55" s="406">
        <v>10</v>
      </c>
      <c r="J55" s="131"/>
      <c r="K55" s="365"/>
      <c r="L55" s="406"/>
      <c r="M55" s="203"/>
      <c r="N55" s="131"/>
      <c r="O55" s="406"/>
      <c r="P55" s="131"/>
      <c r="Q55" s="966" t="s">
        <v>145</v>
      </c>
      <c r="R55" s="99">
        <v>1</v>
      </c>
      <c r="S55" s="239"/>
      <c r="T55" s="1058"/>
      <c r="U55" s="23"/>
    </row>
    <row r="56" spans="1:21" ht="25.5" customHeight="1" x14ac:dyDescent="0.2">
      <c r="A56" s="955"/>
      <c r="B56" s="956"/>
      <c r="C56" s="995"/>
      <c r="D56" s="1818"/>
      <c r="E56" s="1906"/>
      <c r="F56" s="961"/>
      <c r="G56" s="75"/>
      <c r="H56" s="130"/>
      <c r="I56" s="407"/>
      <c r="J56" s="130"/>
      <c r="K56" s="102"/>
      <c r="L56" s="407"/>
      <c r="M56" s="204"/>
      <c r="N56" s="130"/>
      <c r="O56" s="407"/>
      <c r="P56" s="130"/>
      <c r="Q56" s="311" t="s">
        <v>199</v>
      </c>
      <c r="R56" s="94"/>
      <c r="S56" s="94"/>
      <c r="T56" s="1055">
        <v>100</v>
      </c>
      <c r="U56" s="1080"/>
    </row>
    <row r="57" spans="1:21" ht="15" customHeight="1" x14ac:dyDescent="0.2">
      <c r="A57" s="955"/>
      <c r="B57" s="956"/>
      <c r="C57" s="995"/>
      <c r="D57" s="1748" t="s">
        <v>357</v>
      </c>
      <c r="E57" s="1905" t="s">
        <v>178</v>
      </c>
      <c r="F57" s="948"/>
      <c r="G57" s="29"/>
      <c r="H57" s="131"/>
      <c r="I57" s="406"/>
      <c r="J57" s="131"/>
      <c r="K57" s="365"/>
      <c r="L57" s="406"/>
      <c r="M57" s="203"/>
      <c r="N57" s="131"/>
      <c r="O57" s="406"/>
      <c r="P57" s="131"/>
      <c r="Q57" s="966" t="s">
        <v>288</v>
      </c>
      <c r="R57" s="99"/>
      <c r="S57" s="239">
        <v>1</v>
      </c>
      <c r="T57" s="1027"/>
      <c r="U57" s="361"/>
    </row>
    <row r="58" spans="1:21" ht="29.25" customHeight="1" x14ac:dyDescent="0.2">
      <c r="A58" s="955"/>
      <c r="B58" s="956"/>
      <c r="C58" s="995"/>
      <c r="D58" s="1818"/>
      <c r="E58" s="1906"/>
      <c r="F58" s="961"/>
      <c r="G58" s="75"/>
      <c r="H58" s="130"/>
      <c r="I58" s="407"/>
      <c r="J58" s="130"/>
      <c r="K58" s="102"/>
      <c r="L58" s="407"/>
      <c r="M58" s="130"/>
      <c r="N58" s="102"/>
      <c r="O58" s="407"/>
      <c r="P58" s="204"/>
      <c r="Q58" s="410" t="s">
        <v>287</v>
      </c>
      <c r="R58" s="94"/>
      <c r="S58" s="94">
        <v>100</v>
      </c>
      <c r="T58" s="870"/>
      <c r="U58" s="361"/>
    </row>
    <row r="59" spans="1:21" ht="26.25" customHeight="1" x14ac:dyDescent="0.2">
      <c r="A59" s="955"/>
      <c r="B59" s="956"/>
      <c r="C59" s="995"/>
      <c r="D59" s="1817" t="s">
        <v>198</v>
      </c>
      <c r="E59" s="1903" t="s">
        <v>178</v>
      </c>
      <c r="F59" s="948"/>
      <c r="G59" s="29"/>
      <c r="H59" s="131"/>
      <c r="I59" s="406"/>
      <c r="J59" s="131"/>
      <c r="K59" s="365"/>
      <c r="L59" s="406"/>
      <c r="M59" s="131"/>
      <c r="N59" s="365"/>
      <c r="O59" s="406"/>
      <c r="P59" s="203"/>
      <c r="Q59" s="1840" t="s">
        <v>202</v>
      </c>
      <c r="R59" s="99">
        <v>100</v>
      </c>
      <c r="S59" s="239"/>
      <c r="T59" s="1027"/>
      <c r="U59" s="361"/>
    </row>
    <row r="60" spans="1:21" ht="24.75" customHeight="1" x14ac:dyDescent="0.2">
      <c r="A60" s="955"/>
      <c r="B60" s="956"/>
      <c r="C60" s="995"/>
      <c r="D60" s="1818"/>
      <c r="E60" s="1906"/>
      <c r="F60" s="961"/>
      <c r="G60" s="75"/>
      <c r="H60" s="130"/>
      <c r="I60" s="407"/>
      <c r="J60" s="130"/>
      <c r="K60" s="102"/>
      <c r="L60" s="407"/>
      <c r="M60" s="130"/>
      <c r="N60" s="102"/>
      <c r="O60" s="407"/>
      <c r="P60" s="204"/>
      <c r="Q60" s="1841"/>
      <c r="R60" s="94"/>
      <c r="S60" s="94"/>
      <c r="T60" s="870"/>
      <c r="U60" s="301"/>
    </row>
    <row r="61" spans="1:21" ht="17.25" customHeight="1" x14ac:dyDescent="0.2">
      <c r="A61" s="955"/>
      <c r="B61" s="956"/>
      <c r="C61" s="951"/>
      <c r="D61" s="1817" t="s">
        <v>112</v>
      </c>
      <c r="E61" s="1903" t="s">
        <v>110</v>
      </c>
      <c r="F61" s="948" t="s">
        <v>46</v>
      </c>
      <c r="G61" s="964" t="s">
        <v>205</v>
      </c>
      <c r="H61" s="368">
        <v>443</v>
      </c>
      <c r="I61" s="1266">
        <f>443-1.1</f>
        <v>441.9</v>
      </c>
      <c r="J61" s="1267">
        <f>I61-H61</f>
        <v>-1.1000000000000001</v>
      </c>
      <c r="K61" s="196"/>
      <c r="L61" s="405"/>
      <c r="M61" s="368"/>
      <c r="N61" s="365"/>
      <c r="O61" s="406"/>
      <c r="P61" s="203"/>
      <c r="Q61" s="2020" t="s">
        <v>203</v>
      </c>
      <c r="R61" s="99">
        <v>100</v>
      </c>
      <c r="S61" s="99"/>
      <c r="T61" s="173"/>
      <c r="U61" s="1971" t="s">
        <v>450</v>
      </c>
    </row>
    <row r="62" spans="1:21" ht="17.25" customHeight="1" x14ac:dyDescent="0.2">
      <c r="A62" s="955"/>
      <c r="B62" s="956"/>
      <c r="C62" s="951"/>
      <c r="D62" s="1904"/>
      <c r="E62" s="1904"/>
      <c r="F62" s="948"/>
      <c r="G62" s="964" t="s">
        <v>24</v>
      </c>
      <c r="H62" s="131">
        <f>463.5-443</f>
        <v>20.5</v>
      </c>
      <c r="I62" s="1183">
        <v>0</v>
      </c>
      <c r="J62" s="1184">
        <f>I62-H62</f>
        <v>-20.5</v>
      </c>
      <c r="K62" s="196"/>
      <c r="L62" s="405"/>
      <c r="M62" s="368"/>
      <c r="N62" s="365"/>
      <c r="O62" s="406"/>
      <c r="P62" s="203"/>
      <c r="Q62" s="1788"/>
      <c r="R62" s="99"/>
      <c r="S62" s="99"/>
      <c r="T62" s="485"/>
      <c r="U62" s="2023"/>
    </row>
    <row r="63" spans="1:21" ht="15.75" customHeight="1" x14ac:dyDescent="0.2">
      <c r="A63" s="955"/>
      <c r="B63" s="956"/>
      <c r="C63" s="951"/>
      <c r="D63" s="1904"/>
      <c r="E63" s="1904"/>
      <c r="F63" s="948"/>
      <c r="G63" s="404"/>
      <c r="H63" s="130"/>
      <c r="I63" s="407"/>
      <c r="J63" s="130"/>
      <c r="K63" s="1014"/>
      <c r="L63" s="340"/>
      <c r="M63" s="1029"/>
      <c r="N63" s="102"/>
      <c r="O63" s="407"/>
      <c r="P63" s="204"/>
      <c r="Q63" s="1789"/>
      <c r="R63" s="99"/>
      <c r="S63" s="99"/>
      <c r="T63" s="485"/>
      <c r="U63" s="2023"/>
    </row>
    <row r="64" spans="1:21" ht="20.25" customHeight="1" thickBot="1" x14ac:dyDescent="0.25">
      <c r="A64" s="973"/>
      <c r="B64" s="375"/>
      <c r="C64" s="976"/>
      <c r="D64" s="878"/>
      <c r="E64" s="879"/>
      <c r="F64" s="880"/>
      <c r="G64" s="28" t="s">
        <v>6</v>
      </c>
      <c r="H64" s="241">
        <f t="shared" ref="H64:O64" si="0">SUM(H15:H62)</f>
        <v>2560.8000000000002</v>
      </c>
      <c r="I64" s="772">
        <f>SUM(I15:I62)</f>
        <v>2527.3000000000002</v>
      </c>
      <c r="J64" s="1219">
        <f t="shared" si="0"/>
        <v>-33.5</v>
      </c>
      <c r="K64" s="241">
        <f t="shared" si="0"/>
        <v>2368.6</v>
      </c>
      <c r="L64" s="772">
        <f>SUM(L15:L62)</f>
        <v>2380.5</v>
      </c>
      <c r="M64" s="1219">
        <f t="shared" si="0"/>
        <v>11.9</v>
      </c>
      <c r="N64" s="241">
        <f t="shared" si="0"/>
        <v>469</v>
      </c>
      <c r="O64" s="772">
        <f t="shared" si="0"/>
        <v>469</v>
      </c>
      <c r="P64" s="771"/>
      <c r="Q64" s="671"/>
      <c r="R64" s="55"/>
      <c r="S64" s="55"/>
      <c r="T64" s="1028"/>
      <c r="U64" s="733"/>
    </row>
    <row r="65" spans="1:21" ht="14.25" customHeight="1" x14ac:dyDescent="0.2">
      <c r="A65" s="955" t="s">
        <v>5</v>
      </c>
      <c r="B65" s="962" t="s">
        <v>5</v>
      </c>
      <c r="C65" s="951" t="s">
        <v>7</v>
      </c>
      <c r="D65" s="1973" t="s">
        <v>53</v>
      </c>
      <c r="E65" s="1897"/>
      <c r="F65" s="948" t="s">
        <v>27</v>
      </c>
      <c r="G65" s="964" t="s">
        <v>24</v>
      </c>
      <c r="H65" s="216">
        <f>3077.1-110</f>
        <v>2967.1</v>
      </c>
      <c r="I65" s="216">
        <f>3077.1-110</f>
        <v>2967.1</v>
      </c>
      <c r="J65" s="1184"/>
      <c r="K65" s="365">
        <v>3016.9</v>
      </c>
      <c r="L65" s="1256">
        <f>3016.9</f>
        <v>3016.9</v>
      </c>
      <c r="M65" s="1184"/>
      <c r="N65" s="166">
        <v>3016.9</v>
      </c>
      <c r="O65" s="216">
        <v>3016.9</v>
      </c>
      <c r="P65" s="261"/>
      <c r="Q65" s="390"/>
      <c r="R65" s="405"/>
      <c r="S65" s="405"/>
      <c r="T65" s="368"/>
      <c r="U65" s="2024"/>
    </row>
    <row r="66" spans="1:21" ht="15" customHeight="1" x14ac:dyDescent="0.2">
      <c r="A66" s="955"/>
      <c r="B66" s="962"/>
      <c r="C66" s="951"/>
      <c r="D66" s="1890"/>
      <c r="E66" s="1898"/>
      <c r="F66" s="948"/>
      <c r="G66" s="964" t="s">
        <v>40</v>
      </c>
      <c r="H66" s="365">
        <f>0.8</f>
        <v>0.8</v>
      </c>
      <c r="I66" s="406">
        <f>0.8</f>
        <v>0.8</v>
      </c>
      <c r="J66" s="131"/>
      <c r="K66" s="365">
        <v>0.8</v>
      </c>
      <c r="L66" s="406">
        <v>0.8</v>
      </c>
      <c r="M66" s="131"/>
      <c r="N66" s="365">
        <v>0.8</v>
      </c>
      <c r="O66" s="406">
        <v>0.8</v>
      </c>
      <c r="P66" s="203"/>
      <c r="Q66" s="390"/>
      <c r="R66" s="405"/>
      <c r="S66" s="405"/>
      <c r="T66" s="368"/>
      <c r="U66" s="2025"/>
    </row>
    <row r="67" spans="1:21" ht="18.75" customHeight="1" x14ac:dyDescent="0.2">
      <c r="A67" s="955"/>
      <c r="B67" s="962"/>
      <c r="C67" s="951"/>
      <c r="D67" s="1891"/>
      <c r="E67" s="1898"/>
      <c r="F67" s="948"/>
      <c r="G67" s="404" t="s">
        <v>58</v>
      </c>
      <c r="H67" s="102">
        <v>50</v>
      </c>
      <c r="I67" s="407">
        <v>50</v>
      </c>
      <c r="J67" s="130"/>
      <c r="K67" s="102"/>
      <c r="L67" s="407"/>
      <c r="M67" s="130"/>
      <c r="N67" s="102"/>
      <c r="O67" s="407"/>
      <c r="P67" s="204"/>
      <c r="Q67" s="339"/>
      <c r="R67" s="340"/>
      <c r="S67" s="340"/>
      <c r="T67" s="1029"/>
      <c r="U67" s="2025"/>
    </row>
    <row r="68" spans="1:21" ht="33.75" customHeight="1" x14ac:dyDescent="0.2">
      <c r="A68" s="1803"/>
      <c r="B68" s="1847"/>
      <c r="C68" s="1850"/>
      <c r="D68" s="1817" t="s">
        <v>70</v>
      </c>
      <c r="E68" s="1897"/>
      <c r="F68" s="1827"/>
      <c r="G68" s="9"/>
      <c r="H68" s="142"/>
      <c r="I68" s="193"/>
      <c r="J68" s="163"/>
      <c r="K68" s="142"/>
      <c r="L68" s="193"/>
      <c r="M68" s="163"/>
      <c r="N68" s="142"/>
      <c r="O68" s="193"/>
      <c r="P68" s="203"/>
      <c r="Q68" s="73" t="s">
        <v>358</v>
      </c>
      <c r="R68" s="405">
        <v>8.6</v>
      </c>
      <c r="S68" s="405">
        <v>8.6</v>
      </c>
      <c r="T68" s="368">
        <v>8.6</v>
      </c>
      <c r="U68" s="2025"/>
    </row>
    <row r="69" spans="1:21" ht="23.25" customHeight="1" x14ac:dyDescent="0.2">
      <c r="A69" s="1803"/>
      <c r="B69" s="1847"/>
      <c r="C69" s="1850"/>
      <c r="D69" s="1890"/>
      <c r="E69" s="1897"/>
      <c r="F69" s="1827"/>
      <c r="G69" s="964"/>
      <c r="H69" s="365"/>
      <c r="I69" s="406"/>
      <c r="J69" s="131"/>
      <c r="K69" s="365"/>
      <c r="L69" s="406"/>
      <c r="M69" s="131"/>
      <c r="N69" s="365"/>
      <c r="O69" s="406"/>
      <c r="P69" s="203"/>
      <c r="Q69" s="692" t="s">
        <v>220</v>
      </c>
      <c r="R69" s="779" t="s">
        <v>321</v>
      </c>
      <c r="S69" s="175"/>
      <c r="T69" s="175"/>
      <c r="U69" s="2025"/>
    </row>
    <row r="70" spans="1:21" ht="18" customHeight="1" x14ac:dyDescent="0.2">
      <c r="A70" s="1803"/>
      <c r="B70" s="1847"/>
      <c r="C70" s="1850"/>
      <c r="D70" s="1892" t="s">
        <v>37</v>
      </c>
      <c r="E70" s="1193"/>
      <c r="F70" s="1185"/>
      <c r="G70" s="9"/>
      <c r="H70" s="142"/>
      <c r="I70" s="193"/>
      <c r="J70" s="163"/>
      <c r="K70" s="142"/>
      <c r="L70" s="193"/>
      <c r="M70" s="163"/>
      <c r="N70" s="142"/>
      <c r="O70" s="193"/>
      <c r="P70" s="205"/>
      <c r="Q70" s="1201" t="s">
        <v>39</v>
      </c>
      <c r="R70" s="98">
        <v>57</v>
      </c>
      <c r="S70" s="98">
        <v>57</v>
      </c>
      <c r="T70" s="1024">
        <v>57</v>
      </c>
      <c r="U70" s="1232"/>
    </row>
    <row r="71" spans="1:21" ht="27.75" customHeight="1" x14ac:dyDescent="0.2">
      <c r="A71" s="1803"/>
      <c r="B71" s="1847"/>
      <c r="C71" s="1850"/>
      <c r="D71" s="1899"/>
      <c r="E71" s="1193"/>
      <c r="F71" s="1185"/>
      <c r="G71" s="1207"/>
      <c r="H71" s="1199"/>
      <c r="I71" s="1203"/>
      <c r="J71" s="131"/>
      <c r="K71" s="1199"/>
      <c r="L71" s="1203"/>
      <c r="M71" s="131"/>
      <c r="N71" s="1199"/>
      <c r="O71" s="1203"/>
      <c r="P71" s="203"/>
      <c r="Q71" s="280" t="s">
        <v>71</v>
      </c>
      <c r="R71" s="842">
        <v>2900</v>
      </c>
      <c r="S71" s="842">
        <v>2900</v>
      </c>
      <c r="T71" s="1030">
        <v>2900</v>
      </c>
      <c r="U71" s="1081"/>
    </row>
    <row r="72" spans="1:21" ht="30" customHeight="1" x14ac:dyDescent="0.2">
      <c r="A72" s="1803"/>
      <c r="B72" s="1847"/>
      <c r="C72" s="1850"/>
      <c r="D72" s="1900"/>
      <c r="E72" s="1195"/>
      <c r="F72" s="1196"/>
      <c r="G72" s="27"/>
      <c r="H72" s="1200"/>
      <c r="I72" s="1204"/>
      <c r="J72" s="130"/>
      <c r="K72" s="1200"/>
      <c r="L72" s="1204"/>
      <c r="M72" s="130"/>
      <c r="N72" s="1200"/>
      <c r="O72" s="1204"/>
      <c r="P72" s="204"/>
      <c r="Q72" s="1202" t="s">
        <v>197</v>
      </c>
      <c r="R72" s="263">
        <v>1</v>
      </c>
      <c r="S72" s="422"/>
      <c r="T72" s="422"/>
      <c r="U72" s="489"/>
    </row>
    <row r="73" spans="1:21" ht="15.75" customHeight="1" x14ac:dyDescent="0.2">
      <c r="A73" s="955"/>
      <c r="B73" s="962"/>
      <c r="C73" s="951"/>
      <c r="D73" s="1899" t="s">
        <v>151</v>
      </c>
      <c r="E73" s="953"/>
      <c r="F73" s="948"/>
      <c r="G73" s="1207"/>
      <c r="H73" s="1199"/>
      <c r="I73" s="1203"/>
      <c r="J73" s="131"/>
      <c r="K73" s="1199"/>
      <c r="L73" s="1203"/>
      <c r="M73" s="131"/>
      <c r="N73" s="1199"/>
      <c r="O73" s="1203"/>
      <c r="P73" s="203"/>
      <c r="Q73" s="1205" t="s">
        <v>186</v>
      </c>
      <c r="R73" s="265" t="s">
        <v>148</v>
      </c>
      <c r="S73" s="423" t="s">
        <v>148</v>
      </c>
      <c r="T73" s="423" t="s">
        <v>148</v>
      </c>
      <c r="U73" s="486"/>
    </row>
    <row r="74" spans="1:21" ht="15.75" customHeight="1" x14ac:dyDescent="0.2">
      <c r="A74" s="955"/>
      <c r="B74" s="962"/>
      <c r="C74" s="951"/>
      <c r="D74" s="1893"/>
      <c r="E74" s="953"/>
      <c r="F74" s="948"/>
      <c r="G74" s="964"/>
      <c r="H74" s="365"/>
      <c r="I74" s="406"/>
      <c r="J74" s="131"/>
      <c r="K74" s="365"/>
      <c r="L74" s="406"/>
      <c r="M74" s="131"/>
      <c r="N74" s="365"/>
      <c r="O74" s="406"/>
      <c r="P74" s="203"/>
      <c r="Q74" s="692" t="s">
        <v>187</v>
      </c>
      <c r="R74" s="265" t="s">
        <v>147</v>
      </c>
      <c r="S74" s="423" t="s">
        <v>147</v>
      </c>
      <c r="T74" s="423" t="s">
        <v>147</v>
      </c>
      <c r="U74" s="486"/>
    </row>
    <row r="75" spans="1:21" ht="27.75" customHeight="1" x14ac:dyDescent="0.2">
      <c r="A75" s="955"/>
      <c r="B75" s="962"/>
      <c r="C75" s="951"/>
      <c r="D75" s="1893"/>
      <c r="E75" s="953"/>
      <c r="F75" s="948"/>
      <c r="G75" s="964"/>
      <c r="H75" s="365"/>
      <c r="I75" s="406"/>
      <c r="J75" s="131"/>
      <c r="K75" s="365"/>
      <c r="L75" s="406"/>
      <c r="M75" s="131"/>
      <c r="N75" s="365"/>
      <c r="O75" s="406"/>
      <c r="P75" s="203"/>
      <c r="Q75" s="547" t="s">
        <v>255</v>
      </c>
      <c r="R75" s="51" t="s">
        <v>301</v>
      </c>
      <c r="S75" s="498"/>
      <c r="T75" s="498"/>
      <c r="U75" s="486"/>
    </row>
    <row r="76" spans="1:21" ht="30" customHeight="1" x14ac:dyDescent="0.2">
      <c r="A76" s="955"/>
      <c r="B76" s="962"/>
      <c r="C76" s="951"/>
      <c r="D76" s="1894"/>
      <c r="E76" s="953"/>
      <c r="F76" s="948"/>
      <c r="G76" s="404"/>
      <c r="H76" s="102"/>
      <c r="I76" s="407"/>
      <c r="J76" s="130"/>
      <c r="K76" s="102"/>
      <c r="L76" s="407"/>
      <c r="M76" s="130"/>
      <c r="N76" s="102"/>
      <c r="O76" s="407"/>
      <c r="P76" s="204"/>
      <c r="Q76" s="778" t="s">
        <v>179</v>
      </c>
      <c r="R76" s="43" t="s">
        <v>171</v>
      </c>
      <c r="S76" s="424"/>
      <c r="T76" s="424"/>
      <c r="U76" s="486"/>
    </row>
    <row r="77" spans="1:21" ht="26.25" customHeight="1" x14ac:dyDescent="0.2">
      <c r="A77" s="955"/>
      <c r="B77" s="962"/>
      <c r="C77" s="951"/>
      <c r="D77" s="963" t="s">
        <v>57</v>
      </c>
      <c r="E77" s="953"/>
      <c r="F77" s="948"/>
      <c r="G77" s="27"/>
      <c r="H77" s="102"/>
      <c r="I77" s="407"/>
      <c r="J77" s="130"/>
      <c r="K77" s="102"/>
      <c r="L77" s="407"/>
      <c r="M77" s="130"/>
      <c r="N77" s="102"/>
      <c r="O77" s="407"/>
      <c r="P77" s="204"/>
      <c r="Q77" s="167" t="s">
        <v>38</v>
      </c>
      <c r="R77" s="45">
        <v>10</v>
      </c>
      <c r="S77" s="174">
        <v>10</v>
      </c>
      <c r="T77" s="174">
        <v>10</v>
      </c>
      <c r="U77" s="1232"/>
    </row>
    <row r="78" spans="1:21" ht="18" customHeight="1" thickBot="1" x14ac:dyDescent="0.25">
      <c r="A78" s="955"/>
      <c r="B78" s="962"/>
      <c r="C78" s="951"/>
      <c r="D78" s="959"/>
      <c r="E78" s="954"/>
      <c r="F78" s="961"/>
      <c r="G78" s="28" t="s">
        <v>6</v>
      </c>
      <c r="H78" s="241">
        <f>SUM(H65:H77)</f>
        <v>3017.9</v>
      </c>
      <c r="I78" s="772">
        <f>SUM(I65:I77)</f>
        <v>3017.9</v>
      </c>
      <c r="J78" s="1219"/>
      <c r="K78" s="241">
        <f t="shared" ref="K78:N78" si="1">SUM(K65:K77)</f>
        <v>3017.7</v>
      </c>
      <c r="L78" s="772">
        <f t="shared" ref="L78" si="2">SUM(L65:L77)</f>
        <v>3017.7</v>
      </c>
      <c r="M78" s="589"/>
      <c r="N78" s="241">
        <f t="shared" si="1"/>
        <v>3017.7</v>
      </c>
      <c r="O78" s="772">
        <f t="shared" ref="O78" si="3">SUM(O65:O77)</f>
        <v>3017.7</v>
      </c>
      <c r="P78" s="771"/>
      <c r="Q78" s="856"/>
      <c r="R78" s="94"/>
      <c r="S78" s="175"/>
      <c r="T78" s="175"/>
      <c r="U78" s="273"/>
    </row>
    <row r="79" spans="1:21" ht="15" customHeight="1" x14ac:dyDescent="0.2">
      <c r="A79" s="969" t="s">
        <v>5</v>
      </c>
      <c r="B79" s="970" t="s">
        <v>5</v>
      </c>
      <c r="C79" s="329" t="s">
        <v>26</v>
      </c>
      <c r="D79" s="1889" t="s">
        <v>54</v>
      </c>
      <c r="E79" s="347"/>
      <c r="F79" s="329" t="s">
        <v>27</v>
      </c>
      <c r="G79" s="252" t="s">
        <v>24</v>
      </c>
      <c r="H79" s="216">
        <f>1097.6+12.5+14.3</f>
        <v>1124.4000000000001</v>
      </c>
      <c r="I79" s="216">
        <f>1097.6+12.5+14.3</f>
        <v>1124.4000000000001</v>
      </c>
      <c r="J79" s="1180"/>
      <c r="K79" s="166">
        <v>913</v>
      </c>
      <c r="L79" s="216">
        <v>913</v>
      </c>
      <c r="M79" s="261"/>
      <c r="N79" s="166">
        <v>1123.7</v>
      </c>
      <c r="O79" s="216">
        <v>1123.7</v>
      </c>
      <c r="P79" s="261"/>
      <c r="Q79" s="1173"/>
      <c r="R79" s="337"/>
      <c r="S79" s="337"/>
      <c r="T79" s="1031"/>
      <c r="U79" s="2024"/>
    </row>
    <row r="80" spans="1:21" ht="14.25" customHeight="1" x14ac:dyDescent="0.2">
      <c r="A80" s="955"/>
      <c r="B80" s="962"/>
      <c r="C80" s="995"/>
      <c r="D80" s="1890"/>
      <c r="E80" s="346"/>
      <c r="F80" s="995"/>
      <c r="G80" s="964" t="s">
        <v>40</v>
      </c>
      <c r="H80" s="131">
        <v>32.700000000000003</v>
      </c>
      <c r="I80" s="406">
        <v>32.700000000000003</v>
      </c>
      <c r="J80" s="131"/>
      <c r="K80" s="365">
        <v>32.700000000000003</v>
      </c>
      <c r="L80" s="406">
        <v>32.700000000000003</v>
      </c>
      <c r="M80" s="203"/>
      <c r="N80" s="1170">
        <v>32.700000000000003</v>
      </c>
      <c r="O80" s="1166">
        <v>32.700000000000003</v>
      </c>
      <c r="P80" s="203"/>
      <c r="Q80" s="1168"/>
      <c r="R80" s="405"/>
      <c r="S80" s="405"/>
      <c r="T80" s="368"/>
      <c r="U80" s="2025"/>
    </row>
    <row r="81" spans="1:23" ht="13.5" customHeight="1" x14ac:dyDescent="0.2">
      <c r="A81" s="955"/>
      <c r="B81" s="962"/>
      <c r="C81" s="995"/>
      <c r="D81" s="1890"/>
      <c r="E81" s="346"/>
      <c r="F81" s="995"/>
      <c r="G81" s="1244" t="s">
        <v>90</v>
      </c>
      <c r="H81" s="131">
        <v>3.6</v>
      </c>
      <c r="I81" s="1507">
        <v>3.6</v>
      </c>
      <c r="J81" s="1184"/>
      <c r="K81" s="1242"/>
      <c r="L81" s="1240"/>
      <c r="M81" s="203"/>
      <c r="N81" s="1170"/>
      <c r="O81" s="1166"/>
      <c r="P81" s="203"/>
      <c r="Q81" s="1168"/>
      <c r="R81" s="405"/>
      <c r="S81" s="405"/>
      <c r="T81" s="368"/>
      <c r="U81" s="2025"/>
    </row>
    <row r="82" spans="1:23" ht="15.75" customHeight="1" x14ac:dyDescent="0.2">
      <c r="A82" s="955"/>
      <c r="B82" s="962"/>
      <c r="C82" s="995"/>
      <c r="D82" s="1891"/>
      <c r="E82" s="346"/>
      <c r="F82" s="995"/>
      <c r="G82" s="404" t="s">
        <v>68</v>
      </c>
      <c r="H82" s="130">
        <v>14.3</v>
      </c>
      <c r="I82" s="1241">
        <v>14.3</v>
      </c>
      <c r="J82" s="130"/>
      <c r="K82" s="1243"/>
      <c r="L82" s="1241"/>
      <c r="M82" s="204"/>
      <c r="N82" s="1171"/>
      <c r="O82" s="1167"/>
      <c r="P82" s="204"/>
      <c r="Q82" s="1174"/>
      <c r="R82" s="385"/>
      <c r="S82" s="385"/>
      <c r="T82" s="1032"/>
      <c r="U82" s="2037"/>
    </row>
    <row r="83" spans="1:23" ht="27" customHeight="1" x14ac:dyDescent="0.2">
      <c r="A83" s="955"/>
      <c r="B83" s="962"/>
      <c r="C83" s="995"/>
      <c r="D83" s="1895" t="s">
        <v>117</v>
      </c>
      <c r="E83" s="1897" t="s">
        <v>66</v>
      </c>
      <c r="F83" s="995"/>
      <c r="G83" s="29"/>
      <c r="H83" s="131"/>
      <c r="I83" s="406"/>
      <c r="J83" s="131"/>
      <c r="K83" s="365"/>
      <c r="L83" s="406"/>
      <c r="M83" s="203"/>
      <c r="N83" s="1179"/>
      <c r="O83" s="1067"/>
      <c r="P83" s="211"/>
      <c r="Q83" s="1175" t="s">
        <v>292</v>
      </c>
      <c r="R83" s="511">
        <v>80</v>
      </c>
      <c r="S83" s="511">
        <v>100</v>
      </c>
      <c r="T83" s="1033"/>
      <c r="U83" s="1082"/>
    </row>
    <row r="84" spans="1:23" ht="18.75" customHeight="1" x14ac:dyDescent="0.2">
      <c r="A84" s="955"/>
      <c r="B84" s="962"/>
      <c r="C84" s="995"/>
      <c r="D84" s="1748"/>
      <c r="E84" s="1897"/>
      <c r="F84" s="995"/>
      <c r="G84" s="29"/>
      <c r="H84" s="131"/>
      <c r="I84" s="406"/>
      <c r="J84" s="131"/>
      <c r="K84" s="365"/>
      <c r="L84" s="406"/>
      <c r="M84" s="203"/>
      <c r="N84" s="1179"/>
      <c r="O84" s="1067"/>
      <c r="P84" s="211"/>
      <c r="Q84" s="1176" t="s">
        <v>260</v>
      </c>
      <c r="R84" s="283">
        <v>40</v>
      </c>
      <c r="S84" s="283">
        <v>40</v>
      </c>
      <c r="T84" s="1034"/>
      <c r="U84" s="1060"/>
    </row>
    <row r="85" spans="1:23" ht="25.5" customHeight="1" x14ac:dyDescent="0.2">
      <c r="A85" s="955"/>
      <c r="B85" s="962"/>
      <c r="C85" s="995"/>
      <c r="D85" s="1748"/>
      <c r="E85" s="1897"/>
      <c r="F85" s="995"/>
      <c r="G85" s="29"/>
      <c r="H85" s="131"/>
      <c r="I85" s="406"/>
      <c r="J85" s="131"/>
      <c r="K85" s="365"/>
      <c r="L85" s="406"/>
      <c r="M85" s="203"/>
      <c r="N85" s="1179"/>
      <c r="O85" s="1067"/>
      <c r="P85" s="211"/>
      <c r="Q85" s="1176" t="s">
        <v>359</v>
      </c>
      <c r="R85" s="283">
        <v>15</v>
      </c>
      <c r="S85" s="283">
        <v>15</v>
      </c>
      <c r="T85" s="1034"/>
      <c r="U85" s="1060"/>
    </row>
    <row r="86" spans="1:23" ht="27" customHeight="1" x14ac:dyDescent="0.2">
      <c r="A86" s="955"/>
      <c r="B86" s="962"/>
      <c r="C86" s="995"/>
      <c r="D86" s="1748"/>
      <c r="E86" s="1897"/>
      <c r="F86" s="995"/>
      <c r="G86" s="29"/>
      <c r="H86" s="131"/>
      <c r="I86" s="406"/>
      <c r="J86" s="131"/>
      <c r="K86" s="365"/>
      <c r="L86" s="406"/>
      <c r="M86" s="203"/>
      <c r="N86" s="1179"/>
      <c r="O86" s="1067"/>
      <c r="P86" s="211"/>
      <c r="Q86" s="1176" t="s">
        <v>360</v>
      </c>
      <c r="R86" s="283">
        <v>4</v>
      </c>
      <c r="S86" s="283">
        <v>4</v>
      </c>
      <c r="T86" s="1034"/>
      <c r="U86" s="1060"/>
    </row>
    <row r="87" spans="1:23" ht="55.5" customHeight="1" x14ac:dyDescent="0.2">
      <c r="A87" s="955"/>
      <c r="B87" s="962"/>
      <c r="C87" s="995"/>
      <c r="D87" s="1896"/>
      <c r="E87" s="1898"/>
      <c r="F87" s="995"/>
      <c r="G87" s="29"/>
      <c r="H87" s="131"/>
      <c r="I87" s="406"/>
      <c r="J87" s="131"/>
      <c r="K87" s="365"/>
      <c r="L87" s="406"/>
      <c r="M87" s="203"/>
      <c r="N87" s="1179"/>
      <c r="O87" s="1067"/>
      <c r="P87" s="211"/>
      <c r="Q87" s="1172" t="s">
        <v>345</v>
      </c>
      <c r="R87" s="532">
        <v>50</v>
      </c>
      <c r="S87" s="283">
        <v>100</v>
      </c>
      <c r="T87" s="1034"/>
      <c r="U87" s="2040"/>
    </row>
    <row r="88" spans="1:23" ht="18.75" customHeight="1" x14ac:dyDescent="0.2">
      <c r="A88" s="955"/>
      <c r="B88" s="962"/>
      <c r="C88" s="995"/>
      <c r="D88" s="1748"/>
      <c r="E88" s="114"/>
      <c r="F88" s="995"/>
      <c r="G88" s="29"/>
      <c r="H88" s="131"/>
      <c r="I88" s="406"/>
      <c r="J88" s="131"/>
      <c r="K88" s="365"/>
      <c r="L88" s="406"/>
      <c r="M88" s="203"/>
      <c r="N88" s="1179"/>
      <c r="O88" s="1067"/>
      <c r="P88" s="211"/>
      <c r="Q88" s="2026" t="s">
        <v>346</v>
      </c>
      <c r="R88" s="2038">
        <v>50</v>
      </c>
      <c r="S88" s="349">
        <v>100</v>
      </c>
      <c r="T88" s="1035"/>
      <c r="U88" s="2023"/>
    </row>
    <row r="89" spans="1:23" ht="33.75" customHeight="1" x14ac:dyDescent="0.2">
      <c r="A89" s="955"/>
      <c r="B89" s="962"/>
      <c r="C89" s="995"/>
      <c r="D89" s="1748"/>
      <c r="E89" s="114"/>
      <c r="F89" s="995"/>
      <c r="G89" s="29"/>
      <c r="H89" s="131"/>
      <c r="I89" s="406"/>
      <c r="J89" s="131"/>
      <c r="K89" s="365"/>
      <c r="L89" s="406"/>
      <c r="M89" s="203"/>
      <c r="N89" s="1179"/>
      <c r="O89" s="1067"/>
      <c r="P89" s="211"/>
      <c r="Q89" s="2027"/>
      <c r="R89" s="2039"/>
      <c r="S89" s="186"/>
      <c r="T89" s="1021"/>
      <c r="U89" s="2041"/>
    </row>
    <row r="90" spans="1:23" ht="29.25" customHeight="1" x14ac:dyDescent="0.2">
      <c r="A90" s="955"/>
      <c r="B90" s="962"/>
      <c r="C90" s="995"/>
      <c r="D90" s="1748"/>
      <c r="E90" s="114"/>
      <c r="F90" s="995"/>
      <c r="G90" s="29"/>
      <c r="H90" s="131"/>
      <c r="I90" s="406"/>
      <c r="J90" s="131"/>
      <c r="K90" s="365"/>
      <c r="L90" s="406"/>
      <c r="M90" s="203"/>
      <c r="N90" s="1170"/>
      <c r="O90" s="1166"/>
      <c r="P90" s="203"/>
      <c r="Q90" s="547" t="s">
        <v>361</v>
      </c>
      <c r="R90" s="426">
        <v>100</v>
      </c>
      <c r="S90" s="426"/>
      <c r="T90" s="1036"/>
      <c r="U90" s="1060"/>
    </row>
    <row r="91" spans="1:23" ht="24.75" customHeight="1" x14ac:dyDescent="0.2">
      <c r="A91" s="955"/>
      <c r="B91" s="962"/>
      <c r="C91" s="995"/>
      <c r="D91" s="1834"/>
      <c r="E91" s="123"/>
      <c r="F91" s="995"/>
      <c r="G91" s="29"/>
      <c r="H91" s="131"/>
      <c r="I91" s="406"/>
      <c r="J91" s="131"/>
      <c r="K91" s="365"/>
      <c r="L91" s="406"/>
      <c r="M91" s="203"/>
      <c r="N91" s="1170"/>
      <c r="O91" s="1166"/>
      <c r="P91" s="203"/>
      <c r="Q91" s="1172" t="s">
        <v>362</v>
      </c>
      <c r="R91" s="283">
        <v>1</v>
      </c>
      <c r="S91" s="283"/>
      <c r="T91" s="1034"/>
      <c r="U91" s="1060"/>
    </row>
    <row r="92" spans="1:23" ht="27.75" customHeight="1" x14ac:dyDescent="0.2">
      <c r="A92" s="955"/>
      <c r="B92" s="962"/>
      <c r="C92" s="995"/>
      <c r="D92" s="950"/>
      <c r="E92" s="114"/>
      <c r="F92" s="995"/>
      <c r="G92" s="29"/>
      <c r="H92" s="131"/>
      <c r="I92" s="406"/>
      <c r="J92" s="131"/>
      <c r="K92" s="365"/>
      <c r="L92" s="406"/>
      <c r="M92" s="203"/>
      <c r="N92" s="1179"/>
      <c r="O92" s="1067"/>
      <c r="P92" s="211"/>
      <c r="Q92" s="1172" t="s">
        <v>363</v>
      </c>
      <c r="R92" s="283">
        <v>4</v>
      </c>
      <c r="S92" s="283"/>
      <c r="T92" s="1034"/>
      <c r="U92" s="1060"/>
    </row>
    <row r="93" spans="1:23" ht="24.75" customHeight="1" x14ac:dyDescent="0.2">
      <c r="A93" s="955"/>
      <c r="B93" s="962"/>
      <c r="C93" s="995"/>
      <c r="D93" s="950"/>
      <c r="E93" s="114"/>
      <c r="F93" s="995"/>
      <c r="G93" s="29"/>
      <c r="H93" s="131"/>
      <c r="I93" s="406"/>
      <c r="J93" s="131"/>
      <c r="K93" s="365"/>
      <c r="L93" s="406"/>
      <c r="M93" s="203"/>
      <c r="N93" s="1170"/>
      <c r="O93" s="1166"/>
      <c r="P93" s="203"/>
      <c r="Q93" s="1169" t="s">
        <v>106</v>
      </c>
      <c r="R93" s="186">
        <v>4</v>
      </c>
      <c r="S93" s="186"/>
      <c r="T93" s="1021"/>
      <c r="U93" s="1060"/>
    </row>
    <row r="94" spans="1:23" ht="31.5" customHeight="1" x14ac:dyDescent="0.2">
      <c r="A94" s="955"/>
      <c r="B94" s="962"/>
      <c r="C94" s="995"/>
      <c r="D94" s="977"/>
      <c r="E94" s="114"/>
      <c r="F94" s="995"/>
      <c r="G94" s="29"/>
      <c r="H94" s="131"/>
      <c r="I94" s="406"/>
      <c r="J94" s="131"/>
      <c r="K94" s="365"/>
      <c r="L94" s="406"/>
      <c r="M94" s="203"/>
      <c r="N94" s="1170"/>
      <c r="O94" s="1166"/>
      <c r="P94" s="203"/>
      <c r="Q94" s="547" t="s">
        <v>408</v>
      </c>
      <c r="R94" s="1511"/>
      <c r="S94" s="426">
        <v>1</v>
      </c>
      <c r="T94" s="1036"/>
      <c r="U94" s="2021"/>
      <c r="V94" s="1247"/>
    </row>
    <row r="95" spans="1:23" ht="44.25" customHeight="1" x14ac:dyDescent="0.2">
      <c r="A95" s="955"/>
      <c r="B95" s="962"/>
      <c r="C95" s="995"/>
      <c r="D95" s="957"/>
      <c r="E95" s="114"/>
      <c r="F95" s="1007"/>
      <c r="G95" s="75"/>
      <c r="H95" s="130"/>
      <c r="I95" s="1230"/>
      <c r="J95" s="130"/>
      <c r="K95" s="1231"/>
      <c r="L95" s="1230"/>
      <c r="M95" s="204"/>
      <c r="N95" s="1231"/>
      <c r="O95" s="1230"/>
      <c r="P95" s="204"/>
      <c r="Q95" s="1218" t="s">
        <v>310</v>
      </c>
      <c r="R95" s="674">
        <v>2</v>
      </c>
      <c r="S95" s="674">
        <v>2</v>
      </c>
      <c r="T95" s="1037">
        <v>2</v>
      </c>
      <c r="U95" s="2022"/>
      <c r="V95" s="1274"/>
      <c r="W95" s="10"/>
    </row>
    <row r="96" spans="1:23" ht="12.75" customHeight="1" x14ac:dyDescent="0.2">
      <c r="A96" s="1187"/>
      <c r="B96" s="1189"/>
      <c r="C96" s="1190"/>
      <c r="D96" s="1748" t="s">
        <v>150</v>
      </c>
      <c r="E96" s="1194"/>
      <c r="F96" s="1192"/>
      <c r="G96" s="1207"/>
      <c r="H96" s="131"/>
      <c r="I96" s="1203"/>
      <c r="J96" s="131"/>
      <c r="K96" s="1199"/>
      <c r="L96" s="1203"/>
      <c r="M96" s="203"/>
      <c r="N96" s="1199"/>
      <c r="O96" s="1203"/>
      <c r="P96" s="203"/>
      <c r="Q96" s="1974" t="s">
        <v>401</v>
      </c>
      <c r="R96" s="186">
        <v>1</v>
      </c>
      <c r="S96" s="186">
        <v>1</v>
      </c>
      <c r="T96" s="1021">
        <v>1</v>
      </c>
      <c r="U96" s="1060"/>
      <c r="V96" s="10"/>
      <c r="W96" s="10"/>
    </row>
    <row r="97" spans="1:23" ht="42" customHeight="1" x14ac:dyDescent="0.2">
      <c r="A97" s="1220"/>
      <c r="B97" s="1221"/>
      <c r="C97" s="1222"/>
      <c r="D97" s="1818"/>
      <c r="E97" s="1195"/>
      <c r="F97" s="1503"/>
      <c r="G97" s="27"/>
      <c r="H97" s="130"/>
      <c r="I97" s="1204"/>
      <c r="J97" s="130"/>
      <c r="K97" s="1200"/>
      <c r="L97" s="1204"/>
      <c r="M97" s="204"/>
      <c r="N97" s="1200"/>
      <c r="O97" s="1204"/>
      <c r="P97" s="204"/>
      <c r="Q97" s="2035"/>
      <c r="R97" s="94"/>
      <c r="S97" s="94"/>
      <c r="T97" s="1026"/>
      <c r="U97" s="273"/>
      <c r="V97" s="10"/>
      <c r="W97" s="10"/>
    </row>
    <row r="98" spans="1:23" ht="15.75" customHeight="1" x14ac:dyDescent="0.2">
      <c r="A98" s="955"/>
      <c r="B98" s="962"/>
      <c r="C98" s="995"/>
      <c r="D98" s="1748" t="s">
        <v>89</v>
      </c>
      <c r="E98" s="1887" t="s">
        <v>66</v>
      </c>
      <c r="F98" s="1499"/>
      <c r="G98" s="964"/>
      <c r="H98" s="526"/>
      <c r="I98" s="525"/>
      <c r="J98" s="526"/>
      <c r="K98" s="866"/>
      <c r="L98" s="209"/>
      <c r="M98" s="206"/>
      <c r="N98" s="866"/>
      <c r="O98" s="209"/>
      <c r="P98" s="206"/>
      <c r="Q98" s="1177" t="s">
        <v>155</v>
      </c>
      <c r="R98" s="1214">
        <v>22.5</v>
      </c>
      <c r="S98" s="1214">
        <v>22.5</v>
      </c>
      <c r="T98" s="1215">
        <v>22.5</v>
      </c>
      <c r="U98" s="2036" t="s">
        <v>452</v>
      </c>
    </row>
    <row r="99" spans="1:23" ht="15.75" customHeight="1" x14ac:dyDescent="0.2">
      <c r="A99" s="955"/>
      <c r="B99" s="962"/>
      <c r="C99" s="995"/>
      <c r="D99" s="1748"/>
      <c r="E99" s="1887"/>
      <c r="F99" s="995"/>
      <c r="G99" s="1268" t="s">
        <v>24</v>
      </c>
      <c r="H99" s="1184"/>
      <c r="I99" s="1183">
        <v>2.4</v>
      </c>
      <c r="J99" s="1184">
        <f>I99-H99</f>
        <v>2.4</v>
      </c>
      <c r="K99" s="1644"/>
      <c r="L99" s="1645"/>
      <c r="M99" s="203"/>
      <c r="N99" s="1644"/>
      <c r="O99" s="1645"/>
      <c r="P99" s="203"/>
      <c r="Q99" s="1177" t="s">
        <v>156</v>
      </c>
      <c r="R99" s="1625" t="s">
        <v>451</v>
      </c>
      <c r="S99" s="1625" t="s">
        <v>451</v>
      </c>
      <c r="T99" s="1625" t="s">
        <v>451</v>
      </c>
      <c r="U99" s="2023"/>
    </row>
    <row r="100" spans="1:23" ht="15.75" customHeight="1" x14ac:dyDescent="0.2">
      <c r="A100" s="955"/>
      <c r="B100" s="956"/>
      <c r="C100" s="951"/>
      <c r="D100" s="1748"/>
      <c r="E100" s="1887"/>
      <c r="F100" s="995"/>
      <c r="G100" s="821"/>
      <c r="H100" s="1647"/>
      <c r="I100" s="1648"/>
      <c r="J100" s="1647"/>
      <c r="K100" s="195"/>
      <c r="L100" s="1518"/>
      <c r="M100" s="207"/>
      <c r="N100" s="195"/>
      <c r="O100" s="1518"/>
      <c r="P100" s="207"/>
      <c r="Q100" s="1178" t="s">
        <v>154</v>
      </c>
      <c r="R100" s="532">
        <v>5</v>
      </c>
      <c r="S100" s="532">
        <v>5</v>
      </c>
      <c r="T100" s="1038">
        <v>5</v>
      </c>
      <c r="U100" s="2023"/>
    </row>
    <row r="101" spans="1:23" ht="30" customHeight="1" x14ac:dyDescent="0.2">
      <c r="A101" s="955"/>
      <c r="B101" s="962"/>
      <c r="C101" s="995"/>
      <c r="D101" s="1748"/>
      <c r="E101" s="1887"/>
      <c r="F101" s="995"/>
      <c r="G101" s="964"/>
      <c r="H101" s="529"/>
      <c r="I101" s="573"/>
      <c r="J101" s="529"/>
      <c r="K101" s="365"/>
      <c r="L101" s="406"/>
      <c r="M101" s="203"/>
      <c r="N101" s="1170"/>
      <c r="O101" s="1166"/>
      <c r="P101" s="203"/>
      <c r="Q101" s="1646" t="s">
        <v>193</v>
      </c>
      <c r="R101" s="576">
        <v>1</v>
      </c>
      <c r="S101" s="577">
        <v>1</v>
      </c>
      <c r="T101" s="1039">
        <v>1</v>
      </c>
      <c r="U101" s="2023"/>
    </row>
    <row r="102" spans="1:23" ht="15" customHeight="1" x14ac:dyDescent="0.2">
      <c r="A102" s="955"/>
      <c r="B102" s="962"/>
      <c r="C102" s="995"/>
      <c r="D102" s="1748"/>
      <c r="E102" s="1887"/>
      <c r="F102" s="995"/>
      <c r="G102" s="964"/>
      <c r="H102" s="131"/>
      <c r="I102" s="406"/>
      <c r="J102" s="131"/>
      <c r="K102" s="365"/>
      <c r="L102" s="406"/>
      <c r="M102" s="203"/>
      <c r="N102" s="131"/>
      <c r="O102" s="406"/>
      <c r="P102" s="131"/>
      <c r="Q102" s="1882" t="s">
        <v>364</v>
      </c>
      <c r="R102" s="334">
        <v>1</v>
      </c>
      <c r="S102" s="334">
        <v>1</v>
      </c>
      <c r="T102" s="483">
        <v>1</v>
      </c>
      <c r="U102" s="2023"/>
    </row>
    <row r="103" spans="1:23" ht="14.25" customHeight="1" x14ac:dyDescent="0.2">
      <c r="A103" s="955"/>
      <c r="B103" s="962"/>
      <c r="C103" s="995"/>
      <c r="D103" s="675"/>
      <c r="E103" s="1887"/>
      <c r="F103" s="995"/>
      <c r="G103" s="964"/>
      <c r="H103" s="131"/>
      <c r="I103" s="406"/>
      <c r="J103" s="131"/>
      <c r="K103" s="365"/>
      <c r="L103" s="406"/>
      <c r="M103" s="203"/>
      <c r="N103" s="131"/>
      <c r="O103" s="406"/>
      <c r="P103" s="131"/>
      <c r="Q103" s="1883"/>
      <c r="R103" s="265"/>
      <c r="S103" s="265"/>
      <c r="T103" s="266"/>
      <c r="U103" s="2023"/>
    </row>
    <row r="104" spans="1:23" ht="90" customHeight="1" x14ac:dyDescent="0.2">
      <c r="A104" s="955"/>
      <c r="B104" s="962"/>
      <c r="C104" s="995"/>
      <c r="D104" s="1748"/>
      <c r="E104" s="967"/>
      <c r="F104" s="995"/>
      <c r="G104" s="964"/>
      <c r="H104" s="131"/>
      <c r="I104" s="406"/>
      <c r="J104" s="131"/>
      <c r="K104" s="365"/>
      <c r="L104" s="406"/>
      <c r="M104" s="203"/>
      <c r="N104" s="131"/>
      <c r="O104" s="406"/>
      <c r="P104" s="131"/>
      <c r="Q104" s="1263" t="s">
        <v>352</v>
      </c>
      <c r="R104" s="577">
        <v>135</v>
      </c>
      <c r="S104" s="1235">
        <v>3</v>
      </c>
      <c r="T104" s="1264"/>
      <c r="U104" s="1232"/>
    </row>
    <row r="105" spans="1:23" ht="29.25" customHeight="1" x14ac:dyDescent="0.2">
      <c r="A105" s="1249"/>
      <c r="B105" s="1250"/>
      <c r="C105" s="1252"/>
      <c r="D105" s="1748"/>
      <c r="E105" s="1251"/>
      <c r="F105" s="1252"/>
      <c r="G105" s="1257"/>
      <c r="H105" s="131"/>
      <c r="I105" s="1183"/>
      <c r="J105" s="1184"/>
      <c r="K105" s="1255"/>
      <c r="L105" s="1256"/>
      <c r="M105" s="203"/>
      <c r="N105" s="131"/>
      <c r="O105" s="1256"/>
      <c r="P105" s="131"/>
      <c r="Q105" s="676" t="s">
        <v>402</v>
      </c>
      <c r="R105" s="523">
        <v>7</v>
      </c>
      <c r="S105" s="99"/>
      <c r="T105" s="1254"/>
      <c r="U105" s="2016"/>
    </row>
    <row r="106" spans="1:23" ht="44.25" customHeight="1" x14ac:dyDescent="0.2">
      <c r="A106" s="955"/>
      <c r="B106" s="962"/>
      <c r="C106" s="995"/>
      <c r="D106" s="1748"/>
      <c r="E106" s="967"/>
      <c r="F106" s="995"/>
      <c r="G106" s="11"/>
      <c r="H106" s="529"/>
      <c r="I106" s="573"/>
      <c r="J106" s="529"/>
      <c r="K106" s="365"/>
      <c r="L106" s="406"/>
      <c r="M106" s="203"/>
      <c r="N106" s="131"/>
      <c r="O106" s="406"/>
      <c r="P106" s="131"/>
      <c r="Q106" s="574" t="s">
        <v>365</v>
      </c>
      <c r="R106" s="276"/>
      <c r="S106" s="276">
        <v>50</v>
      </c>
      <c r="T106" s="1040">
        <v>100</v>
      </c>
      <c r="U106" s="2016"/>
      <c r="V106" s="1275"/>
      <c r="W106" s="1275"/>
    </row>
    <row r="107" spans="1:23" ht="15" customHeight="1" x14ac:dyDescent="0.2">
      <c r="A107" s="955"/>
      <c r="B107" s="962"/>
      <c r="C107" s="995"/>
      <c r="D107" s="1748"/>
      <c r="E107" s="967"/>
      <c r="F107" s="995"/>
      <c r="G107" s="964"/>
      <c r="H107" s="131"/>
      <c r="I107" s="406"/>
      <c r="J107" s="131"/>
      <c r="K107" s="365"/>
      <c r="L107" s="406"/>
      <c r="M107" s="203"/>
      <c r="N107" s="131"/>
      <c r="O107" s="406"/>
      <c r="P107" s="131"/>
      <c r="Q107" s="661" t="s">
        <v>266</v>
      </c>
      <c r="R107" s="577">
        <v>1</v>
      </c>
      <c r="S107" s="277"/>
      <c r="T107" s="1041"/>
      <c r="U107" s="2016"/>
    </row>
    <row r="108" spans="1:23" ht="15.75" customHeight="1" x14ac:dyDescent="0.2">
      <c r="A108" s="955"/>
      <c r="B108" s="956"/>
      <c r="C108" s="951"/>
      <c r="D108" s="950"/>
      <c r="E108" s="967"/>
      <c r="F108" s="995"/>
      <c r="G108" s="964"/>
      <c r="H108" s="529"/>
      <c r="I108" s="573"/>
      <c r="J108" s="529"/>
      <c r="K108" s="365"/>
      <c r="L108" s="406"/>
      <c r="M108" s="203"/>
      <c r="N108" s="131"/>
      <c r="O108" s="406"/>
      <c r="P108" s="131"/>
      <c r="Q108" s="1077" t="s">
        <v>268</v>
      </c>
      <c r="R108" s="612">
        <v>1</v>
      </c>
      <c r="S108" s="580"/>
      <c r="T108" s="1042"/>
      <c r="U108" s="2034"/>
    </row>
    <row r="109" spans="1:23" ht="12" customHeight="1" x14ac:dyDescent="0.2">
      <c r="A109" s="1803"/>
      <c r="B109" s="1804"/>
      <c r="C109" s="1850"/>
      <c r="D109" s="1817" t="s">
        <v>418</v>
      </c>
      <c r="E109" s="1873"/>
      <c r="F109" s="1827"/>
      <c r="G109" s="965"/>
      <c r="H109" s="163"/>
      <c r="I109" s="193"/>
      <c r="J109" s="163"/>
      <c r="K109" s="142"/>
      <c r="L109" s="193"/>
      <c r="M109" s="205"/>
      <c r="N109" s="163"/>
      <c r="O109" s="193"/>
      <c r="P109" s="163"/>
      <c r="Q109" s="972" t="s">
        <v>180</v>
      </c>
      <c r="R109" s="1265" t="s">
        <v>419</v>
      </c>
      <c r="S109" s="1265" t="s">
        <v>419</v>
      </c>
      <c r="T109" s="1265" t="s">
        <v>419</v>
      </c>
      <c r="U109" s="2016" t="s">
        <v>453</v>
      </c>
    </row>
    <row r="110" spans="1:23" ht="13.5" customHeight="1" x14ac:dyDescent="0.2">
      <c r="A110" s="1803"/>
      <c r="B110" s="1804"/>
      <c r="C110" s="1850"/>
      <c r="D110" s="1748"/>
      <c r="E110" s="1874"/>
      <c r="F110" s="1827"/>
      <c r="G110" s="1268" t="s">
        <v>24</v>
      </c>
      <c r="H110" s="1184"/>
      <c r="I110" s="1183">
        <v>9.5</v>
      </c>
      <c r="J110" s="1184">
        <f>I110-H110</f>
        <v>9.5</v>
      </c>
      <c r="K110" s="365"/>
      <c r="L110" s="406"/>
      <c r="M110" s="203"/>
      <c r="N110" s="131"/>
      <c r="O110" s="406"/>
      <c r="P110" s="131"/>
      <c r="Q110" s="979" t="s">
        <v>156</v>
      </c>
      <c r="R110" s="1265" t="s">
        <v>420</v>
      </c>
      <c r="S110" s="1265" t="s">
        <v>420</v>
      </c>
      <c r="T110" s="1265" t="s">
        <v>420</v>
      </c>
      <c r="U110" s="2023"/>
    </row>
    <row r="111" spans="1:23" ht="49.5" customHeight="1" x14ac:dyDescent="0.2">
      <c r="A111" s="1803"/>
      <c r="B111" s="1804"/>
      <c r="C111" s="1850"/>
      <c r="D111" s="1818"/>
      <c r="E111" s="1875"/>
      <c r="F111" s="1827"/>
      <c r="G111" s="404"/>
      <c r="H111" s="130"/>
      <c r="I111" s="407"/>
      <c r="J111" s="130"/>
      <c r="K111" s="102"/>
      <c r="L111" s="407"/>
      <c r="M111" s="204"/>
      <c r="N111" s="130"/>
      <c r="O111" s="407"/>
      <c r="P111" s="130"/>
      <c r="Q111" s="980" t="s">
        <v>290</v>
      </c>
      <c r="R111" s="94">
        <v>100</v>
      </c>
      <c r="S111" s="94"/>
      <c r="T111" s="1026"/>
      <c r="U111" s="1972"/>
    </row>
    <row r="112" spans="1:23" ht="26.25" customHeight="1" x14ac:dyDescent="0.2">
      <c r="A112" s="955"/>
      <c r="B112" s="962"/>
      <c r="C112" s="951"/>
      <c r="D112" s="950" t="s">
        <v>63</v>
      </c>
      <c r="E112" s="967"/>
      <c r="F112" s="1420"/>
      <c r="G112" s="404"/>
      <c r="H112" s="130"/>
      <c r="I112" s="407"/>
      <c r="J112" s="130"/>
      <c r="K112" s="102"/>
      <c r="L112" s="407"/>
      <c r="M112" s="204"/>
      <c r="N112" s="130"/>
      <c r="O112" s="407"/>
      <c r="P112" s="204"/>
      <c r="Q112" s="695" t="s">
        <v>155</v>
      </c>
      <c r="R112" s="466">
        <v>2</v>
      </c>
      <c r="S112" s="466">
        <v>2</v>
      </c>
      <c r="T112" s="1442">
        <v>2</v>
      </c>
      <c r="U112" s="273"/>
    </row>
    <row r="113" spans="1:21" ht="20.25" customHeight="1" x14ac:dyDescent="0.2">
      <c r="A113" s="1803"/>
      <c r="B113" s="1804"/>
      <c r="C113" s="1850"/>
      <c r="D113" s="1817" t="s">
        <v>412</v>
      </c>
      <c r="E113" s="1873"/>
      <c r="F113" s="1836" t="s">
        <v>46</v>
      </c>
      <c r="G113" s="1509" t="s">
        <v>24</v>
      </c>
      <c r="H113" s="163"/>
      <c r="I113" s="193"/>
      <c r="J113" s="163"/>
      <c r="K113" s="142">
        <v>40</v>
      </c>
      <c r="L113" s="193">
        <v>40</v>
      </c>
      <c r="M113" s="205"/>
      <c r="N113" s="163"/>
      <c r="O113" s="193"/>
      <c r="P113" s="163"/>
      <c r="Q113" s="1504" t="s">
        <v>99</v>
      </c>
      <c r="R113" s="99"/>
      <c r="S113" s="1506">
        <v>1</v>
      </c>
      <c r="T113" s="45"/>
      <c r="U113" s="1971"/>
    </row>
    <row r="114" spans="1:21" ht="13.5" customHeight="1" x14ac:dyDescent="0.2">
      <c r="A114" s="1803"/>
      <c r="B114" s="1804"/>
      <c r="C114" s="1850"/>
      <c r="D114" s="1748"/>
      <c r="E114" s="1874"/>
      <c r="F114" s="1827"/>
      <c r="G114" s="1508"/>
      <c r="H114" s="131"/>
      <c r="I114" s="1507"/>
      <c r="J114" s="131"/>
      <c r="K114" s="1505"/>
      <c r="L114" s="1507"/>
      <c r="M114" s="203"/>
      <c r="N114" s="131"/>
      <c r="O114" s="1507"/>
      <c r="P114" s="131"/>
      <c r="Q114" s="1504"/>
      <c r="R114" s="99"/>
      <c r="S114" s="99"/>
      <c r="T114" s="1495"/>
      <c r="U114" s="2046"/>
    </row>
    <row r="115" spans="1:21" ht="18" customHeight="1" x14ac:dyDescent="0.2">
      <c r="A115" s="1803"/>
      <c r="B115" s="1804"/>
      <c r="C115" s="1850"/>
      <c r="D115" s="1818"/>
      <c r="E115" s="1875"/>
      <c r="F115" s="1837"/>
      <c r="G115" s="404"/>
      <c r="H115" s="130"/>
      <c r="I115" s="1241"/>
      <c r="J115" s="130"/>
      <c r="K115" s="1243"/>
      <c r="L115" s="1241"/>
      <c r="M115" s="204"/>
      <c r="N115" s="130"/>
      <c r="O115" s="1241"/>
      <c r="P115" s="130"/>
      <c r="Q115" s="1498"/>
      <c r="R115" s="94"/>
      <c r="S115" s="94"/>
      <c r="T115" s="1026"/>
      <c r="U115" s="2047"/>
    </row>
    <row r="116" spans="1:21" ht="18" customHeight="1" thickBot="1" x14ac:dyDescent="0.25">
      <c r="A116" s="973"/>
      <c r="B116" s="974"/>
      <c r="C116" s="976"/>
      <c r="D116" s="729"/>
      <c r="E116" s="730"/>
      <c r="F116" s="44"/>
      <c r="G116" s="28" t="s">
        <v>6</v>
      </c>
      <c r="H116" s="589">
        <f>SUM(H79:H112)</f>
        <v>1175</v>
      </c>
      <c r="I116" s="772">
        <f>SUM(I79:I112)</f>
        <v>1186.9000000000001</v>
      </c>
      <c r="J116" s="772">
        <f>SUM(J79:J112)</f>
        <v>11.9</v>
      </c>
      <c r="K116" s="241">
        <f>SUM(K79:K114)</f>
        <v>985.7</v>
      </c>
      <c r="L116" s="772">
        <f>SUM(L79:L115)</f>
        <v>985.7</v>
      </c>
      <c r="M116" s="772">
        <f>SUM(M79:M115)</f>
        <v>0</v>
      </c>
      <c r="N116" s="1074">
        <f>SUM(N79:N112)</f>
        <v>1156.4000000000001</v>
      </c>
      <c r="O116" s="772">
        <f>SUM(O79:O115)</f>
        <v>1156.4000000000001</v>
      </c>
      <c r="P116" s="772">
        <f>SUM(P79:P115)</f>
        <v>0</v>
      </c>
      <c r="Q116" s="731"/>
      <c r="R116" s="55"/>
      <c r="S116" s="732"/>
      <c r="T116" s="732"/>
      <c r="U116" s="733"/>
    </row>
    <row r="117" spans="1:21" ht="12" customHeight="1" x14ac:dyDescent="0.2">
      <c r="A117" s="1844" t="s">
        <v>5</v>
      </c>
      <c r="B117" s="1846" t="s">
        <v>5</v>
      </c>
      <c r="C117" s="1849" t="s">
        <v>34</v>
      </c>
      <c r="D117" s="1879" t="s">
        <v>55</v>
      </c>
      <c r="E117" s="1863" t="s">
        <v>120</v>
      </c>
      <c r="F117" s="1865" t="s">
        <v>27</v>
      </c>
      <c r="G117" s="252" t="s">
        <v>24</v>
      </c>
      <c r="H117" s="216">
        <v>2186</v>
      </c>
      <c r="I117" s="216">
        <v>2186</v>
      </c>
      <c r="J117" s="1180"/>
      <c r="K117" s="166">
        <v>2266</v>
      </c>
      <c r="L117" s="216">
        <v>2266</v>
      </c>
      <c r="M117" s="164"/>
      <c r="N117" s="166">
        <v>2322.5</v>
      </c>
      <c r="O117" s="216">
        <v>2322.5</v>
      </c>
      <c r="P117" s="261"/>
      <c r="Q117" s="2007"/>
      <c r="R117" s="56"/>
      <c r="S117" s="56"/>
      <c r="T117" s="2048"/>
      <c r="U117" s="2030"/>
    </row>
    <row r="118" spans="1:21" ht="14.25" customHeight="1" x14ac:dyDescent="0.2">
      <c r="A118" s="1803"/>
      <c r="B118" s="1847"/>
      <c r="C118" s="1850"/>
      <c r="D118" s="1880"/>
      <c r="E118" s="1864"/>
      <c r="F118" s="1827"/>
      <c r="G118" s="964" t="s">
        <v>68</v>
      </c>
      <c r="H118" s="1507">
        <v>65.599999999999994</v>
      </c>
      <c r="I118" s="1507">
        <v>65.599999999999994</v>
      </c>
      <c r="J118" s="131"/>
      <c r="K118" s="365"/>
      <c r="L118" s="406"/>
      <c r="M118" s="131"/>
      <c r="N118" s="365"/>
      <c r="O118" s="406"/>
      <c r="P118" s="203"/>
      <c r="Q118" s="2012"/>
      <c r="R118" s="99"/>
      <c r="S118" s="99"/>
      <c r="T118" s="2049"/>
      <c r="U118" s="2016"/>
    </row>
    <row r="119" spans="1:21" ht="14.25" customHeight="1" x14ac:dyDescent="0.2">
      <c r="A119" s="1803"/>
      <c r="B119" s="1847"/>
      <c r="C119" s="1850"/>
      <c r="D119" s="1881"/>
      <c r="E119" s="1864"/>
      <c r="F119" s="1827"/>
      <c r="G119" s="404" t="s">
        <v>58</v>
      </c>
      <c r="H119" s="1241">
        <f>12.1+112.7</f>
        <v>124.8</v>
      </c>
      <c r="I119" s="1241">
        <f>12.1+112.7</f>
        <v>124.8</v>
      </c>
      <c r="J119" s="759"/>
      <c r="K119" s="102"/>
      <c r="L119" s="407"/>
      <c r="M119" s="130"/>
      <c r="N119" s="102"/>
      <c r="O119" s="407"/>
      <c r="P119" s="204"/>
      <c r="Q119" s="2013"/>
      <c r="R119" s="99"/>
      <c r="S119" s="99"/>
      <c r="T119" s="2049"/>
      <c r="U119" s="2016"/>
    </row>
    <row r="120" spans="1:21" ht="15.75" customHeight="1" x14ac:dyDescent="0.2">
      <c r="A120" s="1803"/>
      <c r="B120" s="1804"/>
      <c r="C120" s="1850"/>
      <c r="D120" s="1748" t="s">
        <v>107</v>
      </c>
      <c r="E120" s="1871" t="s">
        <v>69</v>
      </c>
      <c r="F120" s="1827"/>
      <c r="G120" s="1635"/>
      <c r="H120" s="163"/>
      <c r="I120" s="193"/>
      <c r="J120" s="163"/>
      <c r="K120" s="142"/>
      <c r="L120" s="193"/>
      <c r="M120" s="163"/>
      <c r="N120" s="142"/>
      <c r="O120" s="193"/>
      <c r="P120" s="205"/>
      <c r="Q120" s="1069" t="s">
        <v>72</v>
      </c>
      <c r="R120" s="192">
        <v>16.2</v>
      </c>
      <c r="S120" s="192">
        <v>16.899999999999999</v>
      </c>
      <c r="T120" s="1044">
        <v>17.5</v>
      </c>
      <c r="U120" s="1234"/>
    </row>
    <row r="121" spans="1:21" ht="21.75" customHeight="1" x14ac:dyDescent="0.2">
      <c r="A121" s="1803"/>
      <c r="B121" s="1804"/>
      <c r="C121" s="1850"/>
      <c r="D121" s="1818"/>
      <c r="E121" s="2043"/>
      <c r="F121" s="1827"/>
      <c r="G121" s="404"/>
      <c r="H121" s="130"/>
      <c r="I121" s="1241"/>
      <c r="J121" s="130"/>
      <c r="K121" s="1243"/>
      <c r="L121" s="1241"/>
      <c r="M121" s="130"/>
      <c r="N121" s="1243"/>
      <c r="O121" s="1241"/>
      <c r="P121" s="204"/>
      <c r="Q121" s="778" t="s">
        <v>51</v>
      </c>
      <c r="R121" s="340">
        <v>11.7</v>
      </c>
      <c r="S121" s="920">
        <v>11.8</v>
      </c>
      <c r="T121" s="920">
        <v>11.9</v>
      </c>
      <c r="U121" s="1059"/>
    </row>
    <row r="122" spans="1:21" ht="13.5" customHeight="1" x14ac:dyDescent="0.2">
      <c r="A122" s="955"/>
      <c r="B122" s="962"/>
      <c r="C122" s="951"/>
      <c r="D122" s="1817" t="s">
        <v>221</v>
      </c>
      <c r="E122" s="1078"/>
      <c r="F122" s="1271"/>
      <c r="G122" s="1634"/>
      <c r="H122" s="131"/>
      <c r="I122" s="1632"/>
      <c r="J122" s="131"/>
      <c r="K122" s="2004"/>
      <c r="L122" s="2006"/>
      <c r="M122" s="131"/>
      <c r="N122" s="2005"/>
      <c r="O122" s="2042"/>
      <c r="P122" s="203"/>
      <c r="Q122" s="2044" t="s">
        <v>51</v>
      </c>
      <c r="R122" s="536">
        <v>0.7</v>
      </c>
      <c r="S122" s="536">
        <v>0.7</v>
      </c>
      <c r="T122" s="536">
        <v>0.7</v>
      </c>
      <c r="U122" s="1059"/>
    </row>
    <row r="123" spans="1:21" ht="10.5" customHeight="1" x14ac:dyDescent="0.2">
      <c r="A123" s="955"/>
      <c r="B123" s="962"/>
      <c r="C123" s="951"/>
      <c r="D123" s="1748"/>
      <c r="E123" s="1012"/>
      <c r="F123" s="1271"/>
      <c r="G123" s="1634"/>
      <c r="H123" s="131"/>
      <c r="I123" s="1632"/>
      <c r="J123" s="131"/>
      <c r="K123" s="2004"/>
      <c r="L123" s="2006"/>
      <c r="M123" s="131"/>
      <c r="N123" s="2005"/>
      <c r="O123" s="2042"/>
      <c r="P123" s="203"/>
      <c r="Q123" s="2045"/>
      <c r="R123" s="538"/>
      <c r="S123" s="538"/>
      <c r="T123" s="538"/>
      <c r="U123" s="1059"/>
    </row>
    <row r="124" spans="1:21" ht="18.75" customHeight="1" x14ac:dyDescent="0.2">
      <c r="A124" s="955"/>
      <c r="B124" s="962"/>
      <c r="C124" s="951"/>
      <c r="D124" s="1748"/>
      <c r="E124" s="1696"/>
      <c r="F124" s="1271"/>
      <c r="G124" s="1695"/>
      <c r="H124" s="131"/>
      <c r="I124" s="1691"/>
      <c r="J124" s="131"/>
      <c r="K124" s="2004"/>
      <c r="L124" s="2006"/>
      <c r="M124" s="131"/>
      <c r="N124" s="2005"/>
      <c r="O124" s="2042"/>
      <c r="P124" s="203"/>
      <c r="Q124" s="59" t="s">
        <v>102</v>
      </c>
      <c r="R124" s="1699">
        <v>1042</v>
      </c>
      <c r="S124" s="1699">
        <f>+R124+26</f>
        <v>1068</v>
      </c>
      <c r="T124" s="276">
        <f>+R124+26</f>
        <v>1068</v>
      </c>
      <c r="U124" s="489"/>
    </row>
    <row r="125" spans="1:21" ht="42" customHeight="1" x14ac:dyDescent="0.2">
      <c r="A125" s="1680"/>
      <c r="B125" s="1684"/>
      <c r="C125" s="1685"/>
      <c r="D125" s="1688"/>
      <c r="E125" s="1689"/>
      <c r="F125" s="1682"/>
      <c r="G125" s="404"/>
      <c r="H125" s="130"/>
      <c r="I125" s="1692"/>
      <c r="J125" s="130"/>
      <c r="K125" s="1690"/>
      <c r="L125" s="1692"/>
      <c r="M125" s="130"/>
      <c r="N125" s="1690"/>
      <c r="O125" s="1692"/>
      <c r="P125" s="204"/>
      <c r="Q125" s="1640" t="s">
        <v>464</v>
      </c>
      <c r="R125" s="1697">
        <v>3</v>
      </c>
      <c r="S125" s="1698">
        <v>3</v>
      </c>
      <c r="T125" s="1246">
        <v>3</v>
      </c>
      <c r="U125" s="1626" t="s">
        <v>463</v>
      </c>
    </row>
    <row r="126" spans="1:21" ht="54" customHeight="1" x14ac:dyDescent="0.2">
      <c r="A126" s="955"/>
      <c r="B126" s="962"/>
      <c r="C126" s="951"/>
      <c r="D126" s="1010" t="s">
        <v>60</v>
      </c>
      <c r="E126" s="953"/>
      <c r="F126" s="948"/>
      <c r="G126" s="964"/>
      <c r="H126" s="131"/>
      <c r="I126" s="1183"/>
      <c r="J126" s="1184"/>
      <c r="K126" s="365"/>
      <c r="L126" s="406"/>
      <c r="M126" s="131"/>
      <c r="N126" s="365"/>
      <c r="O126" s="406"/>
      <c r="P126" s="203"/>
      <c r="Q126" s="1630" t="s">
        <v>444</v>
      </c>
      <c r="R126" s="701">
        <v>1</v>
      </c>
      <c r="S126" s="1512">
        <v>100</v>
      </c>
      <c r="T126" s="1084"/>
      <c r="U126" s="1245"/>
    </row>
    <row r="127" spans="1:21" ht="43.5" customHeight="1" x14ac:dyDescent="0.2">
      <c r="A127" s="955"/>
      <c r="B127" s="962"/>
      <c r="C127" s="951"/>
      <c r="D127" s="963"/>
      <c r="E127" s="953"/>
      <c r="F127" s="948"/>
      <c r="G127" s="821"/>
      <c r="H127" s="1517"/>
      <c r="I127" s="1518"/>
      <c r="J127" s="207"/>
      <c r="K127" s="195"/>
      <c r="L127" s="1518"/>
      <c r="M127" s="1517"/>
      <c r="N127" s="195"/>
      <c r="O127" s="1518"/>
      <c r="P127" s="207"/>
      <c r="Q127" s="1631" t="s">
        <v>414</v>
      </c>
      <c r="R127" s="389">
        <v>1</v>
      </c>
      <c r="S127" s="757">
        <v>100</v>
      </c>
      <c r="T127" s="173"/>
      <c r="U127" s="1349"/>
    </row>
    <row r="128" spans="1:21" ht="55.5" customHeight="1" x14ac:dyDescent="0.2">
      <c r="A128" s="1220"/>
      <c r="B128" s="1221"/>
      <c r="C128" s="1222"/>
      <c r="D128" s="1226"/>
      <c r="E128" s="1223"/>
      <c r="F128" s="1225"/>
      <c r="G128" s="559" t="s">
        <v>24</v>
      </c>
      <c r="H128" s="1671"/>
      <c r="I128" s="1672">
        <v>-136.80000000000001</v>
      </c>
      <c r="J128" s="1673">
        <f>I128-H128</f>
        <v>-136.80000000000001</v>
      </c>
      <c r="K128" s="214"/>
      <c r="L128" s="1672">
        <v>136.80000000000001</v>
      </c>
      <c r="M128" s="1673">
        <f>L128-K128</f>
        <v>136.80000000000001</v>
      </c>
      <c r="N128" s="214"/>
      <c r="O128" s="1674"/>
      <c r="P128" s="1675"/>
      <c r="Q128" s="59" t="s">
        <v>454</v>
      </c>
      <c r="R128" s="756" t="s">
        <v>445</v>
      </c>
      <c r="S128" s="756">
        <v>100</v>
      </c>
      <c r="T128" s="1235"/>
      <c r="U128" s="2032" t="s">
        <v>461</v>
      </c>
    </row>
    <row r="129" spans="1:21" ht="105" customHeight="1" x14ac:dyDescent="0.2">
      <c r="A129" s="955"/>
      <c r="B129" s="962"/>
      <c r="C129" s="951"/>
      <c r="D129" s="963"/>
      <c r="E129" s="953"/>
      <c r="F129" s="948"/>
      <c r="G129" s="821"/>
      <c r="H129" s="1517"/>
      <c r="I129" s="1518"/>
      <c r="J129" s="207"/>
      <c r="K129" s="195"/>
      <c r="L129" s="1518"/>
      <c r="M129" s="1517"/>
      <c r="N129" s="195"/>
      <c r="O129" s="1518"/>
      <c r="P129" s="207"/>
      <c r="Q129" s="1670" t="s">
        <v>455</v>
      </c>
      <c r="R129" s="756" t="s">
        <v>445</v>
      </c>
      <c r="S129" s="756">
        <v>100</v>
      </c>
      <c r="T129" s="1217"/>
      <c r="U129" s="2033"/>
    </row>
    <row r="130" spans="1:21" ht="52.5" customHeight="1" x14ac:dyDescent="0.2">
      <c r="A130" s="955"/>
      <c r="B130" s="962"/>
      <c r="C130" s="951"/>
      <c r="D130" s="1619"/>
      <c r="E130" s="1618"/>
      <c r="F130" s="948"/>
      <c r="G130" s="1669"/>
      <c r="H130" s="131"/>
      <c r="I130" s="1665"/>
      <c r="J130" s="131"/>
      <c r="K130" s="1666"/>
      <c r="L130" s="1665"/>
      <c r="M130" s="131"/>
      <c r="N130" s="1666"/>
      <c r="O130" s="1665"/>
      <c r="P130" s="203"/>
      <c r="Q130" s="1633" t="s">
        <v>415</v>
      </c>
      <c r="R130" s="389">
        <v>50</v>
      </c>
      <c r="S130" s="389">
        <v>100</v>
      </c>
      <c r="T130" s="173"/>
      <c r="U130" s="1664"/>
    </row>
    <row r="131" spans="1:21" ht="54" customHeight="1" x14ac:dyDescent="0.2">
      <c r="A131" s="1657"/>
      <c r="B131" s="1658"/>
      <c r="C131" s="1659"/>
      <c r="D131" s="1662"/>
      <c r="E131" s="1660"/>
      <c r="F131" s="1661"/>
      <c r="G131" s="404"/>
      <c r="H131" s="130"/>
      <c r="I131" s="1692"/>
      <c r="J131" s="130"/>
      <c r="K131" s="1690"/>
      <c r="L131" s="1692"/>
      <c r="M131" s="130"/>
      <c r="N131" s="1690"/>
      <c r="O131" s="1692"/>
      <c r="P131" s="204"/>
      <c r="Q131" s="288" t="s">
        <v>460</v>
      </c>
      <c r="R131" s="777" t="s">
        <v>459</v>
      </c>
      <c r="S131" s="760"/>
      <c r="T131" s="1491"/>
      <c r="U131" s="1664"/>
    </row>
    <row r="132" spans="1:21" ht="30" customHeight="1" x14ac:dyDescent="0.2">
      <c r="A132" s="955"/>
      <c r="B132" s="962"/>
      <c r="C132" s="951"/>
      <c r="D132" s="949" t="s">
        <v>116</v>
      </c>
      <c r="E132" s="952"/>
      <c r="F132" s="948"/>
      <c r="G132" s="404"/>
      <c r="H132" s="130"/>
      <c r="I132" s="407"/>
      <c r="J132" s="130"/>
      <c r="K132" s="102"/>
      <c r="L132" s="407"/>
      <c r="M132" s="130"/>
      <c r="N132" s="102"/>
      <c r="O132" s="407"/>
      <c r="P132" s="204"/>
      <c r="Q132" s="167" t="s">
        <v>194</v>
      </c>
      <c r="R132" s="389">
        <v>100</v>
      </c>
      <c r="S132" s="1698"/>
      <c r="T132" s="364"/>
      <c r="U132" s="379"/>
    </row>
    <row r="133" spans="1:21" ht="18" customHeight="1" thickBot="1" x14ac:dyDescent="0.25">
      <c r="A133" s="973"/>
      <c r="B133" s="974"/>
      <c r="C133" s="976"/>
      <c r="D133" s="878"/>
      <c r="E133" s="730"/>
      <c r="F133" s="880"/>
      <c r="G133" s="28" t="s">
        <v>6</v>
      </c>
      <c r="H133" s="241">
        <f t="shared" ref="H133:M133" si="4">SUM(H117:H132)</f>
        <v>2376.4</v>
      </c>
      <c r="I133" s="772">
        <f t="shared" si="4"/>
        <v>2239.6</v>
      </c>
      <c r="J133" s="772">
        <f t="shared" si="4"/>
        <v>-136.80000000000001</v>
      </c>
      <c r="K133" s="241">
        <f t="shared" si="4"/>
        <v>2266</v>
      </c>
      <c r="L133" s="772">
        <f t="shared" si="4"/>
        <v>2402.8000000000002</v>
      </c>
      <c r="M133" s="772">
        <f t="shared" si="4"/>
        <v>136.80000000000001</v>
      </c>
      <c r="N133" s="241">
        <f>SUM(N117:N126)</f>
        <v>2322.5</v>
      </c>
      <c r="O133" s="772">
        <f>SUM(O117:O126)</f>
        <v>2322.5</v>
      </c>
      <c r="P133" s="771"/>
      <c r="Q133" s="1070"/>
      <c r="R133" s="55"/>
      <c r="S133" s="732"/>
      <c r="T133" s="732"/>
      <c r="U133" s="733"/>
    </row>
    <row r="134" spans="1:21" ht="19.5" customHeight="1" x14ac:dyDescent="0.2">
      <c r="A134" s="1803" t="s">
        <v>5</v>
      </c>
      <c r="B134" s="1847" t="s">
        <v>5</v>
      </c>
      <c r="C134" s="1850" t="s">
        <v>35</v>
      </c>
      <c r="D134" s="1748" t="s">
        <v>283</v>
      </c>
      <c r="E134" s="1855"/>
      <c r="F134" s="1842" t="s">
        <v>50</v>
      </c>
      <c r="G134" s="768" t="s">
        <v>24</v>
      </c>
      <c r="H134" s="365">
        <v>271.8</v>
      </c>
      <c r="I134" s="406">
        <v>271.8</v>
      </c>
      <c r="J134" s="203"/>
      <c r="K134" s="365">
        <v>185</v>
      </c>
      <c r="L134" s="406">
        <v>185</v>
      </c>
      <c r="M134" s="131"/>
      <c r="N134" s="365">
        <v>185</v>
      </c>
      <c r="O134" s="406">
        <v>185</v>
      </c>
      <c r="P134" s="203"/>
      <c r="Q134" s="1069" t="s">
        <v>157</v>
      </c>
      <c r="R134" s="2028" t="s">
        <v>416</v>
      </c>
      <c r="S134" s="2028" t="s">
        <v>416</v>
      </c>
      <c r="T134" s="2028" t="s">
        <v>416</v>
      </c>
      <c r="U134" s="2030"/>
    </row>
    <row r="135" spans="1:21" ht="14.25" customHeight="1" x14ac:dyDescent="0.2">
      <c r="A135" s="1803"/>
      <c r="B135" s="1847"/>
      <c r="C135" s="1850"/>
      <c r="D135" s="1748"/>
      <c r="E135" s="1855"/>
      <c r="F135" s="1842"/>
      <c r="G135" s="761" t="s">
        <v>58</v>
      </c>
      <c r="H135" s="102">
        <v>110</v>
      </c>
      <c r="I135" s="407">
        <v>110</v>
      </c>
      <c r="J135" s="204"/>
      <c r="K135" s="102"/>
      <c r="L135" s="407"/>
      <c r="M135" s="130"/>
      <c r="N135" s="102"/>
      <c r="O135" s="407"/>
      <c r="P135" s="408"/>
      <c r="Q135" s="1069"/>
      <c r="R135" s="2029"/>
      <c r="S135" s="2029"/>
      <c r="T135" s="2029"/>
      <c r="U135" s="2023"/>
    </row>
    <row r="136" spans="1:21" ht="16.5" customHeight="1" thickBot="1" x14ac:dyDescent="0.25">
      <c r="A136" s="1845"/>
      <c r="B136" s="1848"/>
      <c r="C136" s="1851"/>
      <c r="D136" s="1853"/>
      <c r="E136" s="1856"/>
      <c r="F136" s="1843"/>
      <c r="G136" s="46" t="s">
        <v>6</v>
      </c>
      <c r="H136" s="241">
        <f>SUM(H134:H135)</f>
        <v>381.8</v>
      </c>
      <c r="I136" s="772">
        <f>SUM(I134:I135)</f>
        <v>381.8</v>
      </c>
      <c r="J136" s="771"/>
      <c r="K136" s="241">
        <f t="shared" ref="K136:N136" si="5">SUM(K134:K134)</f>
        <v>185</v>
      </c>
      <c r="L136" s="772">
        <f t="shared" ref="L136" si="6">SUM(L134:L134)</f>
        <v>185</v>
      </c>
      <c r="M136" s="589"/>
      <c r="N136" s="241">
        <f t="shared" si="5"/>
        <v>185</v>
      </c>
      <c r="O136" s="772">
        <f t="shared" ref="O136" si="7">SUM(O134:O134)</f>
        <v>185</v>
      </c>
      <c r="P136" s="771"/>
      <c r="Q136" s="922"/>
      <c r="R136" s="55"/>
      <c r="S136" s="55"/>
      <c r="T136" s="1028"/>
      <c r="U136" s="2031"/>
    </row>
    <row r="137" spans="1:21" ht="23.25" customHeight="1" x14ac:dyDescent="0.2">
      <c r="A137" s="1844" t="s">
        <v>5</v>
      </c>
      <c r="B137" s="1846" t="s">
        <v>5</v>
      </c>
      <c r="C137" s="1849" t="s">
        <v>28</v>
      </c>
      <c r="D137" s="1852" t="s">
        <v>367</v>
      </c>
      <c r="E137" s="1854"/>
      <c r="F137" s="1857" t="s">
        <v>50</v>
      </c>
      <c r="G137" s="770" t="s">
        <v>24</v>
      </c>
      <c r="H137" s="166">
        <v>26.1</v>
      </c>
      <c r="I137" s="216">
        <v>26.1</v>
      </c>
      <c r="J137" s="261"/>
      <c r="K137" s="166">
        <v>26.1</v>
      </c>
      <c r="L137" s="216">
        <v>26.1</v>
      </c>
      <c r="M137" s="164"/>
      <c r="N137" s="166">
        <v>26.1</v>
      </c>
      <c r="O137" s="216">
        <v>26.1</v>
      </c>
      <c r="P137" s="261"/>
      <c r="Q137" s="2007" t="s">
        <v>366</v>
      </c>
      <c r="R137" s="56">
        <v>2</v>
      </c>
      <c r="S137" s="56">
        <v>2</v>
      </c>
      <c r="T137" s="485">
        <v>2</v>
      </c>
      <c r="U137" s="54"/>
    </row>
    <row r="138" spans="1:21" ht="15.75" customHeight="1" x14ac:dyDescent="0.2">
      <c r="A138" s="1803"/>
      <c r="B138" s="1847"/>
      <c r="C138" s="1850"/>
      <c r="D138" s="1748"/>
      <c r="E138" s="1855"/>
      <c r="F138" s="1842"/>
      <c r="G138" s="761"/>
      <c r="H138" s="844"/>
      <c r="I138" s="1065"/>
      <c r="J138" s="855"/>
      <c r="K138" s="844"/>
      <c r="L138" s="1065"/>
      <c r="M138" s="759"/>
      <c r="N138" s="844"/>
      <c r="O138" s="1065"/>
      <c r="P138" s="1085"/>
      <c r="Q138" s="2008"/>
      <c r="R138" s="99"/>
      <c r="S138" s="99"/>
      <c r="T138" s="485"/>
      <c r="U138" s="54"/>
    </row>
    <row r="139" spans="1:21" ht="16.5" customHeight="1" thickBot="1" x14ac:dyDescent="0.25">
      <c r="A139" s="1845"/>
      <c r="B139" s="1848"/>
      <c r="C139" s="1851"/>
      <c r="D139" s="1853"/>
      <c r="E139" s="1856"/>
      <c r="F139" s="1843"/>
      <c r="G139" s="46" t="s">
        <v>6</v>
      </c>
      <c r="H139" s="241">
        <f>H137</f>
        <v>26.1</v>
      </c>
      <c r="I139" s="772">
        <f>I137</f>
        <v>26.1</v>
      </c>
      <c r="J139" s="771"/>
      <c r="K139" s="241">
        <f t="shared" ref="K139:N139" si="8">K137</f>
        <v>26.1</v>
      </c>
      <c r="L139" s="772">
        <f t="shared" ref="L139" si="9">L137</f>
        <v>26.1</v>
      </c>
      <c r="M139" s="589"/>
      <c r="N139" s="241">
        <f t="shared" si="8"/>
        <v>26.1</v>
      </c>
      <c r="O139" s="772">
        <f t="shared" ref="O139" si="10">O137</f>
        <v>26.1</v>
      </c>
      <c r="P139" s="771"/>
      <c r="Q139" s="922"/>
      <c r="R139" s="55"/>
      <c r="S139" s="55"/>
      <c r="T139" s="1028"/>
      <c r="U139" s="733"/>
    </row>
    <row r="140" spans="1:21" ht="15.75" customHeight="1" x14ac:dyDescent="0.2">
      <c r="A140" s="969" t="s">
        <v>5</v>
      </c>
      <c r="B140" s="970" t="s">
        <v>5</v>
      </c>
      <c r="C140" s="975" t="s">
        <v>36</v>
      </c>
      <c r="D140" s="1821" t="s">
        <v>189</v>
      </c>
      <c r="E140" s="315" t="s">
        <v>47</v>
      </c>
      <c r="F140" s="971" t="s">
        <v>46</v>
      </c>
      <c r="G140" s="83" t="s">
        <v>24</v>
      </c>
      <c r="H140" s="166">
        <v>976.4</v>
      </c>
      <c r="I140" s="216">
        <v>976.4</v>
      </c>
      <c r="J140" s="164"/>
      <c r="K140" s="166">
        <v>2614.8000000000002</v>
      </c>
      <c r="L140" s="216">
        <v>2614.8000000000002</v>
      </c>
      <c r="M140" s="164"/>
      <c r="N140" s="166">
        <v>1526.3</v>
      </c>
      <c r="O140" s="216">
        <v>1526.3</v>
      </c>
      <c r="P140" s="261"/>
      <c r="Q140" s="1823"/>
      <c r="R140" s="158"/>
      <c r="S140" s="158"/>
      <c r="T140" s="1045"/>
      <c r="U140" s="271"/>
    </row>
    <row r="141" spans="1:21" ht="15" customHeight="1" x14ac:dyDescent="0.2">
      <c r="A141" s="955"/>
      <c r="B141" s="962"/>
      <c r="C141" s="951"/>
      <c r="D141" s="1822"/>
      <c r="E141" s="367"/>
      <c r="F141" s="948"/>
      <c r="G141" s="84" t="s">
        <v>298</v>
      </c>
      <c r="H141" s="365">
        <v>32.5</v>
      </c>
      <c r="I141" s="406">
        <v>32.5</v>
      </c>
      <c r="J141" s="131"/>
      <c r="K141" s="365">
        <v>553.20000000000005</v>
      </c>
      <c r="L141" s="406">
        <v>553.20000000000005</v>
      </c>
      <c r="M141" s="131"/>
      <c r="N141" s="365">
        <v>519.6</v>
      </c>
      <c r="O141" s="406">
        <v>519.6</v>
      </c>
      <c r="P141" s="203"/>
      <c r="Q141" s="1824"/>
      <c r="R141" s="159"/>
      <c r="S141" s="159"/>
      <c r="T141" s="431"/>
      <c r="U141" s="272"/>
    </row>
    <row r="142" spans="1:21" ht="13.5" customHeight="1" x14ac:dyDescent="0.2">
      <c r="A142" s="955"/>
      <c r="B142" s="962"/>
      <c r="C142" s="951"/>
      <c r="D142" s="1822"/>
      <c r="E142" s="367"/>
      <c r="F142" s="948"/>
      <c r="G142" s="84" t="s">
        <v>48</v>
      </c>
      <c r="H142" s="365">
        <v>366.8</v>
      </c>
      <c r="I142" s="406">
        <v>366.8</v>
      </c>
      <c r="J142" s="131"/>
      <c r="K142" s="365">
        <v>6269.4</v>
      </c>
      <c r="L142" s="406">
        <v>6269.4</v>
      </c>
      <c r="M142" s="131"/>
      <c r="N142" s="365">
        <v>5887.7</v>
      </c>
      <c r="O142" s="406">
        <v>5887.7</v>
      </c>
      <c r="P142" s="203"/>
      <c r="Q142" s="1824"/>
      <c r="R142" s="159"/>
      <c r="S142" s="159"/>
      <c r="T142" s="431"/>
      <c r="U142" s="272"/>
    </row>
    <row r="143" spans="1:21" ht="15" customHeight="1" x14ac:dyDescent="0.2">
      <c r="A143" s="955"/>
      <c r="B143" s="962"/>
      <c r="C143" s="951"/>
      <c r="D143" s="1822"/>
      <c r="E143" s="967"/>
      <c r="F143" s="948"/>
      <c r="G143" s="84" t="s">
        <v>58</v>
      </c>
      <c r="H143" s="365">
        <v>50.5</v>
      </c>
      <c r="I143" s="406">
        <v>50.5</v>
      </c>
      <c r="J143" s="131"/>
      <c r="K143" s="365"/>
      <c r="L143" s="406"/>
      <c r="M143" s="131"/>
      <c r="N143" s="365"/>
      <c r="O143" s="406"/>
      <c r="P143" s="203"/>
      <c r="Q143" s="1824"/>
      <c r="R143" s="159"/>
      <c r="S143" s="159"/>
      <c r="T143" s="431"/>
      <c r="U143" s="272"/>
    </row>
    <row r="144" spans="1:21" ht="16.5" customHeight="1" x14ac:dyDescent="0.2">
      <c r="A144" s="955"/>
      <c r="B144" s="962"/>
      <c r="C144" s="951"/>
      <c r="D144" s="1817" t="s">
        <v>215</v>
      </c>
      <c r="E144" s="1825" t="s">
        <v>100</v>
      </c>
      <c r="F144" s="1827"/>
      <c r="G144" s="965"/>
      <c r="H144" s="142"/>
      <c r="I144" s="193"/>
      <c r="J144" s="163"/>
      <c r="K144" s="142"/>
      <c r="L144" s="193"/>
      <c r="M144" s="163"/>
      <c r="N144" s="142"/>
      <c r="O144" s="193"/>
      <c r="P144" s="205"/>
      <c r="Q144" s="552" t="s">
        <v>99</v>
      </c>
      <c r="R144" s="45">
        <v>1</v>
      </c>
      <c r="S144" s="45"/>
      <c r="T144" s="174"/>
      <c r="U144" s="274"/>
    </row>
    <row r="145" spans="1:21" ht="12.75" customHeight="1" x14ac:dyDescent="0.2">
      <c r="A145" s="955"/>
      <c r="B145" s="962"/>
      <c r="C145" s="951"/>
      <c r="D145" s="1748"/>
      <c r="E145" s="1826"/>
      <c r="F145" s="1827"/>
      <c r="G145" s="964"/>
      <c r="H145" s="365"/>
      <c r="I145" s="406"/>
      <c r="J145" s="131"/>
      <c r="K145" s="365"/>
      <c r="L145" s="406"/>
      <c r="M145" s="131"/>
      <c r="N145" s="365"/>
      <c r="O145" s="406"/>
      <c r="P145" s="203"/>
      <c r="Q145" s="2010" t="s">
        <v>158</v>
      </c>
      <c r="R145" s="99">
        <v>20</v>
      </c>
      <c r="S145" s="99">
        <v>50</v>
      </c>
      <c r="T145" s="173">
        <v>100</v>
      </c>
      <c r="U145" s="54"/>
    </row>
    <row r="146" spans="1:21" ht="14.25" customHeight="1" x14ac:dyDescent="0.2">
      <c r="A146" s="955"/>
      <c r="B146" s="962"/>
      <c r="C146" s="951"/>
      <c r="D146" s="1818"/>
      <c r="E146" s="2009"/>
      <c r="F146" s="1827"/>
      <c r="G146" s="964"/>
      <c r="H146" s="365"/>
      <c r="I146" s="406"/>
      <c r="J146" s="131"/>
      <c r="K146" s="365"/>
      <c r="L146" s="406"/>
      <c r="M146" s="131"/>
      <c r="N146" s="365"/>
      <c r="O146" s="406"/>
      <c r="P146" s="203"/>
      <c r="Q146" s="2011"/>
      <c r="R146" s="94"/>
      <c r="S146" s="94"/>
      <c r="T146" s="175"/>
      <c r="U146" s="273"/>
    </row>
    <row r="147" spans="1:21" ht="15" customHeight="1" x14ac:dyDescent="0.2">
      <c r="A147" s="955"/>
      <c r="B147" s="962"/>
      <c r="C147" s="951"/>
      <c r="D147" s="1817" t="s">
        <v>314</v>
      </c>
      <c r="E147" s="1812" t="s">
        <v>65</v>
      </c>
      <c r="F147" s="1827"/>
      <c r="G147" s="964"/>
      <c r="H147" s="196"/>
      <c r="I147" s="405"/>
      <c r="J147" s="368"/>
      <c r="K147" s="365"/>
      <c r="L147" s="406"/>
      <c r="M147" s="131"/>
      <c r="N147" s="365"/>
      <c r="O147" s="406"/>
      <c r="P147" s="203"/>
      <c r="Q147" s="552" t="s">
        <v>99</v>
      </c>
      <c r="R147" s="45">
        <v>1</v>
      </c>
      <c r="S147" s="45"/>
      <c r="T147" s="174"/>
      <c r="U147" s="1971"/>
    </row>
    <row r="148" spans="1:21" ht="26.25" customHeight="1" x14ac:dyDescent="0.2">
      <c r="A148" s="955"/>
      <c r="B148" s="962"/>
      <c r="C148" s="951"/>
      <c r="D148" s="1748"/>
      <c r="E148" s="1813"/>
      <c r="F148" s="1827"/>
      <c r="G148" s="1268"/>
      <c r="H148" s="196"/>
      <c r="I148" s="1266"/>
      <c r="J148" s="1267"/>
      <c r="K148" s="365"/>
      <c r="L148" s="406"/>
      <c r="M148" s="131"/>
      <c r="N148" s="365"/>
      <c r="O148" s="406"/>
      <c r="P148" s="203"/>
      <c r="Q148" s="1974" t="s">
        <v>159</v>
      </c>
      <c r="R148" s="99"/>
      <c r="S148" s="99">
        <v>5</v>
      </c>
      <c r="T148" s="173">
        <v>50</v>
      </c>
      <c r="U148" s="2023"/>
    </row>
    <row r="149" spans="1:21" ht="3.75" customHeight="1" x14ac:dyDescent="0.2">
      <c r="A149" s="955"/>
      <c r="B149" s="962"/>
      <c r="C149" s="951"/>
      <c r="D149" s="1818"/>
      <c r="E149" s="1814"/>
      <c r="F149" s="1827"/>
      <c r="G149" s="964"/>
      <c r="H149" s="365"/>
      <c r="I149" s="406"/>
      <c r="J149" s="131"/>
      <c r="K149" s="196"/>
      <c r="L149" s="405"/>
      <c r="M149" s="368"/>
      <c r="N149" s="365"/>
      <c r="O149" s="406"/>
      <c r="P149" s="203"/>
      <c r="Q149" s="1975"/>
      <c r="R149" s="94"/>
      <c r="S149" s="94"/>
      <c r="T149" s="175"/>
      <c r="U149" s="1972"/>
    </row>
    <row r="150" spans="1:21" ht="15.75" customHeight="1" x14ac:dyDescent="0.2">
      <c r="A150" s="955"/>
      <c r="B150" s="962"/>
      <c r="C150" s="951"/>
      <c r="D150" s="1817" t="s">
        <v>305</v>
      </c>
      <c r="E150" s="1740" t="s">
        <v>100</v>
      </c>
      <c r="F150" s="1827"/>
      <c r="G150" s="964"/>
      <c r="H150" s="196"/>
      <c r="I150" s="405"/>
      <c r="J150" s="368"/>
      <c r="K150" s="365"/>
      <c r="L150" s="406"/>
      <c r="M150" s="131"/>
      <c r="N150" s="365"/>
      <c r="O150" s="406"/>
      <c r="P150" s="203"/>
      <c r="Q150" s="49" t="s">
        <v>99</v>
      </c>
      <c r="R150" s="99">
        <v>1</v>
      </c>
      <c r="S150" s="99"/>
      <c r="T150" s="173"/>
      <c r="U150" s="54"/>
    </row>
    <row r="151" spans="1:21" ht="27" customHeight="1" x14ac:dyDescent="0.2">
      <c r="A151" s="955"/>
      <c r="B151" s="962"/>
      <c r="C151" s="951"/>
      <c r="D151" s="1748"/>
      <c r="E151" s="1747"/>
      <c r="F151" s="1827"/>
      <c r="G151" s="964"/>
      <c r="H151" s="196"/>
      <c r="I151" s="405"/>
      <c r="J151" s="368"/>
      <c r="K151" s="365"/>
      <c r="L151" s="406"/>
      <c r="M151" s="131"/>
      <c r="N151" s="365"/>
      <c r="O151" s="406"/>
      <c r="P151" s="203"/>
      <c r="Q151" s="49" t="s">
        <v>160</v>
      </c>
      <c r="R151" s="99">
        <v>15</v>
      </c>
      <c r="S151" s="99">
        <v>90</v>
      </c>
      <c r="T151" s="173">
        <v>100</v>
      </c>
      <c r="U151" s="54"/>
    </row>
    <row r="152" spans="1:21" ht="21" customHeight="1" x14ac:dyDescent="0.2">
      <c r="A152" s="955"/>
      <c r="B152" s="962"/>
      <c r="C152" s="951"/>
      <c r="D152" s="1818"/>
      <c r="E152" s="1741"/>
      <c r="F152" s="1827"/>
      <c r="G152" s="11"/>
      <c r="H152" s="365"/>
      <c r="I152" s="406"/>
      <c r="J152" s="131"/>
      <c r="K152" s="365"/>
      <c r="L152" s="406"/>
      <c r="M152" s="131"/>
      <c r="N152" s="365"/>
      <c r="O152" s="406"/>
      <c r="P152" s="203"/>
      <c r="Q152" s="218"/>
      <c r="R152" s="94"/>
      <c r="S152" s="94"/>
      <c r="T152" s="175"/>
      <c r="U152" s="273"/>
    </row>
    <row r="153" spans="1:21" ht="17.25" customHeight="1" x14ac:dyDescent="0.2">
      <c r="A153" s="955"/>
      <c r="B153" s="962"/>
      <c r="C153" s="951"/>
      <c r="D153" s="1815" t="s">
        <v>393</v>
      </c>
      <c r="E153" s="1747" t="s">
        <v>84</v>
      </c>
      <c r="F153" s="948"/>
      <c r="G153" s="221"/>
      <c r="H153" s="365"/>
      <c r="I153" s="406"/>
      <c r="J153" s="131"/>
      <c r="K153" s="196"/>
      <c r="L153" s="405"/>
      <c r="M153" s="368"/>
      <c r="N153" s="196"/>
      <c r="O153" s="405"/>
      <c r="P153" s="182"/>
      <c r="Q153" s="49" t="s">
        <v>99</v>
      </c>
      <c r="R153" s="99">
        <v>1</v>
      </c>
      <c r="S153" s="173"/>
      <c r="T153" s="173"/>
      <c r="U153" s="54"/>
    </row>
    <row r="154" spans="1:21" ht="20.25" customHeight="1" x14ac:dyDescent="0.2">
      <c r="A154" s="955"/>
      <c r="B154" s="962"/>
      <c r="C154" s="951"/>
      <c r="D154" s="1816"/>
      <c r="E154" s="1747"/>
      <c r="F154" s="1827"/>
      <c r="G154" s="221"/>
      <c r="H154" s="365"/>
      <c r="I154" s="406"/>
      <c r="J154" s="131"/>
      <c r="K154" s="196"/>
      <c r="L154" s="405"/>
      <c r="M154" s="368"/>
      <c r="N154" s="196"/>
      <c r="O154" s="405"/>
      <c r="P154" s="182"/>
      <c r="Q154" s="1974" t="s">
        <v>368</v>
      </c>
      <c r="R154" s="99"/>
      <c r="S154" s="173">
        <v>20</v>
      </c>
      <c r="T154" s="173">
        <v>70</v>
      </c>
      <c r="U154" s="54"/>
    </row>
    <row r="155" spans="1:21" ht="8.25" customHeight="1" x14ac:dyDescent="0.2">
      <c r="A155" s="955"/>
      <c r="B155" s="962"/>
      <c r="C155" s="951"/>
      <c r="D155" s="1816"/>
      <c r="E155" s="1830"/>
      <c r="F155" s="1827"/>
      <c r="G155" s="921"/>
      <c r="H155" s="365"/>
      <c r="I155" s="406"/>
      <c r="J155" s="131"/>
      <c r="K155" s="365"/>
      <c r="L155" s="406"/>
      <c r="M155" s="131"/>
      <c r="N155" s="365"/>
      <c r="O155" s="406"/>
      <c r="P155" s="203"/>
      <c r="Q155" s="1975"/>
      <c r="R155" s="269"/>
      <c r="S155" s="270"/>
      <c r="T155" s="175"/>
      <c r="U155" s="273"/>
    </row>
    <row r="156" spans="1:21" ht="15.75" customHeight="1" x14ac:dyDescent="0.2">
      <c r="A156" s="955"/>
      <c r="B156" s="962"/>
      <c r="C156" s="951"/>
      <c r="D156" s="1817" t="s">
        <v>214</v>
      </c>
      <c r="E156" s="1740" t="s">
        <v>100</v>
      </c>
      <c r="F156" s="1827"/>
      <c r="G156" s="221"/>
      <c r="H156" s="365"/>
      <c r="I156" s="406"/>
      <c r="J156" s="131"/>
      <c r="K156" s="196"/>
      <c r="L156" s="405"/>
      <c r="M156" s="368"/>
      <c r="N156" s="196"/>
      <c r="O156" s="405"/>
      <c r="P156" s="182"/>
      <c r="Q156" s="49" t="s">
        <v>99</v>
      </c>
      <c r="R156" s="99">
        <v>1</v>
      </c>
      <c r="S156" s="173"/>
      <c r="T156" s="173"/>
      <c r="U156" s="54"/>
    </row>
    <row r="157" spans="1:21" ht="15.75" customHeight="1" x14ac:dyDescent="0.2">
      <c r="A157" s="955"/>
      <c r="B157" s="962"/>
      <c r="C157" s="951"/>
      <c r="D157" s="1748"/>
      <c r="E157" s="1747"/>
      <c r="F157" s="1827"/>
      <c r="G157" s="221"/>
      <c r="H157" s="365"/>
      <c r="I157" s="406"/>
      <c r="J157" s="131"/>
      <c r="K157" s="196"/>
      <c r="L157" s="405"/>
      <c r="M157" s="368"/>
      <c r="N157" s="196"/>
      <c r="O157" s="405"/>
      <c r="P157" s="182"/>
      <c r="Q157" s="1974" t="s">
        <v>210</v>
      </c>
      <c r="R157" s="99"/>
      <c r="S157" s="173">
        <v>70</v>
      </c>
      <c r="T157" s="173">
        <v>100</v>
      </c>
      <c r="U157" s="54"/>
    </row>
    <row r="158" spans="1:21" ht="17.25" customHeight="1" x14ac:dyDescent="0.2">
      <c r="A158" s="955"/>
      <c r="B158" s="962"/>
      <c r="C158" s="951"/>
      <c r="D158" s="1818"/>
      <c r="E158" s="1747"/>
      <c r="F158" s="1827"/>
      <c r="G158" s="221"/>
      <c r="H158" s="365"/>
      <c r="I158" s="406"/>
      <c r="J158" s="131"/>
      <c r="K158" s="365"/>
      <c r="L158" s="406"/>
      <c r="M158" s="131"/>
      <c r="N158" s="365"/>
      <c r="O158" s="406"/>
      <c r="P158" s="203"/>
      <c r="Q158" s="1975"/>
      <c r="R158" s="269"/>
      <c r="S158" s="175"/>
      <c r="T158" s="175"/>
      <c r="U158" s="273"/>
    </row>
    <row r="159" spans="1:21" ht="15.75" customHeight="1" x14ac:dyDescent="0.2">
      <c r="A159" s="955"/>
      <c r="B159" s="962"/>
      <c r="C159" s="951"/>
      <c r="D159" s="1738" t="s">
        <v>216</v>
      </c>
      <c r="E159" s="1740" t="s">
        <v>100</v>
      </c>
      <c r="F159" s="1827"/>
      <c r="G159" s="221"/>
      <c r="H159" s="365"/>
      <c r="I159" s="406"/>
      <c r="J159" s="131"/>
      <c r="K159" s="365"/>
      <c r="L159" s="406"/>
      <c r="M159" s="131"/>
      <c r="N159" s="365"/>
      <c r="O159" s="406"/>
      <c r="P159" s="203"/>
      <c r="Q159" s="49" t="s">
        <v>99</v>
      </c>
      <c r="R159" s="255"/>
      <c r="S159" s="226">
        <v>1</v>
      </c>
      <c r="T159" s="173"/>
      <c r="U159" s="54"/>
    </row>
    <row r="160" spans="1:21" ht="19.5" customHeight="1" x14ac:dyDescent="0.2">
      <c r="A160" s="955"/>
      <c r="B160" s="962"/>
      <c r="C160" s="951"/>
      <c r="D160" s="1745"/>
      <c r="E160" s="1747"/>
      <c r="F160" s="1827"/>
      <c r="G160" s="221"/>
      <c r="H160" s="1649"/>
      <c r="I160" s="1650"/>
      <c r="J160" s="131"/>
      <c r="K160" s="1649"/>
      <c r="L160" s="1650"/>
      <c r="M160" s="131"/>
      <c r="N160" s="196"/>
      <c r="O160" s="405"/>
      <c r="P160" s="182"/>
      <c r="Q160" s="1974" t="s">
        <v>282</v>
      </c>
      <c r="R160" s="99"/>
      <c r="S160" s="173">
        <v>50</v>
      </c>
      <c r="T160" s="173">
        <v>100</v>
      </c>
      <c r="U160" s="54"/>
    </row>
    <row r="161" spans="1:21" ht="14.25" customHeight="1" x14ac:dyDescent="0.2">
      <c r="A161" s="955"/>
      <c r="B161" s="962"/>
      <c r="C161" s="951"/>
      <c r="D161" s="1739"/>
      <c r="E161" s="1741"/>
      <c r="F161" s="995"/>
      <c r="G161" s="221"/>
      <c r="H161" s="1677"/>
      <c r="I161" s="1676"/>
      <c r="J161" s="131"/>
      <c r="K161" s="1677"/>
      <c r="L161" s="1676"/>
      <c r="M161" s="131"/>
      <c r="N161" s="1677"/>
      <c r="O161" s="1676"/>
      <c r="P161" s="203"/>
      <c r="Q161" s="1975"/>
      <c r="R161" s="94"/>
      <c r="S161" s="175"/>
      <c r="T161" s="175"/>
      <c r="U161" s="273"/>
    </row>
    <row r="162" spans="1:21" ht="17.25" customHeight="1" x14ac:dyDescent="0.2">
      <c r="A162" s="1187"/>
      <c r="B162" s="1189"/>
      <c r="C162" s="1190"/>
      <c r="D162" s="1738" t="s">
        <v>370</v>
      </c>
      <c r="E162" s="1740"/>
      <c r="F162" s="86"/>
      <c r="G162" s="1678"/>
      <c r="H162" s="1677"/>
      <c r="I162" s="1183"/>
      <c r="J162" s="1184"/>
      <c r="K162" s="1677"/>
      <c r="L162" s="1676"/>
      <c r="M162" s="131"/>
      <c r="N162" s="1677"/>
      <c r="O162" s="1676"/>
      <c r="P162" s="203"/>
      <c r="Q162" s="2012" t="s">
        <v>369</v>
      </c>
      <c r="R162" s="264">
        <v>1</v>
      </c>
      <c r="S162" s="227"/>
      <c r="T162" s="174"/>
      <c r="U162" s="1971"/>
    </row>
    <row r="163" spans="1:21" ht="23.25" customHeight="1" x14ac:dyDescent="0.2">
      <c r="A163" s="1220"/>
      <c r="B163" s="1221"/>
      <c r="C163" s="1222"/>
      <c r="D163" s="1739"/>
      <c r="E163" s="1741"/>
      <c r="F163" s="1225"/>
      <c r="G163" s="1679"/>
      <c r="H163" s="1677"/>
      <c r="I163" s="1676"/>
      <c r="J163" s="131"/>
      <c r="K163" s="1677"/>
      <c r="L163" s="1676"/>
      <c r="M163" s="131"/>
      <c r="N163" s="1677"/>
      <c r="O163" s="1676"/>
      <c r="P163" s="203"/>
      <c r="Q163" s="2013"/>
      <c r="R163" s="94"/>
      <c r="S163" s="175"/>
      <c r="T163" s="175"/>
      <c r="U163" s="1972"/>
    </row>
    <row r="164" spans="1:21" ht="15.75" customHeight="1" x14ac:dyDescent="0.2">
      <c r="A164" s="955"/>
      <c r="B164" s="962"/>
      <c r="C164" s="951"/>
      <c r="D164" s="1744" t="s">
        <v>371</v>
      </c>
      <c r="E164" s="1747"/>
      <c r="F164" s="86"/>
      <c r="G164" s="221"/>
      <c r="H164" s="365"/>
      <c r="I164" s="406"/>
      <c r="J164" s="131"/>
      <c r="K164" s="365"/>
      <c r="L164" s="406"/>
      <c r="M164" s="131"/>
      <c r="N164" s="1072"/>
      <c r="O164" s="235"/>
      <c r="P164" s="621"/>
      <c r="Q164" s="565" t="s">
        <v>299</v>
      </c>
      <c r="R164" s="569">
        <v>1</v>
      </c>
      <c r="S164" s="570"/>
      <c r="T164" s="1023"/>
      <c r="U164" s="1062"/>
    </row>
    <row r="165" spans="1:21" ht="14.25" customHeight="1" x14ac:dyDescent="0.2">
      <c r="A165" s="955"/>
      <c r="B165" s="962"/>
      <c r="C165" s="951"/>
      <c r="D165" s="1745"/>
      <c r="E165" s="1747"/>
      <c r="F165" s="995"/>
      <c r="G165" s="221"/>
      <c r="H165" s="365"/>
      <c r="I165" s="406"/>
      <c r="J165" s="131"/>
      <c r="K165" s="365"/>
      <c r="L165" s="406"/>
      <c r="M165" s="131"/>
      <c r="N165" s="768"/>
      <c r="O165" s="268"/>
      <c r="P165" s="1073"/>
      <c r="Q165" s="565" t="s">
        <v>99</v>
      </c>
      <c r="R165" s="569"/>
      <c r="S165" s="570"/>
      <c r="T165" s="1023" t="s">
        <v>300</v>
      </c>
      <c r="U165" s="1062"/>
    </row>
    <row r="166" spans="1:21" ht="27.75" customHeight="1" x14ac:dyDescent="0.2">
      <c r="A166" s="955"/>
      <c r="B166" s="962"/>
      <c r="C166" s="951"/>
      <c r="D166" s="1746"/>
      <c r="E166" s="1747"/>
      <c r="F166" s="995"/>
      <c r="G166" s="133"/>
      <c r="H166" s="102"/>
      <c r="I166" s="407"/>
      <c r="J166" s="130"/>
      <c r="K166" s="102"/>
      <c r="L166" s="407"/>
      <c r="M166" s="130"/>
      <c r="N166" s="1066"/>
      <c r="O166" s="857"/>
      <c r="P166" s="859"/>
      <c r="Q166" s="565" t="s">
        <v>304</v>
      </c>
      <c r="R166" s="678"/>
      <c r="S166" s="678">
        <v>70</v>
      </c>
      <c r="T166" s="1023">
        <v>100</v>
      </c>
      <c r="U166" s="1062"/>
    </row>
    <row r="167" spans="1:21" ht="15" customHeight="1" thickBot="1" x14ac:dyDescent="0.25">
      <c r="A167" s="33"/>
      <c r="B167" s="974"/>
      <c r="C167" s="44"/>
      <c r="D167" s="679"/>
      <c r="E167" s="940"/>
      <c r="F167" s="310"/>
      <c r="G167" s="46" t="s">
        <v>6</v>
      </c>
      <c r="H167" s="241">
        <f t="shared" ref="H167:O167" si="11">SUM(H140:H166)</f>
        <v>1426.2</v>
      </c>
      <c r="I167" s="772">
        <f t="shared" si="11"/>
        <v>1426.2</v>
      </c>
      <c r="J167" s="772">
        <f t="shared" si="11"/>
        <v>0</v>
      </c>
      <c r="K167" s="241">
        <f t="shared" si="11"/>
        <v>9437.4</v>
      </c>
      <c r="L167" s="772">
        <f t="shared" si="11"/>
        <v>9437.4</v>
      </c>
      <c r="M167" s="772">
        <f t="shared" si="11"/>
        <v>0</v>
      </c>
      <c r="N167" s="241">
        <f t="shared" si="11"/>
        <v>7933.6</v>
      </c>
      <c r="O167" s="772">
        <f t="shared" si="11"/>
        <v>7933.6</v>
      </c>
      <c r="P167" s="771"/>
      <c r="Q167" s="922"/>
      <c r="R167" s="55"/>
      <c r="S167" s="55"/>
      <c r="T167" s="1028"/>
      <c r="U167" s="733"/>
    </row>
    <row r="168" spans="1:21" ht="14.25" customHeight="1" thickBot="1" x14ac:dyDescent="0.25">
      <c r="A168" s="34" t="s">
        <v>5</v>
      </c>
      <c r="B168" s="89" t="s">
        <v>5</v>
      </c>
      <c r="C168" s="1735" t="s">
        <v>8</v>
      </c>
      <c r="D168" s="1736"/>
      <c r="E168" s="1736"/>
      <c r="F168" s="1736"/>
      <c r="G168" s="1737"/>
      <c r="H168" s="242">
        <f t="shared" ref="H168:P168" si="12">SUM(H64,H78,H116,H133,H136,H139,H167)</f>
        <v>10964.2</v>
      </c>
      <c r="I168" s="355">
        <f t="shared" si="12"/>
        <v>10805.8</v>
      </c>
      <c r="J168" s="355">
        <f t="shared" si="12"/>
        <v>-158.4</v>
      </c>
      <c r="K168" s="242">
        <f t="shared" si="12"/>
        <v>18286.5</v>
      </c>
      <c r="L168" s="355">
        <f t="shared" si="12"/>
        <v>18435.2</v>
      </c>
      <c r="M168" s="355">
        <f t="shared" si="12"/>
        <v>148.69999999999999</v>
      </c>
      <c r="N168" s="242">
        <f t="shared" si="12"/>
        <v>15110.3</v>
      </c>
      <c r="O168" s="355">
        <f t="shared" si="12"/>
        <v>15110.3</v>
      </c>
      <c r="P168" s="355">
        <f t="shared" si="12"/>
        <v>0</v>
      </c>
      <c r="Q168" s="373"/>
      <c r="R168" s="373"/>
      <c r="S168" s="373"/>
      <c r="T168" s="373"/>
      <c r="U168" s="317"/>
    </row>
    <row r="169" spans="1:21" ht="17.25" customHeight="1" thickBot="1" x14ac:dyDescent="0.25">
      <c r="A169" s="34" t="s">
        <v>5</v>
      </c>
      <c r="B169" s="89" t="s">
        <v>7</v>
      </c>
      <c r="C169" s="1729" t="s">
        <v>42</v>
      </c>
      <c r="D169" s="1730"/>
      <c r="E169" s="1730"/>
      <c r="F169" s="1730"/>
      <c r="G169" s="1730"/>
      <c r="H169" s="1731"/>
      <c r="I169" s="1731"/>
      <c r="J169" s="1731"/>
      <c r="K169" s="1730"/>
      <c r="L169" s="1730"/>
      <c r="M169" s="1730"/>
      <c r="N169" s="1730"/>
      <c r="O169" s="1730"/>
      <c r="P169" s="1730"/>
      <c r="Q169" s="1730"/>
      <c r="R169" s="1730"/>
      <c r="S169" s="1730"/>
      <c r="T169" s="1730"/>
      <c r="U169" s="1732"/>
    </row>
    <row r="170" spans="1:21" ht="14.25" customHeight="1" x14ac:dyDescent="0.2">
      <c r="A170" s="100" t="s">
        <v>5</v>
      </c>
      <c r="B170" s="146" t="s">
        <v>7</v>
      </c>
      <c r="C170" s="669" t="s">
        <v>5</v>
      </c>
      <c r="D170" s="1832" t="s">
        <v>83</v>
      </c>
      <c r="E170" s="681"/>
      <c r="F170" s="350">
        <v>6</v>
      </c>
      <c r="G170" s="30" t="s">
        <v>24</v>
      </c>
      <c r="H170" s="164">
        <v>566.29999999999995</v>
      </c>
      <c r="I170" s="216">
        <v>566.29999999999995</v>
      </c>
      <c r="J170" s="164"/>
      <c r="K170" s="166">
        <v>574.5</v>
      </c>
      <c r="L170" s="216">
        <v>574.5</v>
      </c>
      <c r="M170" s="261"/>
      <c r="N170" s="166">
        <v>415</v>
      </c>
      <c r="O170" s="216">
        <v>415</v>
      </c>
      <c r="P170" s="261"/>
      <c r="Q170" s="682"/>
      <c r="R170" s="351"/>
      <c r="S170" s="352"/>
      <c r="T170" s="352"/>
      <c r="U170" s="353"/>
    </row>
    <row r="171" spans="1:21" ht="19.5" customHeight="1" x14ac:dyDescent="0.2">
      <c r="A171" s="101"/>
      <c r="B171" s="328"/>
      <c r="C171" s="1013"/>
      <c r="D171" s="1833"/>
      <c r="E171" s="967"/>
      <c r="F171" s="68"/>
      <c r="G171" s="71" t="s">
        <v>58</v>
      </c>
      <c r="H171" s="683"/>
      <c r="I171" s="1095"/>
      <c r="J171" s="683"/>
      <c r="K171" s="1091"/>
      <c r="L171" s="1095"/>
      <c r="M171" s="1093"/>
      <c r="N171" s="1091"/>
      <c r="O171" s="1095"/>
      <c r="P171" s="1093"/>
      <c r="Q171" s="439"/>
      <c r="R171" s="234"/>
      <c r="S171" s="248"/>
      <c r="T171" s="1086"/>
      <c r="U171" s="112"/>
    </row>
    <row r="172" spans="1:21" ht="18.75" customHeight="1" x14ac:dyDescent="0.2">
      <c r="A172" s="101"/>
      <c r="B172" s="328"/>
      <c r="C172" s="1008"/>
      <c r="D172" s="1806" t="s">
        <v>52</v>
      </c>
      <c r="E172" s="953"/>
      <c r="F172" s="68"/>
      <c r="G172" s="69"/>
      <c r="H172" s="561"/>
      <c r="I172" s="562"/>
      <c r="J172" s="561"/>
      <c r="K172" s="1092"/>
      <c r="L172" s="562"/>
      <c r="M172" s="1094"/>
      <c r="N172" s="1092"/>
      <c r="O172" s="562"/>
      <c r="P172" s="1094"/>
      <c r="Q172" s="693" t="s">
        <v>372</v>
      </c>
      <c r="R172" s="233">
        <v>350</v>
      </c>
      <c r="S172" s="247">
        <v>350</v>
      </c>
      <c r="T172" s="1087">
        <v>350</v>
      </c>
      <c r="U172" s="111"/>
    </row>
    <row r="173" spans="1:21" ht="28.5" customHeight="1" x14ac:dyDescent="0.2">
      <c r="A173" s="101"/>
      <c r="B173" s="328"/>
      <c r="C173" s="1008"/>
      <c r="D173" s="1733"/>
      <c r="E173" s="953"/>
      <c r="F173" s="68"/>
      <c r="G173" s="70"/>
      <c r="H173" s="138"/>
      <c r="I173" s="209"/>
      <c r="J173" s="138"/>
      <c r="K173" s="866"/>
      <c r="L173" s="209"/>
      <c r="M173" s="206"/>
      <c r="N173" s="866"/>
      <c r="O173" s="209"/>
      <c r="P173" s="206"/>
      <c r="Q173" s="694" t="s">
        <v>162</v>
      </c>
      <c r="R173" s="233">
        <v>300</v>
      </c>
      <c r="S173" s="247">
        <v>300</v>
      </c>
      <c r="T173" s="1087">
        <v>300</v>
      </c>
      <c r="U173" s="111"/>
    </row>
    <row r="174" spans="1:21" ht="32.25" customHeight="1" x14ac:dyDescent="0.2">
      <c r="A174" s="101"/>
      <c r="B174" s="328"/>
      <c r="C174" s="1008"/>
      <c r="D174" s="1734"/>
      <c r="E174" s="953"/>
      <c r="F174" s="68"/>
      <c r="G174" s="71"/>
      <c r="H174" s="139"/>
      <c r="I174" s="246"/>
      <c r="J174" s="139"/>
      <c r="K174" s="868"/>
      <c r="L174" s="246"/>
      <c r="M174" s="867"/>
      <c r="N174" s="868"/>
      <c r="O174" s="246"/>
      <c r="P174" s="867"/>
      <c r="Q174" s="778" t="s">
        <v>88</v>
      </c>
      <c r="R174" s="857">
        <v>36</v>
      </c>
      <c r="S174" s="858">
        <v>36</v>
      </c>
      <c r="T174" s="758">
        <v>36</v>
      </c>
      <c r="U174" s="859"/>
    </row>
    <row r="175" spans="1:21" ht="24.75" customHeight="1" x14ac:dyDescent="0.2">
      <c r="A175" s="101"/>
      <c r="B175" s="328"/>
      <c r="C175" s="995"/>
      <c r="D175" s="1733" t="s">
        <v>303</v>
      </c>
      <c r="E175" s="967"/>
      <c r="F175" s="68"/>
      <c r="G175" s="70"/>
      <c r="H175" s="138"/>
      <c r="I175" s="209"/>
      <c r="J175" s="138"/>
      <c r="K175" s="866"/>
      <c r="L175" s="209"/>
      <c r="M175" s="206"/>
      <c r="N175" s="866"/>
      <c r="O175" s="209"/>
      <c r="P175" s="206"/>
      <c r="Q175" s="692" t="s">
        <v>114</v>
      </c>
      <c r="R175" s="543">
        <v>18</v>
      </c>
      <c r="S175" s="543">
        <v>18</v>
      </c>
      <c r="T175" s="1088">
        <v>18</v>
      </c>
      <c r="U175" s="544"/>
    </row>
    <row r="176" spans="1:21" ht="27.75" customHeight="1" x14ac:dyDescent="0.2">
      <c r="A176" s="101"/>
      <c r="B176" s="328"/>
      <c r="C176" s="995"/>
      <c r="D176" s="1809"/>
      <c r="E176" s="967"/>
      <c r="F176" s="68"/>
      <c r="G176" s="70"/>
      <c r="H176" s="138"/>
      <c r="I176" s="209"/>
      <c r="J176" s="138"/>
      <c r="K176" s="866"/>
      <c r="L176" s="209"/>
      <c r="M176" s="206"/>
      <c r="N176" s="866"/>
      <c r="O176" s="209"/>
      <c r="P176" s="206"/>
      <c r="Q176" s="592" t="s">
        <v>109</v>
      </c>
      <c r="R176" s="237">
        <v>32</v>
      </c>
      <c r="S176" s="432">
        <v>24</v>
      </c>
      <c r="T176" s="1089"/>
      <c r="U176" s="111"/>
    </row>
    <row r="177" spans="1:21" ht="18.75" customHeight="1" x14ac:dyDescent="0.2">
      <c r="A177" s="101"/>
      <c r="B177" s="328"/>
      <c r="C177" s="995"/>
      <c r="D177" s="1809"/>
      <c r="E177" s="114"/>
      <c r="F177" s="97"/>
      <c r="G177" s="70"/>
      <c r="H177" s="138"/>
      <c r="I177" s="209"/>
      <c r="J177" s="138"/>
      <c r="K177" s="866"/>
      <c r="L177" s="209"/>
      <c r="M177" s="206"/>
      <c r="N177" s="866"/>
      <c r="O177" s="209"/>
      <c r="P177" s="206"/>
      <c r="Q177" s="594" t="s">
        <v>44</v>
      </c>
      <c r="R177" s="354">
        <v>57</v>
      </c>
      <c r="S177" s="595">
        <v>53</v>
      </c>
      <c r="T177" s="595">
        <v>53</v>
      </c>
      <c r="U177" s="111"/>
    </row>
    <row r="178" spans="1:21" ht="29.25" customHeight="1" x14ac:dyDescent="0.2">
      <c r="A178" s="101"/>
      <c r="B178" s="328"/>
      <c r="C178" s="995"/>
      <c r="D178" s="1809"/>
      <c r="E178" s="114"/>
      <c r="F178" s="97"/>
      <c r="G178" s="70"/>
      <c r="H178" s="138"/>
      <c r="I178" s="209"/>
      <c r="J178" s="138"/>
      <c r="K178" s="866"/>
      <c r="L178" s="209"/>
      <c r="M178" s="206"/>
      <c r="N178" s="866"/>
      <c r="O178" s="209"/>
      <c r="P178" s="206"/>
      <c r="Q178" s="592" t="s">
        <v>108</v>
      </c>
      <c r="R178" s="1261">
        <v>1</v>
      </c>
      <c r="S178" s="432">
        <v>2</v>
      </c>
      <c r="T178" s="1089">
        <v>2</v>
      </c>
      <c r="U178" s="111"/>
    </row>
    <row r="179" spans="1:21" ht="39.75" customHeight="1" x14ac:dyDescent="0.2">
      <c r="A179" s="101"/>
      <c r="B179" s="328"/>
      <c r="C179" s="995"/>
      <c r="D179" s="982"/>
      <c r="E179" s="114"/>
      <c r="F179" s="97"/>
      <c r="G179" s="70"/>
      <c r="H179" s="138"/>
      <c r="I179" s="209"/>
      <c r="J179" s="138"/>
      <c r="K179" s="866"/>
      <c r="L179" s="209"/>
      <c r="M179" s="206"/>
      <c r="N179" s="866"/>
      <c r="O179" s="209"/>
      <c r="P179" s="206"/>
      <c r="Q179" s="593" t="s">
        <v>373</v>
      </c>
      <c r="R179" s="236">
        <v>50</v>
      </c>
      <c r="S179" s="433">
        <v>80</v>
      </c>
      <c r="T179" s="1090">
        <v>100</v>
      </c>
      <c r="U179" s="111"/>
    </row>
    <row r="180" spans="1:21" ht="51.75" customHeight="1" x14ac:dyDescent="0.2">
      <c r="A180" s="101"/>
      <c r="B180" s="328"/>
      <c r="C180" s="995"/>
      <c r="D180" s="982"/>
      <c r="E180" s="114"/>
      <c r="F180" s="97"/>
      <c r="G180" s="70"/>
      <c r="H180" s="138"/>
      <c r="I180" s="209"/>
      <c r="J180" s="138"/>
      <c r="K180" s="866"/>
      <c r="L180" s="209"/>
      <c r="M180" s="206"/>
      <c r="N180" s="866"/>
      <c r="O180" s="209"/>
      <c r="P180" s="206"/>
      <c r="Q180" s="592" t="s">
        <v>274</v>
      </c>
      <c r="R180" s="237">
        <v>100</v>
      </c>
      <c r="S180" s="432"/>
      <c r="T180" s="1089"/>
      <c r="U180" s="111"/>
    </row>
    <row r="181" spans="1:21" ht="45" customHeight="1" x14ac:dyDescent="0.2">
      <c r="A181" s="101"/>
      <c r="B181" s="328"/>
      <c r="C181" s="995"/>
      <c r="D181" s="982"/>
      <c r="E181" s="114"/>
      <c r="F181" s="97"/>
      <c r="G181" s="70"/>
      <c r="H181" s="138"/>
      <c r="I181" s="209"/>
      <c r="J181" s="138"/>
      <c r="K181" s="866"/>
      <c r="L181" s="209"/>
      <c r="M181" s="206"/>
      <c r="N181" s="866"/>
      <c r="O181" s="209"/>
      <c r="P181" s="206"/>
      <c r="Q181" s="592" t="s">
        <v>374</v>
      </c>
      <c r="R181" s="1239"/>
      <c r="S181" s="432">
        <v>2</v>
      </c>
      <c r="T181" s="1089">
        <v>2</v>
      </c>
      <c r="U181" s="111"/>
    </row>
    <row r="182" spans="1:21" ht="54" customHeight="1" x14ac:dyDescent="0.2">
      <c r="A182" s="101"/>
      <c r="B182" s="328"/>
      <c r="C182" s="995"/>
      <c r="D182" s="982"/>
      <c r="E182" s="114"/>
      <c r="F182" s="97"/>
      <c r="G182" s="70"/>
      <c r="H182" s="138"/>
      <c r="I182" s="209"/>
      <c r="J182" s="138"/>
      <c r="K182" s="866"/>
      <c r="L182" s="209"/>
      <c r="M182" s="206"/>
      <c r="N182" s="866"/>
      <c r="O182" s="209"/>
      <c r="P182" s="206"/>
      <c r="Q182" s="592" t="s">
        <v>276</v>
      </c>
      <c r="R182" s="237">
        <v>50</v>
      </c>
      <c r="S182" s="432">
        <v>100</v>
      </c>
      <c r="T182" s="1089"/>
      <c r="U182" s="111"/>
    </row>
    <row r="183" spans="1:21" ht="27" customHeight="1" x14ac:dyDescent="0.2">
      <c r="A183" s="101"/>
      <c r="B183" s="328"/>
      <c r="C183" s="995"/>
      <c r="D183" s="982"/>
      <c r="E183" s="114"/>
      <c r="F183" s="97"/>
      <c r="G183" s="70"/>
      <c r="H183" s="138"/>
      <c r="I183" s="209"/>
      <c r="J183" s="138"/>
      <c r="K183" s="866"/>
      <c r="L183" s="209"/>
      <c r="M183" s="206"/>
      <c r="N183" s="866"/>
      <c r="O183" s="209"/>
      <c r="P183" s="206"/>
      <c r="Q183" s="592" t="s">
        <v>375</v>
      </c>
      <c r="R183" s="237">
        <v>1700</v>
      </c>
      <c r="S183" s="432"/>
      <c r="T183" s="1089"/>
      <c r="U183" s="111"/>
    </row>
    <row r="184" spans="1:21" ht="15" customHeight="1" x14ac:dyDescent="0.2">
      <c r="A184" s="101"/>
      <c r="B184" s="328"/>
      <c r="C184" s="995"/>
      <c r="D184" s="982"/>
      <c r="E184" s="114"/>
      <c r="F184" s="97"/>
      <c r="G184" s="70"/>
      <c r="H184" s="138"/>
      <c r="I184" s="209"/>
      <c r="J184" s="138"/>
      <c r="K184" s="866"/>
      <c r="L184" s="209"/>
      <c r="M184" s="206"/>
      <c r="N184" s="866"/>
      <c r="O184" s="209"/>
      <c r="P184" s="206"/>
      <c r="Q184" s="603" t="s">
        <v>272</v>
      </c>
      <c r="R184" s="237">
        <v>150</v>
      </c>
      <c r="S184" s="432"/>
      <c r="T184" s="1089"/>
      <c r="U184" s="111"/>
    </row>
    <row r="185" spans="1:21" ht="41.25" customHeight="1" x14ac:dyDescent="0.2">
      <c r="A185" s="101"/>
      <c r="B185" s="328"/>
      <c r="C185" s="995"/>
      <c r="D185" s="982"/>
      <c r="E185" s="114"/>
      <c r="F185" s="97"/>
      <c r="G185" s="70"/>
      <c r="H185" s="138"/>
      <c r="I185" s="209"/>
      <c r="J185" s="138"/>
      <c r="K185" s="866"/>
      <c r="L185" s="209"/>
      <c r="M185" s="206"/>
      <c r="N185" s="866"/>
      <c r="O185" s="209"/>
      <c r="P185" s="206"/>
      <c r="Q185" s="592" t="s">
        <v>271</v>
      </c>
      <c r="R185" s="237">
        <v>10</v>
      </c>
      <c r="S185" s="432">
        <v>60</v>
      </c>
      <c r="T185" s="1089">
        <v>100</v>
      </c>
      <c r="U185" s="111"/>
    </row>
    <row r="186" spans="1:21" ht="38.25" customHeight="1" x14ac:dyDescent="0.2">
      <c r="A186" s="101"/>
      <c r="B186" s="328"/>
      <c r="C186" s="995"/>
      <c r="D186" s="982"/>
      <c r="E186" s="114"/>
      <c r="F186" s="97"/>
      <c r="G186" s="71"/>
      <c r="H186" s="868"/>
      <c r="I186" s="246"/>
      <c r="J186" s="139"/>
      <c r="K186" s="868"/>
      <c r="L186" s="246"/>
      <c r="M186" s="867"/>
      <c r="N186" s="868"/>
      <c r="O186" s="246"/>
      <c r="P186" s="1096"/>
      <c r="Q186" s="594" t="s">
        <v>291</v>
      </c>
      <c r="R186" s="354">
        <v>10</v>
      </c>
      <c r="S186" s="686">
        <v>100</v>
      </c>
      <c r="T186" s="595"/>
      <c r="U186" s="111"/>
    </row>
    <row r="187" spans="1:21" ht="15" customHeight="1" thickBot="1" x14ac:dyDescent="0.25">
      <c r="A187" s="33"/>
      <c r="B187" s="974"/>
      <c r="C187" s="44"/>
      <c r="D187" s="679"/>
      <c r="E187" s="680"/>
      <c r="F187" s="310"/>
      <c r="G187" s="46" t="s">
        <v>6</v>
      </c>
      <c r="H187" s="241">
        <f>SUM(H170:H186)</f>
        <v>566.29999999999995</v>
      </c>
      <c r="I187" s="772">
        <f>SUM(I170:I186)</f>
        <v>566.29999999999995</v>
      </c>
      <c r="J187" s="589"/>
      <c r="K187" s="241">
        <f>SUM(K170:K186)</f>
        <v>574.5</v>
      </c>
      <c r="L187" s="772">
        <f>SUM(L170:L186)</f>
        <v>574.5</v>
      </c>
      <c r="M187" s="771"/>
      <c r="N187" s="241">
        <f>SUM(N170:N186)</f>
        <v>415</v>
      </c>
      <c r="O187" s="772">
        <f>SUM(O170:O186)</f>
        <v>415</v>
      </c>
      <c r="P187" s="771"/>
      <c r="Q187" s="922"/>
      <c r="R187" s="55"/>
      <c r="S187" s="55"/>
      <c r="T187" s="1028"/>
      <c r="U187" s="733"/>
    </row>
    <row r="188" spans="1:21" ht="14.25" customHeight="1" thickBot="1" x14ac:dyDescent="0.25">
      <c r="A188" s="35" t="s">
        <v>5</v>
      </c>
      <c r="B188" s="8" t="s">
        <v>7</v>
      </c>
      <c r="C188" s="1736" t="s">
        <v>8</v>
      </c>
      <c r="D188" s="1736"/>
      <c r="E188" s="1736"/>
      <c r="F188" s="1736"/>
      <c r="G188" s="1736"/>
      <c r="H188" s="242">
        <f>H187</f>
        <v>566.29999999999995</v>
      </c>
      <c r="I188" s="355">
        <f>I187</f>
        <v>566.29999999999995</v>
      </c>
      <c r="J188" s="136"/>
      <c r="K188" s="242">
        <f t="shared" ref="K188:N188" si="13">K187</f>
        <v>574.5</v>
      </c>
      <c r="L188" s="355">
        <f t="shared" ref="L188" si="14">L187</f>
        <v>574.5</v>
      </c>
      <c r="M188" s="590"/>
      <c r="N188" s="242">
        <f t="shared" si="13"/>
        <v>415</v>
      </c>
      <c r="O188" s="355">
        <f t="shared" ref="O188" si="15">O187</f>
        <v>415</v>
      </c>
      <c r="P188" s="590"/>
      <c r="Q188" s="373"/>
      <c r="R188" s="373"/>
      <c r="S188" s="373"/>
      <c r="T188" s="373"/>
      <c r="U188" s="317"/>
    </row>
    <row r="189" spans="1:21" ht="18" customHeight="1" thickBot="1" x14ac:dyDescent="0.25">
      <c r="A189" s="34" t="s">
        <v>5</v>
      </c>
      <c r="B189" s="8" t="s">
        <v>26</v>
      </c>
      <c r="C189" s="1800" t="s">
        <v>176</v>
      </c>
      <c r="D189" s="1801"/>
      <c r="E189" s="1801"/>
      <c r="F189" s="1801"/>
      <c r="G189" s="1801"/>
      <c r="H189" s="2015"/>
      <c r="I189" s="2015"/>
      <c r="J189" s="2015"/>
      <c r="K189" s="2015"/>
      <c r="L189" s="1802"/>
      <c r="M189" s="1802"/>
      <c r="N189" s="1802"/>
      <c r="O189" s="1802"/>
      <c r="P189" s="1802"/>
      <c r="Q189" s="1802"/>
      <c r="R189" s="376"/>
      <c r="S189" s="376"/>
      <c r="T189" s="376"/>
      <c r="U189" s="319"/>
    </row>
    <row r="190" spans="1:21" ht="13.5" customHeight="1" x14ac:dyDescent="0.2">
      <c r="A190" s="384" t="s">
        <v>5</v>
      </c>
      <c r="B190" s="374" t="s">
        <v>26</v>
      </c>
      <c r="C190" s="978" t="s">
        <v>5</v>
      </c>
      <c r="D190" s="1821" t="s">
        <v>104</v>
      </c>
      <c r="E190" s="393"/>
      <c r="F190" s="382">
        <v>6</v>
      </c>
      <c r="G190" s="252" t="s">
        <v>24</v>
      </c>
      <c r="H190" s="924">
        <f>1049-23.6</f>
        <v>1025.4000000000001</v>
      </c>
      <c r="I190" s="1103">
        <f>1049-23.6</f>
        <v>1025.4000000000001</v>
      </c>
      <c r="J190" s="1098"/>
      <c r="K190" s="924">
        <v>980</v>
      </c>
      <c r="L190" s="1103">
        <v>980</v>
      </c>
      <c r="M190" s="1098"/>
      <c r="N190" s="924">
        <v>945</v>
      </c>
      <c r="O190" s="1103">
        <v>945</v>
      </c>
      <c r="P190" s="1098"/>
      <c r="Q190" s="348"/>
      <c r="R190" s="394"/>
      <c r="S190" s="395"/>
      <c r="T190" s="395"/>
      <c r="U190" s="396"/>
    </row>
    <row r="191" spans="1:21" ht="11.25" customHeight="1" x14ac:dyDescent="0.2">
      <c r="A191" s="384"/>
      <c r="B191" s="374"/>
      <c r="C191" s="978"/>
      <c r="D191" s="1834"/>
      <c r="E191" s="293"/>
      <c r="F191" s="383"/>
      <c r="G191" s="964" t="s">
        <v>58</v>
      </c>
      <c r="H191" s="250">
        <v>556.70000000000005</v>
      </c>
      <c r="I191" s="1104">
        <v>556.70000000000005</v>
      </c>
      <c r="J191" s="1099"/>
      <c r="K191" s="250"/>
      <c r="L191" s="1104"/>
      <c r="M191" s="1099"/>
      <c r="N191" s="1016"/>
      <c r="O191" s="1107"/>
      <c r="P191" s="1102"/>
      <c r="Q191" s="1004"/>
      <c r="R191" s="391"/>
      <c r="S191" s="392"/>
      <c r="T191" s="1110"/>
      <c r="U191" s="397"/>
    </row>
    <row r="192" spans="1:21" ht="7.5" customHeight="1" x14ac:dyDescent="0.2">
      <c r="A192" s="384"/>
      <c r="B192" s="374"/>
      <c r="C192" s="978"/>
      <c r="D192" s="1835"/>
      <c r="E192" s="293"/>
      <c r="F192" s="383"/>
      <c r="G192" s="404"/>
      <c r="H192" s="928"/>
      <c r="I192" s="1105"/>
      <c r="J192" s="1100"/>
      <c r="K192" s="928"/>
      <c r="L192" s="1105"/>
      <c r="M192" s="1100"/>
      <c r="N192" s="928"/>
      <c r="O192" s="1105"/>
      <c r="P192" s="1100"/>
      <c r="Q192" s="1004"/>
      <c r="R192" s="611"/>
      <c r="S192" s="689"/>
      <c r="T192" s="1111"/>
      <c r="U192" s="397"/>
    </row>
    <row r="193" spans="1:21" ht="16.5" customHeight="1" x14ac:dyDescent="0.2">
      <c r="A193" s="384"/>
      <c r="B193" s="374"/>
      <c r="C193" s="978"/>
      <c r="D193" s="1748" t="s">
        <v>105</v>
      </c>
      <c r="E193" s="1527" t="s">
        <v>47</v>
      </c>
      <c r="F193" s="383"/>
      <c r="G193" s="964"/>
      <c r="H193" s="250"/>
      <c r="I193" s="1104"/>
      <c r="J193" s="1099"/>
      <c r="K193" s="250"/>
      <c r="L193" s="1104"/>
      <c r="M193" s="1099"/>
      <c r="N193" s="250"/>
      <c r="O193" s="1104"/>
      <c r="P193" s="1099"/>
      <c r="Q193" s="290"/>
      <c r="R193" s="687"/>
      <c r="S193" s="3"/>
      <c r="T193" s="1112"/>
      <c r="U193" s="688"/>
    </row>
    <row r="194" spans="1:21" ht="7.5" customHeight="1" x14ac:dyDescent="0.2">
      <c r="A194" s="384"/>
      <c r="B194" s="374"/>
      <c r="C194" s="978"/>
      <c r="D194" s="1809"/>
      <c r="E194" s="293"/>
      <c r="F194" s="383"/>
      <c r="G194" s="964"/>
      <c r="H194" s="365"/>
      <c r="I194" s="1068"/>
      <c r="J194" s="131"/>
      <c r="K194" s="1071"/>
      <c r="L194" s="1068"/>
      <c r="M194" s="131"/>
      <c r="N194" s="365"/>
      <c r="O194" s="1068"/>
      <c r="P194" s="131"/>
      <c r="Q194" s="435"/>
      <c r="R194" s="278"/>
      <c r="S194" s="841"/>
      <c r="T194" s="1113"/>
      <c r="U194" s="437"/>
    </row>
    <row r="195" spans="1:21" ht="12.75" customHeight="1" x14ac:dyDescent="0.2">
      <c r="A195" s="384"/>
      <c r="B195" s="374"/>
      <c r="C195" s="978"/>
      <c r="D195" s="1809"/>
      <c r="E195" s="293"/>
      <c r="F195" s="383"/>
      <c r="G195" s="964"/>
      <c r="H195" s="365"/>
      <c r="I195" s="1068"/>
      <c r="J195" s="131"/>
      <c r="K195" s="1071"/>
      <c r="L195" s="1068"/>
      <c r="M195" s="131"/>
      <c r="N195" s="365"/>
      <c r="O195" s="1068"/>
      <c r="P195" s="131"/>
      <c r="Q195" s="435"/>
      <c r="R195" s="278"/>
      <c r="S195" s="841"/>
      <c r="T195" s="1113"/>
      <c r="U195" s="437"/>
    </row>
    <row r="196" spans="1:21" ht="27" customHeight="1" x14ac:dyDescent="0.2">
      <c r="A196" s="384"/>
      <c r="B196" s="374"/>
      <c r="C196" s="978"/>
      <c r="D196" s="399" t="s">
        <v>181</v>
      </c>
      <c r="E196" s="293"/>
      <c r="F196" s="383"/>
      <c r="G196" s="964"/>
      <c r="H196" s="502"/>
      <c r="I196" s="1064"/>
      <c r="J196" s="503"/>
      <c r="K196" s="1063"/>
      <c r="L196" s="1064"/>
      <c r="M196" s="503"/>
      <c r="N196" s="1063"/>
      <c r="O196" s="1064"/>
      <c r="P196" s="503"/>
      <c r="Q196" s="59" t="s">
        <v>429</v>
      </c>
      <c r="R196" s="548">
        <v>350</v>
      </c>
      <c r="S196" s="553">
        <v>182</v>
      </c>
      <c r="T196" s="1114">
        <v>182</v>
      </c>
      <c r="U196" s="2016" t="s">
        <v>456</v>
      </c>
    </row>
    <row r="197" spans="1:21" ht="16.5" customHeight="1" x14ac:dyDescent="0.2">
      <c r="A197" s="384"/>
      <c r="B197" s="374"/>
      <c r="C197" s="978"/>
      <c r="D197" s="1810" t="s">
        <v>207</v>
      </c>
      <c r="E197" s="293"/>
      <c r="F197" s="383"/>
      <c r="G197" s="964"/>
      <c r="H197" s="365"/>
      <c r="I197" s="1068"/>
      <c r="J197" s="131"/>
      <c r="K197" s="1071"/>
      <c r="L197" s="1068"/>
      <c r="M197" s="131"/>
      <c r="N197" s="1071"/>
      <c r="O197" s="1068"/>
      <c r="P197" s="131"/>
      <c r="Q197" s="1838" t="s">
        <v>423</v>
      </c>
      <c r="R197" s="619">
        <v>1000</v>
      </c>
      <c r="S197" s="616">
        <v>520</v>
      </c>
      <c r="T197" s="1528">
        <v>520</v>
      </c>
      <c r="U197" s="2016"/>
    </row>
    <row r="198" spans="1:21" ht="14.25" customHeight="1" x14ac:dyDescent="0.2">
      <c r="A198" s="384"/>
      <c r="B198" s="374"/>
      <c r="C198" s="978"/>
      <c r="D198" s="1811"/>
      <c r="E198" s="293"/>
      <c r="F198" s="383"/>
      <c r="G198" s="964"/>
      <c r="H198" s="365"/>
      <c r="I198" s="1068"/>
      <c r="J198" s="131"/>
      <c r="K198" s="1071"/>
      <c r="L198" s="1068"/>
      <c r="M198" s="131"/>
      <c r="N198" s="1071"/>
      <c r="O198" s="1068"/>
      <c r="P198" s="131"/>
      <c r="Q198" s="1839"/>
      <c r="R198" s="620"/>
      <c r="S198" s="1529"/>
      <c r="T198" s="1494"/>
      <c r="U198" s="2016"/>
    </row>
    <row r="199" spans="1:21" ht="26.25" customHeight="1" x14ac:dyDescent="0.2">
      <c r="A199" s="384"/>
      <c r="B199" s="374"/>
      <c r="C199" s="978"/>
      <c r="D199" s="436" t="s">
        <v>208</v>
      </c>
      <c r="E199" s="398"/>
      <c r="F199" s="383"/>
      <c r="G199" s="404"/>
      <c r="H199" s="1109"/>
      <c r="I199" s="1108"/>
      <c r="J199" s="1097"/>
      <c r="K199" s="1109"/>
      <c r="L199" s="1108"/>
      <c r="M199" s="1097"/>
      <c r="N199" s="1109"/>
      <c r="O199" s="1108"/>
      <c r="P199" s="912"/>
      <c r="Q199" s="59" t="s">
        <v>209</v>
      </c>
      <c r="R199" s="501">
        <v>23.4</v>
      </c>
      <c r="S199" s="471">
        <v>12</v>
      </c>
      <c r="T199" s="1116">
        <v>12</v>
      </c>
      <c r="U199" s="2016"/>
    </row>
    <row r="200" spans="1:21" ht="15" customHeight="1" x14ac:dyDescent="0.2">
      <c r="A200" s="1803"/>
      <c r="B200" s="1804"/>
      <c r="C200" s="1805"/>
      <c r="D200" s="1806" t="s">
        <v>182</v>
      </c>
      <c r="E200" s="2014"/>
      <c r="F200" s="383"/>
      <c r="G200" s="964"/>
      <c r="H200" s="365"/>
      <c r="I200" s="1068"/>
      <c r="J200" s="131"/>
      <c r="K200" s="365"/>
      <c r="L200" s="1068"/>
      <c r="M200" s="131"/>
      <c r="N200" s="1071"/>
      <c r="O200" s="1068"/>
      <c r="P200" s="131"/>
      <c r="Q200" s="1005" t="s">
        <v>204</v>
      </c>
      <c r="R200" s="239">
        <v>1</v>
      </c>
      <c r="S200" s="239"/>
      <c r="T200" s="1027"/>
      <c r="U200" s="361"/>
    </row>
    <row r="201" spans="1:21" ht="25.5" customHeight="1" x14ac:dyDescent="0.2">
      <c r="A201" s="1803"/>
      <c r="B201" s="1804"/>
      <c r="C201" s="1805"/>
      <c r="D201" s="1734"/>
      <c r="E201" s="2014"/>
      <c r="F201" s="383"/>
      <c r="G201" s="404"/>
      <c r="H201" s="102"/>
      <c r="I201" s="407"/>
      <c r="J201" s="130"/>
      <c r="K201" s="102"/>
      <c r="L201" s="407"/>
      <c r="M201" s="130"/>
      <c r="N201" s="102"/>
      <c r="O201" s="407"/>
      <c r="P201" s="130"/>
      <c r="Q201" s="1006"/>
      <c r="R201" s="240"/>
      <c r="S201" s="240"/>
      <c r="T201" s="870"/>
      <c r="U201" s="301"/>
    </row>
    <row r="202" spans="1:21" ht="42" customHeight="1" x14ac:dyDescent="0.2">
      <c r="A202" s="955"/>
      <c r="B202" s="956"/>
      <c r="C202" s="978"/>
      <c r="D202" s="400" t="s">
        <v>376</v>
      </c>
      <c r="E202" s="998"/>
      <c r="F202" s="383"/>
      <c r="G202" s="1269"/>
      <c r="H202" s="844"/>
      <c r="I202" s="1065"/>
      <c r="J202" s="759"/>
      <c r="K202" s="102"/>
      <c r="L202" s="407"/>
      <c r="M202" s="130"/>
      <c r="N202" s="102"/>
      <c r="O202" s="407"/>
      <c r="P202" s="130"/>
      <c r="Q202" s="1270" t="s">
        <v>400</v>
      </c>
      <c r="R202" s="1272" t="s">
        <v>50</v>
      </c>
      <c r="S202" s="239"/>
      <c r="T202" s="1027"/>
      <c r="U202" s="1276"/>
    </row>
    <row r="203" spans="1:21" ht="24.75" customHeight="1" x14ac:dyDescent="0.2">
      <c r="A203" s="955"/>
      <c r="B203" s="956"/>
      <c r="C203" s="995"/>
      <c r="D203" s="1748" t="s">
        <v>340</v>
      </c>
      <c r="E203" s="953"/>
      <c r="F203" s="948"/>
      <c r="G203" s="964"/>
      <c r="H203" s="131"/>
      <c r="I203" s="1183"/>
      <c r="J203" s="1184"/>
      <c r="K203" s="1071"/>
      <c r="L203" s="1068"/>
      <c r="M203" s="203"/>
      <c r="N203" s="1071"/>
      <c r="O203" s="1068"/>
      <c r="P203" s="131"/>
      <c r="Q203" s="1004" t="s">
        <v>277</v>
      </c>
      <c r="R203" s="550">
        <v>5</v>
      </c>
      <c r="S203" s="550">
        <v>5</v>
      </c>
      <c r="T203" s="1117">
        <v>5</v>
      </c>
      <c r="U203" s="1277"/>
    </row>
    <row r="204" spans="1:21" ht="27.75" customHeight="1" x14ac:dyDescent="0.2">
      <c r="A204" s="955"/>
      <c r="B204" s="956"/>
      <c r="C204" s="995"/>
      <c r="D204" s="1748"/>
      <c r="E204" s="953"/>
      <c r="F204" s="948"/>
      <c r="G204" s="1622"/>
      <c r="H204" s="131"/>
      <c r="I204" s="1183"/>
      <c r="J204" s="1184"/>
      <c r="K204" s="1071"/>
      <c r="L204" s="1068"/>
      <c r="M204" s="203"/>
      <c r="N204" s="131"/>
      <c r="O204" s="1068"/>
      <c r="P204" s="131"/>
      <c r="Q204" s="1628" t="s">
        <v>278</v>
      </c>
      <c r="R204" s="276">
        <v>5</v>
      </c>
      <c r="S204" s="276">
        <v>8</v>
      </c>
      <c r="T204" s="1040">
        <v>13</v>
      </c>
      <c r="U204" s="1624"/>
    </row>
    <row r="205" spans="1:21" ht="96" customHeight="1" x14ac:dyDescent="0.2">
      <c r="A205" s="32"/>
      <c r="B205" s="962"/>
      <c r="C205" s="657"/>
      <c r="D205" s="2019"/>
      <c r="E205" s="998"/>
      <c r="F205" s="383"/>
      <c r="G205" s="286" t="s">
        <v>24</v>
      </c>
      <c r="H205" s="1636"/>
      <c r="I205" s="1637">
        <v>9</v>
      </c>
      <c r="J205" s="1638">
        <f>I205-H205</f>
        <v>9</v>
      </c>
      <c r="K205" s="143"/>
      <c r="L205" s="1639"/>
      <c r="M205" s="1636"/>
      <c r="N205" s="143"/>
      <c r="O205" s="1639"/>
      <c r="P205" s="1636"/>
      <c r="Q205" s="41" t="s">
        <v>441</v>
      </c>
      <c r="R205" s="1494">
        <v>100</v>
      </c>
      <c r="S205" s="1494">
        <v>100</v>
      </c>
      <c r="T205" s="1529">
        <v>100</v>
      </c>
      <c r="U205" s="1623" t="s">
        <v>457</v>
      </c>
    </row>
    <row r="206" spans="1:21" ht="31.5" customHeight="1" x14ac:dyDescent="0.2">
      <c r="A206" s="32"/>
      <c r="B206" s="962"/>
      <c r="C206" s="657"/>
      <c r="D206" s="1893"/>
      <c r="E206" s="998"/>
      <c r="F206" s="383"/>
      <c r="G206" s="964"/>
      <c r="H206" s="1071"/>
      <c r="I206" s="1068"/>
      <c r="J206" s="131"/>
      <c r="K206" s="1071"/>
      <c r="L206" s="1068"/>
      <c r="M206" s="203"/>
      <c r="N206" s="1071"/>
      <c r="O206" s="1068"/>
      <c r="P206" s="131"/>
      <c r="Q206" s="1629" t="s">
        <v>279</v>
      </c>
      <c r="R206" s="254"/>
      <c r="S206" s="254">
        <v>5</v>
      </c>
      <c r="T206" s="553">
        <v>5</v>
      </c>
      <c r="U206" s="1277"/>
    </row>
    <row r="207" spans="1:21" s="65" customFormat="1" ht="41.25" customHeight="1" x14ac:dyDescent="0.2">
      <c r="A207" s="582"/>
      <c r="B207" s="583"/>
      <c r="C207" s="691"/>
      <c r="D207" s="229"/>
      <c r="E207" s="587"/>
      <c r="F207" s="585"/>
      <c r="G207" s="931"/>
      <c r="H207" s="932"/>
      <c r="I207" s="1106"/>
      <c r="J207" s="1101"/>
      <c r="K207" s="932"/>
      <c r="L207" s="1106"/>
      <c r="M207" s="1015"/>
      <c r="N207" s="1097"/>
      <c r="O207" s="1108"/>
      <c r="P207" s="912"/>
      <c r="Q207" s="198" t="s">
        <v>302</v>
      </c>
      <c r="R207" s="618"/>
      <c r="S207" s="238">
        <v>1</v>
      </c>
      <c r="T207" s="226"/>
      <c r="U207" s="361"/>
    </row>
    <row r="208" spans="1:21" ht="15" customHeight="1" thickBot="1" x14ac:dyDescent="0.25">
      <c r="A208" s="33"/>
      <c r="B208" s="974"/>
      <c r="C208" s="44"/>
      <c r="D208" s="679"/>
      <c r="E208" s="680"/>
      <c r="F208" s="310"/>
      <c r="G208" s="46" t="s">
        <v>6</v>
      </c>
      <c r="H208" s="241">
        <f>SUM(H190:H207)</f>
        <v>1582.1</v>
      </c>
      <c r="I208" s="772">
        <f>SUM(I190:I207)</f>
        <v>1591.1</v>
      </c>
      <c r="J208" s="772">
        <f>SUM(J190:J207)</f>
        <v>9</v>
      </c>
      <c r="K208" s="241">
        <f>SUM(K190:K207)</f>
        <v>980</v>
      </c>
      <c r="L208" s="772">
        <f>SUM(L190:L207)</f>
        <v>980</v>
      </c>
      <c r="M208" s="771"/>
      <c r="N208" s="241">
        <f>SUM(N190:N207)</f>
        <v>945</v>
      </c>
      <c r="O208" s="772">
        <f>SUM(O190:O207)</f>
        <v>945</v>
      </c>
      <c r="P208" s="589"/>
      <c r="Q208" s="312"/>
      <c r="R208" s="55"/>
      <c r="S208" s="55"/>
      <c r="T208" s="1028"/>
      <c r="U208" s="733"/>
    </row>
    <row r="209" spans="1:21" ht="27.75" customHeight="1" x14ac:dyDescent="0.2">
      <c r="A209" s="36" t="s">
        <v>5</v>
      </c>
      <c r="B209" s="320" t="s">
        <v>26</v>
      </c>
      <c r="C209" s="321" t="s">
        <v>7</v>
      </c>
      <c r="D209" s="997" t="s">
        <v>217</v>
      </c>
      <c r="E209" s="149"/>
      <c r="F209" s="971" t="s">
        <v>50</v>
      </c>
      <c r="G209" s="76" t="s">
        <v>24</v>
      </c>
      <c r="H209" s="127">
        <v>10.7</v>
      </c>
      <c r="I209" s="197">
        <v>10.7</v>
      </c>
      <c r="J209" s="129"/>
      <c r="K209" s="127">
        <v>3.6</v>
      </c>
      <c r="L209" s="197">
        <v>3.6</v>
      </c>
      <c r="M209" s="129"/>
      <c r="N209" s="127"/>
      <c r="O209" s="197"/>
      <c r="P209" s="129"/>
      <c r="Q209" s="923"/>
      <c r="R209" s="322"/>
      <c r="S209" s="322"/>
      <c r="T209" s="1118"/>
      <c r="U209" s="1121"/>
    </row>
    <row r="210" spans="1:21" ht="53.25" customHeight="1" x14ac:dyDescent="0.2">
      <c r="A210" s="384"/>
      <c r="B210" s="374"/>
      <c r="C210" s="978"/>
      <c r="D210" s="400" t="s">
        <v>211</v>
      </c>
      <c r="E210" s="998"/>
      <c r="F210" s="948"/>
      <c r="G210" s="964"/>
      <c r="H210" s="365"/>
      <c r="I210" s="1068"/>
      <c r="J210" s="131"/>
      <c r="K210" s="365"/>
      <c r="L210" s="1068"/>
      <c r="M210" s="131"/>
      <c r="N210" s="1071"/>
      <c r="O210" s="1068"/>
      <c r="P210" s="131"/>
      <c r="Q210" s="980" t="s">
        <v>196</v>
      </c>
      <c r="R210" s="586">
        <v>1</v>
      </c>
      <c r="S210" s="586"/>
      <c r="T210" s="1119"/>
      <c r="U210" s="361"/>
    </row>
    <row r="211" spans="1:21" ht="40.5" customHeight="1" x14ac:dyDescent="0.2">
      <c r="A211" s="384"/>
      <c r="B211" s="374"/>
      <c r="C211" s="978"/>
      <c r="D211" s="400" t="s">
        <v>212</v>
      </c>
      <c r="E211" s="998"/>
      <c r="F211" s="948"/>
      <c r="G211" s="964"/>
      <c r="H211" s="365"/>
      <c r="I211" s="1068"/>
      <c r="J211" s="131"/>
      <c r="K211" s="365"/>
      <c r="L211" s="1068"/>
      <c r="M211" s="131"/>
      <c r="N211" s="1071"/>
      <c r="O211" s="1068"/>
      <c r="P211" s="131"/>
      <c r="Q211" s="695" t="s">
        <v>196</v>
      </c>
      <c r="R211" s="586"/>
      <c r="S211" s="586">
        <v>1</v>
      </c>
      <c r="T211" s="1119"/>
      <c r="U211" s="361"/>
    </row>
    <row r="212" spans="1:21" ht="38.25" customHeight="1" x14ac:dyDescent="0.2">
      <c r="A212" s="384"/>
      <c r="B212" s="374"/>
      <c r="C212" s="978"/>
      <c r="D212" s="981" t="s">
        <v>262</v>
      </c>
      <c r="E212" s="151"/>
      <c r="F212" s="948"/>
      <c r="G212" s="404"/>
      <c r="H212" s="102"/>
      <c r="I212" s="407"/>
      <c r="J212" s="130"/>
      <c r="K212" s="102"/>
      <c r="L212" s="407"/>
      <c r="M212" s="130"/>
      <c r="N212" s="102"/>
      <c r="O212" s="407"/>
      <c r="P212" s="204"/>
      <c r="Q212" s="979" t="s">
        <v>196</v>
      </c>
      <c r="R212" s="238">
        <v>1</v>
      </c>
      <c r="S212" s="238"/>
      <c r="T212" s="1120"/>
      <c r="U212" s="1080"/>
    </row>
    <row r="213" spans="1:21" ht="15" customHeight="1" thickBot="1" x14ac:dyDescent="0.25">
      <c r="A213" s="33"/>
      <c r="B213" s="974"/>
      <c r="C213" s="44"/>
      <c r="D213" s="679"/>
      <c r="E213" s="680"/>
      <c r="F213" s="310"/>
      <c r="G213" s="46" t="s">
        <v>6</v>
      </c>
      <c r="H213" s="241">
        <f>SUM(H209:H212)</f>
        <v>10.7</v>
      </c>
      <c r="I213" s="772">
        <f>SUM(I209:I212)</f>
        <v>10.7</v>
      </c>
      <c r="J213" s="771"/>
      <c r="K213" s="241">
        <f t="shared" ref="K213:N213" si="16">SUM(K209:K212)</f>
        <v>3.6</v>
      </c>
      <c r="L213" s="772">
        <f t="shared" ref="L213" si="17">SUM(L209:L212)</f>
        <v>3.6</v>
      </c>
      <c r="M213" s="771"/>
      <c r="N213" s="241">
        <f t="shared" si="16"/>
        <v>0</v>
      </c>
      <c r="O213" s="772">
        <f t="shared" ref="O213" si="18">SUM(O209:O212)</f>
        <v>0</v>
      </c>
      <c r="P213" s="589"/>
      <c r="Q213" s="312"/>
      <c r="R213" s="55"/>
      <c r="S213" s="55"/>
      <c r="T213" s="1028"/>
      <c r="U213" s="733"/>
    </row>
    <row r="214" spans="1:21" ht="13.5" thickBot="1" x14ac:dyDescent="0.25">
      <c r="A214" s="34" t="s">
        <v>5</v>
      </c>
      <c r="B214" s="8" t="s">
        <v>26</v>
      </c>
      <c r="C214" s="1735" t="s">
        <v>8</v>
      </c>
      <c r="D214" s="1736"/>
      <c r="E214" s="1736"/>
      <c r="F214" s="1736"/>
      <c r="G214" s="1737"/>
      <c r="H214" s="242">
        <f>H213+H208</f>
        <v>1592.8</v>
      </c>
      <c r="I214" s="355">
        <f>I213+I208</f>
        <v>1601.8</v>
      </c>
      <c r="J214" s="355">
        <f>J213+J208</f>
        <v>9</v>
      </c>
      <c r="K214" s="242">
        <f t="shared" ref="K214:N214" si="19">K213+K208</f>
        <v>983.6</v>
      </c>
      <c r="L214" s="355">
        <f t="shared" ref="L214" si="20">L213+L208</f>
        <v>983.6</v>
      </c>
      <c r="M214" s="590"/>
      <c r="N214" s="242">
        <f t="shared" si="19"/>
        <v>945</v>
      </c>
      <c r="O214" s="355">
        <f t="shared" ref="O214" si="21">O213+O208</f>
        <v>945</v>
      </c>
      <c r="P214" s="136"/>
      <c r="Q214" s="373"/>
      <c r="R214" s="373"/>
      <c r="S214" s="373"/>
      <c r="T214" s="373"/>
      <c r="U214" s="317"/>
    </row>
    <row r="215" spans="1:21" ht="16.5" customHeight="1" thickBot="1" x14ac:dyDescent="0.25">
      <c r="A215" s="34" t="s">
        <v>5</v>
      </c>
      <c r="B215" s="8" t="s">
        <v>34</v>
      </c>
      <c r="C215" s="1800" t="s">
        <v>43</v>
      </c>
      <c r="D215" s="1801"/>
      <c r="E215" s="1801"/>
      <c r="F215" s="1801"/>
      <c r="G215" s="1801"/>
      <c r="H215" s="1802"/>
      <c r="I215" s="1802"/>
      <c r="J215" s="1802"/>
      <c r="K215" s="1802"/>
      <c r="L215" s="1802"/>
      <c r="M215" s="1802"/>
      <c r="N215" s="1802"/>
      <c r="O215" s="1802"/>
      <c r="P215" s="1802"/>
      <c r="Q215" s="249"/>
      <c r="R215" s="376"/>
      <c r="S215" s="376"/>
      <c r="T215" s="376"/>
      <c r="U215" s="319"/>
    </row>
    <row r="216" spans="1:21" s="65" customFormat="1" ht="39.75" customHeight="1" x14ac:dyDescent="0.2">
      <c r="A216" s="1790" t="s">
        <v>5</v>
      </c>
      <c r="B216" s="1792" t="s">
        <v>34</v>
      </c>
      <c r="C216" s="1794" t="s">
        <v>5</v>
      </c>
      <c r="D216" s="1796" t="s">
        <v>317</v>
      </c>
      <c r="E216" s="1798" t="s">
        <v>47</v>
      </c>
      <c r="F216" s="971" t="s">
        <v>27</v>
      </c>
      <c r="G216" s="294" t="s">
        <v>24</v>
      </c>
      <c r="H216" s="295">
        <v>200</v>
      </c>
      <c r="I216" s="363">
        <v>200</v>
      </c>
      <c r="J216" s="1126"/>
      <c r="K216" s="295">
        <v>200</v>
      </c>
      <c r="L216" s="363">
        <v>200</v>
      </c>
      <c r="M216" s="1126"/>
      <c r="N216" s="295">
        <v>200</v>
      </c>
      <c r="O216" s="363">
        <v>200</v>
      </c>
      <c r="P216" s="1126"/>
      <c r="Q216" s="1133" t="s">
        <v>439</v>
      </c>
      <c r="R216" s="765">
        <v>1</v>
      </c>
      <c r="S216" s="766"/>
      <c r="T216" s="766"/>
      <c r="U216" s="1472"/>
    </row>
    <row r="217" spans="1:21" s="65" customFormat="1" ht="27.75" customHeight="1" x14ac:dyDescent="0.2">
      <c r="A217" s="1791"/>
      <c r="B217" s="1793"/>
      <c r="C217" s="1795"/>
      <c r="D217" s="1797"/>
      <c r="E217" s="1799"/>
      <c r="F217" s="958"/>
      <c r="G217" s="697" t="s">
        <v>58</v>
      </c>
      <c r="H217" s="1124">
        <v>115.8</v>
      </c>
      <c r="I217" s="1130">
        <v>115.8</v>
      </c>
      <c r="J217" s="1127"/>
      <c r="K217" s="1124"/>
      <c r="L217" s="1130"/>
      <c r="M217" s="1127"/>
      <c r="N217" s="1124"/>
      <c r="O217" s="1130"/>
      <c r="P217" s="1125"/>
      <c r="Q217" s="1136" t="s">
        <v>316</v>
      </c>
      <c r="R217" s="941">
        <v>1155</v>
      </c>
      <c r="S217" s="942">
        <v>1155</v>
      </c>
      <c r="T217" s="942">
        <v>1155</v>
      </c>
      <c r="U217" s="1079"/>
    </row>
    <row r="218" spans="1:21" s="65" customFormat="1" ht="15" customHeight="1" thickBot="1" x14ac:dyDescent="0.25">
      <c r="A218" s="513"/>
      <c r="B218" s="514"/>
      <c r="C218" s="519"/>
      <c r="D218" s="517"/>
      <c r="E218" s="518"/>
      <c r="F218" s="420"/>
      <c r="G218" s="66" t="s">
        <v>6</v>
      </c>
      <c r="H218" s="258">
        <f>SUM(H216:H217)</f>
        <v>315.8</v>
      </c>
      <c r="I218" s="259">
        <f>SUM(I216:I217)</f>
        <v>315.8</v>
      </c>
      <c r="J218" s="1128"/>
      <c r="K218" s="258">
        <f>SUM(K216:K217)</f>
        <v>200</v>
      </c>
      <c r="L218" s="259">
        <f>SUM(L216:L217)</f>
        <v>200</v>
      </c>
      <c r="M218" s="1129"/>
      <c r="N218" s="258">
        <f>SUM(N216:N217)</f>
        <v>200</v>
      </c>
      <c r="O218" s="259">
        <f>SUM(O216:O217)</f>
        <v>200</v>
      </c>
      <c r="P218" s="1128"/>
      <c r="Q218" s="1134"/>
      <c r="R218" s="297"/>
      <c r="S218" s="298"/>
      <c r="T218" s="298"/>
      <c r="U218" s="1473"/>
    </row>
    <row r="219" spans="1:21" ht="14.25" customHeight="1" x14ac:dyDescent="0.2">
      <c r="A219" s="955" t="s">
        <v>5</v>
      </c>
      <c r="B219" s="956" t="s">
        <v>34</v>
      </c>
      <c r="C219" s="995" t="s">
        <v>7</v>
      </c>
      <c r="D219" s="1733" t="s">
        <v>163</v>
      </c>
      <c r="E219" s="151" t="s">
        <v>47</v>
      </c>
      <c r="F219" s="948" t="s">
        <v>46</v>
      </c>
      <c r="G219" s="964" t="s">
        <v>24</v>
      </c>
      <c r="H219" s="1071">
        <v>145</v>
      </c>
      <c r="I219" s="1068">
        <v>145</v>
      </c>
      <c r="J219" s="131"/>
      <c r="K219" s="1071"/>
      <c r="L219" s="1068"/>
      <c r="M219" s="203"/>
      <c r="N219" s="166">
        <v>800</v>
      </c>
      <c r="O219" s="216">
        <v>800</v>
      </c>
      <c r="P219" s="261"/>
      <c r="Q219" s="1135" t="s">
        <v>99</v>
      </c>
      <c r="R219" s="357"/>
      <c r="S219" s="358" t="s">
        <v>50</v>
      </c>
      <c r="T219" s="1122"/>
      <c r="U219" s="361"/>
    </row>
    <row r="220" spans="1:21" ht="18.75" customHeight="1" x14ac:dyDescent="0.2">
      <c r="A220" s="32"/>
      <c r="B220" s="956"/>
      <c r="C220" s="86"/>
      <c r="D220" s="1733"/>
      <c r="E220" s="151"/>
      <c r="F220" s="948"/>
      <c r="G220" s="964"/>
      <c r="H220" s="131"/>
      <c r="I220" s="1068"/>
      <c r="J220" s="131"/>
      <c r="K220" s="1071"/>
      <c r="L220" s="1068"/>
      <c r="M220" s="203"/>
      <c r="N220" s="1071"/>
      <c r="O220" s="1068"/>
      <c r="P220" s="203"/>
      <c r="Q220" s="2010" t="s">
        <v>172</v>
      </c>
      <c r="R220" s="238"/>
      <c r="S220" s="360"/>
      <c r="T220" s="226">
        <v>15</v>
      </c>
      <c r="U220" s="361"/>
    </row>
    <row r="221" spans="1:21" ht="12.75" customHeight="1" x14ac:dyDescent="0.2">
      <c r="A221" s="32"/>
      <c r="B221" s="956"/>
      <c r="C221" s="86"/>
      <c r="D221" s="1733"/>
      <c r="E221" s="151"/>
      <c r="F221" s="948"/>
      <c r="G221" s="404"/>
      <c r="H221" s="102"/>
      <c r="I221" s="407"/>
      <c r="J221" s="130"/>
      <c r="K221" s="102"/>
      <c r="L221" s="407"/>
      <c r="M221" s="204"/>
      <c r="N221" s="102"/>
      <c r="O221" s="407"/>
      <c r="P221" s="408"/>
      <c r="Q221" s="2018"/>
      <c r="R221" s="238"/>
      <c r="S221" s="360"/>
      <c r="T221" s="226"/>
      <c r="U221" s="361"/>
    </row>
    <row r="222" spans="1:21" s="65" customFormat="1" ht="17.25" customHeight="1" thickBot="1" x14ac:dyDescent="0.25">
      <c r="A222" s="33"/>
      <c r="B222" s="77"/>
      <c r="C222" s="310"/>
      <c r="D222" s="1787"/>
      <c r="E222" s="150"/>
      <c r="F222" s="880"/>
      <c r="G222" s="79" t="s">
        <v>6</v>
      </c>
      <c r="H222" s="258">
        <f>SUM(H219:H221)</f>
        <v>145</v>
      </c>
      <c r="I222" s="259">
        <f>SUM(I219:I221)</f>
        <v>145</v>
      </c>
      <c r="J222" s="1129"/>
      <c r="K222" s="258">
        <f t="shared" ref="K222:N222" si="22">K219</f>
        <v>0</v>
      </c>
      <c r="L222" s="259">
        <f t="shared" ref="L222" si="23">L219</f>
        <v>0</v>
      </c>
      <c r="M222" s="1128"/>
      <c r="N222" s="258">
        <f t="shared" si="22"/>
        <v>800</v>
      </c>
      <c r="O222" s="259">
        <f t="shared" ref="O222" si="24">O219</f>
        <v>800</v>
      </c>
      <c r="P222" s="1128"/>
      <c r="Q222" s="1134"/>
      <c r="R222" s="256"/>
      <c r="S222" s="362"/>
      <c r="T222" s="1123"/>
      <c r="U222" s="257"/>
    </row>
    <row r="223" spans="1:21" ht="13.5" thickBot="1" x14ac:dyDescent="0.25">
      <c r="A223" s="973" t="s">
        <v>5</v>
      </c>
      <c r="B223" s="375" t="s">
        <v>34</v>
      </c>
      <c r="C223" s="1714" t="s">
        <v>8</v>
      </c>
      <c r="D223" s="1715"/>
      <c r="E223" s="1715"/>
      <c r="F223" s="1715"/>
      <c r="G223" s="1716"/>
      <c r="H223" s="242">
        <f>H222+H218</f>
        <v>460.8</v>
      </c>
      <c r="I223" s="355">
        <f>I222+I218</f>
        <v>460.8</v>
      </c>
      <c r="J223" s="355">
        <f>J222+J218</f>
        <v>0</v>
      </c>
      <c r="K223" s="242">
        <f t="shared" ref="K223:N223" si="25">K222+K218</f>
        <v>200</v>
      </c>
      <c r="L223" s="355">
        <f t="shared" ref="L223:M223" si="26">L222+L218</f>
        <v>200</v>
      </c>
      <c r="M223" s="355">
        <f t="shared" si="26"/>
        <v>0</v>
      </c>
      <c r="N223" s="242">
        <f t="shared" si="25"/>
        <v>1000</v>
      </c>
      <c r="O223" s="355">
        <f t="shared" ref="O223:P223" si="27">O222+O218</f>
        <v>1000</v>
      </c>
      <c r="P223" s="355">
        <f t="shared" si="27"/>
        <v>0</v>
      </c>
      <c r="Q223" s="373"/>
      <c r="R223" s="373"/>
      <c r="S223" s="373"/>
      <c r="T223" s="373"/>
      <c r="U223" s="317"/>
    </row>
    <row r="224" spans="1:21" ht="14.25" customHeight="1" thickBot="1" x14ac:dyDescent="0.25">
      <c r="A224" s="35" t="s">
        <v>5</v>
      </c>
      <c r="B224" s="1749" t="s">
        <v>9</v>
      </c>
      <c r="C224" s="1750"/>
      <c r="D224" s="1750"/>
      <c r="E224" s="1750"/>
      <c r="F224" s="1750"/>
      <c r="G224" s="1751"/>
      <c r="H224" s="144">
        <f t="shared" ref="H224:P224" si="28">H223+H214+H188+H168</f>
        <v>13584.1</v>
      </c>
      <c r="I224" s="1131">
        <f t="shared" si="28"/>
        <v>13434.7</v>
      </c>
      <c r="J224" s="1131">
        <f t="shared" si="28"/>
        <v>-149.4</v>
      </c>
      <c r="K224" s="144">
        <f t="shared" si="28"/>
        <v>20044.599999999999</v>
      </c>
      <c r="L224" s="1131">
        <f t="shared" si="28"/>
        <v>20193.3</v>
      </c>
      <c r="M224" s="1131">
        <f t="shared" si="28"/>
        <v>148.69999999999999</v>
      </c>
      <c r="N224" s="144">
        <f t="shared" si="28"/>
        <v>17470.3</v>
      </c>
      <c r="O224" s="1131">
        <f t="shared" si="28"/>
        <v>17470.3</v>
      </c>
      <c r="P224" s="1131">
        <f t="shared" si="28"/>
        <v>0</v>
      </c>
      <c r="Q224" s="1752"/>
      <c r="R224" s="1753"/>
      <c r="S224" s="1753"/>
      <c r="T224" s="1753"/>
      <c r="U224" s="1754"/>
    </row>
    <row r="225" spans="1:21" ht="14.25" customHeight="1" thickBot="1" x14ac:dyDescent="0.25">
      <c r="A225" s="26" t="s">
        <v>36</v>
      </c>
      <c r="B225" s="1782" t="s">
        <v>56</v>
      </c>
      <c r="C225" s="1783"/>
      <c r="D225" s="1783"/>
      <c r="E225" s="1783"/>
      <c r="F225" s="1783"/>
      <c r="G225" s="1784"/>
      <c r="H225" s="145">
        <f t="shared" ref="H225:N225" si="29">SUM(H224)</f>
        <v>13584.1</v>
      </c>
      <c r="I225" s="1132">
        <f t="shared" ref="I225:J225" si="30">SUM(I224)</f>
        <v>13434.7</v>
      </c>
      <c r="J225" s="1132">
        <f t="shared" si="30"/>
        <v>-149.4</v>
      </c>
      <c r="K225" s="145">
        <f t="shared" si="29"/>
        <v>20044.599999999999</v>
      </c>
      <c r="L225" s="1132">
        <f t="shared" ref="L225:M225" si="31">SUM(L224)</f>
        <v>20193.3</v>
      </c>
      <c r="M225" s="1132">
        <f t="shared" si="31"/>
        <v>148.69999999999999</v>
      </c>
      <c r="N225" s="145">
        <f t="shared" si="29"/>
        <v>17470.3</v>
      </c>
      <c r="O225" s="1132">
        <f t="shared" ref="O225:P225" si="32">SUM(O224)</f>
        <v>17470.3</v>
      </c>
      <c r="P225" s="1132">
        <f t="shared" si="32"/>
        <v>0</v>
      </c>
      <c r="Q225" s="1785"/>
      <c r="R225" s="1785"/>
      <c r="S225" s="1785"/>
      <c r="T225" s="1785"/>
      <c r="U225" s="1786"/>
    </row>
    <row r="226" spans="1:21" s="12" customFormat="1" ht="17.25" customHeight="1" x14ac:dyDescent="0.2">
      <c r="A226" s="986"/>
      <c r="B226" s="987"/>
      <c r="C226" s="670"/>
      <c r="D226" s="987"/>
      <c r="E226" s="987"/>
      <c r="F226" s="987"/>
      <c r="G226" s="987"/>
      <c r="H226" s="445"/>
      <c r="I226" s="445"/>
      <c r="J226" s="445"/>
      <c r="K226" s="987"/>
      <c r="L226" s="987"/>
      <c r="M226" s="987"/>
      <c r="N226" s="987"/>
      <c r="O226" s="987"/>
      <c r="P226" s="987"/>
      <c r="Q226" s="987"/>
      <c r="R226" s="986"/>
      <c r="S226" s="986"/>
      <c r="T226" s="986"/>
      <c r="U226" s="986"/>
    </row>
    <row r="227" spans="1:21" s="13" customFormat="1" ht="14.25" customHeight="1" thickBot="1" x14ac:dyDescent="0.25">
      <c r="A227" s="1707" t="s">
        <v>13</v>
      </c>
      <c r="B227" s="1707"/>
      <c r="C227" s="1707"/>
      <c r="D227" s="1707"/>
      <c r="E227" s="1707"/>
      <c r="F227" s="1707"/>
      <c r="G227" s="1707"/>
      <c r="H227" s="988"/>
      <c r="I227" s="988"/>
      <c r="J227" s="988"/>
      <c r="K227" s="988"/>
      <c r="L227" s="988"/>
      <c r="M227" s="988"/>
      <c r="N227" s="988"/>
      <c r="O227" s="988"/>
      <c r="P227" s="988"/>
      <c r="Q227" s="20"/>
      <c r="R227" s="20"/>
      <c r="S227" s="20"/>
      <c r="T227" s="20"/>
      <c r="U227" s="20"/>
    </row>
    <row r="228" spans="1:21" ht="66" customHeight="1" thickBot="1" x14ac:dyDescent="0.25">
      <c r="A228" s="1708" t="s">
        <v>10</v>
      </c>
      <c r="B228" s="1709"/>
      <c r="C228" s="1709"/>
      <c r="D228" s="1709"/>
      <c r="E228" s="1709"/>
      <c r="F228" s="1709"/>
      <c r="G228" s="1710"/>
      <c r="H228" s="1161" t="s">
        <v>385</v>
      </c>
      <c r="I228" s="1162" t="s">
        <v>392</v>
      </c>
      <c r="J228" s="1163" t="s">
        <v>387</v>
      </c>
      <c r="K228" s="1164" t="s">
        <v>142</v>
      </c>
      <c r="L228" s="1162" t="s">
        <v>388</v>
      </c>
      <c r="M228" s="1163" t="s">
        <v>387</v>
      </c>
      <c r="N228" s="1164" t="s">
        <v>218</v>
      </c>
      <c r="O228" s="1165" t="s">
        <v>389</v>
      </c>
      <c r="P228" s="1163" t="s">
        <v>387</v>
      </c>
      <c r="Q228" s="2"/>
      <c r="R228" s="2"/>
      <c r="S228" s="2"/>
      <c r="T228" s="2"/>
      <c r="U228" s="2"/>
    </row>
    <row r="229" spans="1:21" ht="14.25" customHeight="1" x14ac:dyDescent="0.2">
      <c r="A229" s="1711" t="s">
        <v>14</v>
      </c>
      <c r="B229" s="1712"/>
      <c r="C229" s="1712"/>
      <c r="D229" s="1712"/>
      <c r="E229" s="1712"/>
      <c r="F229" s="1712"/>
      <c r="G229" s="1713"/>
      <c r="H229" s="989">
        <f>H230+H239+H240+H241+H238</f>
        <v>13174.8</v>
      </c>
      <c r="I229" s="1149">
        <f>I230+I239+I240+I241+I238</f>
        <v>13025.4</v>
      </c>
      <c r="J229" s="1149">
        <f>J230+J239+J240+J241+J238</f>
        <v>-149.4</v>
      </c>
      <c r="K229" s="1137">
        <f>K230+K239+K240+K241+K238</f>
        <v>13222</v>
      </c>
      <c r="L229" s="1156">
        <f>L230+L239+L240+L241+L238</f>
        <v>13370.7</v>
      </c>
      <c r="M229" s="1144">
        <f>L229-K229</f>
        <v>148.69999999999999</v>
      </c>
      <c r="N229" s="1137">
        <f ca="1">N230+N239+N240+N241+N238</f>
        <v>11063</v>
      </c>
      <c r="O229" s="1156">
        <f ca="1">O230+O239+O240+O241+O238</f>
        <v>11063</v>
      </c>
      <c r="P229" s="1593">
        <f ca="1">P230+P239+P240+P241+P238</f>
        <v>0</v>
      </c>
    </row>
    <row r="230" spans="1:21" ht="14.25" customHeight="1" x14ac:dyDescent="0.2">
      <c r="A230" s="1767" t="s">
        <v>92</v>
      </c>
      <c r="B230" s="1768"/>
      <c r="C230" s="1768"/>
      <c r="D230" s="1768"/>
      <c r="E230" s="1768"/>
      <c r="F230" s="1768"/>
      <c r="G230" s="1769"/>
      <c r="H230" s="983">
        <f>SUM(H231:H237)</f>
        <v>11225.9</v>
      </c>
      <c r="I230" s="1150">
        <f>SUM(I231:I237)</f>
        <v>11089.5</v>
      </c>
      <c r="J230" s="1141">
        <f>I230-H230</f>
        <v>-136.4</v>
      </c>
      <c r="K230" s="1003">
        <f>SUM(K231:K237)</f>
        <v>13222</v>
      </c>
      <c r="L230" s="1150">
        <f>SUM(L231:L237)</f>
        <v>13358.8</v>
      </c>
      <c r="M230" s="1145">
        <f>L230-K230</f>
        <v>136.80000000000001</v>
      </c>
      <c r="N230" s="1301">
        <f ca="1">SUM(N231:N237)</f>
        <v>11063</v>
      </c>
      <c r="O230" s="1150">
        <f ca="1">SUM(O231:O237)</f>
        <v>11063</v>
      </c>
      <c r="P230" s="1594">
        <f ca="1">SUM(P231:P237)</f>
        <v>0</v>
      </c>
      <c r="Q230" s="442"/>
    </row>
    <row r="231" spans="1:21" ht="14.25" customHeight="1" x14ac:dyDescent="0.2">
      <c r="A231" s="1770" t="s">
        <v>18</v>
      </c>
      <c r="B231" s="1771"/>
      <c r="C231" s="1771"/>
      <c r="D231" s="1771"/>
      <c r="E231" s="1771"/>
      <c r="F231" s="1771"/>
      <c r="G231" s="1772"/>
      <c r="H231" s="984">
        <f>SUMIF(G15:G225,"SB",H15:H225)</f>
        <v>11112.5</v>
      </c>
      <c r="I231" s="1151">
        <f>SUMIF(G15:G225,"SB",I15:I225)</f>
        <v>10976.1</v>
      </c>
      <c r="J231" s="1029">
        <f>I231-H231</f>
        <v>-136.4</v>
      </c>
      <c r="K231" s="102">
        <f>SUMIF(G12:G225,"SB",K12:K225)</f>
        <v>13188.5</v>
      </c>
      <c r="L231" s="407">
        <f>SUMIF(G12:G225,"SB",L12:L225)</f>
        <v>13325.3</v>
      </c>
      <c r="M231" s="204">
        <f>L231-K231</f>
        <v>136.80000000000001</v>
      </c>
      <c r="N231" s="1243">
        <f>SUMIF(G12:G225,"SB",N12:N225)</f>
        <v>11029.5</v>
      </c>
      <c r="O231" s="1241">
        <f>SUMIF(G12:G225,"SB",O12:O225)</f>
        <v>11029.5</v>
      </c>
      <c r="P231" s="204">
        <f>O231-N231</f>
        <v>0</v>
      </c>
      <c r="Q231" s="16"/>
    </row>
    <row r="232" spans="1:21" ht="27" customHeight="1" x14ac:dyDescent="0.2">
      <c r="A232" s="1764" t="s">
        <v>19</v>
      </c>
      <c r="B232" s="1765"/>
      <c r="C232" s="1765"/>
      <c r="D232" s="1765"/>
      <c r="E232" s="1765"/>
      <c r="F232" s="1765"/>
      <c r="G232" s="1766"/>
      <c r="H232" s="985">
        <f>SUMIF(G11:G225,"SB(SP)",H11:H225)</f>
        <v>33.5</v>
      </c>
      <c r="I232" s="1152">
        <f>SUMIF(G11:G225,"SB(SP)",I11:I225)</f>
        <v>33.5</v>
      </c>
      <c r="J232" s="1029">
        <f t="shared" ref="J232:J237" si="33">I232-H232</f>
        <v>0</v>
      </c>
      <c r="K232" s="741">
        <f>SUMIF(G18:G225,"SB(SP)",K18:K225)</f>
        <v>33.5</v>
      </c>
      <c r="L232" s="1157">
        <f>SUMIF(G18:G225,"SB(SP)",L18:L225)</f>
        <v>33.5</v>
      </c>
      <c r="M232" s="204">
        <f t="shared" ref="M232:M237" si="34">L232-K232</f>
        <v>0</v>
      </c>
      <c r="N232" s="741">
        <f>SUMIF(G18:G225,"SB(SP)",N18:N225)</f>
        <v>33.5</v>
      </c>
      <c r="O232" s="1157">
        <f>SUMIF(G18:G225,"SB(SP)",O18:O225)</f>
        <v>33.5</v>
      </c>
      <c r="P232" s="204">
        <f t="shared" ref="P232:P247" si="35">O232-N232</f>
        <v>0</v>
      </c>
      <c r="Q232" s="24"/>
    </row>
    <row r="233" spans="1:21" ht="12.75" customHeight="1" x14ac:dyDescent="0.2">
      <c r="A233" s="1764" t="s">
        <v>67</v>
      </c>
      <c r="B233" s="1765"/>
      <c r="C233" s="1765"/>
      <c r="D233" s="1765"/>
      <c r="E233" s="1765"/>
      <c r="F233" s="1765"/>
      <c r="G233" s="1766"/>
      <c r="H233" s="985">
        <f>SUMIF(G12:G223,"SB(VR)",H12:H223)</f>
        <v>79.900000000000006</v>
      </c>
      <c r="I233" s="1152">
        <f>SUMIF(G12:G223,"SB(VR)",I12:I223)</f>
        <v>79.900000000000006</v>
      </c>
      <c r="J233" s="1029">
        <f t="shared" si="33"/>
        <v>0</v>
      </c>
      <c r="K233" s="741">
        <f>SUMIF(G12:G225,"SB(VR)",K12:K225)</f>
        <v>0</v>
      </c>
      <c r="L233" s="1157">
        <f>SUMIF(G12:G225,"SB(VR)",L12:L225)</f>
        <v>0</v>
      </c>
      <c r="M233" s="204">
        <f t="shared" si="34"/>
        <v>0</v>
      </c>
      <c r="N233" s="741">
        <f>SUMIF(G12:G225,"SB(VR)",N12:N225)</f>
        <v>0</v>
      </c>
      <c r="O233" s="1157">
        <f>SUMIF(G12:G225,"SB(VR)",O12:O225)</f>
        <v>0</v>
      </c>
      <c r="P233" s="204">
        <f t="shared" si="35"/>
        <v>0</v>
      </c>
      <c r="Q233" s="18"/>
      <c r="R233" s="1"/>
      <c r="S233" s="1"/>
      <c r="T233" s="1"/>
      <c r="U233" s="1"/>
    </row>
    <row r="234" spans="1:21" x14ac:dyDescent="0.2">
      <c r="A234" s="1764" t="s">
        <v>20</v>
      </c>
      <c r="B234" s="1765"/>
      <c r="C234" s="1765"/>
      <c r="D234" s="1765"/>
      <c r="E234" s="1765"/>
      <c r="F234" s="1765"/>
      <c r="G234" s="1766"/>
      <c r="H234" s="985">
        <f>SUMIF(G12:G225,"SB(P)",H12:H225)</f>
        <v>0</v>
      </c>
      <c r="I234" s="1152">
        <f>SUMIF(G12:G225,"SB(P)",I12:I225)</f>
        <v>0</v>
      </c>
      <c r="J234" s="1029">
        <f t="shared" si="33"/>
        <v>0</v>
      </c>
      <c r="K234" s="741">
        <f>SUMIF(G12:G225,"SB(P)",K12:K225)</f>
        <v>0</v>
      </c>
      <c r="L234" s="1157">
        <f>SUMIF(G12:G225,"SB(P)",L12:L225)</f>
        <v>0</v>
      </c>
      <c r="M234" s="204">
        <f t="shared" si="34"/>
        <v>0</v>
      </c>
      <c r="N234" s="741">
        <f>SUMIF(G12:G225,"SB(P)",N12:N225)</f>
        <v>0</v>
      </c>
      <c r="O234" s="1157">
        <f>SUMIF(G12:G225,"SB(P)",O12:O225)</f>
        <v>0</v>
      </c>
      <c r="P234" s="204">
        <f t="shared" si="35"/>
        <v>0</v>
      </c>
      <c r="Q234" s="18"/>
      <c r="R234" s="1"/>
      <c r="S234" s="1"/>
      <c r="T234" s="1"/>
      <c r="U234" s="1"/>
    </row>
    <row r="235" spans="1:21" x14ac:dyDescent="0.2">
      <c r="A235" s="1764" t="s">
        <v>96</v>
      </c>
      <c r="B235" s="1765"/>
      <c r="C235" s="1765"/>
      <c r="D235" s="1765"/>
      <c r="E235" s="1765"/>
      <c r="F235" s="1765"/>
      <c r="G235" s="1766"/>
      <c r="H235" s="985">
        <f>SUMIF(G14:G225,"SB(VB)",H14:H225)</f>
        <v>0</v>
      </c>
      <c r="I235" s="1152">
        <f>SUMIF(G14:G225,"SB(VB)",I14:I225)</f>
        <v>0</v>
      </c>
      <c r="J235" s="1029">
        <f t="shared" si="33"/>
        <v>0</v>
      </c>
      <c r="K235" s="741">
        <f>SUMIF(G14:G225,"SB(VB)",K14:K225)</f>
        <v>0</v>
      </c>
      <c r="L235" s="1157">
        <f>SUMIF(G14:G225,"SB(VB)",L14:L225)</f>
        <v>0</v>
      </c>
      <c r="M235" s="204">
        <f t="shared" si="34"/>
        <v>0</v>
      </c>
      <c r="N235" s="741">
        <f>SUMIF(G14:G225,"SB(VB)",N14:N225)</f>
        <v>0</v>
      </c>
      <c r="O235" s="1157">
        <f>SUMIF(G14:G225,"SB(VB)",O14:O225)</f>
        <v>0</v>
      </c>
      <c r="P235" s="204">
        <f t="shared" si="35"/>
        <v>0</v>
      </c>
    </row>
    <row r="236" spans="1:21" ht="15" customHeight="1" x14ac:dyDescent="0.2">
      <c r="A236" s="1758" t="s">
        <v>225</v>
      </c>
      <c r="B236" s="1759"/>
      <c r="C236" s="1759"/>
      <c r="D236" s="1759"/>
      <c r="E236" s="1759"/>
      <c r="F236" s="1759"/>
      <c r="G236" s="1760"/>
      <c r="H236" s="985">
        <f>SUMIF(G12:G225,"SB(KPP)",H12:H225)</f>
        <v>0</v>
      </c>
      <c r="I236" s="1152">
        <f>SUMIF(G12:G225,"SB(KPP)",I12:I225)</f>
        <v>0</v>
      </c>
      <c r="J236" s="1029">
        <f t="shared" si="33"/>
        <v>0</v>
      </c>
      <c r="K236" s="741">
        <f>SUMIF(G12:G225,"SB(KPP)",K12:K225)</f>
        <v>0</v>
      </c>
      <c r="L236" s="1157">
        <f>SUMIF(G12:G225,"SB(KPP)",L12:L225)</f>
        <v>0</v>
      </c>
      <c r="M236" s="204">
        <f t="shared" si="34"/>
        <v>0</v>
      </c>
      <c r="N236" s="741">
        <f>SUMIF(G15:G222,"SB(KPP)",N15:N222)</f>
        <v>0</v>
      </c>
      <c r="O236" s="1157">
        <f>SUMIF(G15:G222,"SB(KPP)",O15:O222)</f>
        <v>0</v>
      </c>
      <c r="P236" s="204">
        <f t="shared" si="35"/>
        <v>0</v>
      </c>
      <c r="Q236" s="61"/>
      <c r="R236" s="61"/>
      <c r="S236" s="61"/>
      <c r="T236" s="61"/>
      <c r="U236" s="61"/>
    </row>
    <row r="237" spans="1:21" ht="27" customHeight="1" x14ac:dyDescent="0.2">
      <c r="A237" s="1761" t="s">
        <v>377</v>
      </c>
      <c r="B237" s="1762"/>
      <c r="C237" s="1762"/>
      <c r="D237" s="1762"/>
      <c r="E237" s="1762"/>
      <c r="F237" s="1762"/>
      <c r="G237" s="1763"/>
      <c r="H237" s="985">
        <f>SUMIF(G12:G223,"SB(ES)",H12:H223)</f>
        <v>0</v>
      </c>
      <c r="I237" s="1152">
        <f>SUMIF(G12:G223,"SB(ES)",I12:I223)</f>
        <v>0</v>
      </c>
      <c r="J237" s="1029">
        <f t="shared" si="33"/>
        <v>0</v>
      </c>
      <c r="K237" s="741">
        <f>SUMIF(G18:G223,"SB(ES)",K18:K223)</f>
        <v>0</v>
      </c>
      <c r="L237" s="1157">
        <f>SUMIF(G18:G223,"SB(ES)",L18:L223)</f>
        <v>0</v>
      </c>
      <c r="M237" s="204">
        <f t="shared" si="34"/>
        <v>0</v>
      </c>
      <c r="N237" s="741">
        <f ca="1">SUMIF(G15:G222,"SB(ES)",N18:N223)</f>
        <v>0</v>
      </c>
      <c r="O237" s="1157">
        <f ca="1">SUMIF(G15:G222,"SB(ES)",O18:O223)</f>
        <v>0</v>
      </c>
      <c r="P237" s="204">
        <f t="shared" ca="1" si="35"/>
        <v>0</v>
      </c>
    </row>
    <row r="238" spans="1:21" ht="14.25" customHeight="1" x14ac:dyDescent="0.2">
      <c r="A238" s="1755" t="s">
        <v>59</v>
      </c>
      <c r="B238" s="1756"/>
      <c r="C238" s="1756"/>
      <c r="D238" s="1756"/>
      <c r="E238" s="1756"/>
      <c r="F238" s="1756"/>
      <c r="G238" s="1757"/>
      <c r="H238" s="990">
        <f>SUMIF(G10:G222,"SB(L)",H10:H222)</f>
        <v>1502.3</v>
      </c>
      <c r="I238" s="1153">
        <f>SUMIF(G14:G222,"SB(L)",I14:I222)</f>
        <v>1490.4</v>
      </c>
      <c r="J238" s="1143">
        <f>I238-H238</f>
        <v>-11.9</v>
      </c>
      <c r="K238" s="1138">
        <f>SUMIF(G10:G222,"SB(L)",K10:K222)</f>
        <v>0</v>
      </c>
      <c r="L238" s="1158">
        <f>SUMIF(G10:G222,"SB(L)",L10:L222)</f>
        <v>11.9</v>
      </c>
      <c r="M238" s="1147">
        <f>L238-K238</f>
        <v>11.9</v>
      </c>
      <c r="N238" s="1295">
        <f>SUMIF(G153:G226,"SB(L)",N153:N226)</f>
        <v>0</v>
      </c>
      <c r="O238" s="1153">
        <f>SUMIF(G153:G226,"SB(L)",O153:O226)</f>
        <v>0</v>
      </c>
      <c r="P238" s="1147">
        <f t="shared" si="35"/>
        <v>0</v>
      </c>
    </row>
    <row r="239" spans="1:21" x14ac:dyDescent="0.2">
      <c r="A239" s="1755" t="s">
        <v>93</v>
      </c>
      <c r="B239" s="1756"/>
      <c r="C239" s="1756"/>
      <c r="D239" s="1756"/>
      <c r="E239" s="1756"/>
      <c r="F239" s="1756"/>
      <c r="G239" s="1757"/>
      <c r="H239" s="990">
        <f>SUMIF(G18:G225,"SB(SPL)",H18:H225)</f>
        <v>3.6</v>
      </c>
      <c r="I239" s="1153">
        <f>SUMIF(G18:G225,"SB(SPL)",I18:I225)</f>
        <v>3.6</v>
      </c>
      <c r="J239" s="1143">
        <f t="shared" ref="J239:J242" si="36">I239-H239</f>
        <v>0</v>
      </c>
      <c r="K239" s="990">
        <f>SUMIF(G18:G225,"SB(SPL)",K18:K225)</f>
        <v>0</v>
      </c>
      <c r="L239" s="1153">
        <f>SUMIF(G18:G225,"SB(SPL)",L18:L225)</f>
        <v>0</v>
      </c>
      <c r="M239" s="1147">
        <f t="shared" ref="M239:M243" si="37">L239-K239</f>
        <v>0</v>
      </c>
      <c r="N239" s="1295">
        <f>SUMIF(G18:G225,"SB(SPL)",N18:N225)</f>
        <v>0</v>
      </c>
      <c r="O239" s="1153">
        <f>SUMIF(G18:G225,"SB(SPL)",O18:O225)</f>
        <v>0</v>
      </c>
      <c r="P239" s="1147">
        <f t="shared" si="35"/>
        <v>0</v>
      </c>
    </row>
    <row r="240" spans="1:21" x14ac:dyDescent="0.2">
      <c r="A240" s="1755" t="s">
        <v>97</v>
      </c>
      <c r="B240" s="1756"/>
      <c r="C240" s="1756"/>
      <c r="D240" s="1756"/>
      <c r="E240" s="1756"/>
      <c r="F240" s="1756"/>
      <c r="G240" s="1757"/>
      <c r="H240" s="990">
        <f>SUMIF(G12:G225,"SB(ŽPL)",H12:H225)</f>
        <v>443</v>
      </c>
      <c r="I240" s="1153">
        <f>SUMIF(G12:G225,"SB(ŽPL)",I12:I225)</f>
        <v>441.9</v>
      </c>
      <c r="J240" s="1143">
        <f t="shared" si="36"/>
        <v>-1.1000000000000001</v>
      </c>
      <c r="K240" s="990">
        <f>SUMIF(G12:G225,"SB(ŽPL)",K12:K225)</f>
        <v>0</v>
      </c>
      <c r="L240" s="1153">
        <f>SUMIF(G12:G225,"SB(ŽPL)",L12:L225)</f>
        <v>0</v>
      </c>
      <c r="M240" s="1147">
        <f t="shared" si="37"/>
        <v>0</v>
      </c>
      <c r="N240" s="1295">
        <f>SUMIF(G12:G225,"SB(ŽPL)",N12:N225)</f>
        <v>0</v>
      </c>
      <c r="O240" s="1153">
        <f>SUMIF(G12:G225,"SB(ŽPL)",O12:O225)</f>
        <v>0</v>
      </c>
      <c r="P240" s="1147">
        <f t="shared" si="35"/>
        <v>0</v>
      </c>
    </row>
    <row r="241" spans="1:33" ht="12" customHeight="1" x14ac:dyDescent="0.2">
      <c r="A241" s="1755" t="s">
        <v>94</v>
      </c>
      <c r="B241" s="1756"/>
      <c r="C241" s="1756"/>
      <c r="D241" s="1756"/>
      <c r="E241" s="1756"/>
      <c r="F241" s="1756"/>
      <c r="G241" s="1757"/>
      <c r="H241" s="990">
        <f>SUMIF(G12:G225,"SB(VRL)",H12:H225)</f>
        <v>0</v>
      </c>
      <c r="I241" s="1153">
        <f>SUMIF(G12:G225,"SB(VRL)",I12:I225)</f>
        <v>0</v>
      </c>
      <c r="J241" s="1143">
        <f t="shared" si="36"/>
        <v>0</v>
      </c>
      <c r="K241" s="1138">
        <f>SUMIF(G18:G225,"SB(VRL)",K18:K225)</f>
        <v>0</v>
      </c>
      <c r="L241" s="1158">
        <f>SUMIF(G18:G225,"SB(VRL)",L18:L225)</f>
        <v>0</v>
      </c>
      <c r="M241" s="1147">
        <f t="shared" si="37"/>
        <v>0</v>
      </c>
      <c r="N241" s="1138">
        <f>SUMIF(G18:G225,"SB(VRL)",N18:N225)</f>
        <v>0</v>
      </c>
      <c r="O241" s="1158">
        <f>SUMIF(G18:G225,"SB(VRL)",O18:O225)</f>
        <v>0</v>
      </c>
      <c r="P241" s="1147">
        <f t="shared" si="35"/>
        <v>0</v>
      </c>
    </row>
    <row r="242" spans="1:33" ht="15" customHeight="1" x14ac:dyDescent="0.2">
      <c r="A242" s="1755" t="s">
        <v>289</v>
      </c>
      <c r="B242" s="1756"/>
      <c r="C242" s="1756"/>
      <c r="D242" s="1756"/>
      <c r="E242" s="1756"/>
      <c r="F242" s="1756"/>
      <c r="G242" s="1757"/>
      <c r="H242" s="990">
        <f>SUMIF(G13:G225,"KPP",H13:H225)</f>
        <v>0</v>
      </c>
      <c r="I242" s="1153">
        <f>SUMIF(G13:G225,"KPP",I13:I225)</f>
        <v>0</v>
      </c>
      <c r="J242" s="1143">
        <f t="shared" si="36"/>
        <v>0</v>
      </c>
      <c r="K242" s="1002"/>
      <c r="L242" s="1153"/>
      <c r="M242" s="1147">
        <f t="shared" si="37"/>
        <v>0</v>
      </c>
      <c r="N242" s="1295">
        <f>SUMIF(K15:K229,"KPP",N15:N229)</f>
        <v>0</v>
      </c>
      <c r="O242" s="1153">
        <f>SUMIF(G15:G225,"KPP",O15:O225)</f>
        <v>0</v>
      </c>
      <c r="P242" s="1147">
        <f t="shared" si="35"/>
        <v>0</v>
      </c>
      <c r="Q242" s="61"/>
      <c r="R242" s="61"/>
      <c r="S242" s="61"/>
      <c r="T242" s="61"/>
      <c r="U242" s="61"/>
    </row>
    <row r="243" spans="1:33" x14ac:dyDescent="0.2">
      <c r="A243" s="1776" t="s">
        <v>15</v>
      </c>
      <c r="B243" s="1777"/>
      <c r="C243" s="1777"/>
      <c r="D243" s="1777"/>
      <c r="E243" s="1777"/>
      <c r="F243" s="1777"/>
      <c r="G243" s="1778"/>
      <c r="H243" s="992">
        <f>SUM(H244:H247)</f>
        <v>409.3</v>
      </c>
      <c r="I243" s="1154">
        <f>SUM(I244:I247)</f>
        <v>409.3</v>
      </c>
      <c r="J243" s="1154">
        <f>SUM(J244:J247)</f>
        <v>0</v>
      </c>
      <c r="K243" s="1139">
        <f>SUM(K245:K247)</f>
        <v>6822.6</v>
      </c>
      <c r="L243" s="1159">
        <f>SUM(L245:L247)</f>
        <v>6822.6</v>
      </c>
      <c r="M243" s="1406">
        <f t="shared" si="37"/>
        <v>0</v>
      </c>
      <c r="N243" s="1139">
        <f>SUM(N245:N247)</f>
        <v>6407.3</v>
      </c>
      <c r="O243" s="1407">
        <f>SUM(O245:O247)</f>
        <v>6407.3</v>
      </c>
      <c r="P243" s="1406">
        <f>O243-N243</f>
        <v>0</v>
      </c>
    </row>
    <row r="244" spans="1:33" x14ac:dyDescent="0.2">
      <c r="A244" s="1779" t="s">
        <v>173</v>
      </c>
      <c r="B244" s="1780"/>
      <c r="C244" s="1780"/>
      <c r="D244" s="1780"/>
      <c r="E244" s="1780"/>
      <c r="F244" s="1780"/>
      <c r="G244" s="1781"/>
      <c r="H244" s="985">
        <f>SUMIF(G15:G225,"KVJUD",H15:H225)</f>
        <v>0</v>
      </c>
      <c r="I244" s="1152">
        <f>SUMIF(G15:G225,"KVJUD",I15:I225)</f>
        <v>0</v>
      </c>
      <c r="J244" s="1142">
        <f>I244-H244</f>
        <v>0</v>
      </c>
      <c r="K244" s="741">
        <f>SUMIF(G15:G225,"KVJUD",K15:K225)</f>
        <v>0</v>
      </c>
      <c r="L244" s="1157">
        <f>SUMIF(G15:G225,"KVJUD",L15:L225)</f>
        <v>0</v>
      </c>
      <c r="M244" s="1146">
        <f>L244-K244</f>
        <v>0</v>
      </c>
      <c r="N244" s="741">
        <f>SUMIF(G15:G225,"KVJUD",N15:N225)</f>
        <v>0</v>
      </c>
      <c r="O244" s="1157">
        <f>SUMIF(G15:G225,"KVJUD",O15:O225)</f>
        <v>0</v>
      </c>
      <c r="P244" s="204">
        <f t="shared" si="35"/>
        <v>0</v>
      </c>
    </row>
    <row r="245" spans="1:33" ht="13.5" customHeight="1" x14ac:dyDescent="0.2">
      <c r="A245" s="1764" t="s">
        <v>22</v>
      </c>
      <c r="B245" s="1765"/>
      <c r="C245" s="1765"/>
      <c r="D245" s="1765"/>
      <c r="E245" s="1765"/>
      <c r="F245" s="1765"/>
      <c r="G245" s="1766"/>
      <c r="H245" s="985">
        <f>SUMIF(G12:G225,"LRVB",H12:H225)</f>
        <v>32.5</v>
      </c>
      <c r="I245" s="1152">
        <f>SUMIF(G12:G225,"LRVB",I12:I225)</f>
        <v>32.5</v>
      </c>
      <c r="J245" s="1142">
        <f t="shared" ref="J245:J247" si="38">I245-H245</f>
        <v>0</v>
      </c>
      <c r="K245" s="741">
        <f>SUMIF(G12:G225,"LRVB",K12:K225)</f>
        <v>553.20000000000005</v>
      </c>
      <c r="L245" s="1157">
        <f>SUMIF(G12:G225,"LRVB",L12:L225)</f>
        <v>553.20000000000005</v>
      </c>
      <c r="M245" s="1146">
        <f t="shared" ref="M245:M247" si="39">L245-K245</f>
        <v>0</v>
      </c>
      <c r="N245" s="741">
        <f>SUMIF(G12:G225,"LRVB",N12:N225)</f>
        <v>519.6</v>
      </c>
      <c r="O245" s="1157">
        <f>SUMIF(G12:G225,"LRVB",O12:O225)</f>
        <v>519.6</v>
      </c>
      <c r="P245" s="204">
        <f t="shared" si="35"/>
        <v>0</v>
      </c>
    </row>
    <row r="246" spans="1:33" ht="14.25" customHeight="1" x14ac:dyDescent="0.2">
      <c r="A246" s="1761" t="s">
        <v>21</v>
      </c>
      <c r="B246" s="1762"/>
      <c r="C246" s="1762"/>
      <c r="D246" s="1762"/>
      <c r="E246" s="1762"/>
      <c r="F246" s="1762"/>
      <c r="G246" s="1763"/>
      <c r="H246" s="985">
        <f>SUMIF(G13:G222,"ES",H13:H222)</f>
        <v>366.8</v>
      </c>
      <c r="I246" s="1152">
        <f>SUMIF(G13:G222,"ES",I13:I222)</f>
        <v>366.8</v>
      </c>
      <c r="J246" s="1142">
        <f t="shared" si="38"/>
        <v>0</v>
      </c>
      <c r="K246" s="1001">
        <f>SUMIF(G18:G222,"ES",K18:K222)</f>
        <v>6269.4</v>
      </c>
      <c r="L246" s="1152">
        <f>SUMIF(G18:G222,"ES",L18:L222)</f>
        <v>6269.4</v>
      </c>
      <c r="M246" s="1146">
        <f t="shared" si="39"/>
        <v>0</v>
      </c>
      <c r="N246" s="1296">
        <f>SUMIF(G18:G222,"ES",N18:N222)</f>
        <v>5887.7</v>
      </c>
      <c r="O246" s="1152">
        <f>SUMIF(G18:G222,"ES",O18:O222)</f>
        <v>5887.7</v>
      </c>
      <c r="P246" s="204">
        <f t="shared" si="35"/>
        <v>0</v>
      </c>
    </row>
    <row r="247" spans="1:33" ht="15.75" customHeight="1" x14ac:dyDescent="0.2">
      <c r="A247" s="1764" t="s">
        <v>23</v>
      </c>
      <c r="B247" s="1765"/>
      <c r="C247" s="1765"/>
      <c r="D247" s="1765"/>
      <c r="E247" s="1765"/>
      <c r="F247" s="1765"/>
      <c r="G247" s="1766"/>
      <c r="H247" s="985">
        <f>SUMIF(G11:G225,"Kt",H11:H225)</f>
        <v>10</v>
      </c>
      <c r="I247" s="1152">
        <f>SUMIF(G11:G225,"Kt",I11:I225)</f>
        <v>10</v>
      </c>
      <c r="J247" s="1142">
        <f t="shared" si="38"/>
        <v>0</v>
      </c>
      <c r="K247" s="741">
        <f>SUMIF(G12:G225,"Kt",K12:K225)</f>
        <v>0</v>
      </c>
      <c r="L247" s="1157">
        <f>SUMIF(G12:G225,"Kt",L12:L225)</f>
        <v>0</v>
      </c>
      <c r="M247" s="1146">
        <f t="shared" si="39"/>
        <v>0</v>
      </c>
      <c r="N247" s="741">
        <f>SUMIF(G12:G225,"Kt",N12:N225)</f>
        <v>0</v>
      </c>
      <c r="O247" s="1157">
        <f>SUMIF(G12:G225,"Kt",O12:O225)</f>
        <v>0</v>
      </c>
      <c r="P247" s="204">
        <f t="shared" si="35"/>
        <v>0</v>
      </c>
    </row>
    <row r="248" spans="1:33" ht="15" customHeight="1" thickBot="1" x14ac:dyDescent="0.25">
      <c r="A248" s="1773" t="s">
        <v>16</v>
      </c>
      <c r="B248" s="1774"/>
      <c r="C248" s="1774"/>
      <c r="D248" s="1774"/>
      <c r="E248" s="1774"/>
      <c r="F248" s="1774"/>
      <c r="G248" s="1775"/>
      <c r="H248" s="991">
        <f>SUM(H229,H243)</f>
        <v>13584.1</v>
      </c>
      <c r="I248" s="1155">
        <f>SUM(I229,I243)</f>
        <v>13434.7</v>
      </c>
      <c r="J248" s="1155">
        <f>SUM(J229,J243)</f>
        <v>-149.4</v>
      </c>
      <c r="K248" s="1140">
        <f>SUM(K229,K243)</f>
        <v>20044.599999999999</v>
      </c>
      <c r="L248" s="1160">
        <f>SUM(L229,L243)</f>
        <v>20193.3</v>
      </c>
      <c r="M248" s="1148">
        <f>L248-K248</f>
        <v>148.69999999999999</v>
      </c>
      <c r="N248" s="1469">
        <f ca="1">SUM(N229,N243)</f>
        <v>17470.3</v>
      </c>
      <c r="O248" s="1470">
        <f ca="1">SUM(O229,O243)</f>
        <v>17470.3</v>
      </c>
      <c r="P248" s="1471">
        <f ca="1">O248-N248</f>
        <v>0</v>
      </c>
      <c r="R248" s="3"/>
      <c r="S248" s="3"/>
      <c r="T248" s="3"/>
      <c r="U248" s="3"/>
    </row>
    <row r="249" spans="1:33" x14ac:dyDescent="0.2">
      <c r="H249" s="12"/>
      <c r="I249" s="12"/>
      <c r="J249" s="12"/>
      <c r="K249" s="12"/>
      <c r="L249" s="12"/>
      <c r="M249" s="12"/>
      <c r="N249" s="12"/>
      <c r="O249" s="12"/>
      <c r="P249" s="12"/>
      <c r="Q249" s="12"/>
      <c r="R249" s="10"/>
      <c r="S249" s="10"/>
      <c r="T249" s="10"/>
      <c r="U249" s="10"/>
    </row>
    <row r="250" spans="1:33" x14ac:dyDescent="0.2">
      <c r="F250" s="2017" t="s">
        <v>378</v>
      </c>
      <c r="G250" s="2017"/>
      <c r="H250" s="2017"/>
      <c r="I250" s="2017"/>
      <c r="J250" s="2017"/>
      <c r="K250" s="2017"/>
      <c r="L250" s="999"/>
      <c r="M250" s="999"/>
      <c r="N250" s="12"/>
      <c r="O250" s="12"/>
      <c r="P250" s="12"/>
      <c r="Q250" s="78"/>
      <c r="R250" s="10"/>
      <c r="S250" s="10"/>
      <c r="T250" s="10"/>
      <c r="U250" s="10"/>
    </row>
    <row r="251" spans="1:33" x14ac:dyDescent="0.2">
      <c r="H251" s="95"/>
      <c r="I251" s="95"/>
      <c r="J251" s="95"/>
      <c r="K251" s="95"/>
      <c r="L251" s="95"/>
      <c r="M251" s="95"/>
      <c r="N251" s="95"/>
      <c r="O251" s="95"/>
      <c r="P251" s="95"/>
      <c r="Q251" s="12"/>
      <c r="R251" s="12"/>
      <c r="S251" s="12"/>
      <c r="T251" s="12"/>
      <c r="U251" s="12"/>
    </row>
    <row r="252" spans="1:33" x14ac:dyDescent="0.2">
      <c r="H252" s="17"/>
      <c r="I252" s="17"/>
      <c r="J252" s="17"/>
    </row>
    <row r="254" spans="1:33" s="7" customFormat="1" x14ac:dyDescent="0.2">
      <c r="C254" s="12"/>
      <c r="E254" s="15"/>
      <c r="F254" s="999"/>
      <c r="G254" s="25"/>
      <c r="H254" s="61"/>
      <c r="I254" s="61"/>
      <c r="J254" s="61"/>
      <c r="K254" s="61"/>
      <c r="L254" s="61"/>
      <c r="M254" s="61"/>
      <c r="N254" s="61"/>
      <c r="O254" s="61"/>
      <c r="P254" s="61"/>
      <c r="V254" s="3"/>
      <c r="W254" s="3"/>
      <c r="X254" s="3"/>
      <c r="Y254" s="3"/>
      <c r="Z254" s="3"/>
      <c r="AA254" s="3"/>
      <c r="AB254" s="3"/>
      <c r="AC254" s="3"/>
      <c r="AD254" s="3"/>
      <c r="AE254" s="3"/>
      <c r="AF254" s="3"/>
      <c r="AG254" s="3"/>
    </row>
  </sheetData>
  <mergeCells count="240">
    <mergeCell ref="F109:F111"/>
    <mergeCell ref="A113:A115"/>
    <mergeCell ref="B113:B115"/>
    <mergeCell ref="C113:C115"/>
    <mergeCell ref="D113:D115"/>
    <mergeCell ref="E113:E115"/>
    <mergeCell ref="F113:F115"/>
    <mergeCell ref="U113:U115"/>
    <mergeCell ref="A117:A119"/>
    <mergeCell ref="B117:B119"/>
    <mergeCell ref="C117:C119"/>
    <mergeCell ref="D117:D119"/>
    <mergeCell ref="E117:E119"/>
    <mergeCell ref="Q117:Q119"/>
    <mergeCell ref="T117:T119"/>
    <mergeCell ref="O122:O124"/>
    <mergeCell ref="A120:A121"/>
    <mergeCell ref="B120:B121"/>
    <mergeCell ref="C120:C121"/>
    <mergeCell ref="D120:D121"/>
    <mergeCell ref="E120:E121"/>
    <mergeCell ref="F120:F121"/>
    <mergeCell ref="Q122:Q123"/>
    <mergeCell ref="F117:F119"/>
    <mergeCell ref="Q61:Q63"/>
    <mergeCell ref="U94:U95"/>
    <mergeCell ref="U147:U149"/>
    <mergeCell ref="U65:U69"/>
    <mergeCell ref="Q88:Q89"/>
    <mergeCell ref="R134:R135"/>
    <mergeCell ref="S134:S135"/>
    <mergeCell ref="T134:T135"/>
    <mergeCell ref="U134:U136"/>
    <mergeCell ref="U128:U129"/>
    <mergeCell ref="U61:U63"/>
    <mergeCell ref="U105:U108"/>
    <mergeCell ref="Q96:Q97"/>
    <mergeCell ref="Q102:Q103"/>
    <mergeCell ref="U98:U103"/>
    <mergeCell ref="U109:U111"/>
    <mergeCell ref="U117:U119"/>
    <mergeCell ref="U79:U82"/>
    <mergeCell ref="R88:R89"/>
    <mergeCell ref="U87:U89"/>
    <mergeCell ref="A248:G248"/>
    <mergeCell ref="Q220:Q221"/>
    <mergeCell ref="Q224:U224"/>
    <mergeCell ref="Q225:U225"/>
    <mergeCell ref="D203:D206"/>
    <mergeCell ref="C214:G214"/>
    <mergeCell ref="A216:A217"/>
    <mergeCell ref="B216:B217"/>
    <mergeCell ref="C216:C217"/>
    <mergeCell ref="D216:D217"/>
    <mergeCell ref="E216:E217"/>
    <mergeCell ref="A232:G232"/>
    <mergeCell ref="D219:D222"/>
    <mergeCell ref="C223:G223"/>
    <mergeCell ref="B224:G224"/>
    <mergeCell ref="B225:G225"/>
    <mergeCell ref="C215:P215"/>
    <mergeCell ref="F250:K250"/>
    <mergeCell ref="I8:I10"/>
    <mergeCell ref="A239:G239"/>
    <mergeCell ref="A240:G240"/>
    <mergeCell ref="A241:G241"/>
    <mergeCell ref="A242:G242"/>
    <mergeCell ref="A243:G243"/>
    <mergeCell ref="A244:G244"/>
    <mergeCell ref="A233:G233"/>
    <mergeCell ref="A234:G234"/>
    <mergeCell ref="A235:G235"/>
    <mergeCell ref="A236:G236"/>
    <mergeCell ref="A237:G237"/>
    <mergeCell ref="A238:G238"/>
    <mergeCell ref="A227:G227"/>
    <mergeCell ref="A228:G228"/>
    <mergeCell ref="A229:G229"/>
    <mergeCell ref="A230:G230"/>
    <mergeCell ref="A231:G231"/>
    <mergeCell ref="A245:G245"/>
    <mergeCell ref="A246:G246"/>
    <mergeCell ref="A247:G247"/>
    <mergeCell ref="A200:A201"/>
    <mergeCell ref="B200:B201"/>
    <mergeCell ref="C200:C201"/>
    <mergeCell ref="D200:D201"/>
    <mergeCell ref="E200:E201"/>
    <mergeCell ref="C168:G168"/>
    <mergeCell ref="C169:U169"/>
    <mergeCell ref="D170:D171"/>
    <mergeCell ref="D172:D174"/>
    <mergeCell ref="D175:D178"/>
    <mergeCell ref="C188:G188"/>
    <mergeCell ref="C189:Q189"/>
    <mergeCell ref="D190:D192"/>
    <mergeCell ref="D193:D195"/>
    <mergeCell ref="D197:D198"/>
    <mergeCell ref="Q197:Q198"/>
    <mergeCell ref="U196:U199"/>
    <mergeCell ref="D162:D163"/>
    <mergeCell ref="E162:E163"/>
    <mergeCell ref="Q162:Q163"/>
    <mergeCell ref="D164:D166"/>
    <mergeCell ref="E164:E166"/>
    <mergeCell ref="D153:D155"/>
    <mergeCell ref="E153:E155"/>
    <mergeCell ref="F154:F157"/>
    <mergeCell ref="Q154:Q155"/>
    <mergeCell ref="D156:D158"/>
    <mergeCell ref="E156:E158"/>
    <mergeCell ref="Q157:Q158"/>
    <mergeCell ref="F158:F160"/>
    <mergeCell ref="D159:D161"/>
    <mergeCell ref="E159:E161"/>
    <mergeCell ref="Q160:Q161"/>
    <mergeCell ref="D150:D152"/>
    <mergeCell ref="E150:E152"/>
    <mergeCell ref="F150:F152"/>
    <mergeCell ref="Q137:Q138"/>
    <mergeCell ref="D140:D143"/>
    <mergeCell ref="Q140:Q143"/>
    <mergeCell ref="D144:D146"/>
    <mergeCell ref="E144:E146"/>
    <mergeCell ref="F144:F146"/>
    <mergeCell ref="Q145:Q146"/>
    <mergeCell ref="A137:A139"/>
    <mergeCell ref="B137:B139"/>
    <mergeCell ref="C137:C139"/>
    <mergeCell ref="D137:D139"/>
    <mergeCell ref="E137:E139"/>
    <mergeCell ref="F137:F139"/>
    <mergeCell ref="D122:D124"/>
    <mergeCell ref="K122:K124"/>
    <mergeCell ref="N122:N124"/>
    <mergeCell ref="A134:A136"/>
    <mergeCell ref="B134:B136"/>
    <mergeCell ref="C134:C136"/>
    <mergeCell ref="D134:D136"/>
    <mergeCell ref="E134:E136"/>
    <mergeCell ref="F134:F136"/>
    <mergeCell ref="L122:L124"/>
    <mergeCell ref="A68:A69"/>
    <mergeCell ref="B68:B69"/>
    <mergeCell ref="C68:C69"/>
    <mergeCell ref="D68:D69"/>
    <mergeCell ref="E68:E69"/>
    <mergeCell ref="A109:A111"/>
    <mergeCell ref="B109:B111"/>
    <mergeCell ref="C109:C111"/>
    <mergeCell ref="D109:D111"/>
    <mergeCell ref="E109:E111"/>
    <mergeCell ref="D96:D97"/>
    <mergeCell ref="D98:D102"/>
    <mergeCell ref="E98:E103"/>
    <mergeCell ref="D104:D107"/>
    <mergeCell ref="D79:D82"/>
    <mergeCell ref="D83:D87"/>
    <mergeCell ref="E83:E87"/>
    <mergeCell ref="D88:D89"/>
    <mergeCell ref="D90:D91"/>
    <mergeCell ref="A70:A72"/>
    <mergeCell ref="B70:B72"/>
    <mergeCell ref="C70:C72"/>
    <mergeCell ref="D24:D27"/>
    <mergeCell ref="E24:E40"/>
    <mergeCell ref="D41:D42"/>
    <mergeCell ref="E41:E44"/>
    <mergeCell ref="D43:D44"/>
    <mergeCell ref="F43:F44"/>
    <mergeCell ref="D18:D19"/>
    <mergeCell ref="D49:D50"/>
    <mergeCell ref="E49:E50"/>
    <mergeCell ref="F49:F50"/>
    <mergeCell ref="D45:D46"/>
    <mergeCell ref="E45:E46"/>
    <mergeCell ref="F45:F46"/>
    <mergeCell ref="D47:D48"/>
    <mergeCell ref="E47:E48"/>
    <mergeCell ref="F47:F48"/>
    <mergeCell ref="A4:U4"/>
    <mergeCell ref="A5:U5"/>
    <mergeCell ref="A6:U6"/>
    <mergeCell ref="Q7:U7"/>
    <mergeCell ref="A8:A10"/>
    <mergeCell ref="B8:B10"/>
    <mergeCell ref="C8:C10"/>
    <mergeCell ref="D8:D10"/>
    <mergeCell ref="E8:E10"/>
    <mergeCell ref="J8:J10"/>
    <mergeCell ref="P8:P10"/>
    <mergeCell ref="Q8:T8"/>
    <mergeCell ref="R9:T9"/>
    <mergeCell ref="O8:O10"/>
    <mergeCell ref="F8:F10"/>
    <mergeCell ref="G8:G10"/>
    <mergeCell ref="H8:H10"/>
    <mergeCell ref="K8:K10"/>
    <mergeCell ref="N8:N10"/>
    <mergeCell ref="Q9:Q10"/>
    <mergeCell ref="L8:L10"/>
    <mergeCell ref="M8:M10"/>
    <mergeCell ref="A20:A23"/>
    <mergeCell ref="B20:B23"/>
    <mergeCell ref="C20:C23"/>
    <mergeCell ref="D20:D23"/>
    <mergeCell ref="E20:E23"/>
    <mergeCell ref="A11:U11"/>
    <mergeCell ref="A12:U12"/>
    <mergeCell ref="B13:U13"/>
    <mergeCell ref="C14:U14"/>
    <mergeCell ref="D15:D17"/>
    <mergeCell ref="E15:E17"/>
    <mergeCell ref="F20:F23"/>
    <mergeCell ref="Q22:Q23"/>
    <mergeCell ref="U22:U23"/>
    <mergeCell ref="U162:U163"/>
    <mergeCell ref="F68:F69"/>
    <mergeCell ref="D51:D52"/>
    <mergeCell ref="E51:E52"/>
    <mergeCell ref="F51:F52"/>
    <mergeCell ref="D59:D60"/>
    <mergeCell ref="E59:E60"/>
    <mergeCell ref="Q59:Q60"/>
    <mergeCell ref="D61:D63"/>
    <mergeCell ref="E61:E63"/>
    <mergeCell ref="D53:D54"/>
    <mergeCell ref="E53:E54"/>
    <mergeCell ref="D55:D56"/>
    <mergeCell ref="E55:E56"/>
    <mergeCell ref="D57:D58"/>
    <mergeCell ref="E57:E58"/>
    <mergeCell ref="D70:D72"/>
    <mergeCell ref="D73:D76"/>
    <mergeCell ref="D65:D67"/>
    <mergeCell ref="E65:E67"/>
    <mergeCell ref="D147:D149"/>
    <mergeCell ref="E147:E149"/>
    <mergeCell ref="F147:F149"/>
    <mergeCell ref="Q148:Q149"/>
  </mergeCells>
  <printOptions horizontalCentered="1"/>
  <pageMargins left="0.19685039370078741" right="0.19685039370078741" top="0.39370078740157483" bottom="0" header="0" footer="0"/>
  <pageSetup paperSize="9" scale="68" orientation="landscape" r:id="rId1"/>
  <rowBreaks count="1" manualBreakCount="1">
    <brk id="97" max="20"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79"/>
  <sheetViews>
    <sheetView topLeftCell="A133" zoomScaleNormal="100" zoomScaleSheetLayoutView="100" workbookViewId="0">
      <selection activeCell="W148" sqref="W148"/>
    </sheetView>
  </sheetViews>
  <sheetFormatPr defaultRowHeight="12.75" x14ac:dyDescent="0.2"/>
  <cols>
    <col min="1" max="4" width="2.7109375" style="7" customWidth="1"/>
    <col min="5" max="5" width="30" style="7" customWidth="1"/>
    <col min="6" max="6" width="3.28515625" style="15" customWidth="1"/>
    <col min="7" max="7" width="3.5703125" style="15" hidden="1" customWidth="1"/>
    <col min="8" max="8" width="3.28515625" style="21" customWidth="1"/>
    <col min="9" max="9" width="11.5703125" style="21" customWidth="1"/>
    <col min="10" max="10" width="7.42578125" style="25" customWidth="1"/>
    <col min="11" max="11" width="8.7109375" style="7" customWidth="1"/>
    <col min="12" max="12" width="9.42578125" style="7" customWidth="1"/>
    <col min="13" max="13" width="9.85546875" style="7" customWidth="1"/>
    <col min="14" max="14" width="9.28515625" style="7" customWidth="1"/>
    <col min="15" max="15" width="35.140625" style="7" customWidth="1"/>
    <col min="16" max="16" width="5.140625" style="7" customWidth="1"/>
    <col min="17" max="19" width="4.5703125" style="7" customWidth="1"/>
    <col min="20" max="16384" width="9.140625" style="3"/>
  </cols>
  <sheetData>
    <row r="1" spans="1:19" s="168" customFormat="1" ht="14.25" customHeight="1" x14ac:dyDescent="0.25">
      <c r="O1" s="2116" t="s">
        <v>141</v>
      </c>
      <c r="P1" s="2117"/>
      <c r="Q1" s="2117"/>
      <c r="R1" s="2117"/>
      <c r="S1" s="2117"/>
    </row>
    <row r="2" spans="1:19" s="168" customFormat="1" ht="14.25" customHeight="1" x14ac:dyDescent="0.25">
      <c r="O2" s="1554"/>
      <c r="P2" s="1555"/>
      <c r="Q2" s="1555"/>
      <c r="R2" s="1555"/>
      <c r="S2" s="1555"/>
    </row>
    <row r="3" spans="1:19" s="65" customFormat="1" ht="15.75" x14ac:dyDescent="0.2">
      <c r="A3" s="1719" t="s">
        <v>407</v>
      </c>
      <c r="B3" s="1719"/>
      <c r="C3" s="1719"/>
      <c r="D3" s="1719"/>
      <c r="E3" s="1719"/>
      <c r="F3" s="1719"/>
      <c r="G3" s="1719"/>
      <c r="H3" s="1719"/>
      <c r="I3" s="1719"/>
      <c r="J3" s="1719"/>
      <c r="K3" s="1719"/>
      <c r="L3" s="1719"/>
      <c r="M3" s="1719"/>
      <c r="N3" s="1719"/>
      <c r="O3" s="1719"/>
      <c r="P3" s="1719"/>
      <c r="Q3" s="1719"/>
      <c r="R3" s="1719"/>
      <c r="S3" s="1719"/>
    </row>
    <row r="4" spans="1:19" ht="15.75" x14ac:dyDescent="0.2">
      <c r="A4" s="1720" t="s">
        <v>25</v>
      </c>
      <c r="B4" s="1720"/>
      <c r="C4" s="1720"/>
      <c r="D4" s="1720"/>
      <c r="E4" s="1720"/>
      <c r="F4" s="1720"/>
      <c r="G4" s="1720"/>
      <c r="H4" s="1720"/>
      <c r="I4" s="1720"/>
      <c r="J4" s="1720"/>
      <c r="K4" s="1720"/>
      <c r="L4" s="1720"/>
      <c r="M4" s="1720"/>
      <c r="N4" s="1720"/>
      <c r="O4" s="1720"/>
      <c r="P4" s="1720"/>
      <c r="Q4" s="1720"/>
      <c r="R4" s="1720"/>
      <c r="S4" s="1720"/>
    </row>
    <row r="5" spans="1:19" ht="15.75" x14ac:dyDescent="0.2">
      <c r="A5" s="1717" t="s">
        <v>115</v>
      </c>
      <c r="B5" s="1717"/>
      <c r="C5" s="1717"/>
      <c r="D5" s="1717"/>
      <c r="E5" s="1717"/>
      <c r="F5" s="1717"/>
      <c r="G5" s="1717"/>
      <c r="H5" s="1717"/>
      <c r="I5" s="1717"/>
      <c r="J5" s="1717"/>
      <c r="K5" s="1717"/>
      <c r="L5" s="1717"/>
      <c r="M5" s="1717"/>
      <c r="N5" s="1717"/>
      <c r="O5" s="1717"/>
      <c r="P5" s="1717"/>
      <c r="Q5" s="1717"/>
      <c r="R5" s="1717"/>
      <c r="S5" s="1717"/>
    </row>
    <row r="6" spans="1:19" ht="13.5" thickBot="1" x14ac:dyDescent="0.25">
      <c r="O6" s="1721" t="s">
        <v>111</v>
      </c>
      <c r="P6" s="1721"/>
      <c r="Q6" s="1721"/>
      <c r="R6" s="1721"/>
      <c r="S6" s="1722"/>
    </row>
    <row r="7" spans="1:19" s="65" customFormat="1" ht="24.75" customHeight="1" x14ac:dyDescent="0.2">
      <c r="A7" s="1934" t="s">
        <v>17</v>
      </c>
      <c r="B7" s="1937" t="s">
        <v>0</v>
      </c>
      <c r="C7" s="1937" t="s">
        <v>1</v>
      </c>
      <c r="D7" s="1937" t="s">
        <v>73</v>
      </c>
      <c r="E7" s="1943" t="s">
        <v>12</v>
      </c>
      <c r="F7" s="1925" t="s">
        <v>2</v>
      </c>
      <c r="G7" s="2118" t="s">
        <v>119</v>
      </c>
      <c r="H7" s="1928" t="s">
        <v>3</v>
      </c>
      <c r="I7" s="2121" t="s">
        <v>74</v>
      </c>
      <c r="J7" s="1931" t="s">
        <v>4</v>
      </c>
      <c r="K7" s="1723" t="s">
        <v>432</v>
      </c>
      <c r="L7" s="1723" t="s">
        <v>431</v>
      </c>
      <c r="M7" s="1723" t="s">
        <v>218</v>
      </c>
      <c r="N7" s="1723" t="s">
        <v>404</v>
      </c>
      <c r="O7" s="1918" t="s">
        <v>11</v>
      </c>
      <c r="P7" s="1919"/>
      <c r="Q7" s="1919"/>
      <c r="R7" s="1919"/>
      <c r="S7" s="1920"/>
    </row>
    <row r="8" spans="1:19" s="65" customFormat="1" ht="18.75" customHeight="1" x14ac:dyDescent="0.2">
      <c r="A8" s="1935"/>
      <c r="B8" s="1938"/>
      <c r="C8" s="1938"/>
      <c r="D8" s="1938"/>
      <c r="E8" s="1944"/>
      <c r="F8" s="1926"/>
      <c r="G8" s="2119"/>
      <c r="H8" s="1929"/>
      <c r="I8" s="2122"/>
      <c r="J8" s="1932"/>
      <c r="K8" s="1916"/>
      <c r="L8" s="1916"/>
      <c r="M8" s="1916"/>
      <c r="N8" s="1916"/>
      <c r="O8" s="1921" t="s">
        <v>12</v>
      </c>
      <c r="P8" s="1923" t="s">
        <v>87</v>
      </c>
      <c r="Q8" s="1923"/>
      <c r="R8" s="1923"/>
      <c r="S8" s="1924"/>
    </row>
    <row r="9" spans="1:19" s="65" customFormat="1" ht="72" customHeight="1" thickBot="1" x14ac:dyDescent="0.25">
      <c r="A9" s="1936"/>
      <c r="B9" s="1939"/>
      <c r="C9" s="1939"/>
      <c r="D9" s="1939"/>
      <c r="E9" s="1945"/>
      <c r="F9" s="1927"/>
      <c r="G9" s="2120"/>
      <c r="H9" s="1930"/>
      <c r="I9" s="2123"/>
      <c r="J9" s="1933"/>
      <c r="K9" s="1917"/>
      <c r="L9" s="1917"/>
      <c r="M9" s="1917"/>
      <c r="N9" s="1917"/>
      <c r="O9" s="1922"/>
      <c r="P9" s="5" t="s">
        <v>91</v>
      </c>
      <c r="Q9" s="169" t="s">
        <v>143</v>
      </c>
      <c r="R9" s="169" t="s">
        <v>219</v>
      </c>
      <c r="S9" s="6" t="s">
        <v>405</v>
      </c>
    </row>
    <row r="10" spans="1:19" s="14" customFormat="1" ht="15" customHeight="1" x14ac:dyDescent="0.2">
      <c r="A10" s="1948" t="s">
        <v>61</v>
      </c>
      <c r="B10" s="1949"/>
      <c r="C10" s="1949"/>
      <c r="D10" s="1949"/>
      <c r="E10" s="1949"/>
      <c r="F10" s="1949"/>
      <c r="G10" s="1949"/>
      <c r="H10" s="1949"/>
      <c r="I10" s="1949"/>
      <c r="J10" s="1949"/>
      <c r="K10" s="1949"/>
      <c r="L10" s="1949"/>
      <c r="M10" s="1949"/>
      <c r="N10" s="1949"/>
      <c r="O10" s="1949"/>
      <c r="P10" s="1949"/>
      <c r="Q10" s="1949"/>
      <c r="R10" s="1949"/>
      <c r="S10" s="1950"/>
    </row>
    <row r="11" spans="1:19" s="14" customFormat="1" ht="14.25" customHeight="1" x14ac:dyDescent="0.2">
      <c r="A11" s="1951" t="s">
        <v>45</v>
      </c>
      <c r="B11" s="1952"/>
      <c r="C11" s="1952"/>
      <c r="D11" s="1952"/>
      <c r="E11" s="1952"/>
      <c r="F11" s="1952"/>
      <c r="G11" s="1952"/>
      <c r="H11" s="1952"/>
      <c r="I11" s="1952"/>
      <c r="J11" s="1952"/>
      <c r="K11" s="1952"/>
      <c r="L11" s="1952"/>
      <c r="M11" s="1952"/>
      <c r="N11" s="1952"/>
      <c r="O11" s="1952"/>
      <c r="P11" s="1952"/>
      <c r="Q11" s="1952"/>
      <c r="R11" s="1952"/>
      <c r="S11" s="1953"/>
    </row>
    <row r="12" spans="1:19" ht="15" customHeight="1" x14ac:dyDescent="0.2">
      <c r="A12" s="31" t="s">
        <v>5</v>
      </c>
      <c r="B12" s="1954" t="s">
        <v>62</v>
      </c>
      <c r="C12" s="1955"/>
      <c r="D12" s="1955"/>
      <c r="E12" s="1955"/>
      <c r="F12" s="1955"/>
      <c r="G12" s="1955"/>
      <c r="H12" s="1955"/>
      <c r="I12" s="1955"/>
      <c r="J12" s="1955"/>
      <c r="K12" s="1955"/>
      <c r="L12" s="1955"/>
      <c r="M12" s="1955"/>
      <c r="N12" s="1955"/>
      <c r="O12" s="1955"/>
      <c r="P12" s="1955"/>
      <c r="Q12" s="1955"/>
      <c r="R12" s="1955"/>
      <c r="S12" s="1956"/>
    </row>
    <row r="13" spans="1:19" ht="15.75" customHeight="1" x14ac:dyDescent="0.2">
      <c r="A13" s="52" t="s">
        <v>5</v>
      </c>
      <c r="B13" s="53" t="s">
        <v>5</v>
      </c>
      <c r="C13" s="1957" t="s">
        <v>41</v>
      </c>
      <c r="D13" s="1958"/>
      <c r="E13" s="1958"/>
      <c r="F13" s="1958"/>
      <c r="G13" s="1958"/>
      <c r="H13" s="1958"/>
      <c r="I13" s="1958"/>
      <c r="J13" s="1958"/>
      <c r="K13" s="1958"/>
      <c r="L13" s="1958"/>
      <c r="M13" s="1958"/>
      <c r="N13" s="1958"/>
      <c r="O13" s="1958"/>
      <c r="P13" s="1958"/>
      <c r="Q13" s="1958"/>
      <c r="R13" s="1958"/>
      <c r="S13" s="1959"/>
    </row>
    <row r="14" spans="1:19" ht="39" customHeight="1" x14ac:dyDescent="0.2">
      <c r="A14" s="795" t="s">
        <v>5</v>
      </c>
      <c r="B14" s="798" t="s">
        <v>5</v>
      </c>
      <c r="C14" s="811" t="s">
        <v>5</v>
      </c>
      <c r="D14" s="785"/>
      <c r="E14" s="307" t="s">
        <v>98</v>
      </c>
      <c r="F14" s="154"/>
      <c r="G14" s="325"/>
      <c r="H14" s="318" t="s">
        <v>27</v>
      </c>
      <c r="I14" s="787" t="s">
        <v>223</v>
      </c>
      <c r="J14" s="48"/>
      <c r="K14" s="126"/>
      <c r="L14" s="366"/>
      <c r="M14" s="131"/>
      <c r="N14" s="366"/>
      <c r="O14" s="377"/>
      <c r="P14" s="381"/>
      <c r="Q14" s="199"/>
      <c r="R14" s="199"/>
      <c r="S14" s="414"/>
    </row>
    <row r="15" spans="1:19" ht="16.5" customHeight="1" x14ac:dyDescent="0.2">
      <c r="A15" s="795"/>
      <c r="B15" s="798"/>
      <c r="C15" s="811"/>
      <c r="D15" s="784" t="s">
        <v>5</v>
      </c>
      <c r="E15" s="1817" t="s">
        <v>118</v>
      </c>
      <c r="F15" s="803"/>
      <c r="G15" s="2071" t="s">
        <v>121</v>
      </c>
      <c r="H15" s="805"/>
      <c r="I15" s="2062"/>
      <c r="J15" s="74" t="s">
        <v>24</v>
      </c>
      <c r="K15" s="125">
        <v>140</v>
      </c>
      <c r="L15" s="132">
        <v>140</v>
      </c>
      <c r="M15" s="163">
        <v>140</v>
      </c>
      <c r="N15" s="132"/>
      <c r="O15" s="62" t="s">
        <v>381</v>
      </c>
      <c r="P15" s="185">
        <v>3.9</v>
      </c>
      <c r="Q15" s="411">
        <v>3.9</v>
      </c>
      <c r="R15" s="171">
        <v>3.9</v>
      </c>
      <c r="S15" s="727">
        <v>3.9</v>
      </c>
    </row>
    <row r="16" spans="1:19" ht="25.5" customHeight="1" x14ac:dyDescent="0.2">
      <c r="A16" s="795"/>
      <c r="B16" s="798"/>
      <c r="C16" s="811"/>
      <c r="D16" s="812"/>
      <c r="E16" s="1748"/>
      <c r="F16" s="803"/>
      <c r="G16" s="2071"/>
      <c r="H16" s="805"/>
      <c r="I16" s="2062"/>
      <c r="J16" s="29"/>
      <c r="K16" s="126"/>
      <c r="L16" s="366"/>
      <c r="M16" s="131"/>
      <c r="N16" s="366"/>
      <c r="O16" s="1290" t="s">
        <v>382</v>
      </c>
      <c r="P16" s="941" t="s">
        <v>240</v>
      </c>
      <c r="Q16" s="1359" t="s">
        <v>241</v>
      </c>
      <c r="R16" s="942" t="s">
        <v>241</v>
      </c>
      <c r="S16" s="943" t="s">
        <v>241</v>
      </c>
    </row>
    <row r="17" spans="1:19" ht="17.25" customHeight="1" x14ac:dyDescent="0.2">
      <c r="A17" s="795"/>
      <c r="B17" s="798"/>
      <c r="C17" s="811"/>
      <c r="D17" s="812"/>
      <c r="E17" s="1896"/>
      <c r="F17" s="803"/>
      <c r="G17" s="2127"/>
      <c r="H17" s="805"/>
      <c r="I17" s="2126"/>
      <c r="J17" s="47"/>
      <c r="K17" s="126"/>
      <c r="L17" s="366"/>
      <c r="M17" s="131"/>
      <c r="N17" s="366"/>
      <c r="O17" s="421"/>
      <c r="P17" s="389"/>
      <c r="Q17" s="413"/>
      <c r="R17" s="1333"/>
      <c r="S17" s="415"/>
    </row>
    <row r="18" spans="1:19" ht="16.5" customHeight="1" x14ac:dyDescent="0.2">
      <c r="A18" s="1803"/>
      <c r="B18" s="1804"/>
      <c r="C18" s="2111"/>
      <c r="D18" s="2063" t="s">
        <v>7</v>
      </c>
      <c r="E18" s="1817" t="s">
        <v>30</v>
      </c>
      <c r="F18" s="1965" t="s">
        <v>101</v>
      </c>
      <c r="G18" s="2066" t="s">
        <v>122</v>
      </c>
      <c r="H18" s="1827"/>
      <c r="I18" s="2094"/>
      <c r="J18" s="822" t="s">
        <v>24</v>
      </c>
      <c r="K18" s="125">
        <v>15.6</v>
      </c>
      <c r="L18" s="132">
        <v>15.6</v>
      </c>
      <c r="M18" s="163">
        <v>15.6</v>
      </c>
      <c r="N18" s="132"/>
      <c r="O18" s="1280" t="s">
        <v>32</v>
      </c>
      <c r="P18" s="45">
        <v>4</v>
      </c>
      <c r="Q18" s="45">
        <v>4</v>
      </c>
      <c r="R18" s="1043">
        <v>4</v>
      </c>
      <c r="S18" s="274">
        <v>4</v>
      </c>
    </row>
    <row r="19" spans="1:19" ht="16.5" customHeight="1" x14ac:dyDescent="0.2">
      <c r="A19" s="1803"/>
      <c r="B19" s="1804"/>
      <c r="C19" s="2111"/>
      <c r="D19" s="1850"/>
      <c r="E19" s="1748"/>
      <c r="F19" s="1966"/>
      <c r="G19" s="2060"/>
      <c r="H19" s="1827"/>
      <c r="I19" s="2094"/>
      <c r="J19" s="820" t="s">
        <v>58</v>
      </c>
      <c r="K19" s="126">
        <v>55</v>
      </c>
      <c r="L19" s="366"/>
      <c r="M19" s="131"/>
      <c r="N19" s="366"/>
      <c r="O19" s="41" t="s">
        <v>86</v>
      </c>
      <c r="P19" s="1235">
        <v>3</v>
      </c>
      <c r="Q19" s="1235">
        <v>3</v>
      </c>
      <c r="R19" s="1360">
        <v>3</v>
      </c>
      <c r="S19" s="1361">
        <v>3</v>
      </c>
    </row>
    <row r="20" spans="1:19" ht="16.5" customHeight="1" x14ac:dyDescent="0.2">
      <c r="A20" s="1803"/>
      <c r="B20" s="1804"/>
      <c r="C20" s="2111"/>
      <c r="D20" s="1850"/>
      <c r="E20" s="1748"/>
      <c r="F20" s="1966"/>
      <c r="G20" s="2060"/>
      <c r="H20" s="1827"/>
      <c r="I20" s="2094"/>
      <c r="J20" s="1268" t="s">
        <v>58</v>
      </c>
      <c r="K20" s="1364">
        <v>-11.9</v>
      </c>
      <c r="L20" s="1457">
        <v>11.9</v>
      </c>
      <c r="M20" s="131"/>
      <c r="N20" s="366"/>
      <c r="O20" s="2124" t="s">
        <v>170</v>
      </c>
      <c r="P20" s="99">
        <v>10</v>
      </c>
      <c r="Q20" s="1520">
        <v>100</v>
      </c>
      <c r="R20" s="1362"/>
      <c r="S20" s="1363"/>
    </row>
    <row r="21" spans="1:19" ht="15.75" customHeight="1" x14ac:dyDescent="0.2">
      <c r="A21" s="1803"/>
      <c r="B21" s="1804"/>
      <c r="C21" s="2111"/>
      <c r="D21" s="1850"/>
      <c r="E21" s="1818"/>
      <c r="F21" s="1967"/>
      <c r="G21" s="2128"/>
      <c r="H21" s="1827"/>
      <c r="I21" s="2129"/>
      <c r="J21" s="404"/>
      <c r="K21" s="124"/>
      <c r="L21" s="133"/>
      <c r="M21" s="130"/>
      <c r="N21" s="133"/>
      <c r="O21" s="2125"/>
      <c r="P21" s="94"/>
      <c r="Q21" s="175"/>
      <c r="R21" s="175"/>
      <c r="S21" s="273"/>
    </row>
    <row r="22" spans="1:19" ht="18" customHeight="1" x14ac:dyDescent="0.2">
      <c r="A22" s="795"/>
      <c r="B22" s="798"/>
      <c r="C22" s="811"/>
      <c r="D22" s="2063" t="s">
        <v>26</v>
      </c>
      <c r="E22" s="1817" t="s">
        <v>31</v>
      </c>
      <c r="F22" s="1946"/>
      <c r="G22" s="656"/>
      <c r="H22" s="805"/>
      <c r="I22" s="789"/>
      <c r="J22" s="820" t="s">
        <v>24</v>
      </c>
      <c r="K22" s="126">
        <v>313.39999999999998</v>
      </c>
      <c r="L22" s="366">
        <v>313.39999999999998</v>
      </c>
      <c r="M22" s="1291">
        <v>313.39999999999998</v>
      </c>
      <c r="N22" s="366"/>
      <c r="O22" s="475" t="s">
        <v>242</v>
      </c>
      <c r="P22" s="476"/>
      <c r="Q22" s="477"/>
      <c r="R22" s="1051"/>
      <c r="S22" s="50"/>
    </row>
    <row r="23" spans="1:19" ht="29.25" customHeight="1" x14ac:dyDescent="0.2">
      <c r="A23" s="795"/>
      <c r="B23" s="798"/>
      <c r="C23" s="811"/>
      <c r="D23" s="1850"/>
      <c r="E23" s="1964"/>
      <c r="F23" s="1897"/>
      <c r="G23" s="803"/>
      <c r="H23" s="805"/>
      <c r="I23" s="789"/>
      <c r="J23" s="820" t="s">
        <v>58</v>
      </c>
      <c r="K23" s="1364">
        <f>97.5-6.5</f>
        <v>91</v>
      </c>
      <c r="L23" s="366"/>
      <c r="M23" s="131"/>
      <c r="N23" s="366"/>
      <c r="O23" s="837" t="s">
        <v>243</v>
      </c>
      <c r="P23" s="378">
        <v>430</v>
      </c>
      <c r="Q23" s="417">
        <v>430</v>
      </c>
      <c r="R23" s="364">
        <v>430</v>
      </c>
      <c r="S23" s="379">
        <v>430</v>
      </c>
    </row>
    <row r="24" spans="1:19" ht="25.5" customHeight="1" x14ac:dyDescent="0.2">
      <c r="A24" s="795"/>
      <c r="B24" s="798"/>
      <c r="C24" s="811"/>
      <c r="D24" s="1850"/>
      <c r="E24" s="1964"/>
      <c r="F24" s="1897"/>
      <c r="G24" s="803"/>
      <c r="H24" s="805"/>
      <c r="I24" s="789"/>
      <c r="J24" s="820"/>
      <c r="K24" s="126"/>
      <c r="L24" s="366"/>
      <c r="M24" s="131"/>
      <c r="N24" s="366"/>
      <c r="O24" s="58" t="s">
        <v>190</v>
      </c>
      <c r="P24" s="478">
        <v>42</v>
      </c>
      <c r="Q24" s="479">
        <v>42</v>
      </c>
      <c r="R24" s="1052">
        <v>42</v>
      </c>
      <c r="S24" s="480">
        <v>42</v>
      </c>
    </row>
    <row r="25" spans="1:19" ht="15" customHeight="1" x14ac:dyDescent="0.2">
      <c r="A25" s="795"/>
      <c r="B25" s="798"/>
      <c r="C25" s="811"/>
      <c r="D25" s="1850"/>
      <c r="E25" s="1964"/>
      <c r="F25" s="1897"/>
      <c r="G25" s="782"/>
      <c r="H25" s="805"/>
      <c r="I25" s="789"/>
      <c r="J25" s="820"/>
      <c r="K25" s="126"/>
      <c r="L25" s="366"/>
      <c r="M25" s="131"/>
      <c r="N25" s="366"/>
      <c r="O25" s="482" t="s">
        <v>244</v>
      </c>
      <c r="P25" s="334"/>
      <c r="Q25" s="483"/>
      <c r="R25" s="1053"/>
      <c r="S25" s="484"/>
    </row>
    <row r="26" spans="1:19" ht="13.5" customHeight="1" x14ac:dyDescent="0.2">
      <c r="A26" s="795"/>
      <c r="B26" s="798"/>
      <c r="C26" s="811"/>
      <c r="D26" s="1850"/>
      <c r="E26" s="268"/>
      <c r="F26" s="1897"/>
      <c r="G26" s="782"/>
      <c r="H26" s="805"/>
      <c r="I26" s="789"/>
      <c r="J26" s="820"/>
      <c r="K26" s="126"/>
      <c r="L26" s="366"/>
      <c r="M26" s="131"/>
      <c r="N26" s="366"/>
      <c r="O26" s="801" t="s">
        <v>113</v>
      </c>
      <c r="P26" s="99">
        <v>13</v>
      </c>
      <c r="Q26" s="485">
        <v>13</v>
      </c>
      <c r="R26" s="173">
        <v>13</v>
      </c>
      <c r="S26" s="1232">
        <v>13</v>
      </c>
    </row>
    <row r="27" spans="1:19" ht="13.5" customHeight="1" x14ac:dyDescent="0.2">
      <c r="A27" s="795"/>
      <c r="B27" s="798"/>
      <c r="C27" s="811"/>
      <c r="D27" s="1850"/>
      <c r="E27" s="268"/>
      <c r="F27" s="1897"/>
      <c r="G27" s="782"/>
      <c r="H27" s="805"/>
      <c r="I27" s="789"/>
      <c r="J27" s="820"/>
      <c r="K27" s="126"/>
      <c r="L27" s="366"/>
      <c r="M27" s="131"/>
      <c r="N27" s="366"/>
      <c r="O27" s="800" t="s">
        <v>33</v>
      </c>
      <c r="P27" s="43" t="s">
        <v>245</v>
      </c>
      <c r="Q27" s="215" t="s">
        <v>245</v>
      </c>
      <c r="R27" s="360" t="s">
        <v>245</v>
      </c>
      <c r="S27" s="486" t="s">
        <v>245</v>
      </c>
    </row>
    <row r="28" spans="1:19" ht="13.5" customHeight="1" x14ac:dyDescent="0.2">
      <c r="A28" s="1546"/>
      <c r="B28" s="1547"/>
      <c r="C28" s="1550"/>
      <c r="D28" s="1850"/>
      <c r="E28" s="268"/>
      <c r="F28" s="1897"/>
      <c r="G28" s="1551"/>
      <c r="H28" s="1548"/>
      <c r="I28" s="1553"/>
      <c r="J28" s="1552"/>
      <c r="K28" s="126"/>
      <c r="L28" s="366"/>
      <c r="M28" s="131"/>
      <c r="N28" s="366"/>
      <c r="O28" s="1549" t="s">
        <v>85</v>
      </c>
      <c r="P28" s="43" t="s">
        <v>246</v>
      </c>
      <c r="Q28" s="215" t="s">
        <v>246</v>
      </c>
      <c r="R28" s="360" t="s">
        <v>246</v>
      </c>
      <c r="S28" s="486" t="s">
        <v>246</v>
      </c>
    </row>
    <row r="29" spans="1:19" ht="13.5" customHeight="1" x14ac:dyDescent="0.2">
      <c r="A29" s="1546"/>
      <c r="B29" s="1547"/>
      <c r="C29" s="1550"/>
      <c r="D29" s="1850"/>
      <c r="E29" s="268"/>
      <c r="F29" s="1897"/>
      <c r="G29" s="1551"/>
      <c r="H29" s="1548"/>
      <c r="I29" s="1553"/>
      <c r="J29" s="1552"/>
      <c r="K29" s="126"/>
      <c r="L29" s="366"/>
      <c r="M29" s="131"/>
      <c r="N29" s="366"/>
      <c r="O29" s="1590" t="s">
        <v>434</v>
      </c>
      <c r="P29" s="1591" t="s">
        <v>307</v>
      </c>
      <c r="Q29" s="215"/>
      <c r="R29" s="360"/>
      <c r="S29" s="486"/>
    </row>
    <row r="30" spans="1:19" ht="13.5" customHeight="1" x14ac:dyDescent="0.2">
      <c r="A30" s="1546"/>
      <c r="B30" s="1547"/>
      <c r="C30" s="1550"/>
      <c r="D30" s="1850"/>
      <c r="E30" s="268"/>
      <c r="F30" s="1897"/>
      <c r="G30" s="1551"/>
      <c r="H30" s="1548"/>
      <c r="I30" s="1553"/>
      <c r="J30" s="1552"/>
      <c r="K30" s="126"/>
      <c r="L30" s="366"/>
      <c r="M30" s="131"/>
      <c r="N30" s="366"/>
      <c r="O30" s="1590" t="s">
        <v>435</v>
      </c>
      <c r="P30" s="1591" t="s">
        <v>436</v>
      </c>
      <c r="Q30" s="215"/>
      <c r="R30" s="360"/>
      <c r="S30" s="486"/>
    </row>
    <row r="31" spans="1:19" ht="13.5" customHeight="1" x14ac:dyDescent="0.2">
      <c r="A31" s="795"/>
      <c r="B31" s="798"/>
      <c r="C31" s="811"/>
      <c r="D31" s="1850"/>
      <c r="E31" s="268"/>
      <c r="F31" s="1897"/>
      <c r="G31" s="782"/>
      <c r="H31" s="805"/>
      <c r="I31" s="789"/>
      <c r="J31" s="820"/>
      <c r="K31" s="126"/>
      <c r="L31" s="366"/>
      <c r="M31" s="131"/>
      <c r="N31" s="366"/>
      <c r="O31" s="1592" t="s">
        <v>437</v>
      </c>
      <c r="P31" s="1591" t="s">
        <v>417</v>
      </c>
      <c r="Q31" s="215"/>
      <c r="R31" s="360"/>
      <c r="S31" s="486"/>
    </row>
    <row r="32" spans="1:19" ht="15" customHeight="1" x14ac:dyDescent="0.2">
      <c r="A32" s="795"/>
      <c r="B32" s="798"/>
      <c r="C32" s="811"/>
      <c r="D32" s="1850"/>
      <c r="E32" s="268"/>
      <c r="F32" s="1897"/>
      <c r="G32" s="782"/>
      <c r="H32" s="805"/>
      <c r="I32" s="789"/>
      <c r="J32" s="820"/>
      <c r="K32" s="126"/>
      <c r="L32" s="366"/>
      <c r="M32" s="131"/>
      <c r="N32" s="366"/>
      <c r="O32" s="1549" t="s">
        <v>247</v>
      </c>
      <c r="P32" s="43" t="s">
        <v>248</v>
      </c>
      <c r="Q32" s="215" t="s">
        <v>248</v>
      </c>
      <c r="R32" s="360" t="s">
        <v>248</v>
      </c>
      <c r="S32" s="486" t="s">
        <v>248</v>
      </c>
    </row>
    <row r="33" spans="1:19" ht="17.25" customHeight="1" x14ac:dyDescent="0.2">
      <c r="A33" s="795"/>
      <c r="B33" s="798"/>
      <c r="C33" s="811"/>
      <c r="D33" s="1850"/>
      <c r="E33" s="268"/>
      <c r="F33" s="1897"/>
      <c r="G33" s="782"/>
      <c r="H33" s="805"/>
      <c r="I33" s="789"/>
      <c r="J33" s="820"/>
      <c r="K33" s="126"/>
      <c r="L33" s="366"/>
      <c r="M33" s="131"/>
      <c r="N33" s="366"/>
      <c r="O33" s="198" t="s">
        <v>249</v>
      </c>
      <c r="P33" s="265" t="s">
        <v>250</v>
      </c>
      <c r="Q33" s="266" t="s">
        <v>250</v>
      </c>
      <c r="R33" s="423" t="s">
        <v>250</v>
      </c>
      <c r="S33" s="267" t="s">
        <v>250</v>
      </c>
    </row>
    <row r="34" spans="1:19" ht="14.25" customHeight="1" x14ac:dyDescent="0.2">
      <c r="A34" s="795"/>
      <c r="B34" s="798"/>
      <c r="C34" s="811"/>
      <c r="D34" s="1850"/>
      <c r="E34" s="268"/>
      <c r="F34" s="1897"/>
      <c r="G34" s="782"/>
      <c r="H34" s="805"/>
      <c r="I34" s="789"/>
      <c r="J34" s="820"/>
      <c r="K34" s="126"/>
      <c r="L34" s="366"/>
      <c r="M34" s="131"/>
      <c r="N34" s="366"/>
      <c r="O34" s="487" t="s">
        <v>251</v>
      </c>
      <c r="P34" s="334"/>
      <c r="Q34" s="483"/>
      <c r="R34" s="1053"/>
      <c r="S34" s="484"/>
    </row>
    <row r="35" spans="1:19" ht="13.5" customHeight="1" x14ac:dyDescent="0.2">
      <c r="A35" s="795"/>
      <c r="B35" s="798"/>
      <c r="C35" s="811"/>
      <c r="D35" s="1850"/>
      <c r="E35" s="268"/>
      <c r="F35" s="1897"/>
      <c r="G35" s="782"/>
      <c r="H35" s="805"/>
      <c r="I35" s="789"/>
      <c r="J35" s="820"/>
      <c r="K35" s="126"/>
      <c r="L35" s="366"/>
      <c r="M35" s="131"/>
      <c r="N35" s="366"/>
      <c r="O35" s="800" t="s">
        <v>192</v>
      </c>
      <c r="P35" s="190" t="s">
        <v>252</v>
      </c>
      <c r="Q35" s="488" t="s">
        <v>252</v>
      </c>
      <c r="R35" s="614" t="s">
        <v>252</v>
      </c>
      <c r="S35" s="489" t="s">
        <v>252</v>
      </c>
    </row>
    <row r="36" spans="1:19" ht="18" customHeight="1" x14ac:dyDescent="0.2">
      <c r="A36" s="795"/>
      <c r="B36" s="798"/>
      <c r="C36" s="811"/>
      <c r="D36" s="1850"/>
      <c r="E36" s="268"/>
      <c r="F36" s="1897"/>
      <c r="G36" s="782"/>
      <c r="H36" s="805"/>
      <c r="I36" s="789"/>
      <c r="J36" s="820"/>
      <c r="K36" s="126"/>
      <c r="L36" s="366"/>
      <c r="M36" s="131"/>
      <c r="N36" s="366"/>
      <c r="O36" s="659" t="s">
        <v>191</v>
      </c>
      <c r="P36" s="265" t="s">
        <v>167</v>
      </c>
      <c r="Q36" s="266" t="s">
        <v>167</v>
      </c>
      <c r="R36" s="423" t="s">
        <v>167</v>
      </c>
      <c r="S36" s="267" t="s">
        <v>167</v>
      </c>
    </row>
    <row r="37" spans="1:19" ht="15" customHeight="1" x14ac:dyDescent="0.2">
      <c r="A37" s="795"/>
      <c r="B37" s="798"/>
      <c r="C37" s="811"/>
      <c r="D37" s="1850"/>
      <c r="E37" s="268"/>
      <c r="F37" s="1897"/>
      <c r="G37" s="818"/>
      <c r="H37" s="805"/>
      <c r="I37" s="789"/>
      <c r="J37" s="820"/>
      <c r="K37" s="126"/>
      <c r="L37" s="366"/>
      <c r="M37" s="131"/>
      <c r="N37" s="366"/>
      <c r="O37" s="487" t="s">
        <v>253</v>
      </c>
      <c r="P37" s="190"/>
      <c r="Q37" s="488"/>
      <c r="R37" s="614"/>
      <c r="S37" s="489"/>
    </row>
    <row r="38" spans="1:19" ht="18.75" customHeight="1" x14ac:dyDescent="0.2">
      <c r="A38" s="795"/>
      <c r="B38" s="798"/>
      <c r="C38" s="811"/>
      <c r="D38" s="1850"/>
      <c r="E38" s="268"/>
      <c r="F38" s="1897"/>
      <c r="G38" s="782"/>
      <c r="H38" s="805"/>
      <c r="I38" s="789"/>
      <c r="J38" s="820"/>
      <c r="K38" s="126"/>
      <c r="L38" s="366"/>
      <c r="M38" s="131"/>
      <c r="N38" s="366"/>
      <c r="O38" s="800" t="s">
        <v>183</v>
      </c>
      <c r="P38" s="190">
        <v>150</v>
      </c>
      <c r="Q38" s="488">
        <v>150</v>
      </c>
      <c r="R38" s="614">
        <v>150</v>
      </c>
      <c r="S38" s="489">
        <v>150</v>
      </c>
    </row>
    <row r="39" spans="1:19" ht="25.5" customHeight="1" x14ac:dyDescent="0.2">
      <c r="A39" s="795"/>
      <c r="B39" s="798"/>
      <c r="C39" s="811"/>
      <c r="D39" s="1850"/>
      <c r="E39" s="268"/>
      <c r="F39" s="1897"/>
      <c r="G39" s="782"/>
      <c r="H39" s="805"/>
      <c r="I39" s="789"/>
      <c r="J39" s="820"/>
      <c r="K39" s="126"/>
      <c r="L39" s="366"/>
      <c r="M39" s="131"/>
      <c r="N39" s="366"/>
      <c r="O39" s="800" t="s">
        <v>184</v>
      </c>
      <c r="P39" s="190">
        <v>870</v>
      </c>
      <c r="Q39" s="488">
        <v>870</v>
      </c>
      <c r="R39" s="614">
        <v>870</v>
      </c>
      <c r="S39" s="489">
        <v>870</v>
      </c>
    </row>
    <row r="40" spans="1:19" ht="27" customHeight="1" x14ac:dyDescent="0.2">
      <c r="A40" s="795"/>
      <c r="B40" s="798"/>
      <c r="C40" s="811"/>
      <c r="D40" s="1850"/>
      <c r="E40" s="268"/>
      <c r="F40" s="1897"/>
      <c r="G40" s="782"/>
      <c r="H40" s="805"/>
      <c r="I40" s="789"/>
      <c r="J40" s="820"/>
      <c r="K40" s="126"/>
      <c r="L40" s="366"/>
      <c r="M40" s="131"/>
      <c r="N40" s="366"/>
      <c r="O40" s="60" t="s">
        <v>341</v>
      </c>
      <c r="P40" s="265">
        <v>1</v>
      </c>
      <c r="Q40" s="266">
        <v>1</v>
      </c>
      <c r="R40" s="423">
        <v>1</v>
      </c>
      <c r="S40" s="267">
        <v>1</v>
      </c>
    </row>
    <row r="41" spans="1:19" ht="30" customHeight="1" x14ac:dyDescent="0.2">
      <c r="A41" s="795"/>
      <c r="B41" s="798"/>
      <c r="C41" s="811"/>
      <c r="D41" s="2114"/>
      <c r="E41" s="269"/>
      <c r="F41" s="1947"/>
      <c r="G41" s="782"/>
      <c r="H41" s="805"/>
      <c r="I41" s="789"/>
      <c r="J41" s="404"/>
      <c r="K41" s="124"/>
      <c r="L41" s="133"/>
      <c r="M41" s="130"/>
      <c r="N41" s="133"/>
      <c r="O41" s="288" t="s">
        <v>343</v>
      </c>
      <c r="P41" s="335">
        <v>2</v>
      </c>
      <c r="Q41" s="664"/>
      <c r="R41" s="1054"/>
      <c r="S41" s="665"/>
    </row>
    <row r="42" spans="1:19" ht="27" customHeight="1" x14ac:dyDescent="0.2">
      <c r="A42" s="795"/>
      <c r="B42" s="798"/>
      <c r="C42" s="454"/>
      <c r="D42" s="2148" t="s">
        <v>34</v>
      </c>
      <c r="E42" s="1748" t="s">
        <v>175</v>
      </c>
      <c r="F42" s="1913" t="s">
        <v>178</v>
      </c>
      <c r="G42" s="2060" t="s">
        <v>226</v>
      </c>
      <c r="H42" s="805"/>
      <c r="I42" s="2062" t="s">
        <v>223</v>
      </c>
      <c r="J42" s="29" t="s">
        <v>24</v>
      </c>
      <c r="K42" s="365">
        <v>500</v>
      </c>
      <c r="L42" s="366"/>
      <c r="M42" s="131"/>
      <c r="N42" s="366"/>
      <c r="O42" s="493" t="s">
        <v>200</v>
      </c>
      <c r="P42" s="99">
        <v>100</v>
      </c>
      <c r="Q42" s="22"/>
      <c r="R42" s="1321"/>
      <c r="S42" s="23"/>
    </row>
    <row r="43" spans="1:19" ht="14.25" customHeight="1" x14ac:dyDescent="0.2">
      <c r="A43" s="795"/>
      <c r="B43" s="798"/>
      <c r="C43" s="454"/>
      <c r="D43" s="2148"/>
      <c r="E43" s="1748"/>
      <c r="F43" s="1914"/>
      <c r="G43" s="2060"/>
      <c r="H43" s="805"/>
      <c r="I43" s="2062"/>
      <c r="J43" s="29" t="s">
        <v>49</v>
      </c>
      <c r="K43" s="365"/>
      <c r="L43" s="366"/>
      <c r="M43" s="131"/>
      <c r="N43" s="366"/>
      <c r="O43" s="831" t="s">
        <v>177</v>
      </c>
      <c r="P43" s="22">
        <v>1</v>
      </c>
      <c r="Q43" s="22"/>
      <c r="R43" s="1321"/>
      <c r="S43" s="23"/>
    </row>
    <row r="44" spans="1:19" ht="9.75" customHeight="1" x14ac:dyDescent="0.2">
      <c r="A44" s="795"/>
      <c r="B44" s="798"/>
      <c r="C44" s="454"/>
      <c r="D44" s="2089"/>
      <c r="E44" s="1818"/>
      <c r="F44" s="1914"/>
      <c r="G44" s="2061"/>
      <c r="H44" s="805"/>
      <c r="I44" s="2062"/>
      <c r="J44" s="80"/>
      <c r="K44" s="102"/>
      <c r="L44" s="133"/>
      <c r="M44" s="130"/>
      <c r="N44" s="133"/>
      <c r="O44" s="492"/>
      <c r="P44" s="94"/>
      <c r="Q44" s="94"/>
      <c r="R44" s="1055"/>
      <c r="S44" s="82"/>
    </row>
    <row r="45" spans="1:19" ht="28.5" customHeight="1" x14ac:dyDescent="0.2">
      <c r="A45" s="795"/>
      <c r="B45" s="798"/>
      <c r="C45" s="455"/>
      <c r="D45" s="2088" t="s">
        <v>35</v>
      </c>
      <c r="E45" s="1817" t="s">
        <v>164</v>
      </c>
      <c r="F45" s="1914"/>
      <c r="G45" s="2066" t="s">
        <v>230</v>
      </c>
      <c r="H45" s="1969"/>
      <c r="I45" s="2062"/>
      <c r="J45" s="74" t="s">
        <v>24</v>
      </c>
      <c r="K45" s="161">
        <v>195</v>
      </c>
      <c r="L45" s="366">
        <v>195</v>
      </c>
      <c r="M45" s="131"/>
      <c r="N45" s="366"/>
      <c r="O45" s="493" t="s">
        <v>200</v>
      </c>
      <c r="P45" s="99">
        <v>50</v>
      </c>
      <c r="Q45" s="238">
        <v>100</v>
      </c>
      <c r="R45" s="1027"/>
      <c r="S45" s="279"/>
    </row>
    <row r="46" spans="1:19" ht="10.5" customHeight="1" x14ac:dyDescent="0.2">
      <c r="A46" s="795"/>
      <c r="B46" s="798"/>
      <c r="C46" s="811"/>
      <c r="D46" s="2089"/>
      <c r="E46" s="1818"/>
      <c r="F46" s="1915"/>
      <c r="G46" s="2061"/>
      <c r="H46" s="1970"/>
      <c r="I46" s="2062"/>
      <c r="J46" s="404"/>
      <c r="K46" s="124"/>
      <c r="L46" s="133"/>
      <c r="M46" s="1243"/>
      <c r="N46" s="133"/>
      <c r="O46" s="492"/>
      <c r="P46" s="94"/>
      <c r="Q46" s="94"/>
      <c r="R46" s="870"/>
      <c r="S46" s="301"/>
    </row>
    <row r="47" spans="1:19" ht="15.75" customHeight="1" x14ac:dyDescent="0.2">
      <c r="A47" s="873"/>
      <c r="B47" s="874"/>
      <c r="C47" s="455"/>
      <c r="D47" s="2088" t="s">
        <v>28</v>
      </c>
      <c r="E47" s="1892" t="s">
        <v>146</v>
      </c>
      <c r="F47" s="1903" t="s">
        <v>110</v>
      </c>
      <c r="G47" s="2066" t="s">
        <v>228</v>
      </c>
      <c r="H47" s="1827"/>
      <c r="I47" s="2062"/>
      <c r="J47" s="74" t="s">
        <v>24</v>
      </c>
      <c r="K47" s="1365">
        <f>174.8-62+270.2</f>
        <v>383</v>
      </c>
      <c r="L47" s="132"/>
      <c r="M47" s="163"/>
      <c r="N47" s="132"/>
      <c r="O47" s="2020" t="s">
        <v>201</v>
      </c>
      <c r="P47" s="45">
        <v>100</v>
      </c>
      <c r="Q47" s="239"/>
      <c r="R47" s="1027"/>
      <c r="S47" s="279"/>
    </row>
    <row r="48" spans="1:19" ht="24.75" customHeight="1" x14ac:dyDescent="0.2">
      <c r="A48" s="873"/>
      <c r="B48" s="874"/>
      <c r="C48" s="875"/>
      <c r="D48" s="2089"/>
      <c r="E48" s="1912"/>
      <c r="F48" s="1830"/>
      <c r="G48" s="2061"/>
      <c r="H48" s="1827"/>
      <c r="I48" s="2062"/>
      <c r="J48" s="75" t="s">
        <v>58</v>
      </c>
      <c r="K48" s="124">
        <v>62</v>
      </c>
      <c r="L48" s="133"/>
      <c r="M48" s="1243"/>
      <c r="N48" s="133"/>
      <c r="O48" s="1841"/>
      <c r="P48" s="94"/>
      <c r="Q48" s="94"/>
      <c r="R48" s="870"/>
      <c r="S48" s="301"/>
    </row>
    <row r="49" spans="1:21" ht="15.75" customHeight="1" x14ac:dyDescent="0.2">
      <c r="A49" s="873"/>
      <c r="B49" s="874"/>
      <c r="C49" s="455"/>
      <c r="D49" s="2088" t="s">
        <v>36</v>
      </c>
      <c r="E49" s="1892" t="s">
        <v>168</v>
      </c>
      <c r="F49" s="1903" t="s">
        <v>178</v>
      </c>
      <c r="G49" s="2066"/>
      <c r="H49" s="1968"/>
      <c r="I49" s="2094"/>
      <c r="J49" s="74" t="s">
        <v>24</v>
      </c>
      <c r="K49" s="163">
        <v>20</v>
      </c>
      <c r="L49" s="132">
        <v>280</v>
      </c>
      <c r="M49" s="163"/>
      <c r="N49" s="132"/>
      <c r="O49" s="494" t="s">
        <v>99</v>
      </c>
      <c r="P49" s="378">
        <v>1</v>
      </c>
      <c r="Q49" s="172"/>
      <c r="R49" s="1334"/>
      <c r="S49" s="495"/>
    </row>
    <row r="50" spans="1:21" ht="26.25" customHeight="1" x14ac:dyDescent="0.2">
      <c r="A50" s="873"/>
      <c r="B50" s="874"/>
      <c r="C50" s="875"/>
      <c r="D50" s="2089"/>
      <c r="E50" s="1912"/>
      <c r="F50" s="1906"/>
      <c r="G50" s="2061"/>
      <c r="H50" s="1968"/>
      <c r="I50" s="2094"/>
      <c r="J50" s="404"/>
      <c r="K50" s="130"/>
      <c r="L50" s="133"/>
      <c r="M50" s="130"/>
      <c r="N50" s="133"/>
      <c r="O50" s="496" t="s">
        <v>153</v>
      </c>
      <c r="P50" s="380"/>
      <c r="Q50" s="275">
        <v>100</v>
      </c>
      <c r="R50" s="1057"/>
      <c r="S50" s="82"/>
    </row>
    <row r="51" spans="1:21" ht="18" customHeight="1" x14ac:dyDescent="0.2">
      <c r="A51" s="795"/>
      <c r="B51" s="798"/>
      <c r="C51" s="455"/>
      <c r="D51" s="2088" t="s">
        <v>29</v>
      </c>
      <c r="E51" s="1892" t="s">
        <v>144</v>
      </c>
      <c r="F51" s="1903" t="s">
        <v>110</v>
      </c>
      <c r="G51" s="2066" t="s">
        <v>227</v>
      </c>
      <c r="H51" s="1968"/>
      <c r="I51" s="2094"/>
      <c r="J51" s="74" t="s">
        <v>24</v>
      </c>
      <c r="K51" s="1366">
        <f>281-270.2</f>
        <v>10.8</v>
      </c>
      <c r="L51" s="132">
        <v>724.6</v>
      </c>
      <c r="M51" s="163"/>
      <c r="N51" s="132"/>
      <c r="O51" s="780" t="s">
        <v>145</v>
      </c>
      <c r="P51" s="99">
        <v>1</v>
      </c>
      <c r="Q51" s="173"/>
      <c r="R51" s="1056"/>
      <c r="S51" s="23"/>
    </row>
    <row r="52" spans="1:21" ht="25.5" customHeight="1" x14ac:dyDescent="0.2">
      <c r="A52" s="795"/>
      <c r="B52" s="798"/>
      <c r="C52" s="811"/>
      <c r="D52" s="2089"/>
      <c r="E52" s="1912"/>
      <c r="F52" s="1830"/>
      <c r="G52" s="2061"/>
      <c r="H52" s="1968"/>
      <c r="I52" s="2094"/>
      <c r="J52" s="404" t="s">
        <v>58</v>
      </c>
      <c r="K52" s="130">
        <v>250</v>
      </c>
      <c r="L52" s="133"/>
      <c r="M52" s="130"/>
      <c r="N52" s="133"/>
      <c r="O52" s="194" t="s">
        <v>152</v>
      </c>
      <c r="P52" s="1246">
        <v>10</v>
      </c>
      <c r="Q52" s="175">
        <v>100</v>
      </c>
      <c r="R52" s="1057"/>
      <c r="S52" s="82"/>
    </row>
    <row r="53" spans="1:21" ht="15" customHeight="1" x14ac:dyDescent="0.2">
      <c r="A53" s="795"/>
      <c r="B53" s="798"/>
      <c r="C53" s="455"/>
      <c r="D53" s="2088" t="s">
        <v>64</v>
      </c>
      <c r="E53" s="1892" t="s">
        <v>319</v>
      </c>
      <c r="F53" s="1903" t="s">
        <v>110</v>
      </c>
      <c r="G53" s="2066"/>
      <c r="H53" s="1968"/>
      <c r="I53" s="2094"/>
      <c r="J53" s="74" t="s">
        <v>24</v>
      </c>
      <c r="K53" s="163">
        <v>15</v>
      </c>
      <c r="L53" s="132"/>
      <c r="M53" s="163"/>
      <c r="N53" s="132"/>
      <c r="O53" s="780" t="s">
        <v>169</v>
      </c>
      <c r="P53" s="99">
        <v>1</v>
      </c>
      <c r="Q53" s="173"/>
      <c r="R53" s="1056"/>
      <c r="S53" s="23"/>
    </row>
    <row r="54" spans="1:21" ht="27.75" customHeight="1" x14ac:dyDescent="0.2">
      <c r="A54" s="795"/>
      <c r="B54" s="798"/>
      <c r="C54" s="811"/>
      <c r="D54" s="2089"/>
      <c r="E54" s="1912"/>
      <c r="F54" s="1830"/>
      <c r="G54" s="2061"/>
      <c r="H54" s="1968"/>
      <c r="I54" s="2094"/>
      <c r="J54" s="404" t="s">
        <v>24</v>
      </c>
      <c r="K54" s="130"/>
      <c r="L54" s="133">
        <v>150</v>
      </c>
      <c r="M54" s="130"/>
      <c r="N54" s="133"/>
      <c r="O54" s="194" t="s">
        <v>320</v>
      </c>
      <c r="P54" s="1246"/>
      <c r="Q54" s="1510">
        <v>100</v>
      </c>
      <c r="R54" s="228"/>
      <c r="S54" s="301"/>
      <c r="T54" s="3" t="s">
        <v>406</v>
      </c>
    </row>
    <row r="55" spans="1:21" ht="15.75" customHeight="1" x14ac:dyDescent="0.2">
      <c r="A55" s="795"/>
      <c r="B55" s="798"/>
      <c r="C55" s="454"/>
      <c r="D55" s="2088" t="s">
        <v>222</v>
      </c>
      <c r="E55" s="1817" t="s">
        <v>174</v>
      </c>
      <c r="F55" s="1903" t="s">
        <v>178</v>
      </c>
      <c r="G55" s="2066"/>
      <c r="H55" s="805"/>
      <c r="I55" s="2062"/>
      <c r="J55" s="74" t="s">
        <v>49</v>
      </c>
      <c r="K55" s="125">
        <v>10</v>
      </c>
      <c r="L55" s="132"/>
      <c r="M55" s="163"/>
      <c r="N55" s="132"/>
      <c r="O55" s="882" t="s">
        <v>145</v>
      </c>
      <c r="P55" s="239">
        <v>1</v>
      </c>
      <c r="Q55" s="239"/>
      <c r="R55" s="1027"/>
      <c r="S55" s="279"/>
    </row>
    <row r="56" spans="1:21" ht="29.25" customHeight="1" x14ac:dyDescent="0.2">
      <c r="A56" s="795"/>
      <c r="B56" s="798"/>
      <c r="C56" s="454"/>
      <c r="D56" s="2089"/>
      <c r="E56" s="1818"/>
      <c r="F56" s="1906"/>
      <c r="G56" s="2061"/>
      <c r="H56" s="806"/>
      <c r="I56" s="2062"/>
      <c r="J56" s="75" t="s">
        <v>24</v>
      </c>
      <c r="K56" s="124"/>
      <c r="L56" s="133"/>
      <c r="M56" s="130"/>
      <c r="N56" s="133"/>
      <c r="O56" s="194" t="s">
        <v>152</v>
      </c>
      <c r="P56" s="94"/>
      <c r="Q56" s="94"/>
      <c r="R56" s="870"/>
      <c r="S56" s="301"/>
    </row>
    <row r="57" spans="1:21" ht="27" customHeight="1" x14ac:dyDescent="0.2">
      <c r="A57" s="795"/>
      <c r="B57" s="798"/>
      <c r="C57" s="454"/>
      <c r="D57" s="2088" t="s">
        <v>281</v>
      </c>
      <c r="E57" s="1817" t="s">
        <v>284</v>
      </c>
      <c r="F57" s="1903" t="s">
        <v>178</v>
      </c>
      <c r="G57" s="2066"/>
      <c r="H57" s="805"/>
      <c r="I57" s="2062"/>
      <c r="J57" s="74" t="s">
        <v>24</v>
      </c>
      <c r="K57" s="125"/>
      <c r="L57" s="132">
        <v>400</v>
      </c>
      <c r="M57" s="163"/>
      <c r="N57" s="132"/>
      <c r="O57" s="493" t="s">
        <v>199</v>
      </c>
      <c r="P57" s="239"/>
      <c r="Q57" s="239">
        <v>100</v>
      </c>
      <c r="R57" s="1027"/>
      <c r="S57" s="279"/>
      <c r="U57" s="336"/>
    </row>
    <row r="58" spans="1:21" ht="15.75" customHeight="1" x14ac:dyDescent="0.2">
      <c r="A58" s="795"/>
      <c r="B58" s="798"/>
      <c r="C58" s="454"/>
      <c r="D58" s="2089"/>
      <c r="E58" s="1818"/>
      <c r="F58" s="1906"/>
      <c r="G58" s="2061"/>
      <c r="H58" s="806"/>
      <c r="I58" s="2062"/>
      <c r="J58" s="75" t="s">
        <v>24</v>
      </c>
      <c r="K58" s="124"/>
      <c r="L58" s="133"/>
      <c r="M58" s="130"/>
      <c r="N58" s="133"/>
      <c r="O58" s="492"/>
      <c r="P58" s="94"/>
      <c r="Q58" s="94"/>
      <c r="R58" s="870"/>
      <c r="S58" s="301"/>
    </row>
    <row r="59" spans="1:21" ht="15" customHeight="1" x14ac:dyDescent="0.2">
      <c r="A59" s="795"/>
      <c r="B59" s="798"/>
      <c r="C59" s="454"/>
      <c r="D59" s="2088" t="s">
        <v>285</v>
      </c>
      <c r="E59" s="1817" t="s">
        <v>286</v>
      </c>
      <c r="F59" s="1903" t="s">
        <v>178</v>
      </c>
      <c r="G59" s="2066"/>
      <c r="H59" s="805"/>
      <c r="I59" s="2062"/>
      <c r="J59" s="74" t="s">
        <v>24</v>
      </c>
      <c r="K59" s="125"/>
      <c r="L59" s="132">
        <v>150</v>
      </c>
      <c r="M59" s="163"/>
      <c r="N59" s="132"/>
      <c r="O59" s="780" t="s">
        <v>288</v>
      </c>
      <c r="P59" s="99"/>
      <c r="Q59" s="239">
        <v>1</v>
      </c>
      <c r="R59" s="1027"/>
      <c r="S59" s="279"/>
    </row>
    <row r="60" spans="1:21" ht="29.25" customHeight="1" x14ac:dyDescent="0.2">
      <c r="A60" s="795"/>
      <c r="B60" s="798"/>
      <c r="C60" s="454"/>
      <c r="D60" s="2089"/>
      <c r="E60" s="1818"/>
      <c r="F60" s="1906"/>
      <c r="G60" s="2061"/>
      <c r="H60" s="806"/>
      <c r="I60" s="2062"/>
      <c r="J60" s="75" t="s">
        <v>24</v>
      </c>
      <c r="K60" s="124"/>
      <c r="L60" s="133"/>
      <c r="M60" s="130"/>
      <c r="N60" s="133"/>
      <c r="O60" s="194" t="s">
        <v>287</v>
      </c>
      <c r="P60" s="94"/>
      <c r="Q60" s="94">
        <v>100</v>
      </c>
      <c r="R60" s="870"/>
      <c r="S60" s="301"/>
    </row>
    <row r="61" spans="1:21" ht="18" customHeight="1" x14ac:dyDescent="0.2">
      <c r="A61" s="936"/>
      <c r="B61" s="937"/>
      <c r="C61" s="938"/>
      <c r="D61" s="935" t="s">
        <v>307</v>
      </c>
      <c r="E61" s="1748" t="s">
        <v>198</v>
      </c>
      <c r="F61" s="2157" t="s">
        <v>110</v>
      </c>
      <c r="G61" s="2060" t="s">
        <v>229</v>
      </c>
      <c r="H61" s="934"/>
      <c r="I61" s="2062"/>
      <c r="J61" s="29" t="s">
        <v>24</v>
      </c>
      <c r="K61" s="365"/>
      <c r="L61" s="366"/>
      <c r="M61" s="131"/>
      <c r="N61" s="366"/>
      <c r="O61" s="1885" t="s">
        <v>202</v>
      </c>
      <c r="P61" s="281">
        <v>100</v>
      </c>
      <c r="Q61" s="281"/>
      <c r="R61" s="1322"/>
      <c r="S61" s="1082"/>
    </row>
    <row r="62" spans="1:21" ht="21.75" customHeight="1" x14ac:dyDescent="0.2">
      <c r="A62" s="936"/>
      <c r="B62" s="937"/>
      <c r="C62" s="938"/>
      <c r="D62" s="308"/>
      <c r="E62" s="1748"/>
      <c r="F62" s="2158"/>
      <c r="G62" s="2176"/>
      <c r="H62" s="934"/>
      <c r="I62" s="2062"/>
      <c r="J62" s="29" t="s">
        <v>58</v>
      </c>
      <c r="K62" s="1182">
        <f>30+6.5</f>
        <v>36.5</v>
      </c>
      <c r="L62" s="366"/>
      <c r="M62" s="131"/>
      <c r="N62" s="366"/>
      <c r="O62" s="1901"/>
      <c r="P62" s="186"/>
      <c r="Q62" s="186"/>
      <c r="R62" s="1021"/>
      <c r="S62" s="1060"/>
    </row>
    <row r="63" spans="1:21" ht="15.75" customHeight="1" x14ac:dyDescent="0.2">
      <c r="A63" s="936"/>
      <c r="B63" s="937"/>
      <c r="C63" s="938"/>
      <c r="D63" s="309"/>
      <c r="E63" s="2156"/>
      <c r="F63" s="1906"/>
      <c r="G63" s="2159"/>
      <c r="H63" s="934"/>
      <c r="I63" s="939"/>
      <c r="J63" s="75"/>
      <c r="K63" s="102"/>
      <c r="L63" s="133"/>
      <c r="M63" s="130"/>
      <c r="N63" s="133"/>
      <c r="O63" s="331"/>
      <c r="P63" s="944"/>
      <c r="Q63" s="944"/>
      <c r="R63" s="1323"/>
      <c r="S63" s="1336"/>
    </row>
    <row r="64" spans="1:21" ht="17.25" customHeight="1" x14ac:dyDescent="0.2">
      <c r="A64" s="795"/>
      <c r="B64" s="798"/>
      <c r="C64" s="811"/>
      <c r="D64" s="2160" t="s">
        <v>354</v>
      </c>
      <c r="E64" s="1817" t="s">
        <v>112</v>
      </c>
      <c r="F64" s="2153" t="s">
        <v>110</v>
      </c>
      <c r="G64" s="2060" t="s">
        <v>134</v>
      </c>
      <c r="H64" s="1827" t="s">
        <v>46</v>
      </c>
      <c r="I64" s="2155" t="s">
        <v>224</v>
      </c>
      <c r="J64" s="822" t="s">
        <v>24</v>
      </c>
      <c r="K64" s="1656">
        <v>0</v>
      </c>
      <c r="L64" s="221"/>
      <c r="M64" s="131"/>
      <c r="N64" s="366"/>
      <c r="O64" s="1788" t="s">
        <v>203</v>
      </c>
      <c r="P64" s="99">
        <v>100</v>
      </c>
      <c r="Q64" s="99"/>
      <c r="R64" s="173"/>
      <c r="S64" s="1232"/>
    </row>
    <row r="65" spans="1:19" ht="21.75" customHeight="1" x14ac:dyDescent="0.2">
      <c r="A65" s="795"/>
      <c r="B65" s="798"/>
      <c r="C65" s="811"/>
      <c r="D65" s="2160"/>
      <c r="E65" s="1748"/>
      <c r="F65" s="2153"/>
      <c r="G65" s="2060"/>
      <c r="H65" s="1827"/>
      <c r="I65" s="2155"/>
      <c r="J65" s="820" t="s">
        <v>205</v>
      </c>
      <c r="K65" s="1656">
        <f>443-1.1</f>
        <v>441.9</v>
      </c>
      <c r="L65" s="221"/>
      <c r="M65" s="131"/>
      <c r="N65" s="366"/>
      <c r="O65" s="1788"/>
      <c r="P65" s="99"/>
      <c r="Q65" s="99"/>
      <c r="R65" s="1293"/>
      <c r="S65" s="1232"/>
    </row>
    <row r="66" spans="1:19" ht="12" customHeight="1" x14ac:dyDescent="0.2">
      <c r="A66" s="795"/>
      <c r="B66" s="798"/>
      <c r="C66" s="811"/>
      <c r="D66" s="2161"/>
      <c r="E66" s="1891"/>
      <c r="F66" s="2154"/>
      <c r="G66" s="2159"/>
      <c r="H66" s="1837"/>
      <c r="I66" s="2073"/>
      <c r="J66" s="404"/>
      <c r="K66" s="130"/>
      <c r="L66" s="133"/>
      <c r="M66" s="130"/>
      <c r="N66" s="133"/>
      <c r="O66" s="418"/>
      <c r="P66" s="94"/>
      <c r="Q66" s="94"/>
      <c r="R66" s="1026"/>
      <c r="S66" s="273"/>
    </row>
    <row r="67" spans="1:19" ht="18.75" customHeight="1" thickBot="1" x14ac:dyDescent="0.25">
      <c r="A67" s="834"/>
      <c r="B67" s="375"/>
      <c r="C67" s="446"/>
      <c r="D67" s="449"/>
      <c r="E67" s="450"/>
      <c r="F67" s="451"/>
      <c r="G67" s="452"/>
      <c r="H67" s="453"/>
      <c r="I67" s="448"/>
      <c r="J67" s="28" t="s">
        <v>6</v>
      </c>
      <c r="K67" s="241">
        <f>SUM(K15:K66)</f>
        <v>2527.3000000000002</v>
      </c>
      <c r="L67" s="241">
        <f>SUM(L15:L66)</f>
        <v>2380.5</v>
      </c>
      <c r="M67" s="241">
        <f>SUM(M15:M66)</f>
        <v>469</v>
      </c>
      <c r="N67" s="217"/>
      <c r="O67" s="447"/>
      <c r="P67" s="456"/>
      <c r="Q67" s="456"/>
      <c r="R67" s="464"/>
      <c r="S67" s="1358"/>
    </row>
    <row r="68" spans="1:19" ht="27" customHeight="1" x14ac:dyDescent="0.2">
      <c r="A68" s="795" t="s">
        <v>5</v>
      </c>
      <c r="B68" s="810" t="s">
        <v>5</v>
      </c>
      <c r="C68" s="811" t="s">
        <v>7</v>
      </c>
      <c r="D68" s="90"/>
      <c r="E68" s="109" t="s">
        <v>53</v>
      </c>
      <c r="F68" s="104"/>
      <c r="G68" s="110"/>
      <c r="H68" s="832" t="s">
        <v>27</v>
      </c>
      <c r="I68" s="2180" t="s">
        <v>76</v>
      </c>
      <c r="J68" s="76"/>
      <c r="K68" s="127"/>
      <c r="L68" s="127"/>
      <c r="M68" s="127"/>
      <c r="N68" s="201"/>
      <c r="O68" s="1367"/>
      <c r="P68" s="189"/>
      <c r="Q68" s="189"/>
      <c r="R68" s="1324"/>
      <c r="S68" s="1338"/>
    </row>
    <row r="69" spans="1:19" ht="28.5" customHeight="1" x14ac:dyDescent="0.2">
      <c r="A69" s="1803"/>
      <c r="B69" s="1847"/>
      <c r="C69" s="2111"/>
      <c r="D69" s="1850" t="s">
        <v>5</v>
      </c>
      <c r="E69" s="1817" t="s">
        <v>70</v>
      </c>
      <c r="F69" s="2151"/>
      <c r="G69" s="2066" t="s">
        <v>137</v>
      </c>
      <c r="H69" s="1827"/>
      <c r="I69" s="2181"/>
      <c r="J69" s="11" t="s">
        <v>24</v>
      </c>
      <c r="K69" s="1182">
        <f>2773.7-110</f>
        <v>2663.7</v>
      </c>
      <c r="L69" s="161">
        <v>2773.7</v>
      </c>
      <c r="M69" s="1291">
        <v>2773.7</v>
      </c>
      <c r="N69" s="366"/>
      <c r="O69" s="1368" t="s">
        <v>185</v>
      </c>
      <c r="P69" s="405">
        <v>8.6</v>
      </c>
      <c r="Q69" s="405">
        <v>8.6</v>
      </c>
      <c r="R69" s="368">
        <v>8.6</v>
      </c>
      <c r="S69" s="1059">
        <v>8.6</v>
      </c>
    </row>
    <row r="70" spans="1:19" ht="21.75" customHeight="1" x14ac:dyDescent="0.2">
      <c r="A70" s="1803"/>
      <c r="B70" s="1847"/>
      <c r="C70" s="2111"/>
      <c r="D70" s="1850"/>
      <c r="E70" s="1891"/>
      <c r="F70" s="2152"/>
      <c r="G70" s="2165"/>
      <c r="H70" s="1827"/>
      <c r="I70" s="2181"/>
      <c r="J70" s="404" t="s">
        <v>58</v>
      </c>
      <c r="K70" s="102">
        <v>50</v>
      </c>
      <c r="L70" s="128"/>
      <c r="M70" s="1243"/>
      <c r="N70" s="133"/>
      <c r="O70" s="856" t="s">
        <v>220</v>
      </c>
      <c r="P70" s="779">
        <v>1196</v>
      </c>
      <c r="Q70" s="175"/>
      <c r="R70" s="175"/>
      <c r="S70" s="273"/>
    </row>
    <row r="71" spans="1:19" ht="18" customHeight="1" x14ac:dyDescent="0.2">
      <c r="A71" s="1803"/>
      <c r="B71" s="1847"/>
      <c r="C71" s="2111"/>
      <c r="D71" s="2063" t="s">
        <v>7</v>
      </c>
      <c r="E71" s="1892" t="s">
        <v>37</v>
      </c>
      <c r="F71" s="826"/>
      <c r="G71" s="2162" t="s">
        <v>123</v>
      </c>
      <c r="H71" s="805"/>
      <c r="I71" s="2094"/>
      <c r="J71" s="9" t="s">
        <v>24</v>
      </c>
      <c r="K71" s="142">
        <v>154.5</v>
      </c>
      <c r="L71" s="162">
        <v>118</v>
      </c>
      <c r="M71" s="142">
        <v>118</v>
      </c>
      <c r="N71" s="132"/>
      <c r="O71" s="1369" t="s">
        <v>39</v>
      </c>
      <c r="P71" s="98">
        <v>57</v>
      </c>
      <c r="Q71" s="98">
        <v>57</v>
      </c>
      <c r="R71" s="1024">
        <v>57</v>
      </c>
      <c r="S71" s="919">
        <v>57</v>
      </c>
    </row>
    <row r="72" spans="1:19" ht="26.25" customHeight="1" x14ac:dyDescent="0.2">
      <c r="A72" s="1803"/>
      <c r="B72" s="1847"/>
      <c r="C72" s="2111"/>
      <c r="D72" s="1850"/>
      <c r="E72" s="1899"/>
      <c r="F72" s="827"/>
      <c r="G72" s="2145"/>
      <c r="H72" s="805"/>
      <c r="I72" s="2094"/>
      <c r="J72" s="820" t="s">
        <v>40</v>
      </c>
      <c r="K72" s="365">
        <v>0.8</v>
      </c>
      <c r="L72" s="161">
        <v>0.8</v>
      </c>
      <c r="M72" s="1291">
        <v>0.8</v>
      </c>
      <c r="N72" s="366"/>
      <c r="O72" s="574" t="s">
        <v>71</v>
      </c>
      <c r="P72" s="842">
        <v>2900</v>
      </c>
      <c r="Q72" s="842">
        <v>2900</v>
      </c>
      <c r="R72" s="1030">
        <v>2900</v>
      </c>
      <c r="S72" s="1339">
        <v>2900</v>
      </c>
    </row>
    <row r="73" spans="1:19" ht="27" customHeight="1" x14ac:dyDescent="0.2">
      <c r="A73" s="1803"/>
      <c r="B73" s="1847"/>
      <c r="C73" s="2111"/>
      <c r="D73" s="2114"/>
      <c r="E73" s="1900"/>
      <c r="F73" s="260"/>
      <c r="G73" s="2164"/>
      <c r="H73" s="805"/>
      <c r="I73" s="2129"/>
      <c r="J73" s="820" t="s">
        <v>90</v>
      </c>
      <c r="K73" s="102"/>
      <c r="L73" s="128"/>
      <c r="M73" s="1243"/>
      <c r="N73" s="133"/>
      <c r="O73" s="1283" t="s">
        <v>197</v>
      </c>
      <c r="P73" s="263">
        <v>1</v>
      </c>
      <c r="Q73" s="422"/>
      <c r="R73" s="422"/>
      <c r="S73" s="613"/>
    </row>
    <row r="74" spans="1:19" ht="16.5" customHeight="1" x14ac:dyDescent="0.2">
      <c r="A74" s="795"/>
      <c r="B74" s="810"/>
      <c r="C74" s="811"/>
      <c r="D74" s="784" t="s">
        <v>26</v>
      </c>
      <c r="E74" s="1892" t="s">
        <v>151</v>
      </c>
      <c r="F74" s="817"/>
      <c r="G74" s="2162" t="s">
        <v>124</v>
      </c>
      <c r="H74" s="805"/>
      <c r="I74" s="789"/>
      <c r="J74" s="822" t="s">
        <v>24</v>
      </c>
      <c r="K74" s="142">
        <f>30.2+21.4+2.3</f>
        <v>53.9</v>
      </c>
      <c r="L74" s="162">
        <v>30.2</v>
      </c>
      <c r="M74" s="142">
        <v>30.2</v>
      </c>
      <c r="N74" s="132"/>
      <c r="O74" s="1370" t="s">
        <v>186</v>
      </c>
      <c r="P74" s="343" t="s">
        <v>148</v>
      </c>
      <c r="Q74" s="344" t="s">
        <v>148</v>
      </c>
      <c r="R74" s="344" t="s">
        <v>148</v>
      </c>
      <c r="S74" s="345" t="s">
        <v>148</v>
      </c>
    </row>
    <row r="75" spans="1:19" ht="19.5" customHeight="1" x14ac:dyDescent="0.2">
      <c r="A75" s="795"/>
      <c r="B75" s="810"/>
      <c r="C75" s="811"/>
      <c r="D75" s="812"/>
      <c r="E75" s="1893"/>
      <c r="F75" s="818"/>
      <c r="G75" s="2163"/>
      <c r="H75" s="805"/>
      <c r="I75" s="789"/>
      <c r="J75" s="820" t="s">
        <v>58</v>
      </c>
      <c r="K75" s="365"/>
      <c r="L75" s="161"/>
      <c r="M75" s="1291"/>
      <c r="N75" s="366"/>
      <c r="O75" s="167" t="s">
        <v>187</v>
      </c>
      <c r="P75" s="265" t="s">
        <v>147</v>
      </c>
      <c r="Q75" s="423" t="s">
        <v>147</v>
      </c>
      <c r="R75" s="423" t="s">
        <v>147</v>
      </c>
      <c r="S75" s="267" t="s">
        <v>147</v>
      </c>
    </row>
    <row r="76" spans="1:19" ht="30" customHeight="1" x14ac:dyDescent="0.2">
      <c r="A76" s="795"/>
      <c r="B76" s="810"/>
      <c r="C76" s="811"/>
      <c r="D76" s="812"/>
      <c r="E76" s="1893"/>
      <c r="F76" s="818"/>
      <c r="G76" s="2163"/>
      <c r="H76" s="805"/>
      <c r="I76" s="789"/>
      <c r="J76" s="820" t="s">
        <v>24</v>
      </c>
      <c r="K76" s="365"/>
      <c r="L76" s="161"/>
      <c r="M76" s="1291"/>
      <c r="N76" s="366"/>
      <c r="O76" s="285" t="s">
        <v>255</v>
      </c>
      <c r="P76" s="51" t="s">
        <v>301</v>
      </c>
      <c r="Q76" s="498"/>
      <c r="R76" s="498"/>
      <c r="S76" s="499"/>
    </row>
    <row r="77" spans="1:19" ht="30" customHeight="1" x14ac:dyDescent="0.2">
      <c r="A77" s="795"/>
      <c r="B77" s="810"/>
      <c r="C77" s="811"/>
      <c r="D77" s="812"/>
      <c r="E77" s="1894"/>
      <c r="F77" s="819"/>
      <c r="G77" s="2164"/>
      <c r="H77" s="805"/>
      <c r="I77" s="789"/>
      <c r="J77" s="27" t="s">
        <v>24</v>
      </c>
      <c r="K77" s="102"/>
      <c r="L77" s="128"/>
      <c r="M77" s="1243"/>
      <c r="N77" s="133"/>
      <c r="O77" s="167" t="s">
        <v>179</v>
      </c>
      <c r="P77" s="43" t="s">
        <v>171</v>
      </c>
      <c r="Q77" s="424"/>
      <c r="R77" s="424"/>
      <c r="S77" s="200"/>
    </row>
    <row r="78" spans="1:19" ht="35.25" customHeight="1" x14ac:dyDescent="0.2">
      <c r="A78" s="795"/>
      <c r="B78" s="810"/>
      <c r="C78" s="811"/>
      <c r="D78" s="784" t="s">
        <v>34</v>
      </c>
      <c r="E78" s="790" t="s">
        <v>57</v>
      </c>
      <c r="F78" s="818"/>
      <c r="G78" s="825" t="s">
        <v>125</v>
      </c>
      <c r="H78" s="806"/>
      <c r="I78" s="828"/>
      <c r="J78" s="27" t="s">
        <v>24</v>
      </c>
      <c r="K78" s="102">
        <v>95</v>
      </c>
      <c r="L78" s="262">
        <v>95</v>
      </c>
      <c r="M78" s="219">
        <v>95</v>
      </c>
      <c r="N78" s="135">
        <v>95</v>
      </c>
      <c r="O78" s="465" t="s">
        <v>38</v>
      </c>
      <c r="P78" s="466">
        <v>10</v>
      </c>
      <c r="Q78" s="467">
        <v>10</v>
      </c>
      <c r="R78" s="467">
        <v>10</v>
      </c>
      <c r="S78" s="468">
        <v>10</v>
      </c>
    </row>
    <row r="79" spans="1:19" ht="16.5" customHeight="1" thickBot="1" x14ac:dyDescent="0.25">
      <c r="A79" s="33"/>
      <c r="B79" s="833"/>
      <c r="C79" s="446"/>
      <c r="D79" s="449"/>
      <c r="E79" s="450"/>
      <c r="F79" s="451"/>
      <c r="G79" s="452"/>
      <c r="H79" s="460"/>
      <c r="I79" s="448"/>
      <c r="J79" s="28" t="s">
        <v>6</v>
      </c>
      <c r="K79" s="241">
        <f t="shared" ref="K79:N79" si="0">SUM(K69:K78)</f>
        <v>3017.9</v>
      </c>
      <c r="L79" s="241">
        <f t="shared" si="0"/>
        <v>3017.7</v>
      </c>
      <c r="M79" s="241">
        <f t="shared" ref="M79" si="1">SUM(M69:M78)</f>
        <v>3017.7</v>
      </c>
      <c r="N79" s="217">
        <f t="shared" si="0"/>
        <v>95</v>
      </c>
      <c r="O79" s="447"/>
      <c r="P79" s="464"/>
      <c r="Q79" s="464"/>
      <c r="R79" s="464"/>
      <c r="S79" s="1358"/>
    </row>
    <row r="80" spans="1:19" ht="25.5" customHeight="1" x14ac:dyDescent="0.2">
      <c r="A80" s="809" t="s">
        <v>5</v>
      </c>
      <c r="B80" s="813" t="s">
        <v>5</v>
      </c>
      <c r="C80" s="463" t="s">
        <v>26</v>
      </c>
      <c r="D80" s="91"/>
      <c r="E80" s="116" t="s">
        <v>54</v>
      </c>
      <c r="F80" s="152"/>
      <c r="G80" s="153"/>
      <c r="H80" s="832" t="s">
        <v>27</v>
      </c>
      <c r="I80" s="92"/>
      <c r="J80" s="76"/>
      <c r="K80" s="127"/>
      <c r="L80" s="201"/>
      <c r="M80" s="202"/>
      <c r="N80" s="202"/>
      <c r="O80" s="93"/>
      <c r="P80" s="189"/>
      <c r="Q80" s="189"/>
      <c r="R80" s="1324"/>
      <c r="S80" s="1338"/>
    </row>
    <row r="81" spans="1:26" ht="39" customHeight="1" x14ac:dyDescent="0.2">
      <c r="A81" s="795"/>
      <c r="B81" s="810"/>
      <c r="C81" s="454"/>
      <c r="D81" s="812" t="s">
        <v>5</v>
      </c>
      <c r="E81" s="556" t="s">
        <v>330</v>
      </c>
      <c r="F81" s="663"/>
      <c r="G81" s="2145" t="s">
        <v>135</v>
      </c>
      <c r="H81" s="805"/>
      <c r="I81" s="823"/>
      <c r="J81" s="74"/>
      <c r="K81" s="219"/>
      <c r="L81" s="135"/>
      <c r="M81" s="507"/>
      <c r="N81" s="507"/>
      <c r="O81" s="508" t="s">
        <v>292</v>
      </c>
      <c r="P81" s="504">
        <v>80</v>
      </c>
      <c r="Q81" s="504">
        <v>100</v>
      </c>
      <c r="R81" s="1325"/>
      <c r="S81" s="1340"/>
    </row>
    <row r="82" spans="1:26" ht="27" customHeight="1" x14ac:dyDescent="0.2">
      <c r="A82" s="795"/>
      <c r="B82" s="810"/>
      <c r="C82" s="454"/>
      <c r="D82" s="812"/>
      <c r="E82" s="1817" t="s">
        <v>331</v>
      </c>
      <c r="F82" s="1897" t="s">
        <v>66</v>
      </c>
      <c r="G82" s="2145"/>
      <c r="H82" s="805"/>
      <c r="I82" s="2141" t="s">
        <v>76</v>
      </c>
      <c r="J82" s="74" t="s">
        <v>24</v>
      </c>
      <c r="K82" s="365">
        <v>48.1</v>
      </c>
      <c r="L82" s="366">
        <v>3.5</v>
      </c>
      <c r="M82" s="211"/>
      <c r="N82" s="211"/>
      <c r="O82" s="342" t="s">
        <v>322</v>
      </c>
      <c r="P82" s="511">
        <v>273</v>
      </c>
      <c r="Q82" s="511"/>
      <c r="R82" s="1033"/>
      <c r="S82" s="1341"/>
    </row>
    <row r="83" spans="1:26" ht="43.5" customHeight="1" x14ac:dyDescent="0.2">
      <c r="A83" s="795"/>
      <c r="B83" s="810"/>
      <c r="C83" s="454"/>
      <c r="D83" s="812"/>
      <c r="E83" s="1748"/>
      <c r="F83" s="1898"/>
      <c r="G83" s="2145"/>
      <c r="H83" s="805"/>
      <c r="I83" s="2140"/>
      <c r="J83" s="29" t="s">
        <v>68</v>
      </c>
      <c r="K83" s="365">
        <v>7.1</v>
      </c>
      <c r="L83" s="366"/>
      <c r="M83" s="211"/>
      <c r="N83" s="211"/>
      <c r="O83" s="509" t="s">
        <v>347</v>
      </c>
      <c r="P83" s="186">
        <v>100</v>
      </c>
      <c r="Q83" s="186"/>
      <c r="R83" s="1021"/>
      <c r="S83" s="1060"/>
    </row>
    <row r="84" spans="1:26" ht="26.25" customHeight="1" x14ac:dyDescent="0.2">
      <c r="A84" s="795"/>
      <c r="B84" s="810"/>
      <c r="C84" s="454"/>
      <c r="D84" s="812"/>
      <c r="E84" s="786"/>
      <c r="F84" s="649"/>
      <c r="G84" s="428"/>
      <c r="H84" s="805"/>
      <c r="I84" s="515"/>
      <c r="J84" s="29"/>
      <c r="K84" s="365"/>
      <c r="L84" s="366"/>
      <c r="M84" s="203"/>
      <c r="N84" s="203"/>
      <c r="O84" s="425" t="s">
        <v>258</v>
      </c>
      <c r="P84" s="426">
        <v>2</v>
      </c>
      <c r="Q84" s="426">
        <v>2</v>
      </c>
      <c r="R84" s="1036"/>
      <c r="S84" s="1342"/>
    </row>
    <row r="85" spans="1:26" ht="15.75" customHeight="1" x14ac:dyDescent="0.2">
      <c r="A85" s="795"/>
      <c r="B85" s="810"/>
      <c r="C85" s="454"/>
      <c r="D85" s="812"/>
      <c r="E85" s="786"/>
      <c r="F85" s="649"/>
      <c r="G85" s="105"/>
      <c r="H85" s="805"/>
      <c r="I85" s="2140"/>
      <c r="J85" s="29"/>
      <c r="K85" s="365"/>
      <c r="L85" s="366"/>
      <c r="M85" s="203"/>
      <c r="N85" s="203"/>
      <c r="O85" s="60" t="s">
        <v>259</v>
      </c>
      <c r="P85" s="505">
        <v>5</v>
      </c>
      <c r="Q85" s="505">
        <v>5</v>
      </c>
      <c r="R85" s="1034"/>
      <c r="S85" s="1343"/>
    </row>
    <row r="86" spans="1:26" ht="25.5" customHeight="1" x14ac:dyDescent="0.2">
      <c r="A86" s="795"/>
      <c r="B86" s="810"/>
      <c r="C86" s="454"/>
      <c r="D86" s="812"/>
      <c r="E86" s="786"/>
      <c r="F86" s="558"/>
      <c r="G86" s="105"/>
      <c r="H86" s="805"/>
      <c r="I86" s="2144"/>
      <c r="J86" s="29"/>
      <c r="K86" s="365"/>
      <c r="L86" s="366"/>
      <c r="M86" s="203"/>
      <c r="N86" s="203"/>
      <c r="O86" s="40" t="s">
        <v>260</v>
      </c>
      <c r="P86" s="500">
        <v>20</v>
      </c>
      <c r="Q86" s="500">
        <v>20</v>
      </c>
      <c r="R86" s="1036"/>
      <c r="S86" s="1342"/>
    </row>
    <row r="87" spans="1:26" ht="26.25" customHeight="1" x14ac:dyDescent="0.2">
      <c r="A87" s="795"/>
      <c r="B87" s="810"/>
      <c r="C87" s="454"/>
      <c r="D87" s="812"/>
      <c r="E87" s="1817" t="s">
        <v>344</v>
      </c>
      <c r="F87" s="123"/>
      <c r="G87" s="105"/>
      <c r="H87" s="805"/>
      <c r="I87" s="2140"/>
      <c r="J87" s="74" t="s">
        <v>24</v>
      </c>
      <c r="K87" s="142">
        <v>37.6</v>
      </c>
      <c r="L87" s="132">
        <v>1</v>
      </c>
      <c r="M87" s="205"/>
      <c r="N87" s="205"/>
      <c r="O87" s="510" t="s">
        <v>257</v>
      </c>
      <c r="P87" s="511">
        <v>100</v>
      </c>
      <c r="Q87" s="511"/>
      <c r="R87" s="1322"/>
      <c r="S87" s="1082"/>
    </row>
    <row r="88" spans="1:26" ht="16.5" customHeight="1" x14ac:dyDescent="0.2">
      <c r="A88" s="795"/>
      <c r="B88" s="810"/>
      <c r="C88" s="454"/>
      <c r="D88" s="812"/>
      <c r="E88" s="1834"/>
      <c r="F88" s="123"/>
      <c r="G88" s="105"/>
      <c r="H88" s="805"/>
      <c r="I88" s="2105"/>
      <c r="J88" s="29" t="s">
        <v>68</v>
      </c>
      <c r="K88" s="502"/>
      <c r="L88" s="808"/>
      <c r="M88" s="1287"/>
      <c r="N88" s="836"/>
      <c r="O88" s="40" t="s">
        <v>256</v>
      </c>
      <c r="P88" s="500">
        <v>5</v>
      </c>
      <c r="Q88" s="500">
        <v>5</v>
      </c>
      <c r="R88" s="1036"/>
      <c r="S88" s="1342"/>
    </row>
    <row r="89" spans="1:26" ht="17.25" customHeight="1" x14ac:dyDescent="0.2">
      <c r="A89" s="795"/>
      <c r="B89" s="810"/>
      <c r="C89" s="454"/>
      <c r="D89" s="812"/>
      <c r="E89" s="1834"/>
      <c r="F89" s="123"/>
      <c r="G89" s="105"/>
      <c r="H89" s="805"/>
      <c r="I89" s="820"/>
      <c r="J89" s="29"/>
      <c r="K89" s="365"/>
      <c r="L89" s="366"/>
      <c r="M89" s="203"/>
      <c r="N89" s="203"/>
      <c r="O89" s="425" t="s">
        <v>261</v>
      </c>
      <c r="P89" s="426">
        <v>1</v>
      </c>
      <c r="Q89" s="426"/>
      <c r="R89" s="1036"/>
      <c r="S89" s="1342"/>
    </row>
    <row r="90" spans="1:26" ht="29.25" customHeight="1" x14ac:dyDescent="0.2">
      <c r="A90" s="795"/>
      <c r="B90" s="810"/>
      <c r="C90" s="454"/>
      <c r="D90" s="812"/>
      <c r="E90" s="786"/>
      <c r="F90" s="123"/>
      <c r="G90" s="105"/>
      <c r="H90" s="805"/>
      <c r="I90" s="820"/>
      <c r="J90" s="75"/>
      <c r="K90" s="1243"/>
      <c r="L90" s="133"/>
      <c r="M90" s="204"/>
      <c r="N90" s="204"/>
      <c r="O90" s="846" t="s">
        <v>258</v>
      </c>
      <c r="P90" s="283">
        <v>2</v>
      </c>
      <c r="Q90" s="283">
        <v>2</v>
      </c>
      <c r="R90" s="1034"/>
      <c r="S90" s="1343"/>
    </row>
    <row r="91" spans="1:26" ht="27" customHeight="1" x14ac:dyDescent="0.2">
      <c r="A91" s="795"/>
      <c r="B91" s="810"/>
      <c r="C91" s="454"/>
      <c r="D91" s="812"/>
      <c r="E91" s="556" t="s">
        <v>293</v>
      </c>
      <c r="F91" s="123"/>
      <c r="G91" s="105"/>
      <c r="H91" s="805"/>
      <c r="I91" s="1305"/>
      <c r="J91" s="847" t="s">
        <v>24</v>
      </c>
      <c r="K91" s="1371">
        <v>0.5</v>
      </c>
      <c r="L91" s="808">
        <v>0.5</v>
      </c>
      <c r="M91" s="1288"/>
      <c r="N91" s="808"/>
      <c r="O91" s="60" t="s">
        <v>260</v>
      </c>
      <c r="P91" s="511">
        <v>20</v>
      </c>
      <c r="Q91" s="511">
        <v>20</v>
      </c>
      <c r="R91" s="1033"/>
      <c r="S91" s="1341"/>
    </row>
    <row r="92" spans="1:26" ht="21.75" customHeight="1" x14ac:dyDescent="0.2">
      <c r="A92" s="795"/>
      <c r="B92" s="810"/>
      <c r="C92" s="454"/>
      <c r="D92" s="812"/>
      <c r="E92" s="1748" t="s">
        <v>342</v>
      </c>
      <c r="F92" s="123"/>
      <c r="G92" s="105"/>
      <c r="H92" s="805"/>
      <c r="I92" s="2140"/>
      <c r="J92" s="29" t="s">
        <v>24</v>
      </c>
      <c r="K92" s="1291">
        <v>46</v>
      </c>
      <c r="L92" s="132">
        <v>1</v>
      </c>
      <c r="M92" s="557"/>
      <c r="N92" s="557"/>
      <c r="O92" s="2020" t="s">
        <v>348</v>
      </c>
      <c r="P92" s="281">
        <v>100</v>
      </c>
      <c r="Q92" s="281"/>
      <c r="R92" s="1322"/>
      <c r="S92" s="1082"/>
    </row>
    <row r="93" spans="1:26" ht="23.25" customHeight="1" x14ac:dyDescent="0.2">
      <c r="A93" s="795"/>
      <c r="B93" s="810"/>
      <c r="C93" s="454"/>
      <c r="D93" s="812"/>
      <c r="E93" s="1748"/>
      <c r="F93" s="123"/>
      <c r="G93" s="105"/>
      <c r="H93" s="805"/>
      <c r="I93" s="2140"/>
      <c r="J93" s="80"/>
      <c r="K93" s="195"/>
      <c r="L93" s="134"/>
      <c r="M93" s="212"/>
      <c r="N93" s="212"/>
      <c r="O93" s="2177"/>
      <c r="P93" s="283"/>
      <c r="Q93" s="283"/>
      <c r="R93" s="1034"/>
      <c r="S93" s="1343"/>
      <c r="U93" s="336"/>
      <c r="V93" s="336"/>
      <c r="W93" s="336"/>
      <c r="X93" s="336"/>
      <c r="Y93" s="336"/>
      <c r="Z93" s="336"/>
    </row>
    <row r="94" spans="1:26" ht="27.75" customHeight="1" x14ac:dyDescent="0.2">
      <c r="A94" s="795"/>
      <c r="B94" s="810"/>
      <c r="C94" s="454"/>
      <c r="D94" s="812"/>
      <c r="E94" s="1817" t="s">
        <v>294</v>
      </c>
      <c r="F94" s="123"/>
      <c r="G94" s="105"/>
      <c r="H94" s="805"/>
      <c r="I94" s="2140"/>
      <c r="J94" s="74" t="s">
        <v>24</v>
      </c>
      <c r="K94" s="142">
        <v>0.6</v>
      </c>
      <c r="L94" s="132"/>
      <c r="M94" s="557"/>
      <c r="N94" s="557"/>
      <c r="O94" s="510" t="s">
        <v>263</v>
      </c>
      <c r="P94" s="511">
        <v>4</v>
      </c>
      <c r="Q94" s="511"/>
      <c r="R94" s="1033"/>
      <c r="S94" s="1341"/>
    </row>
    <row r="95" spans="1:26" ht="26.25" customHeight="1" x14ac:dyDescent="0.2">
      <c r="A95" s="795"/>
      <c r="B95" s="810"/>
      <c r="C95" s="454"/>
      <c r="D95" s="812"/>
      <c r="E95" s="1834"/>
      <c r="F95" s="123"/>
      <c r="G95" s="105"/>
      <c r="H95" s="805"/>
      <c r="I95" s="2140"/>
      <c r="J95" s="75" t="s">
        <v>68</v>
      </c>
      <c r="K95" s="102">
        <v>7.2</v>
      </c>
      <c r="L95" s="133"/>
      <c r="M95" s="845"/>
      <c r="N95" s="845"/>
      <c r="O95" s="846" t="s">
        <v>323</v>
      </c>
      <c r="P95" s="187">
        <v>276</v>
      </c>
      <c r="Q95" s="187"/>
      <c r="R95" s="1021"/>
      <c r="S95" s="1060"/>
    </row>
    <row r="96" spans="1:26" ht="18" customHeight="1" x14ac:dyDescent="0.2">
      <c r="A96" s="795"/>
      <c r="B96" s="810"/>
      <c r="C96" s="454"/>
      <c r="D96" s="812"/>
      <c r="E96" s="1817" t="s">
        <v>295</v>
      </c>
      <c r="F96" s="123"/>
      <c r="G96" s="105"/>
      <c r="H96" s="805"/>
      <c r="I96" s="2142"/>
      <c r="J96" s="29" t="s">
        <v>24</v>
      </c>
      <c r="K96" s="1182">
        <v>28</v>
      </c>
      <c r="L96" s="366">
        <v>1</v>
      </c>
      <c r="M96" s="203"/>
      <c r="N96" s="203"/>
      <c r="O96" s="1840" t="s">
        <v>106</v>
      </c>
      <c r="P96" s="186">
        <v>4</v>
      </c>
      <c r="Q96" s="186"/>
      <c r="R96" s="1322"/>
      <c r="S96" s="1082"/>
    </row>
    <row r="97" spans="1:26" ht="10.5" customHeight="1" x14ac:dyDescent="0.2">
      <c r="A97" s="795"/>
      <c r="B97" s="810"/>
      <c r="C97" s="454"/>
      <c r="D97" s="812"/>
      <c r="E97" s="1891"/>
      <c r="F97" s="123"/>
      <c r="G97" s="105"/>
      <c r="H97" s="805"/>
      <c r="I97" s="2143"/>
      <c r="J97" s="75"/>
      <c r="K97" s="102"/>
      <c r="L97" s="133"/>
      <c r="M97" s="204"/>
      <c r="N97" s="204"/>
      <c r="O97" s="1841"/>
      <c r="P97" s="187"/>
      <c r="Q97" s="187"/>
      <c r="R97" s="1326"/>
      <c r="S97" s="1344"/>
    </row>
    <row r="98" spans="1:26" ht="37.5" customHeight="1" x14ac:dyDescent="0.2">
      <c r="A98" s="795"/>
      <c r="B98" s="810"/>
      <c r="C98" s="454"/>
      <c r="D98" s="812"/>
      <c r="E98" s="1424" t="s">
        <v>409</v>
      </c>
      <c r="F98" s="1425"/>
      <c r="G98" s="1426"/>
      <c r="H98" s="1427"/>
      <c r="I98" s="2179"/>
      <c r="J98" s="1428"/>
      <c r="K98" s="1429"/>
      <c r="L98" s="1430"/>
      <c r="M98" s="1431"/>
      <c r="N98" s="1431"/>
      <c r="O98" s="1432" t="s">
        <v>296</v>
      </c>
      <c r="P98" s="1433"/>
      <c r="Q98" s="504">
        <v>1</v>
      </c>
      <c r="R98" s="1325"/>
      <c r="S98" s="1340"/>
      <c r="U98" s="336"/>
      <c r="V98" s="336"/>
      <c r="W98" s="336"/>
      <c r="X98" s="336"/>
      <c r="Y98" s="336"/>
      <c r="Z98" s="336"/>
    </row>
    <row r="99" spans="1:26" ht="39" customHeight="1" x14ac:dyDescent="0.2">
      <c r="A99" s="795"/>
      <c r="B99" s="810"/>
      <c r="C99" s="454"/>
      <c r="D99" s="812"/>
      <c r="E99" s="1434" t="s">
        <v>410</v>
      </c>
      <c r="F99" s="1425"/>
      <c r="G99" s="1426"/>
      <c r="H99" s="1427"/>
      <c r="I99" s="2179"/>
      <c r="J99" s="1435" t="s">
        <v>24</v>
      </c>
      <c r="K99" s="1436">
        <f>100+44.6</f>
        <v>144.6</v>
      </c>
      <c r="L99" s="1437">
        <v>220</v>
      </c>
      <c r="M99" s="1438">
        <v>236</v>
      </c>
      <c r="N99" s="1438"/>
      <c r="O99" s="1439" t="s">
        <v>297</v>
      </c>
      <c r="P99" s="1440"/>
      <c r="Q99" s="186"/>
      <c r="R99" s="1021"/>
      <c r="S99" s="1060"/>
    </row>
    <row r="100" spans="1:26" ht="14.1" customHeight="1" x14ac:dyDescent="0.2">
      <c r="A100" s="795"/>
      <c r="B100" s="810"/>
      <c r="C100" s="454"/>
      <c r="D100" s="812"/>
      <c r="E100" s="786"/>
      <c r="F100" s="114"/>
      <c r="G100" s="105"/>
      <c r="H100" s="805"/>
      <c r="I100" s="560"/>
      <c r="J100" s="29"/>
      <c r="K100" s="365"/>
      <c r="L100" s="366"/>
      <c r="M100" s="203"/>
      <c r="N100" s="203"/>
      <c r="O100" s="848" t="s">
        <v>326</v>
      </c>
      <c r="P100" s="349">
        <v>2</v>
      </c>
      <c r="Q100" s="349"/>
      <c r="R100" s="1035"/>
      <c r="S100" s="1345"/>
    </row>
    <row r="101" spans="1:26" ht="14.25" customHeight="1" x14ac:dyDescent="0.2">
      <c r="A101" s="795"/>
      <c r="B101" s="810"/>
      <c r="C101" s="454"/>
      <c r="D101" s="812"/>
      <c r="E101" s="786"/>
      <c r="F101" s="114"/>
      <c r="G101" s="105"/>
      <c r="H101" s="805"/>
      <c r="I101" s="564"/>
      <c r="J101" s="29"/>
      <c r="K101" s="365"/>
      <c r="L101" s="366"/>
      <c r="M101" s="203"/>
      <c r="N101" s="203"/>
      <c r="O101" s="849" t="s">
        <v>327</v>
      </c>
      <c r="P101" s="283"/>
      <c r="Q101" s="283"/>
      <c r="R101" s="1034"/>
      <c r="S101" s="1343"/>
    </row>
    <row r="102" spans="1:26" ht="15.75" customHeight="1" x14ac:dyDescent="0.2">
      <c r="A102" s="795"/>
      <c r="B102" s="810"/>
      <c r="C102" s="454"/>
      <c r="D102" s="812"/>
      <c r="E102" s="786"/>
      <c r="F102" s="114"/>
      <c r="G102" s="105"/>
      <c r="H102" s="805"/>
      <c r="I102" s="564"/>
      <c r="J102" s="29"/>
      <c r="K102" s="365"/>
      <c r="L102" s="366"/>
      <c r="M102" s="203"/>
      <c r="N102" s="203"/>
      <c r="O102" s="848" t="s">
        <v>328</v>
      </c>
      <c r="P102" s="349"/>
      <c r="Q102" s="349">
        <v>2</v>
      </c>
      <c r="R102" s="1035"/>
      <c r="S102" s="1345"/>
    </row>
    <row r="103" spans="1:26" ht="30" customHeight="1" x14ac:dyDescent="0.2">
      <c r="A103" s="795"/>
      <c r="B103" s="810"/>
      <c r="C103" s="454"/>
      <c r="D103" s="812"/>
      <c r="E103" s="786"/>
      <c r="F103" s="114"/>
      <c r="G103" s="105"/>
      <c r="H103" s="805"/>
      <c r="I103" s="564"/>
      <c r="J103" s="29"/>
      <c r="K103" s="365"/>
      <c r="L103" s="366"/>
      <c r="M103" s="203"/>
      <c r="N103" s="203"/>
      <c r="O103" s="659" t="s">
        <v>329</v>
      </c>
      <c r="P103" s="283"/>
      <c r="Q103" s="283"/>
      <c r="R103" s="1034"/>
      <c r="S103" s="1343"/>
    </row>
    <row r="104" spans="1:26" ht="16.5" customHeight="1" x14ac:dyDescent="0.2">
      <c r="A104" s="795"/>
      <c r="B104" s="810"/>
      <c r="C104" s="454"/>
      <c r="D104" s="812"/>
      <c r="E104" s="786"/>
      <c r="F104" s="114"/>
      <c r="G104" s="105"/>
      <c r="H104" s="805"/>
      <c r="I104" s="564"/>
      <c r="J104" s="29"/>
      <c r="K104" s="365"/>
      <c r="L104" s="366"/>
      <c r="M104" s="203"/>
      <c r="N104" s="203"/>
      <c r="O104" s="791" t="s">
        <v>324</v>
      </c>
      <c r="P104" s="349"/>
      <c r="Q104" s="349"/>
      <c r="R104" s="1035">
        <v>2</v>
      </c>
      <c r="S104" s="1345"/>
    </row>
    <row r="105" spans="1:26" ht="15" customHeight="1" x14ac:dyDescent="0.2">
      <c r="A105" s="795"/>
      <c r="B105" s="810"/>
      <c r="C105" s="454"/>
      <c r="D105" s="785"/>
      <c r="E105" s="783"/>
      <c r="F105" s="115"/>
      <c r="G105" s="106"/>
      <c r="H105" s="806"/>
      <c r="I105" s="824"/>
      <c r="J105" s="75"/>
      <c r="K105" s="102"/>
      <c r="L105" s="133"/>
      <c r="M105" s="204"/>
      <c r="N105" s="204"/>
      <c r="O105" s="311" t="s">
        <v>325</v>
      </c>
      <c r="P105" s="187"/>
      <c r="Q105" s="187"/>
      <c r="R105" s="1326"/>
      <c r="S105" s="1344"/>
    </row>
    <row r="106" spans="1:26" ht="29.25" customHeight="1" x14ac:dyDescent="0.2">
      <c r="A106" s="795"/>
      <c r="B106" s="810"/>
      <c r="C106" s="811"/>
      <c r="D106" s="156" t="s">
        <v>7</v>
      </c>
      <c r="E106" s="1817" t="s">
        <v>150</v>
      </c>
      <c r="F106" s="656"/>
      <c r="G106" s="2070">
        <v>7010304</v>
      </c>
      <c r="H106" s="506"/>
      <c r="I106" s="2149" t="s">
        <v>76</v>
      </c>
      <c r="J106" s="822" t="s">
        <v>24</v>
      </c>
      <c r="K106" s="1372">
        <v>10</v>
      </c>
      <c r="L106" s="132">
        <v>8</v>
      </c>
      <c r="M106" s="205">
        <v>8</v>
      </c>
      <c r="N106" s="205">
        <v>8</v>
      </c>
      <c r="O106" s="1885" t="s">
        <v>353</v>
      </c>
      <c r="P106" s="281">
        <v>1</v>
      </c>
      <c r="Q106" s="281">
        <v>1</v>
      </c>
      <c r="R106" s="1322">
        <v>1</v>
      </c>
      <c r="S106" s="1082">
        <v>1</v>
      </c>
    </row>
    <row r="107" spans="1:26" ht="21.75" customHeight="1" x14ac:dyDescent="0.2">
      <c r="A107" s="795"/>
      <c r="B107" s="810"/>
      <c r="C107" s="454"/>
      <c r="D107" s="785"/>
      <c r="E107" s="1818"/>
      <c r="F107" s="804"/>
      <c r="G107" s="2182"/>
      <c r="H107" s="806"/>
      <c r="I107" s="2150"/>
      <c r="J107" s="27"/>
      <c r="K107" s="102"/>
      <c r="L107" s="133"/>
      <c r="M107" s="204"/>
      <c r="N107" s="204"/>
      <c r="O107" s="1886"/>
      <c r="P107" s="94"/>
      <c r="Q107" s="94"/>
      <c r="R107" s="1026"/>
      <c r="S107" s="273"/>
    </row>
    <row r="108" spans="1:26" ht="15.75" customHeight="1" x14ac:dyDescent="0.2">
      <c r="A108" s="795"/>
      <c r="B108" s="810"/>
      <c r="C108" s="454"/>
      <c r="D108" s="784" t="s">
        <v>26</v>
      </c>
      <c r="E108" s="1817" t="s">
        <v>89</v>
      </c>
      <c r="F108" s="2138" t="s">
        <v>66</v>
      </c>
      <c r="G108" s="2166" t="s">
        <v>128</v>
      </c>
      <c r="H108" s="805"/>
      <c r="I108" s="2094" t="s">
        <v>82</v>
      </c>
      <c r="J108" s="822" t="s">
        <v>24</v>
      </c>
      <c r="K108" s="1181">
        <v>600</v>
      </c>
      <c r="L108" s="208">
        <f>578+54.1</f>
        <v>632.1</v>
      </c>
      <c r="M108" s="206">
        <f>816+54.1</f>
        <v>870.1</v>
      </c>
      <c r="N108" s="206"/>
      <c r="O108" s="527" t="s">
        <v>155</v>
      </c>
      <c r="P108" s="520">
        <v>22.5</v>
      </c>
      <c r="Q108" s="520">
        <v>22.5</v>
      </c>
      <c r="R108" s="1327">
        <v>22.5</v>
      </c>
      <c r="S108" s="1346">
        <v>22.5</v>
      </c>
    </row>
    <row r="109" spans="1:26" ht="15.75" customHeight="1" x14ac:dyDescent="0.2">
      <c r="A109" s="795"/>
      <c r="B109" s="810"/>
      <c r="C109" s="454"/>
      <c r="D109" s="87"/>
      <c r="E109" s="1748"/>
      <c r="F109" s="2139"/>
      <c r="G109" s="2167"/>
      <c r="H109" s="805"/>
      <c r="I109" s="2129"/>
      <c r="J109" s="820" t="s">
        <v>95</v>
      </c>
      <c r="K109" s="524"/>
      <c r="L109" s="366"/>
      <c r="M109" s="203"/>
      <c r="N109" s="203"/>
      <c r="O109" s="530" t="s">
        <v>156</v>
      </c>
      <c r="P109" s="521">
        <v>111</v>
      </c>
      <c r="Q109" s="521">
        <v>111</v>
      </c>
      <c r="R109" s="1022">
        <v>111</v>
      </c>
      <c r="S109" s="1061">
        <v>111</v>
      </c>
    </row>
    <row r="110" spans="1:26" ht="15.75" customHeight="1" x14ac:dyDescent="0.2">
      <c r="A110" s="795"/>
      <c r="B110" s="798"/>
      <c r="C110" s="811"/>
      <c r="D110" s="812"/>
      <c r="E110" s="1748"/>
      <c r="F110" s="2139"/>
      <c r="G110" s="2167"/>
      <c r="H110" s="805"/>
      <c r="I110" s="2129"/>
      <c r="J110" s="820" t="s">
        <v>90</v>
      </c>
      <c r="K110" s="524">
        <v>0.5</v>
      </c>
      <c r="L110" s="366"/>
      <c r="M110" s="203"/>
      <c r="N110" s="203"/>
      <c r="O110" s="531" t="s">
        <v>154</v>
      </c>
      <c r="P110" s="532">
        <v>5</v>
      </c>
      <c r="Q110" s="532">
        <v>5</v>
      </c>
      <c r="R110" s="1038">
        <v>5</v>
      </c>
      <c r="S110" s="1347">
        <v>5</v>
      </c>
    </row>
    <row r="111" spans="1:26" ht="30" customHeight="1" x14ac:dyDescent="0.2">
      <c r="A111" s="795"/>
      <c r="B111" s="810"/>
      <c r="C111" s="454"/>
      <c r="D111" s="87"/>
      <c r="E111" s="1748"/>
      <c r="F111" s="2139"/>
      <c r="G111" s="2167"/>
      <c r="H111" s="805"/>
      <c r="I111" s="2129"/>
      <c r="J111" s="1268" t="s">
        <v>24</v>
      </c>
      <c r="K111" s="1521">
        <v>2.4</v>
      </c>
      <c r="L111" s="366"/>
      <c r="M111" s="203"/>
      <c r="N111" s="203"/>
      <c r="O111" s="530" t="s">
        <v>193</v>
      </c>
      <c r="P111" s="521">
        <v>1</v>
      </c>
      <c r="Q111" s="523">
        <v>1</v>
      </c>
      <c r="R111" s="1328">
        <v>1</v>
      </c>
      <c r="S111" s="1083">
        <v>1</v>
      </c>
    </row>
    <row r="112" spans="1:26" ht="37.5" customHeight="1" x14ac:dyDescent="0.2">
      <c r="A112" s="795"/>
      <c r="B112" s="810"/>
      <c r="C112" s="454"/>
      <c r="D112" s="87"/>
      <c r="E112" s="1748"/>
      <c r="F112" s="2139"/>
      <c r="G112" s="2167"/>
      <c r="H112" s="805"/>
      <c r="I112" s="2129"/>
      <c r="J112" s="11"/>
      <c r="K112" s="572"/>
      <c r="L112" s="366"/>
      <c r="M112" s="203"/>
      <c r="N112" s="203"/>
      <c r="O112" s="574" t="s">
        <v>188</v>
      </c>
      <c r="P112" s="276"/>
      <c r="Q112" s="276">
        <v>50</v>
      </c>
      <c r="R112" s="1040">
        <v>100</v>
      </c>
      <c r="S112" s="1348">
        <v>100</v>
      </c>
      <c r="U112" s="336"/>
    </row>
    <row r="113" spans="1:21" ht="15" customHeight="1" x14ac:dyDescent="0.2">
      <c r="A113" s="795"/>
      <c r="B113" s="810"/>
      <c r="C113" s="454"/>
      <c r="D113" s="87"/>
      <c r="E113" s="1748"/>
      <c r="F113" s="2139"/>
      <c r="G113" s="2167"/>
      <c r="H113" s="805"/>
      <c r="I113" s="2129"/>
      <c r="J113" s="820" t="s">
        <v>40</v>
      </c>
      <c r="K113" s="365">
        <v>7.7</v>
      </c>
      <c r="L113" s="366">
        <v>7.7</v>
      </c>
      <c r="M113" s="203">
        <v>7.7</v>
      </c>
      <c r="N113" s="203"/>
      <c r="O113" s="2178" t="s">
        <v>311</v>
      </c>
      <c r="P113" s="43">
        <v>1</v>
      </c>
      <c r="Q113" s="43">
        <v>1</v>
      </c>
      <c r="R113" s="215">
        <v>1</v>
      </c>
      <c r="S113" s="486">
        <v>1</v>
      </c>
    </row>
    <row r="114" spans="1:21" ht="12.75" customHeight="1" x14ac:dyDescent="0.2">
      <c r="A114" s="795"/>
      <c r="B114" s="810"/>
      <c r="C114" s="454"/>
      <c r="D114" s="87"/>
      <c r="E114" s="675"/>
      <c r="F114" s="2139"/>
      <c r="G114" s="2167"/>
      <c r="H114" s="805"/>
      <c r="I114" s="2129"/>
      <c r="J114" s="821"/>
      <c r="K114" s="195"/>
      <c r="L114" s="134"/>
      <c r="M114" s="207"/>
      <c r="N114" s="207"/>
      <c r="O114" s="1883"/>
      <c r="P114" s="677"/>
      <c r="Q114" s="677"/>
      <c r="R114" s="1329"/>
      <c r="S114" s="539"/>
    </row>
    <row r="115" spans="1:21" ht="12.75" customHeight="1" x14ac:dyDescent="0.2">
      <c r="A115" s="795"/>
      <c r="B115" s="810"/>
      <c r="C115" s="454"/>
      <c r="D115" s="87"/>
      <c r="E115" s="675"/>
      <c r="F115" s="850"/>
      <c r="G115" s="851"/>
      <c r="H115" s="805"/>
      <c r="I115" s="814"/>
      <c r="J115" s="820" t="s">
        <v>24</v>
      </c>
      <c r="K115" s="365">
        <v>139.69999999999999</v>
      </c>
      <c r="L115" s="366">
        <v>36.299999999999997</v>
      </c>
      <c r="M115" s="203"/>
      <c r="N115" s="203"/>
      <c r="O115" s="854" t="s">
        <v>332</v>
      </c>
      <c r="P115" s="405"/>
      <c r="Q115" s="405"/>
      <c r="R115" s="368"/>
      <c r="S115" s="1059"/>
    </row>
    <row r="116" spans="1:21" ht="16.5" customHeight="1" x14ac:dyDescent="0.2">
      <c r="A116" s="795"/>
      <c r="B116" s="810"/>
      <c r="C116" s="454"/>
      <c r="D116" s="812"/>
      <c r="E116" s="1748"/>
      <c r="F116" s="803"/>
      <c r="G116" s="147"/>
      <c r="H116" s="805"/>
      <c r="I116" s="789"/>
      <c r="J116" s="820"/>
      <c r="K116" s="365"/>
      <c r="L116" s="366"/>
      <c r="M116" s="203"/>
      <c r="N116" s="203"/>
      <c r="O116" s="852" t="s">
        <v>149</v>
      </c>
      <c r="P116" s="532">
        <v>3</v>
      </c>
      <c r="Q116" s="853">
        <v>3</v>
      </c>
      <c r="R116" s="1330"/>
      <c r="S116" s="1349"/>
    </row>
    <row r="117" spans="1:21" ht="16.5" customHeight="1" x14ac:dyDescent="0.2">
      <c r="A117" s="795"/>
      <c r="B117" s="810"/>
      <c r="C117" s="454"/>
      <c r="D117" s="87"/>
      <c r="E117" s="1748"/>
      <c r="F117" s="803"/>
      <c r="G117" s="147"/>
      <c r="H117" s="805"/>
      <c r="I117" s="789"/>
      <c r="J117" s="820"/>
      <c r="K117" s="572"/>
      <c r="L117" s="366"/>
      <c r="M117" s="203"/>
      <c r="N117" s="203"/>
      <c r="O117" s="575" t="s">
        <v>351</v>
      </c>
      <c r="P117" s="576">
        <v>20</v>
      </c>
      <c r="Q117" s="577"/>
      <c r="R117" s="1039"/>
      <c r="S117" s="1350"/>
    </row>
    <row r="118" spans="1:21" ht="14.25" customHeight="1" x14ac:dyDescent="0.2">
      <c r="A118" s="890"/>
      <c r="B118" s="894"/>
      <c r="C118" s="454"/>
      <c r="D118" s="87"/>
      <c r="E118" s="1748"/>
      <c r="F118" s="899"/>
      <c r="G118" s="147"/>
      <c r="H118" s="885"/>
      <c r="I118" s="886"/>
      <c r="J118" s="895"/>
      <c r="K118" s="572"/>
      <c r="L118" s="366"/>
      <c r="M118" s="203"/>
      <c r="N118" s="203"/>
      <c r="O118" s="575" t="s">
        <v>350</v>
      </c>
      <c r="P118" s="576">
        <v>40</v>
      </c>
      <c r="Q118" s="577"/>
      <c r="R118" s="1039"/>
      <c r="S118" s="1350"/>
    </row>
    <row r="119" spans="1:21" ht="15" customHeight="1" x14ac:dyDescent="0.2">
      <c r="A119" s="795"/>
      <c r="B119" s="810"/>
      <c r="C119" s="454"/>
      <c r="D119" s="87"/>
      <c r="E119" s="1748"/>
      <c r="F119" s="803"/>
      <c r="G119" s="147"/>
      <c r="H119" s="805"/>
      <c r="I119" s="789"/>
      <c r="J119" s="820"/>
      <c r="K119" s="572"/>
      <c r="L119" s="366"/>
      <c r="M119" s="203"/>
      <c r="N119" s="203"/>
      <c r="O119" s="41" t="s">
        <v>264</v>
      </c>
      <c r="P119" s="276">
        <v>60</v>
      </c>
      <c r="Q119" s="276"/>
      <c r="R119" s="1040"/>
      <c r="S119" s="1348"/>
    </row>
    <row r="120" spans="1:21" ht="24.75" customHeight="1" x14ac:dyDescent="0.2">
      <c r="A120" s="795"/>
      <c r="B120" s="810"/>
      <c r="C120" s="454"/>
      <c r="D120" s="87"/>
      <c r="E120" s="1748"/>
      <c r="F120" s="803"/>
      <c r="G120" s="147"/>
      <c r="H120" s="805"/>
      <c r="I120" s="789"/>
      <c r="J120" s="820"/>
      <c r="K120" s="365"/>
      <c r="L120" s="366"/>
      <c r="M120" s="203"/>
      <c r="N120" s="203"/>
      <c r="O120" s="282" t="s">
        <v>265</v>
      </c>
      <c r="P120" s="523">
        <v>1</v>
      </c>
      <c r="Q120" s="277"/>
      <c r="R120" s="1041"/>
      <c r="S120" s="1351"/>
    </row>
    <row r="121" spans="1:21" ht="15" customHeight="1" x14ac:dyDescent="0.2">
      <c r="A121" s="795"/>
      <c r="B121" s="810"/>
      <c r="C121" s="454"/>
      <c r="D121" s="87"/>
      <c r="E121" s="1748"/>
      <c r="F121" s="803"/>
      <c r="G121" s="147"/>
      <c r="H121" s="805"/>
      <c r="I121" s="789"/>
      <c r="J121" s="820"/>
      <c r="K121" s="365"/>
      <c r="L121" s="366"/>
      <c r="M121" s="203"/>
      <c r="N121" s="203"/>
      <c r="O121" s="661" t="s">
        <v>266</v>
      </c>
      <c r="P121" s="577">
        <v>1</v>
      </c>
      <c r="Q121" s="277"/>
      <c r="R121" s="1041"/>
      <c r="S121" s="1351"/>
    </row>
    <row r="122" spans="1:21" ht="28.5" customHeight="1" x14ac:dyDescent="0.2">
      <c r="A122" s="1285"/>
      <c r="B122" s="1286"/>
      <c r="C122" s="454"/>
      <c r="D122" s="87"/>
      <c r="E122" s="1281"/>
      <c r="F122" s="1289"/>
      <c r="G122" s="147"/>
      <c r="H122" s="1282"/>
      <c r="I122" s="1294"/>
      <c r="J122" s="1305" t="s">
        <v>24</v>
      </c>
      <c r="K122" s="1182">
        <v>14.3</v>
      </c>
      <c r="L122" s="366"/>
      <c r="M122" s="203"/>
      <c r="N122" s="203"/>
      <c r="O122" s="1262" t="s">
        <v>402</v>
      </c>
      <c r="P122" s="1373">
        <v>7</v>
      </c>
      <c r="Q122" s="1235"/>
      <c r="R122" s="1374"/>
      <c r="S122" s="1351"/>
    </row>
    <row r="123" spans="1:21" ht="26.25" customHeight="1" x14ac:dyDescent="0.2">
      <c r="A123" s="795"/>
      <c r="B123" s="810"/>
      <c r="C123" s="454"/>
      <c r="D123" s="87"/>
      <c r="E123" s="786"/>
      <c r="F123" s="803"/>
      <c r="G123" s="147"/>
      <c r="H123" s="805"/>
      <c r="I123" s="789"/>
      <c r="J123" s="820"/>
      <c r="K123" s="365"/>
      <c r="L123" s="366"/>
      <c r="M123" s="203"/>
      <c r="N123" s="203"/>
      <c r="O123" s="661" t="s">
        <v>267</v>
      </c>
      <c r="P123" s="532">
        <v>2</v>
      </c>
      <c r="Q123" s="277"/>
      <c r="R123" s="1041"/>
      <c r="S123" s="1351"/>
      <c r="U123" s="336"/>
    </row>
    <row r="124" spans="1:21" ht="25.5" customHeight="1" x14ac:dyDescent="0.2">
      <c r="A124" s="795"/>
      <c r="B124" s="810"/>
      <c r="C124" s="454"/>
      <c r="D124" s="87"/>
      <c r="E124" s="786"/>
      <c r="F124" s="803"/>
      <c r="G124" s="147"/>
      <c r="H124" s="805"/>
      <c r="I124" s="789"/>
      <c r="J124" s="820"/>
      <c r="K124" s="365"/>
      <c r="L124" s="366"/>
      <c r="M124" s="203"/>
      <c r="N124" s="203"/>
      <c r="O124" s="661" t="s">
        <v>335</v>
      </c>
      <c r="P124" s="577">
        <v>2</v>
      </c>
      <c r="Q124" s="277"/>
      <c r="R124" s="1041"/>
      <c r="S124" s="1351"/>
    </row>
    <row r="125" spans="1:21" ht="24.75" customHeight="1" x14ac:dyDescent="0.2">
      <c r="A125" s="795"/>
      <c r="B125" s="810"/>
      <c r="C125" s="454"/>
      <c r="D125" s="87"/>
      <c r="E125" s="786"/>
      <c r="F125" s="803"/>
      <c r="G125" s="147"/>
      <c r="H125" s="805"/>
      <c r="I125" s="789"/>
      <c r="J125" s="820"/>
      <c r="K125" s="365"/>
      <c r="L125" s="366"/>
      <c r="M125" s="203"/>
      <c r="N125" s="203"/>
      <c r="O125" s="661" t="s">
        <v>336</v>
      </c>
      <c r="P125" s="577">
        <v>2</v>
      </c>
      <c r="Q125" s="277"/>
      <c r="R125" s="1041"/>
      <c r="S125" s="1351"/>
    </row>
    <row r="126" spans="1:21" ht="18" customHeight="1" x14ac:dyDescent="0.2">
      <c r="A126" s="795"/>
      <c r="B126" s="810"/>
      <c r="C126" s="454"/>
      <c r="D126" s="87"/>
      <c r="E126" s="786"/>
      <c r="F126" s="803"/>
      <c r="G126" s="147"/>
      <c r="H126" s="805"/>
      <c r="I126" s="789"/>
      <c r="J126" s="820"/>
      <c r="K126" s="365"/>
      <c r="L126" s="366"/>
      <c r="M126" s="203"/>
      <c r="N126" s="203"/>
      <c r="O126" s="661" t="s">
        <v>337</v>
      </c>
      <c r="P126" s="577">
        <v>2</v>
      </c>
      <c r="Q126" s="277"/>
      <c r="R126" s="1041"/>
      <c r="S126" s="1351"/>
    </row>
    <row r="127" spans="1:21" ht="27" customHeight="1" x14ac:dyDescent="0.2">
      <c r="A127" s="795"/>
      <c r="B127" s="810"/>
      <c r="C127" s="454"/>
      <c r="D127" s="87"/>
      <c r="E127" s="786"/>
      <c r="F127" s="803"/>
      <c r="G127" s="147"/>
      <c r="H127" s="805"/>
      <c r="I127" s="789"/>
      <c r="J127" s="820"/>
      <c r="K127" s="365"/>
      <c r="L127" s="366"/>
      <c r="M127" s="203"/>
      <c r="N127" s="203"/>
      <c r="O127" s="661" t="s">
        <v>338</v>
      </c>
      <c r="P127" s="577">
        <v>2</v>
      </c>
      <c r="Q127" s="277"/>
      <c r="R127" s="1041"/>
      <c r="S127" s="1351"/>
      <c r="T127" s="65"/>
      <c r="U127" s="916"/>
    </row>
    <row r="128" spans="1:21" ht="17.25" customHeight="1" x14ac:dyDescent="0.2">
      <c r="A128" s="795"/>
      <c r="B128" s="798"/>
      <c r="C128" s="811"/>
      <c r="D128" s="812"/>
      <c r="E128" s="786"/>
      <c r="F128" s="803"/>
      <c r="G128" s="147"/>
      <c r="H128" s="805"/>
      <c r="I128" s="789"/>
      <c r="J128" s="404"/>
      <c r="K128" s="1375"/>
      <c r="L128" s="133"/>
      <c r="M128" s="204"/>
      <c r="N128" s="204"/>
      <c r="O128" s="579" t="s">
        <v>349</v>
      </c>
      <c r="P128" s="612">
        <v>1</v>
      </c>
      <c r="Q128" s="580"/>
      <c r="R128" s="1042"/>
      <c r="S128" s="1352"/>
    </row>
    <row r="129" spans="1:26" ht="12.75" customHeight="1" x14ac:dyDescent="0.2">
      <c r="A129" s="1803"/>
      <c r="B129" s="1804"/>
      <c r="C129" s="2111"/>
      <c r="D129" s="2063" t="s">
        <v>34</v>
      </c>
      <c r="E129" s="1817" t="s">
        <v>418</v>
      </c>
      <c r="F129" s="1874"/>
      <c r="G129" s="2145" t="s">
        <v>126</v>
      </c>
      <c r="H129" s="1827"/>
      <c r="I129" s="789"/>
      <c r="J129" s="820" t="s">
        <v>24</v>
      </c>
      <c r="K129" s="365">
        <v>55</v>
      </c>
      <c r="L129" s="366">
        <v>9.6</v>
      </c>
      <c r="M129" s="203">
        <v>9.6</v>
      </c>
      <c r="N129" s="203">
        <v>9.6</v>
      </c>
      <c r="O129" s="801" t="s">
        <v>180</v>
      </c>
      <c r="P129" s="99">
        <v>2</v>
      </c>
      <c r="Q129" s="99">
        <v>2</v>
      </c>
      <c r="R129" s="1293">
        <v>2</v>
      </c>
      <c r="S129" s="1232">
        <v>2</v>
      </c>
    </row>
    <row r="130" spans="1:26" ht="15" customHeight="1" x14ac:dyDescent="0.2">
      <c r="A130" s="1803"/>
      <c r="B130" s="1804"/>
      <c r="C130" s="2111"/>
      <c r="D130" s="1850"/>
      <c r="E130" s="1748"/>
      <c r="F130" s="1874"/>
      <c r="G130" s="2146"/>
      <c r="H130" s="1827"/>
      <c r="I130" s="789"/>
      <c r="J130" s="820" t="s">
        <v>40</v>
      </c>
      <c r="K130" s="365">
        <v>5</v>
      </c>
      <c r="L130" s="366">
        <v>5</v>
      </c>
      <c r="M130" s="203">
        <f>+K130</f>
        <v>5</v>
      </c>
      <c r="N130" s="203">
        <f>+L130</f>
        <v>5</v>
      </c>
      <c r="O130" s="96" t="s">
        <v>156</v>
      </c>
      <c r="P130" s="191">
        <v>5</v>
      </c>
      <c r="Q130" s="191">
        <v>5</v>
      </c>
      <c r="R130" s="1331">
        <v>5</v>
      </c>
      <c r="S130" s="1353">
        <v>5</v>
      </c>
      <c r="T130" s="3" t="s">
        <v>440</v>
      </c>
    </row>
    <row r="131" spans="1:26" ht="15" customHeight="1" x14ac:dyDescent="0.2">
      <c r="A131" s="1803"/>
      <c r="B131" s="1804"/>
      <c r="C131" s="2111"/>
      <c r="D131" s="1850"/>
      <c r="E131" s="1748"/>
      <c r="F131" s="1874"/>
      <c r="G131" s="2146"/>
      <c r="H131" s="1827"/>
      <c r="I131" s="1654"/>
      <c r="J131" s="1653" t="s">
        <v>90</v>
      </c>
      <c r="K131" s="1652">
        <v>0.8</v>
      </c>
      <c r="L131" s="366"/>
      <c r="M131" s="203"/>
      <c r="N131" s="203"/>
      <c r="O131" s="96"/>
      <c r="P131" s="191"/>
      <c r="Q131" s="191"/>
      <c r="R131" s="1331"/>
      <c r="S131" s="1353"/>
    </row>
    <row r="132" spans="1:26" ht="39" customHeight="1" x14ac:dyDescent="0.2">
      <c r="A132" s="1803"/>
      <c r="B132" s="1804"/>
      <c r="C132" s="2111"/>
      <c r="D132" s="2114"/>
      <c r="E132" s="1818"/>
      <c r="F132" s="1875"/>
      <c r="G132" s="2147"/>
      <c r="H132" s="1827"/>
      <c r="I132" s="789"/>
      <c r="J132" s="1269" t="s">
        <v>24</v>
      </c>
      <c r="K132" s="844">
        <v>9.5</v>
      </c>
      <c r="L132" s="133"/>
      <c r="M132" s="204"/>
      <c r="N132" s="204"/>
      <c r="O132" s="802" t="s">
        <v>290</v>
      </c>
      <c r="P132" s="94">
        <v>100</v>
      </c>
      <c r="Q132" s="94"/>
      <c r="R132" s="1026"/>
      <c r="S132" s="273"/>
      <c r="U132" s="336"/>
      <c r="V132" s="336"/>
      <c r="W132" s="336"/>
      <c r="X132" s="336"/>
      <c r="Y132" s="336"/>
      <c r="Z132" s="336"/>
    </row>
    <row r="133" spans="1:26" ht="15" customHeight="1" x14ac:dyDescent="0.2">
      <c r="A133" s="795"/>
      <c r="B133" s="810"/>
      <c r="C133" s="811"/>
      <c r="D133" s="1419" t="s">
        <v>35</v>
      </c>
      <c r="E133" s="1748" t="s">
        <v>63</v>
      </c>
      <c r="F133" s="1417"/>
      <c r="G133" s="2135" t="s">
        <v>127</v>
      </c>
      <c r="H133" s="1416"/>
      <c r="I133" s="789"/>
      <c r="J133" s="822" t="s">
        <v>40</v>
      </c>
      <c r="K133" s="142">
        <v>20</v>
      </c>
      <c r="L133" s="132">
        <v>20</v>
      </c>
      <c r="M133" s="205">
        <f>+K133</f>
        <v>20</v>
      </c>
      <c r="N133" s="205">
        <f>+L133</f>
        <v>20</v>
      </c>
      <c r="O133" s="781" t="s">
        <v>155</v>
      </c>
      <c r="P133" s="45">
        <v>2</v>
      </c>
      <c r="Q133" s="45">
        <v>2</v>
      </c>
      <c r="R133" s="1043">
        <v>2</v>
      </c>
      <c r="S133" s="274">
        <v>2</v>
      </c>
    </row>
    <row r="134" spans="1:26" ht="14.25" customHeight="1" x14ac:dyDescent="0.2">
      <c r="A134" s="795"/>
      <c r="B134" s="810"/>
      <c r="C134" s="454"/>
      <c r="D134" s="1414"/>
      <c r="E134" s="1748"/>
      <c r="F134" s="1417"/>
      <c r="G134" s="2136"/>
      <c r="H134" s="1416"/>
      <c r="I134" s="1422"/>
      <c r="J134" s="11" t="s">
        <v>90</v>
      </c>
      <c r="K134" s="365">
        <v>2.2999999999999998</v>
      </c>
      <c r="L134" s="366"/>
      <c r="M134" s="203"/>
      <c r="N134" s="203"/>
      <c r="O134" s="801"/>
      <c r="P134" s="99"/>
      <c r="Q134" s="99"/>
      <c r="R134" s="1293"/>
      <c r="S134" s="1232"/>
    </row>
    <row r="135" spans="1:26" ht="14.25" customHeight="1" x14ac:dyDescent="0.2">
      <c r="A135" s="32"/>
      <c r="B135" s="810"/>
      <c r="C135" s="454"/>
      <c r="D135" s="1423"/>
      <c r="E135" s="1415"/>
      <c r="F135" s="1418"/>
      <c r="G135" s="1441"/>
      <c r="H135" s="1474"/>
      <c r="I135" s="828"/>
      <c r="J135" s="27" t="s">
        <v>58</v>
      </c>
      <c r="K135" s="102"/>
      <c r="L135" s="133"/>
      <c r="M135" s="133"/>
      <c r="N135" s="133"/>
      <c r="O135" s="799"/>
      <c r="P135" s="94"/>
      <c r="Q135" s="94"/>
      <c r="R135" s="1026"/>
      <c r="S135" s="273"/>
    </row>
    <row r="136" spans="1:26" ht="15" customHeight="1" x14ac:dyDescent="0.2">
      <c r="A136" s="1412"/>
      <c r="B136" s="1413"/>
      <c r="C136" s="1421"/>
      <c r="D136" s="1450" t="s">
        <v>28</v>
      </c>
      <c r="E136" s="2173" t="s">
        <v>412</v>
      </c>
      <c r="F136" s="1446"/>
      <c r="G136" s="2168" t="s">
        <v>127</v>
      </c>
      <c r="H136" s="1447" t="s">
        <v>46</v>
      </c>
      <c r="I136" s="2170" t="s">
        <v>411</v>
      </c>
      <c r="J136" s="1444" t="s">
        <v>24</v>
      </c>
      <c r="K136" s="1372"/>
      <c r="L136" s="1451">
        <v>40</v>
      </c>
      <c r="M136" s="1443"/>
      <c r="N136" s="1443"/>
      <c r="O136" s="1452" t="s">
        <v>99</v>
      </c>
      <c r="P136" s="1453"/>
      <c r="Q136" s="1453">
        <v>1</v>
      </c>
      <c r="R136" s="1454">
        <v>1</v>
      </c>
      <c r="S136" s="1455"/>
    </row>
    <row r="137" spans="1:26" ht="14.25" customHeight="1" x14ac:dyDescent="0.2">
      <c r="A137" s="1412"/>
      <c r="B137" s="1413"/>
      <c r="C137" s="454"/>
      <c r="D137" s="1456"/>
      <c r="E137" s="2174"/>
      <c r="F137" s="1446"/>
      <c r="G137" s="2169"/>
      <c r="H137" s="1447"/>
      <c r="I137" s="2171"/>
      <c r="J137" s="1268"/>
      <c r="K137" s="1182"/>
      <c r="L137" s="1457"/>
      <c r="M137" s="1458"/>
      <c r="N137" s="1458"/>
      <c r="O137" s="1445"/>
      <c r="P137" s="1265"/>
      <c r="Q137" s="1265"/>
      <c r="R137" s="1459"/>
      <c r="S137" s="1460"/>
    </row>
    <row r="138" spans="1:26" ht="29.25" customHeight="1" x14ac:dyDescent="0.2">
      <c r="A138" s="32"/>
      <c r="B138" s="1413"/>
      <c r="C138" s="454"/>
      <c r="D138" s="1456"/>
      <c r="E138" s="2175"/>
      <c r="F138" s="1446"/>
      <c r="G138" s="1461"/>
      <c r="H138" s="1448"/>
      <c r="I138" s="2172"/>
      <c r="J138" s="1462"/>
      <c r="K138" s="844"/>
      <c r="L138" s="769"/>
      <c r="M138" s="769"/>
      <c r="N138" s="769"/>
      <c r="O138" s="1463"/>
      <c r="P138" s="1246"/>
      <c r="Q138" s="1246"/>
      <c r="R138" s="1464"/>
      <c r="S138" s="1465"/>
    </row>
    <row r="139" spans="1:26" ht="16.5" customHeight="1" thickBot="1" x14ac:dyDescent="0.25">
      <c r="A139" s="33"/>
      <c r="B139" s="833"/>
      <c r="C139" s="446"/>
      <c r="D139" s="449"/>
      <c r="E139" s="450"/>
      <c r="F139" s="451"/>
      <c r="G139" s="452"/>
      <c r="H139" s="460"/>
      <c r="I139" s="448"/>
      <c r="J139" s="28" t="s">
        <v>6</v>
      </c>
      <c r="K139" s="241">
        <f>SUM(K81:K137)</f>
        <v>1186.9000000000001</v>
      </c>
      <c r="L139" s="241">
        <f>SUM(L81:L137)</f>
        <v>985.7</v>
      </c>
      <c r="M139" s="241">
        <f>SUM(M81:M137)</f>
        <v>1156.4000000000001</v>
      </c>
      <c r="N139" s="241">
        <f>SUM(N81:N137)</f>
        <v>42.6</v>
      </c>
      <c r="O139" s="447"/>
      <c r="P139" s="464"/>
      <c r="Q139" s="464"/>
      <c r="R139" s="464"/>
      <c r="S139" s="1358"/>
    </row>
    <row r="140" spans="1:26" ht="18" customHeight="1" x14ac:dyDescent="0.2">
      <c r="A140" s="1844" t="s">
        <v>5</v>
      </c>
      <c r="B140" s="1846" t="s">
        <v>5</v>
      </c>
      <c r="C140" s="2115" t="s">
        <v>34</v>
      </c>
      <c r="D140" s="2112"/>
      <c r="E140" s="1879" t="s">
        <v>55</v>
      </c>
      <c r="F140" s="2131" t="s">
        <v>120</v>
      </c>
      <c r="G140" s="113"/>
      <c r="H140" s="1865" t="s">
        <v>27</v>
      </c>
      <c r="I140" s="85"/>
      <c r="J140" s="252"/>
      <c r="K140" s="164"/>
      <c r="L140" s="160"/>
      <c r="M140" s="166"/>
      <c r="N140" s="166"/>
      <c r="O140" s="1828"/>
      <c r="P140" s="56"/>
      <c r="Q140" s="56"/>
      <c r="R140" s="2109"/>
      <c r="S140" s="2064"/>
    </row>
    <row r="141" spans="1:26" ht="11.25" customHeight="1" x14ac:dyDescent="0.2">
      <c r="A141" s="1803"/>
      <c r="B141" s="1847"/>
      <c r="C141" s="2111"/>
      <c r="D141" s="2113"/>
      <c r="E141" s="1881"/>
      <c r="F141" s="2132"/>
      <c r="G141" s="155"/>
      <c r="H141" s="1827"/>
      <c r="I141" s="86"/>
      <c r="J141" s="404"/>
      <c r="K141" s="130"/>
      <c r="L141" s="133"/>
      <c r="M141" s="1243"/>
      <c r="N141" s="102"/>
      <c r="O141" s="1743"/>
      <c r="P141" s="99"/>
      <c r="Q141" s="99"/>
      <c r="R141" s="2110"/>
      <c r="S141" s="2065"/>
    </row>
    <row r="142" spans="1:26" ht="15.75" customHeight="1" x14ac:dyDescent="0.2">
      <c r="A142" s="1803"/>
      <c r="B142" s="1804"/>
      <c r="C142" s="2111"/>
      <c r="D142" s="2063" t="s">
        <v>5</v>
      </c>
      <c r="E142" s="1748" t="s">
        <v>107</v>
      </c>
      <c r="F142" s="1871" t="s">
        <v>69</v>
      </c>
      <c r="G142" s="2186" t="s">
        <v>269</v>
      </c>
      <c r="H142" s="1827"/>
      <c r="I142" s="829"/>
      <c r="J142" s="822" t="s">
        <v>24</v>
      </c>
      <c r="K142" s="1366">
        <f>1999.3-112.7</f>
        <v>1886.6</v>
      </c>
      <c r="L142" s="142">
        <v>2079.3000000000002</v>
      </c>
      <c r="M142" s="142">
        <v>2162.4</v>
      </c>
      <c r="N142" s="142">
        <v>2162.4</v>
      </c>
      <c r="O142" s="910" t="s">
        <v>72</v>
      </c>
      <c r="P142" s="192">
        <v>16.2</v>
      </c>
      <c r="Q142" s="192">
        <v>16.899999999999999</v>
      </c>
      <c r="R142" s="1044">
        <v>17.5</v>
      </c>
      <c r="S142" s="1354">
        <v>17.5</v>
      </c>
    </row>
    <row r="143" spans="1:26" ht="15.75" customHeight="1" x14ac:dyDescent="0.2">
      <c r="A143" s="1803"/>
      <c r="B143" s="1804"/>
      <c r="C143" s="2111"/>
      <c r="D143" s="2114"/>
      <c r="E143" s="1818"/>
      <c r="F143" s="2043"/>
      <c r="G143" s="2187"/>
      <c r="H143" s="1827"/>
      <c r="I143" s="88"/>
      <c r="J143" s="404" t="s">
        <v>58</v>
      </c>
      <c r="K143" s="759">
        <v>112.7</v>
      </c>
      <c r="L143" s="133"/>
      <c r="M143" s="1243"/>
      <c r="N143" s="102"/>
      <c r="O143" s="311" t="s">
        <v>51</v>
      </c>
      <c r="P143" s="340">
        <v>11.7</v>
      </c>
      <c r="Q143" s="920">
        <v>11.8</v>
      </c>
      <c r="R143" s="176">
        <v>11.9</v>
      </c>
      <c r="S143" s="327">
        <v>11.9</v>
      </c>
    </row>
    <row r="144" spans="1:26" ht="14.25" customHeight="1" x14ac:dyDescent="0.2">
      <c r="A144" s="795"/>
      <c r="B144" s="810"/>
      <c r="C144" s="811"/>
      <c r="D144" s="812" t="s">
        <v>7</v>
      </c>
      <c r="E144" s="1817" t="s">
        <v>221</v>
      </c>
      <c r="F144" s="656"/>
      <c r="G144" s="2070" t="s">
        <v>129</v>
      </c>
      <c r="H144" s="805"/>
      <c r="I144" s="2082" t="s">
        <v>75</v>
      </c>
      <c r="J144" s="820" t="s">
        <v>24</v>
      </c>
      <c r="K144" s="131">
        <v>50.7</v>
      </c>
      <c r="L144" s="1861">
        <f>95.9+55.8</f>
        <v>151.69999999999999</v>
      </c>
      <c r="M144" s="1861">
        <f>98.7+61.4</f>
        <v>160.1</v>
      </c>
      <c r="N144" s="1861">
        <f>98.7+61.4</f>
        <v>160.1</v>
      </c>
      <c r="O144" s="1742" t="s">
        <v>51</v>
      </c>
      <c r="P144" s="536">
        <v>0.7</v>
      </c>
      <c r="Q144" s="536">
        <v>0.7</v>
      </c>
      <c r="R144" s="536">
        <v>0.7</v>
      </c>
      <c r="S144" s="537">
        <v>0.7</v>
      </c>
    </row>
    <row r="145" spans="1:21" ht="8.25" customHeight="1" x14ac:dyDescent="0.2">
      <c r="A145" s="795"/>
      <c r="B145" s="810"/>
      <c r="C145" s="811"/>
      <c r="D145" s="812"/>
      <c r="E145" s="1748"/>
      <c r="F145" s="803"/>
      <c r="G145" s="2071"/>
      <c r="H145" s="805"/>
      <c r="I145" s="2082"/>
      <c r="J145" s="820"/>
      <c r="K145" s="131"/>
      <c r="L145" s="1862"/>
      <c r="M145" s="1862"/>
      <c r="N145" s="1862"/>
      <c r="O145" s="1860"/>
      <c r="P145" s="538"/>
      <c r="Q145" s="538"/>
      <c r="R145" s="538"/>
      <c r="S145" s="539"/>
    </row>
    <row r="146" spans="1:21" ht="18.75" customHeight="1" x14ac:dyDescent="0.2">
      <c r="A146" s="795"/>
      <c r="B146" s="810"/>
      <c r="C146" s="811"/>
      <c r="D146" s="1685"/>
      <c r="E146" s="1748"/>
      <c r="F146" s="1696"/>
      <c r="G146" s="2072"/>
      <c r="H146" s="805"/>
      <c r="I146" s="2082"/>
      <c r="J146" s="1695" t="s">
        <v>24</v>
      </c>
      <c r="K146" s="131">
        <v>92.4</v>
      </c>
      <c r="L146" s="1862"/>
      <c r="M146" s="1862"/>
      <c r="N146" s="1862"/>
      <c r="O146" s="59" t="s">
        <v>102</v>
      </c>
      <c r="P146" s="1699">
        <v>1042</v>
      </c>
      <c r="Q146" s="1699">
        <f>+P146+26</f>
        <v>1068</v>
      </c>
      <c r="R146" s="1703">
        <f>+P146+26</f>
        <v>1068</v>
      </c>
      <c r="S146" s="1339">
        <f>+Q146+26</f>
        <v>1094</v>
      </c>
    </row>
    <row r="147" spans="1:21" ht="30" customHeight="1" x14ac:dyDescent="0.2">
      <c r="A147" s="1680"/>
      <c r="B147" s="1684"/>
      <c r="C147" s="1694"/>
      <c r="D147" s="1681"/>
      <c r="E147" s="1687"/>
      <c r="F147" s="1686"/>
      <c r="G147" s="1704"/>
      <c r="H147" s="1682"/>
      <c r="I147" s="1693"/>
      <c r="J147" s="404"/>
      <c r="K147" s="124"/>
      <c r="L147" s="133"/>
      <c r="M147" s="133"/>
      <c r="N147" s="133"/>
      <c r="O147" s="1640" t="s">
        <v>464</v>
      </c>
      <c r="P147" s="1697">
        <v>3</v>
      </c>
      <c r="Q147" s="1706">
        <v>3</v>
      </c>
      <c r="R147" s="1246">
        <v>3</v>
      </c>
      <c r="S147" s="615">
        <v>3</v>
      </c>
      <c r="T147" s="336" t="s">
        <v>443</v>
      </c>
    </row>
    <row r="148" spans="1:21" ht="43.5" customHeight="1" x14ac:dyDescent="0.2">
      <c r="A148" s="795"/>
      <c r="B148" s="810"/>
      <c r="C148" s="811"/>
      <c r="D148" s="816" t="s">
        <v>26</v>
      </c>
      <c r="E148" s="1892" t="s">
        <v>60</v>
      </c>
      <c r="F148" s="818"/>
      <c r="G148" s="2162" t="s">
        <v>138</v>
      </c>
      <c r="H148" s="1827"/>
      <c r="I148" s="2062"/>
      <c r="J148" s="559" t="s">
        <v>68</v>
      </c>
      <c r="K148" s="481">
        <v>65.599999999999994</v>
      </c>
      <c r="L148" s="213"/>
      <c r="M148" s="214"/>
      <c r="N148" s="214"/>
      <c r="O148" s="893" t="s">
        <v>195</v>
      </c>
      <c r="P148" s="1376">
        <v>1</v>
      </c>
      <c r="Q148" s="1377">
        <v>100</v>
      </c>
      <c r="R148" s="364"/>
      <c r="S148" s="379"/>
    </row>
    <row r="149" spans="1:21" ht="41.25" customHeight="1" x14ac:dyDescent="0.2">
      <c r="A149" s="795"/>
      <c r="B149" s="810"/>
      <c r="C149" s="811"/>
      <c r="D149" s="796"/>
      <c r="E149" s="1899"/>
      <c r="F149" s="818"/>
      <c r="G149" s="2145"/>
      <c r="H149" s="1827"/>
      <c r="I149" s="2062"/>
      <c r="J149" s="840" t="s">
        <v>24</v>
      </c>
      <c r="K149" s="126">
        <f>156.3</f>
        <v>156.30000000000001</v>
      </c>
      <c r="L149" s="366">
        <v>35</v>
      </c>
      <c r="M149" s="366"/>
      <c r="N149" s="366"/>
      <c r="O149" s="59" t="s">
        <v>312</v>
      </c>
      <c r="P149" s="287">
        <v>1</v>
      </c>
      <c r="Q149" s="776">
        <v>100</v>
      </c>
      <c r="R149" s="1335"/>
      <c r="S149" s="39"/>
      <c r="T149" s="3" t="s">
        <v>449</v>
      </c>
    </row>
    <row r="150" spans="1:21" ht="53.25" customHeight="1" x14ac:dyDescent="0.2">
      <c r="A150" s="795"/>
      <c r="B150" s="810"/>
      <c r="C150" s="811"/>
      <c r="D150" s="796"/>
      <c r="E150" s="1899"/>
      <c r="F150" s="818"/>
      <c r="G150" s="2145"/>
      <c r="H150" s="1827"/>
      <c r="I150" s="2062"/>
      <c r="J150" s="840" t="s">
        <v>24</v>
      </c>
      <c r="K150" s="1364">
        <v>-85.8</v>
      </c>
      <c r="L150" s="1457">
        <v>85.8</v>
      </c>
      <c r="M150" s="366"/>
      <c r="N150" s="366"/>
      <c r="O150" s="59" t="s">
        <v>447</v>
      </c>
      <c r="P150" s="756">
        <v>1</v>
      </c>
      <c r="Q150" s="1642">
        <v>100</v>
      </c>
      <c r="R150" s="1335"/>
      <c r="S150" s="39"/>
    </row>
    <row r="151" spans="1:21" ht="52.5" customHeight="1" x14ac:dyDescent="0.2">
      <c r="A151" s="795"/>
      <c r="B151" s="810"/>
      <c r="C151" s="811"/>
      <c r="D151" s="796"/>
      <c r="E151" s="1899"/>
      <c r="F151" s="818"/>
      <c r="G151" s="2145"/>
      <c r="H151" s="1827"/>
      <c r="I151" s="2062"/>
      <c r="J151" s="1669" t="s">
        <v>24</v>
      </c>
      <c r="K151" s="1364">
        <v>-51</v>
      </c>
      <c r="L151" s="1457">
        <v>51</v>
      </c>
      <c r="M151" s="366"/>
      <c r="N151" s="366"/>
      <c r="O151" s="1633" t="s">
        <v>448</v>
      </c>
      <c r="P151" s="1216">
        <v>1</v>
      </c>
      <c r="Q151" s="1643">
        <v>100</v>
      </c>
      <c r="R151" s="1335"/>
      <c r="S151" s="39"/>
      <c r="U151" s="336"/>
    </row>
    <row r="152" spans="1:21" ht="54.75" customHeight="1" x14ac:dyDescent="0.2">
      <c r="A152" s="1613"/>
      <c r="B152" s="1616"/>
      <c r="C152" s="1621"/>
      <c r="D152" s="1614"/>
      <c r="E152" s="1899"/>
      <c r="F152" s="1618"/>
      <c r="G152" s="2145"/>
      <c r="H152" s="1827"/>
      <c r="I152" s="2062"/>
      <c r="J152" s="1622"/>
      <c r="K152" s="126"/>
      <c r="L152" s="366"/>
      <c r="M152" s="366"/>
      <c r="N152" s="366"/>
      <c r="O152" s="1633" t="s">
        <v>415</v>
      </c>
      <c r="P152" s="1627">
        <v>50</v>
      </c>
      <c r="Q152" s="1627">
        <v>100</v>
      </c>
      <c r="R152" s="364"/>
      <c r="S152" s="1620"/>
      <c r="T152" s="336"/>
    </row>
    <row r="153" spans="1:21" ht="54.75" customHeight="1" x14ac:dyDescent="0.2">
      <c r="A153" s="1657"/>
      <c r="B153" s="1658"/>
      <c r="C153" s="1668"/>
      <c r="D153" s="1663"/>
      <c r="E153" s="1899"/>
      <c r="F153" s="1660"/>
      <c r="G153" s="2145"/>
      <c r="H153" s="1827"/>
      <c r="I153" s="2062"/>
      <c r="J153" s="404"/>
      <c r="K153" s="124"/>
      <c r="L153" s="133"/>
      <c r="M153" s="133"/>
      <c r="N153" s="133"/>
      <c r="O153" s="288" t="s">
        <v>446</v>
      </c>
      <c r="P153" s="777" t="s">
        <v>459</v>
      </c>
      <c r="Q153" s="1705"/>
      <c r="R153" s="275"/>
      <c r="S153" s="615"/>
      <c r="T153" s="336"/>
    </row>
    <row r="154" spans="1:21" ht="18" customHeight="1" x14ac:dyDescent="0.2">
      <c r="A154" s="795"/>
      <c r="B154" s="810"/>
      <c r="C154" s="811"/>
      <c r="D154" s="816" t="s">
        <v>34</v>
      </c>
      <c r="E154" s="1817" t="s">
        <v>116</v>
      </c>
      <c r="F154" s="818"/>
      <c r="G154" s="825"/>
      <c r="H154" s="805"/>
      <c r="I154" s="787"/>
      <c r="J154" s="820" t="s">
        <v>24</v>
      </c>
      <c r="K154" s="131"/>
      <c r="L154" s="366"/>
      <c r="M154" s="1291"/>
      <c r="N154" s="365"/>
      <c r="O154" s="1788" t="s">
        <v>194</v>
      </c>
      <c r="P154" s="99">
        <v>100</v>
      </c>
      <c r="Q154" s="757"/>
      <c r="R154" s="173"/>
      <c r="S154" s="1232"/>
    </row>
    <row r="155" spans="1:21" ht="18.75" customHeight="1" x14ac:dyDescent="0.2">
      <c r="A155" s="795"/>
      <c r="B155" s="810"/>
      <c r="C155" s="811"/>
      <c r="D155" s="797"/>
      <c r="E155" s="1891"/>
      <c r="F155" s="819"/>
      <c r="G155" s="835"/>
      <c r="H155" s="1315"/>
      <c r="I155" s="1317"/>
      <c r="J155" s="404" t="s">
        <v>58</v>
      </c>
      <c r="K155" s="204">
        <v>12.1</v>
      </c>
      <c r="L155" s="133"/>
      <c r="M155" s="1243"/>
      <c r="N155" s="102"/>
      <c r="O155" s="1841"/>
      <c r="P155" s="94"/>
      <c r="Q155" s="758"/>
      <c r="R155" s="94"/>
      <c r="S155" s="1232"/>
    </row>
    <row r="156" spans="1:21" ht="14.25" customHeight="1" thickBot="1" x14ac:dyDescent="0.25">
      <c r="A156" s="33"/>
      <c r="B156" s="833"/>
      <c r="C156" s="446"/>
      <c r="D156" s="449"/>
      <c r="E156" s="450"/>
      <c r="F156" s="458"/>
      <c r="G156" s="459"/>
      <c r="H156" s="460"/>
      <c r="I156" s="448"/>
      <c r="J156" s="28" t="s">
        <v>6</v>
      </c>
      <c r="K156" s="589">
        <f>SUM(K142:K155)</f>
        <v>2239.6</v>
      </c>
      <c r="L156" s="241">
        <f>SUM(L142:L155)</f>
        <v>2402.8000000000002</v>
      </c>
      <c r="M156" s="241">
        <f>SUM(M142:M155)</f>
        <v>2322.5</v>
      </c>
      <c r="N156" s="241">
        <f>SUM(N142:N155)</f>
        <v>2322.5</v>
      </c>
      <c r="O156" s="447"/>
      <c r="P156" s="464"/>
      <c r="Q156" s="464"/>
      <c r="R156" s="464"/>
      <c r="S156" s="1358"/>
      <c r="T156" s="10"/>
      <c r="U156" s="10"/>
    </row>
    <row r="157" spans="1:21" ht="21" customHeight="1" x14ac:dyDescent="0.2">
      <c r="A157" s="1844" t="s">
        <v>5</v>
      </c>
      <c r="B157" s="1846" t="s">
        <v>5</v>
      </c>
      <c r="C157" s="1849" t="s">
        <v>35</v>
      </c>
      <c r="D157" s="2183"/>
      <c r="E157" s="1852" t="s">
        <v>283</v>
      </c>
      <c r="F157" s="1854"/>
      <c r="G157" s="2079" t="s">
        <v>130</v>
      </c>
      <c r="H157" s="1857" t="s">
        <v>50</v>
      </c>
      <c r="I157" s="2067" t="s">
        <v>77</v>
      </c>
      <c r="J157" s="770" t="s">
        <v>24</v>
      </c>
      <c r="K157" s="160">
        <v>271.8</v>
      </c>
      <c r="L157" s="160">
        <v>185</v>
      </c>
      <c r="M157" s="166">
        <v>185</v>
      </c>
      <c r="N157" s="166">
        <v>185</v>
      </c>
      <c r="O157" s="660" t="s">
        <v>157</v>
      </c>
      <c r="P157" s="1378">
        <v>117</v>
      </c>
      <c r="Q157" s="1378">
        <v>117</v>
      </c>
      <c r="R157" s="1292">
        <v>117</v>
      </c>
      <c r="S157" s="1355">
        <v>117</v>
      </c>
      <c r="T157" s="1513"/>
      <c r="U157" s="10"/>
    </row>
    <row r="158" spans="1:21" ht="18.75" customHeight="1" x14ac:dyDescent="0.2">
      <c r="A158" s="1803"/>
      <c r="B158" s="1847"/>
      <c r="C158" s="1850"/>
      <c r="D158" s="2184"/>
      <c r="E158" s="1748"/>
      <c r="F158" s="1855"/>
      <c r="G158" s="2080"/>
      <c r="H158" s="1842"/>
      <c r="I158" s="2068"/>
      <c r="J158" s="761" t="s">
        <v>58</v>
      </c>
      <c r="K158" s="133">
        <v>110</v>
      </c>
      <c r="L158" s="133"/>
      <c r="M158" s="133"/>
      <c r="N158" s="133"/>
      <c r="O158" s="945"/>
      <c r="P158" s="99"/>
      <c r="Q158" s="99"/>
      <c r="R158" s="1293"/>
      <c r="S158" s="1232"/>
      <c r="T158" s="10"/>
      <c r="U158" s="10"/>
    </row>
    <row r="159" spans="1:21" ht="16.5" customHeight="1" thickBot="1" x14ac:dyDescent="0.25">
      <c r="A159" s="1845"/>
      <c r="B159" s="1848"/>
      <c r="C159" s="1851"/>
      <c r="D159" s="2185"/>
      <c r="E159" s="1853"/>
      <c r="F159" s="1856"/>
      <c r="G159" s="2081"/>
      <c r="H159" s="1843"/>
      <c r="I159" s="2069"/>
      <c r="J159" s="46" t="s">
        <v>6</v>
      </c>
      <c r="K159" s="217">
        <f>SUM(K157:K158)</f>
        <v>381.8</v>
      </c>
      <c r="L159" s="217">
        <f t="shared" ref="L159:N159" si="2">SUM(L157:L157)</f>
        <v>185</v>
      </c>
      <c r="M159" s="241">
        <f t="shared" ref="M159" si="3">SUM(M157:M157)</f>
        <v>185</v>
      </c>
      <c r="N159" s="241">
        <f t="shared" si="2"/>
        <v>185</v>
      </c>
      <c r="O159" s="312"/>
      <c r="P159" s="55"/>
      <c r="Q159" s="55"/>
      <c r="R159" s="1028"/>
      <c r="S159" s="733"/>
      <c r="T159" s="10"/>
      <c r="U159" s="10"/>
    </row>
    <row r="160" spans="1:21" ht="15.75" customHeight="1" x14ac:dyDescent="0.2">
      <c r="A160" s="1844" t="s">
        <v>5</v>
      </c>
      <c r="B160" s="1846" t="s">
        <v>5</v>
      </c>
      <c r="C160" s="1849" t="s">
        <v>28</v>
      </c>
      <c r="D160" s="2183"/>
      <c r="E160" s="1852" t="s">
        <v>318</v>
      </c>
      <c r="F160" s="1854"/>
      <c r="G160" s="2079"/>
      <c r="H160" s="1857" t="s">
        <v>50</v>
      </c>
      <c r="I160" s="2067" t="s">
        <v>308</v>
      </c>
      <c r="J160" s="770" t="s">
        <v>24</v>
      </c>
      <c r="K160" s="160">
        <v>26.1</v>
      </c>
      <c r="L160" s="160">
        <v>26.1</v>
      </c>
      <c r="M160" s="160">
        <v>26.1</v>
      </c>
      <c r="N160" s="160">
        <v>26.1</v>
      </c>
      <c r="O160" s="1828" t="s">
        <v>333</v>
      </c>
      <c r="P160" s="56">
        <v>2</v>
      </c>
      <c r="Q160" s="56">
        <v>2</v>
      </c>
      <c r="R160" s="1293">
        <v>2</v>
      </c>
      <c r="S160" s="1232">
        <v>2</v>
      </c>
      <c r="T160" s="10"/>
      <c r="U160" s="10"/>
    </row>
    <row r="161" spans="1:21" ht="20.25" customHeight="1" x14ac:dyDescent="0.2">
      <c r="A161" s="1803"/>
      <c r="B161" s="1847"/>
      <c r="C161" s="1850"/>
      <c r="D161" s="2184"/>
      <c r="E161" s="1748"/>
      <c r="F161" s="1855"/>
      <c r="G161" s="2080"/>
      <c r="H161" s="1842"/>
      <c r="I161" s="2068"/>
      <c r="J161" s="761"/>
      <c r="K161" s="133"/>
      <c r="L161" s="133"/>
      <c r="M161" s="769"/>
      <c r="N161" s="769"/>
      <c r="O161" s="1829"/>
      <c r="P161" s="99"/>
      <c r="Q161" s="99"/>
      <c r="R161" s="1293"/>
      <c r="S161" s="1232"/>
      <c r="T161" s="10"/>
      <c r="U161" s="10"/>
    </row>
    <row r="162" spans="1:21" ht="16.5" customHeight="1" thickBot="1" x14ac:dyDescent="0.25">
      <c r="A162" s="1845"/>
      <c r="B162" s="1848"/>
      <c r="C162" s="1851"/>
      <c r="D162" s="2185"/>
      <c r="E162" s="1853"/>
      <c r="F162" s="1856"/>
      <c r="G162" s="2081"/>
      <c r="H162" s="1843"/>
      <c r="I162" s="2069"/>
      <c r="J162" s="46" t="s">
        <v>6</v>
      </c>
      <c r="K162" s="217">
        <f>K160</f>
        <v>26.1</v>
      </c>
      <c r="L162" s="217">
        <f>SUM(L160:L161)</f>
        <v>26.1</v>
      </c>
      <c r="M162" s="241">
        <f>SUM(M160:M161)</f>
        <v>26.1</v>
      </c>
      <c r="N162" s="241">
        <f>SUM(N160:N161)</f>
        <v>26.1</v>
      </c>
      <c r="O162" s="312"/>
      <c r="P162" s="55"/>
      <c r="Q162" s="55"/>
      <c r="R162" s="1028"/>
      <c r="S162" s="733"/>
    </row>
    <row r="163" spans="1:21" ht="20.25" customHeight="1" x14ac:dyDescent="0.2">
      <c r="A163" s="900" t="s">
        <v>5</v>
      </c>
      <c r="B163" s="901" t="s">
        <v>5</v>
      </c>
      <c r="C163" s="902" t="s">
        <v>36</v>
      </c>
      <c r="D163" s="906"/>
      <c r="E163" s="1821" t="s">
        <v>189</v>
      </c>
      <c r="F163" s="315" t="s">
        <v>47</v>
      </c>
      <c r="G163" s="107"/>
      <c r="H163" s="903" t="s">
        <v>46</v>
      </c>
      <c r="I163" s="2075" t="s">
        <v>78</v>
      </c>
      <c r="J163" s="83"/>
      <c r="K163" s="166"/>
      <c r="L163" s="160"/>
      <c r="M163" s="160"/>
      <c r="N163" s="160"/>
      <c r="O163" s="2077"/>
      <c r="P163" s="158"/>
      <c r="Q163" s="158"/>
      <c r="R163" s="1045"/>
      <c r="S163" s="271"/>
    </row>
    <row r="164" spans="1:21" ht="21.75" customHeight="1" x14ac:dyDescent="0.2">
      <c r="A164" s="890"/>
      <c r="B164" s="894"/>
      <c r="C164" s="891"/>
      <c r="D164" s="888"/>
      <c r="E164" s="1822"/>
      <c r="F164" s="899"/>
      <c r="G164" s="103"/>
      <c r="H164" s="885"/>
      <c r="I164" s="2076"/>
      <c r="J164" s="84"/>
      <c r="K164" s="365"/>
      <c r="L164" s="366"/>
      <c r="M164" s="366"/>
      <c r="N164" s="366"/>
      <c r="O164" s="2078"/>
      <c r="P164" s="159"/>
      <c r="Q164" s="159"/>
      <c r="R164" s="431"/>
      <c r="S164" s="272"/>
    </row>
    <row r="165" spans="1:21" ht="16.5" customHeight="1" x14ac:dyDescent="0.2">
      <c r="A165" s="890"/>
      <c r="B165" s="894"/>
      <c r="C165" s="891"/>
      <c r="D165" s="304" t="s">
        <v>5</v>
      </c>
      <c r="E165" s="1817" t="s">
        <v>215</v>
      </c>
      <c r="F165" s="1825" t="s">
        <v>100</v>
      </c>
      <c r="G165" s="2066" t="s">
        <v>233</v>
      </c>
      <c r="H165" s="1827"/>
      <c r="I165" s="2058"/>
      <c r="J165" s="896" t="s">
        <v>24</v>
      </c>
      <c r="K165" s="142">
        <v>444.7</v>
      </c>
      <c r="L165" s="132">
        <v>1078</v>
      </c>
      <c r="M165" s="132">
        <v>560.29999999999995</v>
      </c>
      <c r="N165" s="132"/>
      <c r="O165" s="911" t="s">
        <v>99</v>
      </c>
      <c r="P165" s="45">
        <v>1</v>
      </c>
      <c r="Q165" s="45"/>
      <c r="R165" s="174"/>
      <c r="S165" s="274"/>
    </row>
    <row r="166" spans="1:21" ht="24.75" customHeight="1" x14ac:dyDescent="0.2">
      <c r="A166" s="890"/>
      <c r="B166" s="894"/>
      <c r="C166" s="891"/>
      <c r="D166" s="305"/>
      <c r="E166" s="1748"/>
      <c r="F166" s="1826"/>
      <c r="G166" s="2060"/>
      <c r="H166" s="1827"/>
      <c r="I166" s="2073"/>
      <c r="J166" s="895" t="s">
        <v>298</v>
      </c>
      <c r="K166" s="365">
        <v>21.8</v>
      </c>
      <c r="L166" s="366">
        <v>54.3</v>
      </c>
      <c r="M166" s="366">
        <v>32.6</v>
      </c>
      <c r="N166" s="366"/>
      <c r="O166" s="1310" t="s">
        <v>158</v>
      </c>
      <c r="P166" s="99">
        <v>20</v>
      </c>
      <c r="Q166" s="99">
        <v>50</v>
      </c>
      <c r="R166" s="173">
        <v>100</v>
      </c>
      <c r="S166" s="1232"/>
    </row>
    <row r="167" spans="1:21" ht="16.5" customHeight="1" x14ac:dyDescent="0.2">
      <c r="A167" s="890"/>
      <c r="B167" s="894"/>
      <c r="C167" s="891"/>
      <c r="D167" s="305"/>
      <c r="E167" s="1818"/>
      <c r="F167" s="2009"/>
      <c r="G167" s="2060"/>
      <c r="H167" s="1827"/>
      <c r="I167" s="2074"/>
      <c r="J167" s="404" t="s">
        <v>48</v>
      </c>
      <c r="K167" s="102">
        <v>246.2</v>
      </c>
      <c r="L167" s="133">
        <v>615.5</v>
      </c>
      <c r="M167" s="133">
        <v>369.3</v>
      </c>
      <c r="N167" s="133"/>
      <c r="O167" s="1311"/>
      <c r="P167" s="94"/>
      <c r="Q167" s="94"/>
      <c r="R167" s="175"/>
      <c r="S167" s="273"/>
    </row>
    <row r="168" spans="1:21" ht="19.5" customHeight="1" x14ac:dyDescent="0.2">
      <c r="A168" s="890"/>
      <c r="B168" s="894"/>
      <c r="C168" s="891"/>
      <c r="D168" s="2086" t="s">
        <v>7</v>
      </c>
      <c r="E168" s="1817" t="s">
        <v>314</v>
      </c>
      <c r="F168" s="1812" t="s">
        <v>65</v>
      </c>
      <c r="G168" s="2066" t="s">
        <v>234</v>
      </c>
      <c r="H168" s="1827"/>
      <c r="I168" s="2062"/>
      <c r="J168" s="896" t="s">
        <v>24</v>
      </c>
      <c r="K168" s="403">
        <v>67.599999999999994</v>
      </c>
      <c r="L168" s="132">
        <v>578.70000000000005</v>
      </c>
      <c r="M168" s="132">
        <v>247.5</v>
      </c>
      <c r="N168" s="132"/>
      <c r="O168" s="911" t="s">
        <v>99</v>
      </c>
      <c r="P168" s="45">
        <v>1</v>
      </c>
      <c r="Q168" s="45"/>
      <c r="R168" s="174"/>
      <c r="S168" s="274"/>
    </row>
    <row r="169" spans="1:21" ht="18" customHeight="1" x14ac:dyDescent="0.2">
      <c r="A169" s="890"/>
      <c r="B169" s="894"/>
      <c r="C169" s="891"/>
      <c r="D169" s="1805"/>
      <c r="E169" s="1748"/>
      <c r="F169" s="1813"/>
      <c r="G169" s="2133"/>
      <c r="H169" s="1827"/>
      <c r="I169" s="2062"/>
      <c r="J169" s="895" t="s">
        <v>298</v>
      </c>
      <c r="K169" s="196"/>
      <c r="L169" s="366">
        <v>150</v>
      </c>
      <c r="M169" s="366">
        <v>157.30000000000001</v>
      </c>
      <c r="N169" s="366"/>
      <c r="O169" s="1840" t="s">
        <v>159</v>
      </c>
      <c r="P169" s="99"/>
      <c r="Q169" s="99">
        <v>5</v>
      </c>
      <c r="R169" s="173">
        <v>50</v>
      </c>
      <c r="S169" s="1232">
        <v>100</v>
      </c>
    </row>
    <row r="170" spans="1:21" ht="15.75" customHeight="1" x14ac:dyDescent="0.2">
      <c r="A170" s="890"/>
      <c r="B170" s="894"/>
      <c r="C170" s="891"/>
      <c r="D170" s="1805"/>
      <c r="E170" s="1748"/>
      <c r="F170" s="1813"/>
      <c r="G170" s="2133"/>
      <c r="H170" s="1827"/>
      <c r="I170" s="2062"/>
      <c r="J170" s="895" t="s">
        <v>48</v>
      </c>
      <c r="K170" s="196"/>
      <c r="L170" s="366">
        <v>1700</v>
      </c>
      <c r="M170" s="366">
        <v>1782.7</v>
      </c>
      <c r="N170" s="366"/>
      <c r="O170" s="1831"/>
      <c r="P170" s="99"/>
      <c r="Q170" s="99"/>
      <c r="R170" s="173"/>
      <c r="S170" s="1232"/>
    </row>
    <row r="171" spans="1:21" ht="19.5" customHeight="1" x14ac:dyDescent="0.2">
      <c r="A171" s="890"/>
      <c r="B171" s="894"/>
      <c r="C171" s="891"/>
      <c r="D171" s="2087"/>
      <c r="E171" s="1818"/>
      <c r="F171" s="1814"/>
      <c r="G171" s="2133"/>
      <c r="H171" s="1827"/>
      <c r="I171" s="2062"/>
      <c r="J171" s="404" t="s">
        <v>58</v>
      </c>
      <c r="K171" s="844">
        <v>50.5</v>
      </c>
      <c r="L171" s="224"/>
      <c r="M171" s="133"/>
      <c r="N171" s="133"/>
      <c r="O171" s="410"/>
      <c r="P171" s="94"/>
      <c r="Q171" s="94"/>
      <c r="R171" s="175"/>
      <c r="S171" s="273"/>
    </row>
    <row r="172" spans="1:21" ht="15.75" customHeight="1" x14ac:dyDescent="0.2">
      <c r="A172" s="890"/>
      <c r="B172" s="894"/>
      <c r="C172" s="891"/>
      <c r="D172" s="2086" t="s">
        <v>26</v>
      </c>
      <c r="E172" s="1817" t="s">
        <v>305</v>
      </c>
      <c r="F172" s="1740" t="s">
        <v>100</v>
      </c>
      <c r="G172" s="2066" t="s">
        <v>139</v>
      </c>
      <c r="H172" s="1827"/>
      <c r="I172" s="2085"/>
      <c r="J172" s="895" t="s">
        <v>24</v>
      </c>
      <c r="K172" s="196">
        <v>148.5</v>
      </c>
      <c r="L172" s="366">
        <v>640.29999999999995</v>
      </c>
      <c r="M172" s="366">
        <v>85.4</v>
      </c>
      <c r="N172" s="366"/>
      <c r="O172" s="897" t="s">
        <v>99</v>
      </c>
      <c r="P172" s="99">
        <v>1</v>
      </c>
      <c r="Q172" s="99"/>
      <c r="R172" s="173"/>
      <c r="S172" s="1232"/>
    </row>
    <row r="173" spans="1:21" ht="27" customHeight="1" x14ac:dyDescent="0.2">
      <c r="A173" s="890"/>
      <c r="B173" s="894"/>
      <c r="C173" s="891"/>
      <c r="D173" s="1805"/>
      <c r="E173" s="1748"/>
      <c r="F173" s="1747"/>
      <c r="G173" s="2133"/>
      <c r="H173" s="1827"/>
      <c r="I173" s="2085"/>
      <c r="J173" s="895" t="s">
        <v>48</v>
      </c>
      <c r="K173" s="196">
        <v>120.6</v>
      </c>
      <c r="L173" s="366">
        <v>602.79999999999995</v>
      </c>
      <c r="M173" s="366">
        <v>80.400000000000006</v>
      </c>
      <c r="N173" s="366"/>
      <c r="O173" s="897" t="s">
        <v>160</v>
      </c>
      <c r="P173" s="99">
        <v>15</v>
      </c>
      <c r="Q173" s="99">
        <v>90</v>
      </c>
      <c r="R173" s="173">
        <v>100</v>
      </c>
      <c r="S173" s="1232"/>
    </row>
    <row r="174" spans="1:21" ht="13.5" customHeight="1" x14ac:dyDescent="0.2">
      <c r="A174" s="890"/>
      <c r="B174" s="894"/>
      <c r="C174" s="891"/>
      <c r="D174" s="1805"/>
      <c r="E174" s="1748"/>
      <c r="F174" s="1747"/>
      <c r="G174" s="2133"/>
      <c r="H174" s="1827"/>
      <c r="I174" s="2085"/>
      <c r="J174" s="895" t="s">
        <v>298</v>
      </c>
      <c r="K174" s="365">
        <v>10.7</v>
      </c>
      <c r="L174" s="366">
        <v>53.2</v>
      </c>
      <c r="M174" s="366">
        <v>7.1</v>
      </c>
      <c r="N174" s="366"/>
      <c r="O174" s="330"/>
      <c r="P174" s="99"/>
      <c r="Q174" s="99"/>
      <c r="R174" s="173"/>
      <c r="S174" s="1232"/>
    </row>
    <row r="175" spans="1:21" ht="11.25" customHeight="1" x14ac:dyDescent="0.2">
      <c r="A175" s="890"/>
      <c r="B175" s="894"/>
      <c r="C175" s="891"/>
      <c r="D175" s="2087"/>
      <c r="E175" s="1818"/>
      <c r="F175" s="1741"/>
      <c r="G175" s="2134"/>
      <c r="H175" s="1827"/>
      <c r="I175" s="2085"/>
      <c r="J175" s="27"/>
      <c r="K175" s="102"/>
      <c r="L175" s="133"/>
      <c r="M175" s="133"/>
      <c r="N175" s="133"/>
      <c r="O175" s="410"/>
      <c r="P175" s="94"/>
      <c r="Q175" s="94"/>
      <c r="R175" s="175"/>
      <c r="S175" s="273"/>
    </row>
    <row r="176" spans="1:21" ht="17.25" customHeight="1" x14ac:dyDescent="0.2">
      <c r="A176" s="890"/>
      <c r="B176" s="894"/>
      <c r="C176" s="891"/>
      <c r="D176" s="888" t="s">
        <v>34</v>
      </c>
      <c r="E176" s="1815" t="s">
        <v>393</v>
      </c>
      <c r="F176" s="1747" t="s">
        <v>84</v>
      </c>
      <c r="G176" s="2066" t="s">
        <v>235</v>
      </c>
      <c r="H176" s="885"/>
      <c r="I176" s="887"/>
      <c r="J176" s="221" t="s">
        <v>24</v>
      </c>
      <c r="K176" s="365">
        <v>129.69999999999999</v>
      </c>
      <c r="L176" s="221">
        <v>41.6</v>
      </c>
      <c r="M176" s="221">
        <v>103.9</v>
      </c>
      <c r="N176" s="221"/>
      <c r="O176" s="897" t="s">
        <v>99</v>
      </c>
      <c r="P176" s="99">
        <v>1</v>
      </c>
      <c r="Q176" s="173"/>
      <c r="R176" s="173"/>
      <c r="S176" s="1232"/>
    </row>
    <row r="177" spans="1:23" ht="27.75" customHeight="1" x14ac:dyDescent="0.2">
      <c r="A177" s="890"/>
      <c r="B177" s="894"/>
      <c r="C177" s="891"/>
      <c r="D177" s="888"/>
      <c r="E177" s="1816"/>
      <c r="F177" s="1747"/>
      <c r="G177" s="2060"/>
      <c r="H177" s="1827"/>
      <c r="I177" s="2085"/>
      <c r="J177" s="221" t="s">
        <v>48</v>
      </c>
      <c r="K177" s="365"/>
      <c r="L177" s="221">
        <v>470.8</v>
      </c>
      <c r="M177" s="221">
        <v>1176.8</v>
      </c>
      <c r="N177" s="221"/>
      <c r="O177" s="897" t="s">
        <v>213</v>
      </c>
      <c r="P177" s="99"/>
      <c r="Q177" s="173">
        <v>20</v>
      </c>
      <c r="R177" s="173">
        <v>70</v>
      </c>
      <c r="S177" s="1232"/>
    </row>
    <row r="178" spans="1:23" ht="18.75" customHeight="1" x14ac:dyDescent="0.2">
      <c r="A178" s="890"/>
      <c r="B178" s="894"/>
      <c r="C178" s="891"/>
      <c r="D178" s="889"/>
      <c r="E178" s="1816"/>
      <c r="F178" s="1830"/>
      <c r="G178" s="2060"/>
      <c r="H178" s="1827"/>
      <c r="I178" s="2085"/>
      <c r="J178" s="222" t="s">
        <v>298</v>
      </c>
      <c r="K178" s="102"/>
      <c r="L178" s="133">
        <v>41.6</v>
      </c>
      <c r="M178" s="133">
        <v>103.9</v>
      </c>
      <c r="N178" s="133"/>
      <c r="O178" s="331"/>
      <c r="P178" s="269"/>
      <c r="Q178" s="270"/>
      <c r="R178" s="175"/>
      <c r="S178" s="273"/>
    </row>
    <row r="179" spans="1:23" ht="18.75" customHeight="1" x14ac:dyDescent="0.2">
      <c r="A179" s="890"/>
      <c r="B179" s="894"/>
      <c r="C179" s="891"/>
      <c r="D179" s="888" t="s">
        <v>35</v>
      </c>
      <c r="E179" s="1817" t="s">
        <v>214</v>
      </c>
      <c r="F179" s="1740" t="s">
        <v>100</v>
      </c>
      <c r="G179" s="2066" t="s">
        <v>232</v>
      </c>
      <c r="H179" s="1827"/>
      <c r="I179" s="2085"/>
      <c r="J179" s="221" t="s">
        <v>24</v>
      </c>
      <c r="K179" s="365">
        <v>45.2</v>
      </c>
      <c r="L179" s="221">
        <v>89.8</v>
      </c>
      <c r="M179" s="221">
        <v>38.5</v>
      </c>
      <c r="N179" s="221"/>
      <c r="O179" s="897" t="s">
        <v>99</v>
      </c>
      <c r="P179" s="99">
        <v>1</v>
      </c>
      <c r="Q179" s="173"/>
      <c r="R179" s="173"/>
      <c r="S179" s="1232"/>
      <c r="V179" s="336"/>
    </row>
    <row r="180" spans="1:23" ht="21" customHeight="1" x14ac:dyDescent="0.2">
      <c r="A180" s="890"/>
      <c r="B180" s="894"/>
      <c r="C180" s="891"/>
      <c r="D180" s="888"/>
      <c r="E180" s="1748"/>
      <c r="F180" s="1747"/>
      <c r="G180" s="2060"/>
      <c r="H180" s="1827"/>
      <c r="I180" s="2085"/>
      <c r="J180" s="221" t="s">
        <v>48</v>
      </c>
      <c r="K180" s="365"/>
      <c r="L180" s="221">
        <v>914.9</v>
      </c>
      <c r="M180" s="221">
        <v>392.1</v>
      </c>
      <c r="N180" s="221"/>
      <c r="O180" s="1840" t="s">
        <v>210</v>
      </c>
      <c r="P180" s="99"/>
      <c r="Q180" s="173">
        <v>70</v>
      </c>
      <c r="R180" s="173">
        <v>100</v>
      </c>
      <c r="S180" s="1232"/>
      <c r="U180" s="336"/>
      <c r="V180" s="336"/>
      <c r="W180" s="336"/>
    </row>
    <row r="181" spans="1:23" ht="17.25" customHeight="1" x14ac:dyDescent="0.2">
      <c r="A181" s="890"/>
      <c r="B181" s="894"/>
      <c r="C181" s="891"/>
      <c r="D181" s="889"/>
      <c r="E181" s="1818"/>
      <c r="F181" s="1747"/>
      <c r="G181" s="2060"/>
      <c r="H181" s="1827"/>
      <c r="I181" s="2085"/>
      <c r="J181" s="224" t="s">
        <v>298</v>
      </c>
      <c r="K181" s="102"/>
      <c r="L181" s="133">
        <v>80.7</v>
      </c>
      <c r="M181" s="133">
        <v>34.6</v>
      </c>
      <c r="N181" s="133"/>
      <c r="O181" s="1841"/>
      <c r="P181" s="269"/>
      <c r="Q181" s="175"/>
      <c r="R181" s="175"/>
      <c r="S181" s="273"/>
      <c r="V181" s="336"/>
    </row>
    <row r="182" spans="1:23" ht="16.5" customHeight="1" x14ac:dyDescent="0.2">
      <c r="A182" s="890"/>
      <c r="B182" s="894"/>
      <c r="C182" s="891"/>
      <c r="D182" s="655" t="s">
        <v>28</v>
      </c>
      <c r="E182" s="1738" t="s">
        <v>216</v>
      </c>
      <c r="F182" s="1740" t="s">
        <v>100</v>
      </c>
      <c r="G182" s="2066" t="s">
        <v>231</v>
      </c>
      <c r="H182" s="1827"/>
      <c r="I182" s="2085"/>
      <c r="J182" s="221" t="s">
        <v>24</v>
      </c>
      <c r="K182" s="365">
        <v>127.9</v>
      </c>
      <c r="L182" s="366">
        <v>88</v>
      </c>
      <c r="M182" s="132">
        <v>448.5</v>
      </c>
      <c r="N182" s="132"/>
      <c r="O182" s="897" t="s">
        <v>99</v>
      </c>
      <c r="P182" s="255"/>
      <c r="Q182" s="226">
        <v>1</v>
      </c>
      <c r="R182" s="173"/>
      <c r="S182" s="1232"/>
    </row>
    <row r="183" spans="1:23" ht="25.5" customHeight="1" x14ac:dyDescent="0.2">
      <c r="A183" s="890"/>
      <c r="B183" s="894"/>
      <c r="C183" s="891"/>
      <c r="D183" s="655"/>
      <c r="E183" s="1745"/>
      <c r="F183" s="1747"/>
      <c r="G183" s="2060"/>
      <c r="H183" s="1827"/>
      <c r="I183" s="2085"/>
      <c r="J183" s="221" t="s">
        <v>48</v>
      </c>
      <c r="K183" s="365"/>
      <c r="L183" s="366">
        <v>850</v>
      </c>
      <c r="M183" s="182">
        <v>1608.2</v>
      </c>
      <c r="N183" s="182"/>
      <c r="O183" s="897" t="s">
        <v>282</v>
      </c>
      <c r="P183" s="99"/>
      <c r="Q183" s="173">
        <v>50</v>
      </c>
      <c r="R183" s="173">
        <v>100</v>
      </c>
      <c r="S183" s="1232"/>
      <c r="V183" s="336"/>
      <c r="W183" s="336"/>
    </row>
    <row r="184" spans="1:23" ht="14.25" customHeight="1" x14ac:dyDescent="0.2">
      <c r="A184" s="890"/>
      <c r="B184" s="894"/>
      <c r="C184" s="891"/>
      <c r="D184" s="306"/>
      <c r="E184" s="1739"/>
      <c r="F184" s="1741"/>
      <c r="G184" s="2060"/>
      <c r="H184" s="655"/>
      <c r="I184" s="887"/>
      <c r="J184" s="224" t="s">
        <v>298</v>
      </c>
      <c r="K184" s="102"/>
      <c r="L184" s="133">
        <v>75</v>
      </c>
      <c r="M184" s="133">
        <v>141.9</v>
      </c>
      <c r="N184" s="133"/>
      <c r="O184" s="331"/>
      <c r="P184" s="94"/>
      <c r="Q184" s="175"/>
      <c r="R184" s="175"/>
      <c r="S184" s="273"/>
    </row>
    <row r="185" spans="1:23" ht="17.25" customHeight="1" x14ac:dyDescent="0.2">
      <c r="A185" s="890"/>
      <c r="B185" s="894"/>
      <c r="C185" s="891"/>
      <c r="D185" s="655" t="s">
        <v>36</v>
      </c>
      <c r="E185" s="1738" t="s">
        <v>165</v>
      </c>
      <c r="F185" s="1740"/>
      <c r="G185" s="2066" t="s">
        <v>236</v>
      </c>
      <c r="H185" s="86"/>
      <c r="I185" s="887"/>
      <c r="J185" s="221" t="s">
        <v>24</v>
      </c>
      <c r="K185" s="1677">
        <f>10</f>
        <v>10</v>
      </c>
      <c r="L185" s="366"/>
      <c r="M185" s="366"/>
      <c r="N185" s="366"/>
      <c r="O185" s="1742" t="s">
        <v>166</v>
      </c>
      <c r="P185" s="264">
        <v>1</v>
      </c>
      <c r="Q185" s="227"/>
      <c r="R185" s="174"/>
      <c r="S185" s="274"/>
    </row>
    <row r="186" spans="1:23" ht="18.75" customHeight="1" x14ac:dyDescent="0.2">
      <c r="A186" s="890"/>
      <c r="B186" s="894"/>
      <c r="C186" s="891"/>
      <c r="D186" s="655"/>
      <c r="E186" s="1745"/>
      <c r="F186" s="1747"/>
      <c r="G186" s="2060"/>
      <c r="H186" s="86"/>
      <c r="I186" s="887"/>
      <c r="J186" s="221"/>
      <c r="K186" s="365"/>
      <c r="L186" s="366"/>
      <c r="M186" s="182"/>
      <c r="N186" s="182"/>
      <c r="O186" s="1902"/>
      <c r="P186" s="255"/>
      <c r="Q186" s="226"/>
      <c r="R186" s="173"/>
      <c r="S186" s="1232"/>
    </row>
    <row r="187" spans="1:23" ht="9" customHeight="1" x14ac:dyDescent="0.2">
      <c r="A187" s="890"/>
      <c r="B187" s="894"/>
      <c r="C187" s="891"/>
      <c r="D187" s="306"/>
      <c r="E187" s="1739"/>
      <c r="F187" s="1741"/>
      <c r="G187" s="2060"/>
      <c r="H187" s="655"/>
      <c r="I187" s="887"/>
      <c r="J187" s="223"/>
      <c r="K187" s="102"/>
      <c r="L187" s="133"/>
      <c r="M187" s="133"/>
      <c r="N187" s="133"/>
      <c r="O187" s="1743"/>
      <c r="P187" s="94"/>
      <c r="Q187" s="175"/>
      <c r="R187" s="175"/>
      <c r="S187" s="273"/>
    </row>
    <row r="188" spans="1:23" ht="16.5" customHeight="1" x14ac:dyDescent="0.2">
      <c r="A188" s="890"/>
      <c r="B188" s="894"/>
      <c r="C188" s="891"/>
      <c r="D188" s="655" t="s">
        <v>29</v>
      </c>
      <c r="E188" s="2059" t="s">
        <v>306</v>
      </c>
      <c r="F188" s="907"/>
      <c r="G188" s="883" t="s">
        <v>237</v>
      </c>
      <c r="H188" s="742"/>
      <c r="I188" s="887"/>
      <c r="J188" s="221" t="s">
        <v>24</v>
      </c>
      <c r="K188" s="365">
        <v>2.8</v>
      </c>
      <c r="L188" s="366">
        <v>98.4</v>
      </c>
      <c r="M188" s="621">
        <v>42.2</v>
      </c>
      <c r="N188" s="621"/>
      <c r="O188" s="736" t="s">
        <v>299</v>
      </c>
      <c r="P188" s="566">
        <v>1</v>
      </c>
      <c r="Q188" s="567"/>
      <c r="R188" s="1023"/>
      <c r="S188" s="1062"/>
    </row>
    <row r="189" spans="1:23" ht="14.25" customHeight="1" x14ac:dyDescent="0.2">
      <c r="A189" s="890"/>
      <c r="B189" s="894"/>
      <c r="C189" s="891"/>
      <c r="D189" s="655"/>
      <c r="E189" s="1890"/>
      <c r="F189" s="908"/>
      <c r="G189" s="884"/>
      <c r="H189" s="885"/>
      <c r="I189" s="887"/>
      <c r="J189" s="221" t="s">
        <v>298</v>
      </c>
      <c r="K189" s="365"/>
      <c r="L189" s="366">
        <v>98.4</v>
      </c>
      <c r="M189" s="1305">
        <v>42.2</v>
      </c>
      <c r="N189" s="895"/>
      <c r="O189" s="736" t="s">
        <v>99</v>
      </c>
      <c r="P189" s="569"/>
      <c r="Q189" s="570"/>
      <c r="R189" s="1023" t="s">
        <v>300</v>
      </c>
      <c r="S189" s="1062"/>
      <c r="U189" s="336"/>
    </row>
    <row r="190" spans="1:23" ht="27.75" customHeight="1" x14ac:dyDescent="0.2">
      <c r="A190" s="890"/>
      <c r="B190" s="894"/>
      <c r="C190" s="891"/>
      <c r="D190" s="306"/>
      <c r="E190" s="1728"/>
      <c r="F190" s="909"/>
      <c r="G190" s="892"/>
      <c r="H190" s="1315"/>
      <c r="I190" s="1317"/>
      <c r="J190" s="133" t="s">
        <v>48</v>
      </c>
      <c r="K190" s="102"/>
      <c r="L190" s="133">
        <v>1115.4000000000001</v>
      </c>
      <c r="M190" s="75">
        <v>478.2</v>
      </c>
      <c r="N190" s="75"/>
      <c r="O190" s="737" t="s">
        <v>304</v>
      </c>
      <c r="P190" s="571"/>
      <c r="Q190" s="571">
        <v>70</v>
      </c>
      <c r="R190" s="1332">
        <v>100</v>
      </c>
      <c r="S190" s="1356"/>
      <c r="U190" s="336"/>
      <c r="V190" s="336"/>
    </row>
    <row r="191" spans="1:23" ht="15.75" customHeight="1" thickBot="1" x14ac:dyDescent="0.25">
      <c r="A191" s="33"/>
      <c r="B191" s="905"/>
      <c r="C191" s="446"/>
      <c r="D191" s="449"/>
      <c r="E191" s="461"/>
      <c r="F191" s="458"/>
      <c r="G191" s="459"/>
      <c r="H191" s="460"/>
      <c r="I191" s="448"/>
      <c r="J191" s="28" t="s">
        <v>6</v>
      </c>
      <c r="K191" s="241">
        <f>SUM(K165:K190)</f>
        <v>1426.2</v>
      </c>
      <c r="L191" s="241">
        <f>SUM(L165:L190)</f>
        <v>9437.4</v>
      </c>
      <c r="M191" s="241">
        <f>SUM(M165:M190)</f>
        <v>7933.6</v>
      </c>
      <c r="N191" s="241">
        <f>SUM(N165:N190)</f>
        <v>0</v>
      </c>
      <c r="O191" s="738"/>
      <c r="P191" s="464"/>
      <c r="Q191" s="464"/>
      <c r="R191" s="464"/>
      <c r="S191" s="1358"/>
    </row>
    <row r="192" spans="1:23" ht="14.25" customHeight="1" thickBot="1" x14ac:dyDescent="0.25">
      <c r="A192" s="34" t="s">
        <v>5</v>
      </c>
      <c r="B192" s="89" t="s">
        <v>5</v>
      </c>
      <c r="C192" s="1735" t="s">
        <v>8</v>
      </c>
      <c r="D192" s="1736"/>
      <c r="E192" s="1736"/>
      <c r="F192" s="1736"/>
      <c r="G192" s="1736"/>
      <c r="H192" s="1736"/>
      <c r="I192" s="1736"/>
      <c r="J192" s="1737"/>
      <c r="K192" s="591">
        <f>SUM(K191,K159,K156,K139,K79,K67,K162)</f>
        <v>10805.8</v>
      </c>
      <c r="L192" s="591">
        <f>SUM(L191,L159,L156,L139,L79,L67,L162)</f>
        <v>18435.2</v>
      </c>
      <c r="M192" s="591">
        <f>SUM(M191,M159,M156,M139,M79,M67,M162)</f>
        <v>15110.3</v>
      </c>
      <c r="N192" s="591">
        <f>SUM(N191,N159,N156,N139,N79,N67,N162)</f>
        <v>2671.2</v>
      </c>
      <c r="O192" s="373"/>
      <c r="P192" s="373"/>
      <c r="Q192" s="373"/>
      <c r="R192" s="373"/>
      <c r="S192" s="317"/>
    </row>
    <row r="193" spans="1:19" ht="17.25" customHeight="1" thickBot="1" x14ac:dyDescent="0.25">
      <c r="A193" s="34" t="s">
        <v>5</v>
      </c>
      <c r="B193" s="89" t="s">
        <v>7</v>
      </c>
      <c r="C193" s="1729" t="s">
        <v>42</v>
      </c>
      <c r="D193" s="1730"/>
      <c r="E193" s="1730"/>
      <c r="F193" s="1730"/>
      <c r="G193" s="1730"/>
      <c r="H193" s="1730"/>
      <c r="I193" s="1730"/>
      <c r="J193" s="1730"/>
      <c r="K193" s="1731"/>
      <c r="L193" s="1730"/>
      <c r="M193" s="1730"/>
      <c r="N193" s="1730"/>
      <c r="O193" s="1730"/>
      <c r="P193" s="1730"/>
      <c r="Q193" s="1730"/>
      <c r="R193" s="1730"/>
      <c r="S193" s="1732"/>
    </row>
    <row r="194" spans="1:19" ht="27.75" customHeight="1" x14ac:dyDescent="0.2">
      <c r="A194" s="100" t="s">
        <v>5</v>
      </c>
      <c r="B194" s="146" t="s">
        <v>7</v>
      </c>
      <c r="C194" s="463" t="s">
        <v>5</v>
      </c>
      <c r="D194" s="302"/>
      <c r="E194" s="303" t="s">
        <v>83</v>
      </c>
      <c r="F194" s="148"/>
      <c r="G194" s="148"/>
      <c r="H194" s="67">
        <v>6</v>
      </c>
      <c r="I194" s="2083" t="s">
        <v>81</v>
      </c>
      <c r="J194" s="63"/>
      <c r="K194" s="165"/>
      <c r="L194" s="245"/>
      <c r="M194" s="245"/>
      <c r="N194" s="245"/>
      <c r="O194" s="438"/>
      <c r="P194" s="232"/>
      <c r="Q194" s="225"/>
      <c r="R194" s="225"/>
      <c r="S194" s="117"/>
    </row>
    <row r="195" spans="1:19" ht="18" customHeight="1" x14ac:dyDescent="0.2">
      <c r="A195" s="101"/>
      <c r="B195" s="328"/>
      <c r="C195" s="454"/>
      <c r="D195" s="156" t="s">
        <v>5</v>
      </c>
      <c r="E195" s="1733" t="s">
        <v>52</v>
      </c>
      <c r="F195" s="803"/>
      <c r="G195" s="2097" t="s">
        <v>131</v>
      </c>
      <c r="H195" s="68"/>
      <c r="I195" s="2084"/>
      <c r="J195" s="69" t="s">
        <v>24</v>
      </c>
      <c r="K195" s="561">
        <v>35.5</v>
      </c>
      <c r="L195" s="563">
        <v>35.5</v>
      </c>
      <c r="M195" s="563">
        <v>35.5</v>
      </c>
      <c r="N195" s="563">
        <v>35.5</v>
      </c>
      <c r="O195" s="860" t="s">
        <v>161</v>
      </c>
      <c r="P195" s="861">
        <v>350</v>
      </c>
      <c r="Q195" s="862">
        <v>350</v>
      </c>
      <c r="R195" s="1379">
        <v>350</v>
      </c>
      <c r="S195" s="863">
        <v>350</v>
      </c>
    </row>
    <row r="196" spans="1:19" ht="28.5" customHeight="1" x14ac:dyDescent="0.2">
      <c r="A196" s="101"/>
      <c r="B196" s="328"/>
      <c r="C196" s="454"/>
      <c r="D196" s="72"/>
      <c r="E196" s="1733"/>
      <c r="F196" s="803"/>
      <c r="G196" s="2098"/>
      <c r="H196" s="68"/>
      <c r="I196" s="2084"/>
      <c r="J196" s="70" t="s">
        <v>58</v>
      </c>
      <c r="K196" s="138"/>
      <c r="L196" s="208"/>
      <c r="M196" s="208"/>
      <c r="N196" s="208"/>
      <c r="O196" s="167" t="s">
        <v>162</v>
      </c>
      <c r="P196" s="235">
        <v>300</v>
      </c>
      <c r="Q196" s="864">
        <v>300</v>
      </c>
      <c r="R196" s="757">
        <v>300</v>
      </c>
      <c r="S196" s="865">
        <v>300</v>
      </c>
    </row>
    <row r="197" spans="1:19" ht="33" customHeight="1" x14ac:dyDescent="0.2">
      <c r="A197" s="101"/>
      <c r="B197" s="328"/>
      <c r="C197" s="811"/>
      <c r="D197" s="157"/>
      <c r="E197" s="1734"/>
      <c r="F197" s="804"/>
      <c r="G197" s="2099"/>
      <c r="H197" s="68"/>
      <c r="I197" s="2084"/>
      <c r="J197" s="71"/>
      <c r="K197" s="139"/>
      <c r="L197" s="244"/>
      <c r="M197" s="244"/>
      <c r="N197" s="244"/>
      <c r="O197" s="856" t="s">
        <v>88</v>
      </c>
      <c r="P197" s="857">
        <v>36</v>
      </c>
      <c r="Q197" s="858">
        <v>36</v>
      </c>
      <c r="R197" s="758">
        <v>36</v>
      </c>
      <c r="S197" s="859">
        <v>36</v>
      </c>
    </row>
    <row r="198" spans="1:19" ht="14.25" customHeight="1" x14ac:dyDescent="0.2">
      <c r="A198" s="101"/>
      <c r="B198" s="328"/>
      <c r="C198" s="454"/>
      <c r="D198" s="655" t="s">
        <v>7</v>
      </c>
      <c r="E198" s="1806" t="s">
        <v>303</v>
      </c>
      <c r="F198" s="803"/>
      <c r="G198" s="2107">
        <v>701050200</v>
      </c>
      <c r="H198" s="68"/>
      <c r="I198" s="515"/>
      <c r="J198" s="69" t="s">
        <v>24</v>
      </c>
      <c r="K198" s="137">
        <v>530.79999999999995</v>
      </c>
      <c r="L198" s="243">
        <v>539</v>
      </c>
      <c r="M198" s="243">
        <v>379.5</v>
      </c>
      <c r="N198" s="243">
        <v>379.5</v>
      </c>
      <c r="O198" s="2102" t="s">
        <v>114</v>
      </c>
      <c r="P198" s="543">
        <v>18</v>
      </c>
      <c r="Q198" s="543">
        <v>18</v>
      </c>
      <c r="R198" s="1088">
        <v>18</v>
      </c>
      <c r="S198" s="544">
        <v>18</v>
      </c>
    </row>
    <row r="199" spans="1:19" ht="13.5" customHeight="1" x14ac:dyDescent="0.2">
      <c r="A199" s="101"/>
      <c r="B199" s="328"/>
      <c r="C199" s="454"/>
      <c r="D199" s="72"/>
      <c r="E199" s="1809"/>
      <c r="F199" s="803"/>
      <c r="G199" s="2108"/>
      <c r="H199" s="68"/>
      <c r="I199" s="515"/>
      <c r="J199" s="70" t="s">
        <v>58</v>
      </c>
      <c r="K199" s="138"/>
      <c r="L199" s="208"/>
      <c r="M199" s="208"/>
      <c r="N199" s="208"/>
      <c r="O199" s="2103"/>
      <c r="P199" s="545"/>
      <c r="Q199" s="545"/>
      <c r="R199" s="545"/>
      <c r="S199" s="546"/>
    </row>
    <row r="200" spans="1:19" ht="27.75" customHeight="1" x14ac:dyDescent="0.2">
      <c r="A200" s="101"/>
      <c r="B200" s="328"/>
      <c r="C200" s="454"/>
      <c r="D200" s="72"/>
      <c r="E200" s="1809"/>
      <c r="F200" s="803"/>
      <c r="G200" s="2108"/>
      <c r="H200" s="68"/>
      <c r="I200" s="515"/>
      <c r="J200" s="70"/>
      <c r="K200" s="138"/>
      <c r="L200" s="208"/>
      <c r="M200" s="208"/>
      <c r="N200" s="208"/>
      <c r="O200" s="592" t="s">
        <v>109</v>
      </c>
      <c r="P200" s="237">
        <v>32</v>
      </c>
      <c r="Q200" s="432">
        <v>24</v>
      </c>
      <c r="R200" s="1089"/>
      <c r="S200" s="434"/>
    </row>
    <row r="201" spans="1:19" ht="18.75" customHeight="1" x14ac:dyDescent="0.2">
      <c r="A201" s="101"/>
      <c r="B201" s="328"/>
      <c r="C201" s="454"/>
      <c r="D201" s="72"/>
      <c r="E201" s="1809"/>
      <c r="F201" s="114"/>
      <c r="G201" s="2108"/>
      <c r="H201" s="97"/>
      <c r="I201" s="515"/>
      <c r="J201" s="70"/>
      <c r="K201" s="138"/>
      <c r="L201" s="208"/>
      <c r="M201" s="208"/>
      <c r="N201" s="208"/>
      <c r="O201" s="594" t="s">
        <v>44</v>
      </c>
      <c r="P201" s="354">
        <v>57</v>
      </c>
      <c r="Q201" s="595">
        <v>53</v>
      </c>
      <c r="R201" s="595">
        <v>53</v>
      </c>
      <c r="S201" s="596"/>
    </row>
    <row r="202" spans="1:19" ht="25.5" customHeight="1" x14ac:dyDescent="0.2">
      <c r="A202" s="101"/>
      <c r="B202" s="328"/>
      <c r="C202" s="454"/>
      <c r="D202" s="72"/>
      <c r="E202" s="1809"/>
      <c r="F202" s="114"/>
      <c r="G202" s="2108"/>
      <c r="H202" s="97"/>
      <c r="I202" s="515"/>
      <c r="J202" s="70"/>
      <c r="K202" s="138"/>
      <c r="L202" s="208"/>
      <c r="M202" s="208"/>
      <c r="N202" s="208"/>
      <c r="O202" s="597" t="s">
        <v>108</v>
      </c>
      <c r="P202" s="1514">
        <v>1</v>
      </c>
      <c r="Q202" s="470">
        <v>2</v>
      </c>
      <c r="R202" s="1380">
        <v>2</v>
      </c>
      <c r="S202" s="598"/>
    </row>
    <row r="203" spans="1:19" ht="17.25" customHeight="1" x14ac:dyDescent="0.2">
      <c r="A203" s="101"/>
      <c r="B203" s="328"/>
      <c r="C203" s="454"/>
      <c r="D203" s="72"/>
      <c r="E203" s="815"/>
      <c r="F203" s="114"/>
      <c r="G203" s="2108"/>
      <c r="H203" s="97"/>
      <c r="I203" s="515"/>
      <c r="J203" s="70"/>
      <c r="K203" s="138"/>
      <c r="L203" s="208"/>
      <c r="M203" s="208"/>
      <c r="N203" s="208"/>
      <c r="O203" s="599" t="s">
        <v>270</v>
      </c>
      <c r="P203" s="600"/>
      <c r="Q203" s="601"/>
      <c r="R203" s="1381"/>
      <c r="S203" s="602"/>
    </row>
    <row r="204" spans="1:19" ht="39" customHeight="1" x14ac:dyDescent="0.2">
      <c r="A204" s="101"/>
      <c r="B204" s="328"/>
      <c r="C204" s="454"/>
      <c r="D204" s="72"/>
      <c r="E204" s="815"/>
      <c r="F204" s="114"/>
      <c r="G204" s="898"/>
      <c r="H204" s="97"/>
      <c r="I204" s="515"/>
      <c r="J204" s="70"/>
      <c r="K204" s="138"/>
      <c r="L204" s="208"/>
      <c r="M204" s="208"/>
      <c r="N204" s="208"/>
      <c r="O204" s="592" t="s">
        <v>280</v>
      </c>
      <c r="P204" s="237">
        <v>50</v>
      </c>
      <c r="Q204" s="432">
        <v>80</v>
      </c>
      <c r="R204" s="1089">
        <v>100</v>
      </c>
      <c r="S204" s="434"/>
    </row>
    <row r="205" spans="1:19" ht="54" customHeight="1" x14ac:dyDescent="0.2">
      <c r="A205" s="101"/>
      <c r="B205" s="328"/>
      <c r="C205" s="454"/>
      <c r="D205" s="72"/>
      <c r="E205" s="815"/>
      <c r="F205" s="114"/>
      <c r="G205" s="898"/>
      <c r="H205" s="97"/>
      <c r="I205" s="515"/>
      <c r="J205" s="70"/>
      <c r="K205" s="138"/>
      <c r="L205" s="208"/>
      <c r="M205" s="208"/>
      <c r="N205" s="208"/>
      <c r="O205" s="592" t="s">
        <v>274</v>
      </c>
      <c r="P205" s="237">
        <v>100</v>
      </c>
      <c r="Q205" s="432"/>
      <c r="R205" s="1089"/>
      <c r="S205" s="434"/>
    </row>
    <row r="206" spans="1:19" ht="39.75" customHeight="1" x14ac:dyDescent="0.2">
      <c r="A206" s="101"/>
      <c r="B206" s="328"/>
      <c r="C206" s="454"/>
      <c r="D206" s="72"/>
      <c r="E206" s="815"/>
      <c r="F206" s="114"/>
      <c r="G206" s="898"/>
      <c r="H206" s="97"/>
      <c r="I206" s="515"/>
      <c r="J206" s="70"/>
      <c r="K206" s="138"/>
      <c r="L206" s="208"/>
      <c r="M206" s="208"/>
      <c r="N206" s="208"/>
      <c r="O206" s="119" t="s">
        <v>275</v>
      </c>
      <c r="P206" s="237"/>
      <c r="Q206" s="432">
        <v>2</v>
      </c>
      <c r="R206" s="1089">
        <v>2</v>
      </c>
      <c r="S206" s="434"/>
    </row>
    <row r="207" spans="1:19" ht="52.5" customHeight="1" x14ac:dyDescent="0.2">
      <c r="A207" s="101"/>
      <c r="B207" s="328"/>
      <c r="C207" s="454"/>
      <c r="D207" s="72"/>
      <c r="E207" s="815"/>
      <c r="F207" s="114"/>
      <c r="G207" s="898"/>
      <c r="H207" s="97"/>
      <c r="I207" s="515"/>
      <c r="J207" s="70"/>
      <c r="K207" s="138"/>
      <c r="L207" s="208"/>
      <c r="M207" s="208"/>
      <c r="N207" s="208"/>
      <c r="O207" s="119" t="s">
        <v>276</v>
      </c>
      <c r="P207" s="237">
        <v>50</v>
      </c>
      <c r="Q207" s="432">
        <v>100</v>
      </c>
      <c r="R207" s="1089"/>
      <c r="S207" s="434"/>
    </row>
    <row r="208" spans="1:19" ht="27" customHeight="1" x14ac:dyDescent="0.2">
      <c r="A208" s="101"/>
      <c r="B208" s="328"/>
      <c r="C208" s="454"/>
      <c r="D208" s="72"/>
      <c r="E208" s="815"/>
      <c r="F208" s="114"/>
      <c r="G208" s="898"/>
      <c r="H208" s="97"/>
      <c r="I208" s="515"/>
      <c r="J208" s="70"/>
      <c r="K208" s="138"/>
      <c r="L208" s="208"/>
      <c r="M208" s="208"/>
      <c r="N208" s="208"/>
      <c r="O208" s="592" t="s">
        <v>273</v>
      </c>
      <c r="P208" s="237">
        <v>1700</v>
      </c>
      <c r="Q208" s="432"/>
      <c r="R208" s="1089"/>
      <c r="S208" s="434"/>
    </row>
    <row r="209" spans="1:19" ht="21" customHeight="1" x14ac:dyDescent="0.2">
      <c r="A209" s="101"/>
      <c r="B209" s="328"/>
      <c r="C209" s="454"/>
      <c r="D209" s="72"/>
      <c r="E209" s="815"/>
      <c r="F209" s="114"/>
      <c r="G209" s="898"/>
      <c r="H209" s="97"/>
      <c r="I209" s="515"/>
      <c r="J209" s="70"/>
      <c r="K209" s="138"/>
      <c r="L209" s="208"/>
      <c r="M209" s="208"/>
      <c r="N209" s="208"/>
      <c r="O209" s="603" t="s">
        <v>272</v>
      </c>
      <c r="P209" s="237">
        <v>150</v>
      </c>
      <c r="Q209" s="432"/>
      <c r="R209" s="1089"/>
      <c r="S209" s="434"/>
    </row>
    <row r="210" spans="1:19" ht="41.25" customHeight="1" x14ac:dyDescent="0.2">
      <c r="A210" s="101"/>
      <c r="B210" s="328"/>
      <c r="C210" s="454"/>
      <c r="D210" s="72"/>
      <c r="E210" s="815"/>
      <c r="F210" s="114"/>
      <c r="G210" s="898"/>
      <c r="H210" s="97"/>
      <c r="I210" s="515"/>
      <c r="J210" s="70"/>
      <c r="K210" s="138"/>
      <c r="L210" s="208"/>
      <c r="M210" s="208"/>
      <c r="N210" s="208"/>
      <c r="O210" s="592" t="s">
        <v>271</v>
      </c>
      <c r="P210" s="237">
        <v>10</v>
      </c>
      <c r="Q210" s="432">
        <v>60</v>
      </c>
      <c r="R210" s="1089">
        <v>100</v>
      </c>
      <c r="S210" s="434"/>
    </row>
    <row r="211" spans="1:19" ht="42" customHeight="1" x14ac:dyDescent="0.2">
      <c r="A211" s="101"/>
      <c r="B211" s="328"/>
      <c r="C211" s="454"/>
      <c r="D211" s="157"/>
      <c r="E211" s="462"/>
      <c r="F211" s="115"/>
      <c r="G211" s="1387"/>
      <c r="H211" s="1388"/>
      <c r="I211" s="81"/>
      <c r="J211" s="71"/>
      <c r="K211" s="867"/>
      <c r="L211" s="244"/>
      <c r="M211" s="868"/>
      <c r="N211" s="868"/>
      <c r="O211" s="604" t="s">
        <v>291</v>
      </c>
      <c r="P211" s="469">
        <v>10</v>
      </c>
      <c r="Q211" s="470">
        <v>100</v>
      </c>
      <c r="R211" s="1380"/>
      <c r="S211" s="598"/>
    </row>
    <row r="212" spans="1:19" ht="15.75" customHeight="1" thickBot="1" x14ac:dyDescent="0.25">
      <c r="A212" s="33"/>
      <c r="B212" s="833"/>
      <c r="C212" s="446"/>
      <c r="D212" s="1386"/>
      <c r="E212" s="461"/>
      <c r="F212" s="458"/>
      <c r="G212" s="459"/>
      <c r="H212" s="460"/>
      <c r="I212" s="448"/>
      <c r="J212" s="28" t="s">
        <v>6</v>
      </c>
      <c r="K212" s="241">
        <f>SUM(K195:K211)</f>
        <v>566.29999999999995</v>
      </c>
      <c r="L212" s="241">
        <f>SUM(L195:L211)</f>
        <v>574.5</v>
      </c>
      <c r="M212" s="217">
        <f>SUM(M195:M211)</f>
        <v>415</v>
      </c>
      <c r="N212" s="217">
        <f>SUM(N195:N211)</f>
        <v>415</v>
      </c>
      <c r="O212" s="447"/>
      <c r="P212" s="464"/>
      <c r="Q212" s="464"/>
      <c r="R212" s="464"/>
      <c r="S212" s="1358"/>
    </row>
    <row r="213" spans="1:19" ht="14.25" customHeight="1" thickBot="1" x14ac:dyDescent="0.25">
      <c r="A213" s="35" t="s">
        <v>5</v>
      </c>
      <c r="B213" s="8" t="s">
        <v>7</v>
      </c>
      <c r="C213" s="1736" t="s">
        <v>8</v>
      </c>
      <c r="D213" s="1736"/>
      <c r="E213" s="1736"/>
      <c r="F213" s="1736"/>
      <c r="G213" s="1736"/>
      <c r="H213" s="1736"/>
      <c r="I213" s="1736"/>
      <c r="J213" s="1736"/>
      <c r="K213" s="136">
        <f t="shared" ref="K213:N213" si="4">K212</f>
        <v>566.29999999999995</v>
      </c>
      <c r="L213" s="140">
        <f t="shared" si="4"/>
        <v>574.5</v>
      </c>
      <c r="M213" s="136">
        <f t="shared" ref="M213" si="5">M212</f>
        <v>415</v>
      </c>
      <c r="N213" s="136">
        <f t="shared" si="4"/>
        <v>415</v>
      </c>
      <c r="O213" s="373"/>
      <c r="P213" s="373"/>
      <c r="Q213" s="373"/>
      <c r="R213" s="373"/>
      <c r="S213" s="317"/>
    </row>
    <row r="214" spans="1:19" ht="15.75" customHeight="1" thickBot="1" x14ac:dyDescent="0.25">
      <c r="A214" s="34" t="s">
        <v>5</v>
      </c>
      <c r="B214" s="8" t="s">
        <v>26</v>
      </c>
      <c r="C214" s="1800" t="s">
        <v>176</v>
      </c>
      <c r="D214" s="1801"/>
      <c r="E214" s="1801"/>
      <c r="F214" s="1801"/>
      <c r="G214" s="1801"/>
      <c r="H214" s="1801"/>
      <c r="I214" s="1801"/>
      <c r="J214" s="1801"/>
      <c r="K214" s="1819"/>
      <c r="L214" s="1819"/>
      <c r="M214" s="1284"/>
      <c r="N214" s="793"/>
      <c r="O214" s="249"/>
      <c r="P214" s="376"/>
      <c r="Q214" s="376"/>
      <c r="R214" s="376"/>
      <c r="S214" s="319"/>
    </row>
    <row r="215" spans="1:19" ht="27.75" customHeight="1" x14ac:dyDescent="0.2">
      <c r="A215" s="384" t="s">
        <v>5</v>
      </c>
      <c r="B215" s="374" t="s">
        <v>26</v>
      </c>
      <c r="C215" s="794" t="s">
        <v>5</v>
      </c>
      <c r="D215" s="605"/>
      <c r="E215" s="606" t="s">
        <v>104</v>
      </c>
      <c r="F215" s="398"/>
      <c r="G215" s="607"/>
      <c r="H215" s="383">
        <v>6</v>
      </c>
      <c r="I215" s="792"/>
      <c r="J215" s="608"/>
      <c r="K215" s="610"/>
      <c r="L215" s="609"/>
      <c r="M215" s="610"/>
      <c r="N215" s="1390"/>
      <c r="O215" s="311"/>
      <c r="P215" s="611"/>
      <c r="Q215" s="611"/>
      <c r="R215" s="689"/>
      <c r="S215" s="690"/>
    </row>
    <row r="216" spans="1:19" ht="14.25" customHeight="1" x14ac:dyDescent="0.2">
      <c r="A216" s="384"/>
      <c r="B216" s="374"/>
      <c r="C216" s="794"/>
      <c r="D216" s="64" t="s">
        <v>5</v>
      </c>
      <c r="E216" s="2106" t="s">
        <v>105</v>
      </c>
      <c r="F216" s="293" t="s">
        <v>47</v>
      </c>
      <c r="G216" s="108"/>
      <c r="H216" s="383"/>
      <c r="I216" s="2104" t="s">
        <v>103</v>
      </c>
      <c r="J216" s="820" t="s">
        <v>24</v>
      </c>
      <c r="K216" s="250">
        <v>851.8</v>
      </c>
      <c r="L216" s="141">
        <v>725</v>
      </c>
      <c r="M216" s="1389">
        <v>725</v>
      </c>
      <c r="N216" s="289">
        <v>725</v>
      </c>
      <c r="O216" s="290"/>
      <c r="P216" s="291"/>
      <c r="Q216" s="3"/>
      <c r="R216" s="1382"/>
      <c r="S216" s="292"/>
    </row>
    <row r="217" spans="1:19" ht="14.25" customHeight="1" x14ac:dyDescent="0.2">
      <c r="A217" s="384"/>
      <c r="B217" s="374"/>
      <c r="C217" s="794"/>
      <c r="D217" s="64"/>
      <c r="E217" s="1964"/>
      <c r="F217" s="293"/>
      <c r="G217" s="108"/>
      <c r="H217" s="383"/>
      <c r="I217" s="2105"/>
      <c r="J217" s="820" t="s">
        <v>58</v>
      </c>
      <c r="K217" s="365">
        <v>556.70000000000005</v>
      </c>
      <c r="L217" s="161"/>
      <c r="M217" s="1291"/>
      <c r="N217" s="366"/>
      <c r="O217" s="435"/>
      <c r="P217" s="278"/>
      <c r="Q217" s="841"/>
      <c r="R217" s="1113"/>
      <c r="S217" s="437"/>
    </row>
    <row r="218" spans="1:19" ht="11.25" customHeight="1" x14ac:dyDescent="0.2">
      <c r="A218" s="384"/>
      <c r="B218" s="374"/>
      <c r="C218" s="794"/>
      <c r="D218" s="64"/>
      <c r="E218" s="1964"/>
      <c r="F218" s="293"/>
      <c r="G218" s="108"/>
      <c r="H218" s="383"/>
      <c r="I218" s="2105"/>
      <c r="J218" s="840"/>
      <c r="K218" s="365"/>
      <c r="L218" s="161"/>
      <c r="M218" s="1314"/>
      <c r="N218" s="366"/>
      <c r="O218" s="435"/>
      <c r="P218" s="278"/>
      <c r="Q218" s="841"/>
      <c r="R218" s="1113"/>
      <c r="S218" s="437"/>
    </row>
    <row r="219" spans="1:19" ht="15" customHeight="1" x14ac:dyDescent="0.2">
      <c r="A219" s="384"/>
      <c r="B219" s="374"/>
      <c r="C219" s="794"/>
      <c r="D219" s="64"/>
      <c r="E219" s="399" t="s">
        <v>181</v>
      </c>
      <c r="F219" s="293"/>
      <c r="G219" s="2101" t="s">
        <v>133</v>
      </c>
      <c r="H219" s="383"/>
      <c r="I219" s="2105"/>
      <c r="J219" s="840"/>
      <c r="K219" s="502"/>
      <c r="L219" s="551"/>
      <c r="M219" s="1313"/>
      <c r="N219" s="1309"/>
      <c r="O219" s="1545" t="s">
        <v>428</v>
      </c>
      <c r="P219" s="548">
        <v>350</v>
      </c>
      <c r="Q219" s="553">
        <v>182</v>
      </c>
      <c r="R219" s="1114">
        <v>182</v>
      </c>
      <c r="S219" s="554">
        <v>182</v>
      </c>
    </row>
    <row r="220" spans="1:19" ht="13.5" customHeight="1" x14ac:dyDescent="0.2">
      <c r="A220" s="384"/>
      <c r="B220" s="374"/>
      <c r="C220" s="794"/>
      <c r="D220" s="64"/>
      <c r="E220" s="1810" t="s">
        <v>207</v>
      </c>
      <c r="F220" s="293"/>
      <c r="G220" s="2101"/>
      <c r="H220" s="383"/>
      <c r="I220" s="814"/>
      <c r="J220" s="840"/>
      <c r="K220" s="365"/>
      <c r="L220" s="161"/>
      <c r="M220" s="1314"/>
      <c r="N220" s="366"/>
      <c r="O220" s="1838" t="s">
        <v>424</v>
      </c>
      <c r="P220" s="619">
        <v>1000</v>
      </c>
      <c r="Q220" s="616">
        <v>520</v>
      </c>
      <c r="R220" s="1115">
        <v>520</v>
      </c>
      <c r="S220" s="617">
        <v>520</v>
      </c>
    </row>
    <row r="221" spans="1:19" ht="13.5" customHeight="1" x14ac:dyDescent="0.2">
      <c r="A221" s="384"/>
      <c r="B221" s="374"/>
      <c r="C221" s="794"/>
      <c r="D221" s="64"/>
      <c r="E221" s="2100"/>
      <c r="F221" s="293"/>
      <c r="G221" s="2101"/>
      <c r="H221" s="383"/>
      <c r="I221" s="814"/>
      <c r="J221" s="840"/>
      <c r="K221" s="365"/>
      <c r="L221" s="161"/>
      <c r="M221" s="1314"/>
      <c r="N221" s="366"/>
      <c r="O221" s="1839"/>
      <c r="P221" s="620"/>
      <c r="Q221" s="1529"/>
      <c r="R221" s="1533"/>
      <c r="S221" s="1534"/>
    </row>
    <row r="222" spans="1:19" ht="27.75" customHeight="1" x14ac:dyDescent="0.2">
      <c r="A222" s="384"/>
      <c r="B222" s="374"/>
      <c r="C222" s="1524"/>
      <c r="D222" s="64"/>
      <c r="E222" s="436" t="s">
        <v>425</v>
      </c>
      <c r="F222" s="293"/>
      <c r="G222" s="2101"/>
      <c r="H222" s="383"/>
      <c r="I222" s="1525"/>
      <c r="J222" s="1526"/>
      <c r="K222" s="1523"/>
      <c r="L222" s="161"/>
      <c r="M222" s="1523"/>
      <c r="N222" s="366"/>
      <c r="O222" s="1530" t="s">
        <v>426</v>
      </c>
      <c r="P222" s="1531" t="s">
        <v>427</v>
      </c>
      <c r="Q222" s="1532" t="s">
        <v>427</v>
      </c>
      <c r="R222" s="226"/>
      <c r="S222" s="361"/>
    </row>
    <row r="223" spans="1:19" ht="26.25" customHeight="1" x14ac:dyDescent="0.2">
      <c r="A223" s="384"/>
      <c r="B223" s="374"/>
      <c r="C223" s="794"/>
      <c r="D223" s="64"/>
      <c r="E223" s="436" t="s">
        <v>208</v>
      </c>
      <c r="F223" s="293"/>
      <c r="G223" s="2101"/>
      <c r="H223" s="383"/>
      <c r="I223" s="588"/>
      <c r="J223" s="840"/>
      <c r="K223" s="502"/>
      <c r="L223" s="551"/>
      <c r="M223" s="1313"/>
      <c r="N223" s="1309"/>
      <c r="O223" s="59" t="s">
        <v>209</v>
      </c>
      <c r="P223" s="501">
        <v>23.4</v>
      </c>
      <c r="Q223" s="254">
        <v>12</v>
      </c>
      <c r="R223" s="1114">
        <v>12</v>
      </c>
      <c r="S223" s="554">
        <v>12</v>
      </c>
    </row>
    <row r="224" spans="1:19" ht="24.75" customHeight="1" x14ac:dyDescent="0.2">
      <c r="A224" s="1803"/>
      <c r="B224" s="1804"/>
      <c r="C224" s="2050"/>
      <c r="D224" s="2051" t="s">
        <v>7</v>
      </c>
      <c r="E224" s="2053" t="s">
        <v>182</v>
      </c>
      <c r="F224" s="1807"/>
      <c r="G224" s="2055" t="s">
        <v>239</v>
      </c>
      <c r="H224" s="383"/>
      <c r="I224" s="2057" t="s">
        <v>334</v>
      </c>
      <c r="J224" s="1319" t="s">
        <v>24</v>
      </c>
      <c r="K224" s="142">
        <v>2.1</v>
      </c>
      <c r="L224" s="142"/>
      <c r="M224" s="142"/>
      <c r="N224" s="132"/>
      <c r="O224" s="1308" t="s">
        <v>204</v>
      </c>
      <c r="P224" s="239">
        <v>1</v>
      </c>
      <c r="Q224" s="239"/>
      <c r="R224" s="1027"/>
      <c r="S224" s="279"/>
    </row>
    <row r="225" spans="1:19" ht="24" customHeight="1" x14ac:dyDescent="0.2">
      <c r="A225" s="1803"/>
      <c r="B225" s="1804"/>
      <c r="C225" s="2050"/>
      <c r="D225" s="2052"/>
      <c r="E225" s="2054"/>
      <c r="F225" s="1808"/>
      <c r="G225" s="2056"/>
      <c r="H225" s="314"/>
      <c r="I225" s="2058"/>
      <c r="J225" s="404"/>
      <c r="K225" s="1243"/>
      <c r="L225" s="1243"/>
      <c r="M225" s="1243"/>
      <c r="N225" s="133"/>
      <c r="O225" s="1312"/>
      <c r="P225" s="240"/>
      <c r="Q225" s="240"/>
      <c r="R225" s="870"/>
      <c r="S225" s="301"/>
    </row>
    <row r="226" spans="1:19" ht="24.75" customHeight="1" x14ac:dyDescent="0.2">
      <c r="A226" s="1803"/>
      <c r="B226" s="1804"/>
      <c r="C226" s="2050"/>
      <c r="D226" s="2051" t="s">
        <v>26</v>
      </c>
      <c r="E226" s="2053" t="s">
        <v>376</v>
      </c>
      <c r="F226" s="1807"/>
      <c r="G226" s="2055" t="s">
        <v>239</v>
      </c>
      <c r="H226" s="383"/>
      <c r="I226" s="2057" t="s">
        <v>334</v>
      </c>
      <c r="J226" s="1509" t="s">
        <v>24</v>
      </c>
      <c r="K226" s="142">
        <v>0</v>
      </c>
      <c r="L226" s="142"/>
      <c r="M226" s="142"/>
      <c r="N226" s="132"/>
      <c r="O226" s="1497" t="s">
        <v>400</v>
      </c>
      <c r="P226" s="1515" t="s">
        <v>50</v>
      </c>
      <c r="Q226" s="239"/>
      <c r="R226" s="1027"/>
      <c r="S226" s="279"/>
    </row>
    <row r="227" spans="1:19" ht="24" customHeight="1" x14ac:dyDescent="0.2">
      <c r="A227" s="1803"/>
      <c r="B227" s="1804"/>
      <c r="C227" s="2050"/>
      <c r="D227" s="2052"/>
      <c r="E227" s="2054"/>
      <c r="F227" s="1808"/>
      <c r="G227" s="2056"/>
      <c r="H227" s="314"/>
      <c r="I227" s="2058"/>
      <c r="J227" s="404"/>
      <c r="K227" s="1243"/>
      <c r="L227" s="1243"/>
      <c r="M227" s="1243"/>
      <c r="N227" s="133"/>
      <c r="O227" s="1498"/>
      <c r="P227" s="240"/>
      <c r="Q227" s="240"/>
      <c r="R227" s="870"/>
      <c r="S227" s="301"/>
    </row>
    <row r="228" spans="1:19" ht="24.75" customHeight="1" x14ac:dyDescent="0.2">
      <c r="A228" s="795"/>
      <c r="B228" s="798"/>
      <c r="C228" s="454"/>
      <c r="D228" s="1306" t="s">
        <v>34</v>
      </c>
      <c r="E228" s="1748" t="s">
        <v>339</v>
      </c>
      <c r="F228" s="1307"/>
      <c r="G228" s="782"/>
      <c r="H228" s="805"/>
      <c r="I228" s="2094"/>
      <c r="J228" s="1318" t="s">
        <v>24</v>
      </c>
      <c r="K228" s="131">
        <v>171.5</v>
      </c>
      <c r="L228" s="366">
        <v>205</v>
      </c>
      <c r="M228" s="1314">
        <v>220</v>
      </c>
      <c r="N228" s="366">
        <v>220</v>
      </c>
      <c r="O228" s="1310" t="s">
        <v>277</v>
      </c>
      <c r="P228" s="190">
        <v>5</v>
      </c>
      <c r="Q228" s="190">
        <v>5</v>
      </c>
      <c r="R228" s="488">
        <v>5</v>
      </c>
      <c r="S228" s="489">
        <v>5</v>
      </c>
    </row>
    <row r="229" spans="1:19" ht="26.25" customHeight="1" x14ac:dyDescent="0.2">
      <c r="A229" s="795"/>
      <c r="B229" s="798"/>
      <c r="C229" s="454"/>
      <c r="D229" s="812"/>
      <c r="E229" s="1748"/>
      <c r="F229" s="818"/>
      <c r="G229" s="782"/>
      <c r="H229" s="805"/>
      <c r="I229" s="2094"/>
      <c r="J229" s="820" t="s">
        <v>24</v>
      </c>
      <c r="K229" s="1184">
        <v>9</v>
      </c>
      <c r="L229" s="366"/>
      <c r="M229" s="131"/>
      <c r="N229" s="366"/>
      <c r="O229" s="59" t="s">
        <v>278</v>
      </c>
      <c r="P229" s="276">
        <v>5</v>
      </c>
      <c r="Q229" s="276">
        <v>8</v>
      </c>
      <c r="R229" s="1040">
        <v>13</v>
      </c>
      <c r="S229" s="1348">
        <v>13</v>
      </c>
    </row>
    <row r="230" spans="1:19" ht="27" customHeight="1" x14ac:dyDescent="0.2">
      <c r="A230" s="32"/>
      <c r="B230" s="810"/>
      <c r="C230" s="541"/>
      <c r="D230" s="796"/>
      <c r="E230" s="2019"/>
      <c r="F230" s="151"/>
      <c r="G230" s="549"/>
      <c r="H230" s="383"/>
      <c r="I230" s="430"/>
      <c r="J230" s="840"/>
      <c r="K230" s="365"/>
      <c r="L230" s="365"/>
      <c r="M230" s="1314"/>
      <c r="N230" s="366"/>
      <c r="O230" s="280" t="s">
        <v>442</v>
      </c>
      <c r="P230" s="254">
        <v>100</v>
      </c>
      <c r="Q230" s="254">
        <v>100</v>
      </c>
      <c r="R230" s="553">
        <v>100</v>
      </c>
      <c r="S230" s="554">
        <v>100</v>
      </c>
    </row>
    <row r="231" spans="1:19" ht="28.5" customHeight="1" x14ac:dyDescent="0.2">
      <c r="A231" s="32"/>
      <c r="B231" s="810"/>
      <c r="C231" s="541"/>
      <c r="D231" s="796"/>
      <c r="E231" s="1893"/>
      <c r="F231" s="658"/>
      <c r="G231" s="549"/>
      <c r="H231" s="383"/>
      <c r="I231" s="430"/>
      <c r="J231" s="840"/>
      <c r="K231" s="161"/>
      <c r="L231" s="366"/>
      <c r="M231" s="1314"/>
      <c r="N231" s="366"/>
      <c r="O231" s="41" t="s">
        <v>279</v>
      </c>
      <c r="P231" s="254"/>
      <c r="Q231" s="254">
        <v>5</v>
      </c>
      <c r="R231" s="553">
        <v>5</v>
      </c>
      <c r="S231" s="554">
        <v>5</v>
      </c>
    </row>
    <row r="232" spans="1:19" s="65" customFormat="1" ht="42.75" customHeight="1" x14ac:dyDescent="0.2">
      <c r="A232" s="582"/>
      <c r="B232" s="583"/>
      <c r="C232" s="584"/>
      <c r="D232" s="812"/>
      <c r="E232" s="1391"/>
      <c r="F232" s="1392"/>
      <c r="G232" s="1393"/>
      <c r="H232" s="1394"/>
      <c r="I232" s="1395"/>
      <c r="J232" s="931" t="s">
        <v>24</v>
      </c>
      <c r="K232" s="932"/>
      <c r="L232" s="933">
        <v>50</v>
      </c>
      <c r="M232" s="1097"/>
      <c r="N232" s="1320"/>
      <c r="O232" s="19" t="s">
        <v>302</v>
      </c>
      <c r="P232" s="870"/>
      <c r="Q232" s="240">
        <v>1</v>
      </c>
      <c r="R232" s="228"/>
      <c r="S232" s="301"/>
    </row>
    <row r="233" spans="1:19" ht="15.75" customHeight="1" thickBot="1" x14ac:dyDescent="0.25">
      <c r="A233" s="33"/>
      <c r="B233" s="833"/>
      <c r="C233" s="446"/>
      <c r="D233" s="449"/>
      <c r="E233" s="461"/>
      <c r="F233" s="458"/>
      <c r="G233" s="459"/>
      <c r="H233" s="460"/>
      <c r="I233" s="448"/>
      <c r="J233" s="28" t="s">
        <v>6</v>
      </c>
      <c r="K233" s="241">
        <f>SUM(K216:K232)</f>
        <v>1591.1</v>
      </c>
      <c r="L233" s="241">
        <f>SUM(L216:L232)</f>
        <v>980</v>
      </c>
      <c r="M233" s="241">
        <f>SUM(M216:M232)</f>
        <v>945</v>
      </c>
      <c r="N233" s="217">
        <f>SUM(N216:N232)</f>
        <v>945</v>
      </c>
      <c r="O233" s="447"/>
      <c r="P233" s="464"/>
      <c r="Q233" s="464"/>
      <c r="R233" s="464"/>
      <c r="S233" s="1337"/>
    </row>
    <row r="234" spans="1:19" ht="33" customHeight="1" x14ac:dyDescent="0.2">
      <c r="A234" s="36" t="s">
        <v>5</v>
      </c>
      <c r="B234" s="320" t="s">
        <v>26</v>
      </c>
      <c r="C234" s="457" t="s">
        <v>7</v>
      </c>
      <c r="D234" s="321"/>
      <c r="E234" s="440" t="s">
        <v>217</v>
      </c>
      <c r="F234" s="149"/>
      <c r="G234" s="419"/>
      <c r="H234" s="832" t="s">
        <v>50</v>
      </c>
      <c r="I234" s="2096" t="s">
        <v>77</v>
      </c>
      <c r="J234" s="252"/>
      <c r="K234" s="166"/>
      <c r="L234" s="166"/>
      <c r="M234" s="160"/>
      <c r="N234" s="160"/>
      <c r="O234" s="830"/>
      <c r="P234" s="322"/>
      <c r="Q234" s="322"/>
      <c r="R234" s="1118"/>
      <c r="S234" s="1121"/>
    </row>
    <row r="235" spans="1:19" ht="53.25" customHeight="1" x14ac:dyDescent="0.2">
      <c r="A235" s="384"/>
      <c r="B235" s="374"/>
      <c r="C235" s="794"/>
      <c r="D235" s="796"/>
      <c r="E235" s="441" t="s">
        <v>211</v>
      </c>
      <c r="F235" s="472"/>
      <c r="G235" s="473" t="s">
        <v>132</v>
      </c>
      <c r="H235" s="805"/>
      <c r="I235" s="2105"/>
      <c r="J235" s="286" t="s">
        <v>24</v>
      </c>
      <c r="K235" s="143">
        <v>3.6</v>
      </c>
      <c r="L235" s="143"/>
      <c r="M235" s="210"/>
      <c r="N235" s="210"/>
      <c r="O235" s="41" t="s">
        <v>196</v>
      </c>
      <c r="P235" s="254">
        <v>1</v>
      </c>
      <c r="Q235" s="254"/>
      <c r="R235" s="1383"/>
      <c r="S235" s="1385"/>
    </row>
    <row r="236" spans="1:19" ht="55.5" customHeight="1" x14ac:dyDescent="0.2">
      <c r="A236" s="384"/>
      <c r="B236" s="374"/>
      <c r="C236" s="794"/>
      <c r="D236" s="796"/>
      <c r="E236" s="402" t="s">
        <v>212</v>
      </c>
      <c r="F236" s="472"/>
      <c r="G236" s="473" t="s">
        <v>238</v>
      </c>
      <c r="H236" s="805"/>
      <c r="I236" s="789"/>
      <c r="J236" s="286" t="s">
        <v>24</v>
      </c>
      <c r="K236" s="143">
        <v>3.6</v>
      </c>
      <c r="L236" s="143">
        <v>3.6</v>
      </c>
      <c r="M236" s="210"/>
      <c r="N236" s="210"/>
      <c r="O236" s="41" t="s">
        <v>196</v>
      </c>
      <c r="P236" s="254"/>
      <c r="Q236" s="254">
        <v>1</v>
      </c>
      <c r="R236" s="1383"/>
      <c r="S236" s="1385"/>
    </row>
    <row r="237" spans="1:19" ht="51" x14ac:dyDescent="0.2">
      <c r="A237" s="384"/>
      <c r="B237" s="374"/>
      <c r="C237" s="794"/>
      <c r="D237" s="796"/>
      <c r="E237" s="1396" t="s">
        <v>262</v>
      </c>
      <c r="F237" s="1397"/>
      <c r="G237" s="1316"/>
      <c r="H237" s="1315"/>
      <c r="I237" s="828"/>
      <c r="J237" s="1398" t="s">
        <v>24</v>
      </c>
      <c r="K237" s="1399">
        <v>3.5</v>
      </c>
      <c r="L237" s="1399"/>
      <c r="M237" s="1400"/>
      <c r="N237" s="1400"/>
      <c r="O237" s="1401" t="s">
        <v>196</v>
      </c>
      <c r="P237" s="240">
        <v>1</v>
      </c>
      <c r="Q237" s="240"/>
      <c r="R237" s="1055"/>
      <c r="S237" s="82"/>
    </row>
    <row r="238" spans="1:19" ht="16.5" customHeight="1" thickBot="1" x14ac:dyDescent="0.25">
      <c r="A238" s="834"/>
      <c r="B238" s="375"/>
      <c r="C238" s="446"/>
      <c r="D238" s="449"/>
      <c r="E238" s="461"/>
      <c r="F238" s="458"/>
      <c r="G238" s="459"/>
      <c r="H238" s="460"/>
      <c r="I238" s="448"/>
      <c r="J238" s="28" t="s">
        <v>6</v>
      </c>
      <c r="K238" s="241">
        <f>SUM(K235:K237)</f>
        <v>10.7</v>
      </c>
      <c r="L238" s="241">
        <f>SUM(L235:L237)</f>
        <v>3.6</v>
      </c>
      <c r="M238" s="241">
        <f>SUM(M235:M237)</f>
        <v>0</v>
      </c>
      <c r="N238" s="241">
        <f>SUM(N235:N237)</f>
        <v>0</v>
      </c>
      <c r="O238" s="447"/>
      <c r="P238" s="464"/>
      <c r="Q238" s="464"/>
      <c r="R238" s="464"/>
      <c r="S238" s="1337"/>
    </row>
    <row r="239" spans="1:19" ht="13.5" thickBot="1" x14ac:dyDescent="0.25">
      <c r="A239" s="34" t="s">
        <v>5</v>
      </c>
      <c r="B239" s="8" t="s">
        <v>26</v>
      </c>
      <c r="C239" s="1735" t="s">
        <v>8</v>
      </c>
      <c r="D239" s="1736"/>
      <c r="E239" s="1736"/>
      <c r="F239" s="1736"/>
      <c r="G239" s="1736"/>
      <c r="H239" s="1736"/>
      <c r="I239" s="1736"/>
      <c r="J239" s="1737"/>
      <c r="K239" s="140">
        <f>K238+K233</f>
        <v>1601.8</v>
      </c>
      <c r="L239" s="140">
        <f>L238+L233</f>
        <v>983.6</v>
      </c>
      <c r="M239" s="140">
        <f>M238+M233</f>
        <v>945</v>
      </c>
      <c r="N239" s="140">
        <f>N238+N233</f>
        <v>945</v>
      </c>
      <c r="O239" s="373"/>
      <c r="P239" s="373"/>
      <c r="Q239" s="373"/>
      <c r="R239" s="373"/>
      <c r="S239" s="1357"/>
    </row>
    <row r="240" spans="1:19" ht="15.75" customHeight="1" thickBot="1" x14ac:dyDescent="0.25">
      <c r="A240" s="34" t="s">
        <v>5</v>
      </c>
      <c r="B240" s="8" t="s">
        <v>34</v>
      </c>
      <c r="C240" s="1800" t="s">
        <v>43</v>
      </c>
      <c r="D240" s="1801"/>
      <c r="E240" s="1801"/>
      <c r="F240" s="1801"/>
      <c r="G240" s="1801"/>
      <c r="H240" s="1801"/>
      <c r="I240" s="1801"/>
      <c r="J240" s="1801"/>
      <c r="K240" s="793"/>
      <c r="L240" s="793"/>
      <c r="M240" s="1284"/>
      <c r="N240" s="793"/>
      <c r="O240" s="249"/>
      <c r="P240" s="376"/>
      <c r="Q240" s="376"/>
      <c r="R240" s="376"/>
      <c r="S240" s="1384"/>
    </row>
    <row r="241" spans="1:20" s="65" customFormat="1" ht="55.5" customHeight="1" x14ac:dyDescent="0.2">
      <c r="A241" s="1790" t="s">
        <v>5</v>
      </c>
      <c r="B241" s="1792" t="s">
        <v>34</v>
      </c>
      <c r="C241" s="1794" t="s">
        <v>5</v>
      </c>
      <c r="D241" s="2092"/>
      <c r="E241" s="1796" t="s">
        <v>317</v>
      </c>
      <c r="F241" s="1798" t="s">
        <v>47</v>
      </c>
      <c r="G241" s="2130" t="s">
        <v>140</v>
      </c>
      <c r="H241" s="832" t="s">
        <v>27</v>
      </c>
      <c r="I241" s="2096" t="s">
        <v>80</v>
      </c>
      <c r="J241" s="294" t="s">
        <v>24</v>
      </c>
      <c r="K241" s="296">
        <v>200</v>
      </c>
      <c r="L241" s="296">
        <v>200</v>
      </c>
      <c r="M241" s="296">
        <v>200</v>
      </c>
      <c r="N241" s="296">
        <v>200</v>
      </c>
      <c r="O241" s="762" t="s">
        <v>315</v>
      </c>
      <c r="P241" s="765">
        <v>1</v>
      </c>
      <c r="Q241" s="763"/>
      <c r="R241" s="763"/>
      <c r="S241" s="764"/>
    </row>
    <row r="242" spans="1:20" s="65" customFormat="1" ht="27" customHeight="1" x14ac:dyDescent="0.2">
      <c r="A242" s="1791"/>
      <c r="B242" s="1793"/>
      <c r="C242" s="1795"/>
      <c r="D242" s="2093"/>
      <c r="E242" s="1797"/>
      <c r="F242" s="1799"/>
      <c r="G242" s="2060"/>
      <c r="H242" s="788"/>
      <c r="I242" s="2094"/>
      <c r="J242" s="697" t="s">
        <v>58</v>
      </c>
      <c r="K242" s="698">
        <v>115.8</v>
      </c>
      <c r="L242" s="698"/>
      <c r="M242" s="698"/>
      <c r="N242" s="698"/>
      <c r="O242" s="1136" t="s">
        <v>316</v>
      </c>
      <c r="P242" s="1402">
        <v>1155</v>
      </c>
      <c r="Q242" s="1403">
        <v>1155</v>
      </c>
      <c r="R242" s="1403">
        <v>1155</v>
      </c>
      <c r="S242" s="1404">
        <v>1155</v>
      </c>
    </row>
    <row r="243" spans="1:20" s="65" customFormat="1" ht="18.75" customHeight="1" thickBot="1" x14ac:dyDescent="0.25">
      <c r="A243" s="513"/>
      <c r="B243" s="514"/>
      <c r="C243" s="519"/>
      <c r="D243" s="516"/>
      <c r="E243" s="517"/>
      <c r="F243" s="518"/>
      <c r="G243" s="807"/>
      <c r="H243" s="420"/>
      <c r="I243" s="316"/>
      <c r="J243" s="66" t="s">
        <v>6</v>
      </c>
      <c r="K243" s="251">
        <f>SUM(K241:K242)</f>
        <v>315.8</v>
      </c>
      <c r="L243" s="251">
        <f>SUM(L241:L242)</f>
        <v>200</v>
      </c>
      <c r="M243" s="258">
        <f>SUM(M241:M242)</f>
        <v>200</v>
      </c>
      <c r="N243" s="258">
        <f>SUM(N241:N242)</f>
        <v>200</v>
      </c>
      <c r="O243" s="332"/>
      <c r="P243" s="297"/>
      <c r="Q243" s="298"/>
      <c r="R243" s="298"/>
      <c r="S243" s="299"/>
    </row>
    <row r="244" spans="1:20" ht="17.25" customHeight="1" x14ac:dyDescent="0.2">
      <c r="A244" s="795" t="s">
        <v>5</v>
      </c>
      <c r="B244" s="798" t="s">
        <v>34</v>
      </c>
      <c r="C244" s="655" t="s">
        <v>7</v>
      </c>
      <c r="D244" s="812"/>
      <c r="E244" s="1733" t="s">
        <v>163</v>
      </c>
      <c r="F244" s="151" t="s">
        <v>47</v>
      </c>
      <c r="G244" s="2101" t="s">
        <v>136</v>
      </c>
      <c r="H244" s="805" t="s">
        <v>46</v>
      </c>
      <c r="I244" s="2094" t="s">
        <v>79</v>
      </c>
      <c r="J244" s="768" t="s">
        <v>24</v>
      </c>
      <c r="K244" s="366">
        <v>145</v>
      </c>
      <c r="L244" s="366"/>
      <c r="M244" s="261">
        <v>800</v>
      </c>
      <c r="N244" s="261"/>
      <c r="O244" s="356" t="s">
        <v>99</v>
      </c>
      <c r="P244" s="357"/>
      <c r="Q244" s="358" t="s">
        <v>50</v>
      </c>
      <c r="R244" s="1122"/>
      <c r="S244" s="359"/>
    </row>
    <row r="245" spans="1:20" ht="27" customHeight="1" x14ac:dyDescent="0.2">
      <c r="A245" s="32"/>
      <c r="B245" s="798"/>
      <c r="C245" s="86"/>
      <c r="D245" s="655"/>
      <c r="E245" s="1733"/>
      <c r="F245" s="151"/>
      <c r="G245" s="2101"/>
      <c r="H245" s="805"/>
      <c r="I245" s="2094"/>
      <c r="J245" s="761"/>
      <c r="K245" s="133"/>
      <c r="L245" s="133"/>
      <c r="M245" s="133"/>
      <c r="N245" s="133"/>
      <c r="O245" s="839" t="s">
        <v>172</v>
      </c>
      <c r="P245" s="238"/>
      <c r="Q245" s="360"/>
      <c r="R245" s="226">
        <v>15</v>
      </c>
      <c r="S245" s="361"/>
    </row>
    <row r="246" spans="1:20" s="65" customFormat="1" ht="17.25" customHeight="1" thickBot="1" x14ac:dyDescent="0.25">
      <c r="A246" s="33"/>
      <c r="B246" s="77"/>
      <c r="C246" s="310"/>
      <c r="D246" s="44"/>
      <c r="E246" s="1787"/>
      <c r="F246" s="150"/>
      <c r="G246" s="2137"/>
      <c r="H246" s="838"/>
      <c r="I246" s="2095"/>
      <c r="J246" s="66" t="s">
        <v>6</v>
      </c>
      <c r="K246" s="251">
        <f>SUM(K244:K245)</f>
        <v>145</v>
      </c>
      <c r="L246" s="251"/>
      <c r="M246" s="251">
        <f>M244</f>
        <v>800</v>
      </c>
      <c r="N246" s="251">
        <f>N244</f>
        <v>0</v>
      </c>
      <c r="O246" s="332"/>
      <c r="P246" s="256"/>
      <c r="Q246" s="362"/>
      <c r="R246" s="1123"/>
      <c r="S246" s="257"/>
    </row>
    <row r="247" spans="1:20" ht="13.5" thickBot="1" x14ac:dyDescent="0.25">
      <c r="A247" s="834" t="s">
        <v>5</v>
      </c>
      <c r="B247" s="375" t="s">
        <v>34</v>
      </c>
      <c r="C247" s="1714" t="s">
        <v>8</v>
      </c>
      <c r="D247" s="1715"/>
      <c r="E247" s="1715"/>
      <c r="F247" s="1715"/>
      <c r="G247" s="1715"/>
      <c r="H247" s="1715"/>
      <c r="I247" s="1715"/>
      <c r="J247" s="1715"/>
      <c r="K247" s="140">
        <f>K246+K243</f>
        <v>460.8</v>
      </c>
      <c r="L247" s="140">
        <f t="shared" ref="L247:N247" si="6">L246+L243</f>
        <v>200</v>
      </c>
      <c r="M247" s="140">
        <f t="shared" ref="M247" si="7">M246+M243</f>
        <v>1000</v>
      </c>
      <c r="N247" s="140">
        <f t="shared" si="6"/>
        <v>200</v>
      </c>
      <c r="O247" s="373"/>
      <c r="P247" s="373"/>
      <c r="Q247" s="373"/>
      <c r="R247" s="373"/>
      <c r="S247" s="1357"/>
    </row>
    <row r="248" spans="1:20" ht="14.25" customHeight="1" thickBot="1" x14ac:dyDescent="0.25">
      <c r="A248" s="35" t="s">
        <v>5</v>
      </c>
      <c r="B248" s="1749" t="s">
        <v>9</v>
      </c>
      <c r="C248" s="1750"/>
      <c r="D248" s="1750"/>
      <c r="E248" s="1750"/>
      <c r="F248" s="1750"/>
      <c r="G248" s="1750"/>
      <c r="H248" s="1750"/>
      <c r="I248" s="1750"/>
      <c r="J248" s="1750"/>
      <c r="K248" s="443">
        <f>K247+K239+K213+K192</f>
        <v>13434.7</v>
      </c>
      <c r="L248" s="144">
        <f>L247+L239+L213+L192</f>
        <v>20193.3</v>
      </c>
      <c r="M248" s="443">
        <f>M247+M239+M213+M192</f>
        <v>17470.3</v>
      </c>
      <c r="N248" s="443">
        <f>N247+N239+N213+N192</f>
        <v>4231.2</v>
      </c>
      <c r="O248" s="1752"/>
      <c r="P248" s="1753"/>
      <c r="Q248" s="1753"/>
      <c r="R248" s="1753"/>
      <c r="S248" s="1754"/>
    </row>
    <row r="249" spans="1:20" ht="14.25" customHeight="1" thickBot="1" x14ac:dyDescent="0.25">
      <c r="A249" s="26" t="s">
        <v>36</v>
      </c>
      <c r="B249" s="1782" t="s">
        <v>56</v>
      </c>
      <c r="C249" s="1783"/>
      <c r="D249" s="1783"/>
      <c r="E249" s="1783"/>
      <c r="F249" s="1783"/>
      <c r="G249" s="1783"/>
      <c r="H249" s="1783"/>
      <c r="I249" s="1783"/>
      <c r="J249" s="1783"/>
      <c r="K249" s="444">
        <f t="shared" ref="K249:N249" si="8">SUM(K248)</f>
        <v>13434.7</v>
      </c>
      <c r="L249" s="145">
        <f t="shared" si="8"/>
        <v>20193.3</v>
      </c>
      <c r="M249" s="444">
        <f t="shared" ref="M249" si="9">SUM(M248)</f>
        <v>17470.3</v>
      </c>
      <c r="N249" s="444">
        <f t="shared" si="8"/>
        <v>4231.2</v>
      </c>
      <c r="O249" s="1785"/>
      <c r="P249" s="1785"/>
      <c r="Q249" s="1785"/>
      <c r="R249" s="1785"/>
      <c r="S249" s="1786"/>
    </row>
    <row r="250" spans="1:20" s="13" customFormat="1" ht="17.25" customHeight="1" x14ac:dyDescent="0.2">
      <c r="A250" s="2090" t="s">
        <v>433</v>
      </c>
      <c r="B250" s="2091"/>
      <c r="C250" s="2091"/>
      <c r="D250" s="2091"/>
      <c r="E250" s="2091"/>
      <c r="F250" s="2091"/>
      <c r="G250" s="2091"/>
      <c r="H250" s="2091"/>
      <c r="I250" s="2091"/>
      <c r="J250" s="2091"/>
      <c r="K250" s="2091"/>
      <c r="L250" s="2091"/>
      <c r="M250" s="2091"/>
      <c r="N250" s="2091"/>
      <c r="O250" s="1556"/>
      <c r="P250" s="1556"/>
      <c r="Q250" s="1556"/>
      <c r="R250" s="1556"/>
      <c r="S250" s="1556"/>
      <c r="T250" s="12"/>
    </row>
    <row r="251" spans="1:20" s="12" customFormat="1" ht="17.25" customHeight="1" x14ac:dyDescent="0.2">
      <c r="A251" s="1556"/>
      <c r="B251" s="670"/>
      <c r="C251" s="670"/>
      <c r="D251" s="670"/>
      <c r="E251" s="670"/>
      <c r="F251" s="670"/>
      <c r="G251" s="670"/>
      <c r="H251" s="670"/>
      <c r="I251" s="670"/>
      <c r="J251" s="670"/>
      <c r="K251" s="670"/>
      <c r="L251" s="670"/>
      <c r="M251" s="670"/>
      <c r="N251" s="670"/>
      <c r="O251" s="670"/>
      <c r="P251" s="1556"/>
      <c r="Q251" s="1556"/>
      <c r="R251" s="1556"/>
      <c r="S251" s="1556"/>
    </row>
    <row r="252" spans="1:20" s="12" customFormat="1" ht="17.25" customHeight="1" x14ac:dyDescent="0.2">
      <c r="A252" s="409"/>
      <c r="B252" s="416"/>
      <c r="C252" s="416"/>
      <c r="D252" s="416"/>
      <c r="E252" s="416"/>
      <c r="F252" s="416"/>
      <c r="G252" s="416"/>
      <c r="H252" s="416"/>
      <c r="I252" s="416"/>
      <c r="J252" s="416"/>
      <c r="K252" s="445"/>
      <c r="L252" s="416"/>
      <c r="M252" s="1298"/>
      <c r="N252" s="416"/>
      <c r="O252" s="416"/>
      <c r="P252" s="409"/>
      <c r="Q252" s="409"/>
      <c r="R252" s="1297"/>
      <c r="S252" s="409"/>
    </row>
    <row r="253" spans="1:20" s="13" customFormat="1" ht="14.25" customHeight="1" thickBot="1" x14ac:dyDescent="0.25">
      <c r="A253" s="1707" t="s">
        <v>13</v>
      </c>
      <c r="B253" s="1707"/>
      <c r="C253" s="1707"/>
      <c r="D253" s="1707"/>
      <c r="E253" s="1707"/>
      <c r="F253" s="1707"/>
      <c r="G253" s="1707"/>
      <c r="H253" s="1707"/>
      <c r="I253" s="1707"/>
      <c r="J253" s="1707"/>
      <c r="K253" s="326"/>
      <c r="L253" s="326"/>
      <c r="M253" s="1279"/>
      <c r="N253" s="326"/>
      <c r="O253" s="20"/>
      <c r="P253" s="20"/>
      <c r="Q253" s="20"/>
      <c r="R253" s="20"/>
      <c r="S253" s="20"/>
    </row>
    <row r="254" spans="1:20" ht="57" customHeight="1" thickBot="1" x14ac:dyDescent="0.25">
      <c r="A254" s="1708" t="s">
        <v>10</v>
      </c>
      <c r="B254" s="1709"/>
      <c r="C254" s="1709"/>
      <c r="D254" s="1709"/>
      <c r="E254" s="1709"/>
      <c r="F254" s="1709"/>
      <c r="G254" s="1709"/>
      <c r="H254" s="1709"/>
      <c r="I254" s="1709"/>
      <c r="J254" s="1710"/>
      <c r="K254" s="1300" t="s">
        <v>385</v>
      </c>
      <c r="L254" s="1300" t="s">
        <v>431</v>
      </c>
      <c r="M254" s="333" t="s">
        <v>218</v>
      </c>
      <c r="N254" s="333" t="s">
        <v>404</v>
      </c>
      <c r="O254" s="2"/>
      <c r="P254" s="2"/>
      <c r="Q254" s="2"/>
      <c r="R254" s="2"/>
      <c r="S254" s="2"/>
    </row>
    <row r="255" spans="1:20" ht="14.25" customHeight="1" x14ac:dyDescent="0.2">
      <c r="A255" s="1711" t="s">
        <v>14</v>
      </c>
      <c r="B255" s="1712"/>
      <c r="C255" s="1712"/>
      <c r="D255" s="1712"/>
      <c r="E255" s="1712"/>
      <c r="F255" s="1712"/>
      <c r="G255" s="1712"/>
      <c r="H255" s="1712"/>
      <c r="I255" s="1712"/>
      <c r="J255" s="1713"/>
      <c r="K255" s="1303">
        <f>K256+K265+K266+K267+K264</f>
        <v>13025.4</v>
      </c>
      <c r="L255" s="735">
        <f>L256+L265+L266+L267+L264</f>
        <v>13370.7</v>
      </c>
      <c r="M255" s="735">
        <f>M256+M265+M266+M267+M264</f>
        <v>11063</v>
      </c>
      <c r="N255" s="735">
        <f>N256+N265+N266+N267+N264</f>
        <v>4231.2</v>
      </c>
    </row>
    <row r="256" spans="1:20" ht="14.25" customHeight="1" x14ac:dyDescent="0.2">
      <c r="A256" s="1767" t="s">
        <v>92</v>
      </c>
      <c r="B256" s="1768"/>
      <c r="C256" s="1768"/>
      <c r="D256" s="1768"/>
      <c r="E256" s="1768"/>
      <c r="F256" s="1768"/>
      <c r="G256" s="1768"/>
      <c r="H256" s="1768"/>
      <c r="I256" s="1768"/>
      <c r="J256" s="1769"/>
      <c r="K256" s="1301">
        <f>SUM(K257:K263)</f>
        <v>11089.5</v>
      </c>
      <c r="L256" s="120">
        <f>SUM(L257:L263)</f>
        <v>13358.8</v>
      </c>
      <c r="M256" s="120">
        <f>SUM(M257:M263)</f>
        <v>11063</v>
      </c>
      <c r="N256" s="120">
        <f>SUM(N257:N263)</f>
        <v>4231.2</v>
      </c>
      <c r="O256" s="442"/>
    </row>
    <row r="257" spans="1:19" ht="14.25" customHeight="1" x14ac:dyDescent="0.2">
      <c r="A257" s="1770" t="s">
        <v>18</v>
      </c>
      <c r="B257" s="1771"/>
      <c r="C257" s="1771"/>
      <c r="D257" s="1771"/>
      <c r="E257" s="1771"/>
      <c r="F257" s="1771"/>
      <c r="G257" s="1771"/>
      <c r="H257" s="1771"/>
      <c r="I257" s="1771"/>
      <c r="J257" s="1772"/>
      <c r="K257" s="1302">
        <f>SUMIF(J10:J249,"SB",K10:K249)</f>
        <v>10976.1</v>
      </c>
      <c r="L257" s="133">
        <f>SUMIF(J13:J249,"SB",L13:L249)</f>
        <v>13325.3</v>
      </c>
      <c r="M257" s="133">
        <f>SUMIF(J15:J249,"SB",M15:M249)</f>
        <v>11029.5</v>
      </c>
      <c r="N257" s="133">
        <f>SUMIF(J15:J249,"SB",N15:N249)</f>
        <v>4206.2</v>
      </c>
      <c r="O257" s="16"/>
    </row>
    <row r="258" spans="1:19" ht="14.25" customHeight="1" x14ac:dyDescent="0.2">
      <c r="A258" s="1764" t="s">
        <v>19</v>
      </c>
      <c r="B258" s="1765"/>
      <c r="C258" s="1765"/>
      <c r="D258" s="1765"/>
      <c r="E258" s="1765"/>
      <c r="F258" s="1765"/>
      <c r="G258" s="1765"/>
      <c r="H258" s="1765"/>
      <c r="I258" s="1765"/>
      <c r="J258" s="1766"/>
      <c r="K258" s="1296">
        <f>SUMIF(J10:J249,"SB(SP)",K10:K249)</f>
        <v>33.5</v>
      </c>
      <c r="L258" s="170">
        <f>SUMIF(J15:J249,"SB(SP)",L15:L249)</f>
        <v>33.5</v>
      </c>
      <c r="M258" s="170">
        <f>SUMIF(J15:J249,"SB(SP)",M15:M249)</f>
        <v>33.5</v>
      </c>
      <c r="N258" s="170">
        <f>SUMIF(J15:J249,"SB(SP)",N15:N249)</f>
        <v>25</v>
      </c>
      <c r="O258" s="24"/>
    </row>
    <row r="259" spans="1:19" ht="12.75" customHeight="1" x14ac:dyDescent="0.2">
      <c r="A259" s="1764" t="s">
        <v>67</v>
      </c>
      <c r="B259" s="1765"/>
      <c r="C259" s="1765"/>
      <c r="D259" s="1765"/>
      <c r="E259" s="1765"/>
      <c r="F259" s="1765"/>
      <c r="G259" s="1765"/>
      <c r="H259" s="1765"/>
      <c r="I259" s="1765"/>
      <c r="J259" s="1766"/>
      <c r="K259" s="1296">
        <f>SUMIF(J11:J247,"SB(VR)",K11:K247)</f>
        <v>79.900000000000006</v>
      </c>
      <c r="L259" s="170">
        <f>SUMIF(J11:J249,"SB(VR)",L11:L249)</f>
        <v>0</v>
      </c>
      <c r="M259" s="170">
        <f>SUMIF(J11:J249,"SB(VR)",M11:M249)</f>
        <v>0</v>
      </c>
      <c r="N259" s="170">
        <f>SUMIF(J11:J249,"SB(VR)",N11:N249)</f>
        <v>0</v>
      </c>
      <c r="O259" s="18"/>
      <c r="P259" s="1"/>
      <c r="Q259" s="1"/>
      <c r="R259" s="1"/>
      <c r="S259" s="1"/>
    </row>
    <row r="260" spans="1:19" x14ac:dyDescent="0.2">
      <c r="A260" s="1764" t="s">
        <v>20</v>
      </c>
      <c r="B260" s="1765"/>
      <c r="C260" s="1765"/>
      <c r="D260" s="1765"/>
      <c r="E260" s="1765"/>
      <c r="F260" s="1765"/>
      <c r="G260" s="1765"/>
      <c r="H260" s="1765"/>
      <c r="I260" s="1765"/>
      <c r="J260" s="1766"/>
      <c r="K260" s="1296">
        <f>SUMIF(J11:J249,"SB(P)",K11:K249)</f>
        <v>0</v>
      </c>
      <c r="L260" s="170">
        <f>SUMIF(J11:J249,"SB(P)",L11:L249)</f>
        <v>0</v>
      </c>
      <c r="M260" s="170">
        <f>SUMIF(J11:J249,"SB(P)",M11:M249)</f>
        <v>0</v>
      </c>
      <c r="N260" s="170">
        <f>SUMIF(J11:J249,"SB(P)",N11:N249)</f>
        <v>0</v>
      </c>
      <c r="O260" s="18"/>
      <c r="P260" s="1"/>
      <c r="Q260" s="1"/>
      <c r="R260" s="1"/>
      <c r="S260" s="1"/>
    </row>
    <row r="261" spans="1:19" x14ac:dyDescent="0.2">
      <c r="A261" s="1764" t="s">
        <v>96</v>
      </c>
      <c r="B261" s="1765"/>
      <c r="C261" s="1765"/>
      <c r="D261" s="1765"/>
      <c r="E261" s="1765"/>
      <c r="F261" s="1765"/>
      <c r="G261" s="1765"/>
      <c r="H261" s="1765"/>
      <c r="I261" s="1765"/>
      <c r="J261" s="1766"/>
      <c r="K261" s="1296">
        <f>SUMIF(J13:J249,"SB(VB)",K13:K249)</f>
        <v>0</v>
      </c>
      <c r="L261" s="170">
        <f>SUMIF(J13:J249,"SB(VB)",L13:L249)</f>
        <v>0</v>
      </c>
      <c r="M261" s="170">
        <f>SUMIF(J13:J249,"SB(VB)",M13:M249)</f>
        <v>0</v>
      </c>
      <c r="N261" s="170">
        <f>SUMIF(J13:J249,"SB(VB)",N13:N249)</f>
        <v>0</v>
      </c>
      <c r="P261" s="503"/>
    </row>
    <row r="262" spans="1:19" x14ac:dyDescent="0.2">
      <c r="A262" s="1758" t="s">
        <v>225</v>
      </c>
      <c r="B262" s="1759"/>
      <c r="C262" s="1759"/>
      <c r="D262" s="1759"/>
      <c r="E262" s="1759"/>
      <c r="F262" s="1759"/>
      <c r="G262" s="1759"/>
      <c r="H262" s="1759"/>
      <c r="I262" s="1759"/>
      <c r="J262" s="1760"/>
      <c r="K262" s="1296">
        <f>SUMIF(J11:J249,"SB(KPP)",K11:K249)</f>
        <v>0</v>
      </c>
      <c r="L262" s="170">
        <f>SUMIF(J11:J249,"SB(KPP)",L11:L249)</f>
        <v>0</v>
      </c>
      <c r="M262" s="170">
        <f>SUMIF(J14:J246,"SB(KPP)",M14:M246)</f>
        <v>0</v>
      </c>
      <c r="N262" s="170">
        <f>SUMIF(J14:J246,"SB(KPP)",N14:N246)</f>
        <v>0</v>
      </c>
      <c r="O262" s="61"/>
      <c r="P262" s="1405"/>
      <c r="Q262" s="61"/>
      <c r="R262" s="61"/>
      <c r="S262" s="61"/>
    </row>
    <row r="263" spans="1:19" ht="14.25" customHeight="1" x14ac:dyDescent="0.2">
      <c r="A263" s="1761" t="s">
        <v>206</v>
      </c>
      <c r="B263" s="1762"/>
      <c r="C263" s="1762"/>
      <c r="D263" s="1762"/>
      <c r="E263" s="1762"/>
      <c r="F263" s="1762"/>
      <c r="G263" s="1762"/>
      <c r="H263" s="1762"/>
      <c r="I263" s="1762"/>
      <c r="J263" s="1763"/>
      <c r="K263" s="1296">
        <f>SUMIF(J11:J247,"SB(ES)",K11:K247)</f>
        <v>0</v>
      </c>
      <c r="L263" s="170">
        <f>SUMIF(J15:J247,"SB(ES)",L15:L247)</f>
        <v>0</v>
      </c>
      <c r="M263" s="170">
        <f>SUMIF(J14:J246,"SB(ES)",M15:M247)</f>
        <v>0</v>
      </c>
      <c r="N263" s="170">
        <f>SUMIF(J14:J246,"SB(ES)",N15:N247)</f>
        <v>0</v>
      </c>
      <c r="P263" s="1405"/>
    </row>
    <row r="264" spans="1:19" ht="14.25" customHeight="1" x14ac:dyDescent="0.2">
      <c r="A264" s="1755" t="s">
        <v>59</v>
      </c>
      <c r="B264" s="1756"/>
      <c r="C264" s="1756"/>
      <c r="D264" s="1756"/>
      <c r="E264" s="1756"/>
      <c r="F264" s="1756"/>
      <c r="G264" s="1756"/>
      <c r="H264" s="1756"/>
      <c r="I264" s="1756"/>
      <c r="J264" s="1757"/>
      <c r="K264" s="1295">
        <f>SUMIF(J15:J246,"SB(L)",K15:K246)</f>
        <v>1490.4</v>
      </c>
      <c r="L264" s="388">
        <f>SUMIF(J15:J246,"SB(L)",L15:L246)</f>
        <v>11.9</v>
      </c>
      <c r="M264" s="388">
        <f>SUMIF(J15:J246,"SB(L)",M15:M246)</f>
        <v>0</v>
      </c>
      <c r="N264" s="388">
        <f>SUMIF(L15:L246,"SB(L)",N15:N246)</f>
        <v>0</v>
      </c>
      <c r="P264" s="503"/>
    </row>
    <row r="265" spans="1:19" x14ac:dyDescent="0.2">
      <c r="A265" s="1755" t="s">
        <v>93</v>
      </c>
      <c r="B265" s="1756"/>
      <c r="C265" s="1756"/>
      <c r="D265" s="1756"/>
      <c r="E265" s="1756"/>
      <c r="F265" s="1756"/>
      <c r="G265" s="1756"/>
      <c r="H265" s="1756"/>
      <c r="I265" s="1756"/>
      <c r="J265" s="1757"/>
      <c r="K265" s="1295">
        <f>SUMIF(J15:J249,"SB(SPL)",K15:K249)</f>
        <v>3.6</v>
      </c>
      <c r="L265" s="946">
        <f>SUMIF(J15:J249,"SB(SPL)",L15:L249)</f>
        <v>0</v>
      </c>
      <c r="M265" s="1295">
        <f>SUMIF(J15:J249,"SB(SPL)",M15:M249)</f>
        <v>0</v>
      </c>
      <c r="N265" s="122">
        <f>SUMIF(L15:L249,"SB(SPL)",N15:N249)</f>
        <v>0</v>
      </c>
      <c r="P265" s="3"/>
    </row>
    <row r="266" spans="1:19" x14ac:dyDescent="0.2">
      <c r="A266" s="1755" t="s">
        <v>97</v>
      </c>
      <c r="B266" s="1756"/>
      <c r="C266" s="1756"/>
      <c r="D266" s="1756"/>
      <c r="E266" s="1756"/>
      <c r="F266" s="1756"/>
      <c r="G266" s="1756"/>
      <c r="H266" s="1756"/>
      <c r="I266" s="1756"/>
      <c r="J266" s="1757"/>
      <c r="K266" s="1295">
        <f>SUMIF(J11:J249,"SB(ŽPL)",K11:K249)</f>
        <v>441.9</v>
      </c>
      <c r="L266" s="946">
        <f>SUMIF(J11:J249,"SB(ŽPL)",L11:L249)</f>
        <v>0</v>
      </c>
      <c r="M266" s="1295">
        <f>SUMIF(J11:J249,"SB(ŽPL)",M11:M249)</f>
        <v>0</v>
      </c>
      <c r="N266" s="122">
        <f>SUMIF(L11:L249,"SB(ŽPL)",N11:N249)</f>
        <v>0</v>
      </c>
    </row>
    <row r="267" spans="1:19" ht="12" customHeight="1" x14ac:dyDescent="0.2">
      <c r="A267" s="1755" t="s">
        <v>94</v>
      </c>
      <c r="B267" s="1756"/>
      <c r="C267" s="1756"/>
      <c r="D267" s="1756"/>
      <c r="E267" s="1756"/>
      <c r="F267" s="1756"/>
      <c r="G267" s="1756"/>
      <c r="H267" s="1756"/>
      <c r="I267" s="1756"/>
      <c r="J267" s="1757"/>
      <c r="K267" s="1295">
        <f>SUMIF(J11:J249,"SB(VRL)",K11:K249)</f>
        <v>0</v>
      </c>
      <c r="L267" s="388">
        <f>SUMIF(J15:J249,"SB(VRL)",L15:L249)</f>
        <v>0</v>
      </c>
      <c r="M267" s="388">
        <f>SUMIF(J15:J249,"SB(VRL)",M15:M249)</f>
        <v>0</v>
      </c>
      <c r="N267" s="388">
        <f>SUMIF(L15:L249,"SB(VRL)",N15:N249)</f>
        <v>0</v>
      </c>
    </row>
    <row r="268" spans="1:19" x14ac:dyDescent="0.2">
      <c r="A268" s="1776" t="s">
        <v>15</v>
      </c>
      <c r="B268" s="1777"/>
      <c r="C268" s="1777"/>
      <c r="D268" s="1777"/>
      <c r="E268" s="1777"/>
      <c r="F268" s="1777"/>
      <c r="G268" s="1777"/>
      <c r="H268" s="1777"/>
      <c r="I268" s="1777"/>
      <c r="J268" s="1778"/>
      <c r="K268" s="1304">
        <f>SUM(K269:K272)</f>
        <v>409.3</v>
      </c>
      <c r="L268" s="739">
        <f>SUM(L270:L272)</f>
        <v>6822.6</v>
      </c>
      <c r="M268" s="739">
        <f>SUM(M270:M272)</f>
        <v>6407.3</v>
      </c>
      <c r="N268" s="739">
        <f>SUM(N270:N272)</f>
        <v>0</v>
      </c>
    </row>
    <row r="269" spans="1:19" x14ac:dyDescent="0.2">
      <c r="A269" s="1779" t="s">
        <v>173</v>
      </c>
      <c r="B269" s="1780"/>
      <c r="C269" s="1780"/>
      <c r="D269" s="1780"/>
      <c r="E269" s="1780"/>
      <c r="F269" s="1780"/>
      <c r="G269" s="1780"/>
      <c r="H269" s="1780"/>
      <c r="I269" s="1780"/>
      <c r="J269" s="1781"/>
      <c r="K269" s="1296">
        <f>SUMIF(J14:J249,"KVJUD",K14:K249)</f>
        <v>0</v>
      </c>
      <c r="L269" s="170">
        <f>SUMIF(J14:J249,"KVJUD",L14:L249)</f>
        <v>0</v>
      </c>
      <c r="M269" s="170">
        <f>SUMIF(J15:J249,"KVJUD",M14:M249)</f>
        <v>0</v>
      </c>
      <c r="N269" s="170">
        <f>SUMIF(J14:J249,"KVJUD",N14:N249)</f>
        <v>0</v>
      </c>
    </row>
    <row r="270" spans="1:19" ht="13.5" customHeight="1" x14ac:dyDescent="0.2">
      <c r="A270" s="1764" t="s">
        <v>22</v>
      </c>
      <c r="B270" s="1765"/>
      <c r="C270" s="1765"/>
      <c r="D270" s="1765"/>
      <c r="E270" s="1765"/>
      <c r="F270" s="1765"/>
      <c r="G270" s="1765"/>
      <c r="H270" s="1765"/>
      <c r="I270" s="1765"/>
      <c r="J270" s="1766"/>
      <c r="K270" s="1296">
        <f>SUMIF(J11:J249,"LRVB",K11:K249)</f>
        <v>32.5</v>
      </c>
      <c r="L270" s="170">
        <f>SUMIF(J11:J249,"LRVB",L11:L249)</f>
        <v>553.20000000000005</v>
      </c>
      <c r="M270" s="170">
        <f>SUMIF(J11:J249,"LRVB",M11:M249)</f>
        <v>519.6</v>
      </c>
      <c r="N270" s="170">
        <f>SUMIF(J11:J249,"LRVB",N11:N249)</f>
        <v>0</v>
      </c>
    </row>
    <row r="271" spans="1:19" ht="14.25" customHeight="1" x14ac:dyDescent="0.2">
      <c r="A271" s="1761" t="s">
        <v>21</v>
      </c>
      <c r="B271" s="1762"/>
      <c r="C271" s="1762"/>
      <c r="D271" s="1762"/>
      <c r="E271" s="1762"/>
      <c r="F271" s="1762"/>
      <c r="G271" s="1762"/>
      <c r="H271" s="1762"/>
      <c r="I271" s="1762"/>
      <c r="J271" s="1763"/>
      <c r="K271" s="1296">
        <f>SUMIF(J12:J246,"ES",K12:K246)</f>
        <v>366.8</v>
      </c>
      <c r="L271" s="121">
        <f>SUMIF(J15:J246,"ES",L15:L246)</f>
        <v>6269.4</v>
      </c>
      <c r="M271" s="121">
        <f>SUMIF(J15:J246,"ES",M15:M246)</f>
        <v>5887.7</v>
      </c>
      <c r="N271" s="121">
        <f>SUMIF(J15:J246,"ES",N15:N246)</f>
        <v>0</v>
      </c>
    </row>
    <row r="272" spans="1:19" ht="15.75" customHeight="1" x14ac:dyDescent="0.2">
      <c r="A272" s="1764" t="s">
        <v>23</v>
      </c>
      <c r="B272" s="1765"/>
      <c r="C272" s="1765"/>
      <c r="D272" s="1765"/>
      <c r="E272" s="1765"/>
      <c r="F272" s="1765"/>
      <c r="G272" s="1765"/>
      <c r="H272" s="1765"/>
      <c r="I272" s="1765"/>
      <c r="J272" s="1766"/>
      <c r="K272" s="1296">
        <f>SUMIF(J10:J249,"Kt",K10:K249)</f>
        <v>10</v>
      </c>
      <c r="L272" s="170">
        <f>SUMIF(J11:J249,"Kt",L11:L249)</f>
        <v>0</v>
      </c>
      <c r="M272" s="170">
        <f>SUMIF(J11:J249,"Kt",M11:M249)</f>
        <v>0</v>
      </c>
      <c r="N272" s="170">
        <f>SUMIF(J11:J249,"Kt",N11:N249)</f>
        <v>0</v>
      </c>
    </row>
    <row r="273" spans="1:19" ht="15" customHeight="1" thickBot="1" x14ac:dyDescent="0.25">
      <c r="A273" s="1773" t="s">
        <v>16</v>
      </c>
      <c r="B273" s="1774"/>
      <c r="C273" s="1774"/>
      <c r="D273" s="1774"/>
      <c r="E273" s="1774"/>
      <c r="F273" s="1774"/>
      <c r="G273" s="1774"/>
      <c r="H273" s="1774"/>
      <c r="I273" s="1774"/>
      <c r="J273" s="1775"/>
      <c r="K273" s="1299">
        <f>SUM(K255,K268)</f>
        <v>13434.7</v>
      </c>
      <c r="L273" s="740">
        <f>SUM(L255,L268)</f>
        <v>20193.3</v>
      </c>
      <c r="M273" s="740">
        <f>SUM(M255,M268)</f>
        <v>17470.3</v>
      </c>
      <c r="N273" s="740">
        <f>SUM(N255,N268)</f>
        <v>4231.2</v>
      </c>
      <c r="P273" s="3"/>
      <c r="Q273" s="3"/>
      <c r="R273" s="3"/>
      <c r="S273" s="3"/>
    </row>
    <row r="274" spans="1:19" x14ac:dyDescent="0.2">
      <c r="K274" s="12"/>
      <c r="L274" s="12"/>
      <c r="M274" s="12"/>
      <c r="N274" s="12"/>
      <c r="O274" s="12"/>
      <c r="P274" s="10"/>
      <c r="Q274" s="10"/>
      <c r="R274" s="10"/>
      <c r="S274" s="10"/>
    </row>
    <row r="275" spans="1:19" x14ac:dyDescent="0.2">
      <c r="K275" s="300"/>
      <c r="L275" s="12"/>
      <c r="M275" s="12"/>
      <c r="N275" s="12"/>
      <c r="O275" s="78"/>
      <c r="P275" s="10"/>
      <c r="Q275" s="10"/>
      <c r="R275" s="10"/>
      <c r="S275" s="10"/>
    </row>
    <row r="276" spans="1:19" x14ac:dyDescent="0.2">
      <c r="K276" s="95"/>
      <c r="L276" s="95"/>
      <c r="M276" s="95"/>
      <c r="N276" s="95"/>
      <c r="O276" s="12"/>
      <c r="P276" s="12"/>
      <c r="Q276" s="12"/>
      <c r="R276" s="12"/>
      <c r="S276" s="12"/>
    </row>
    <row r="277" spans="1:19" x14ac:dyDescent="0.2">
      <c r="K277" s="17"/>
      <c r="L277" s="17"/>
    </row>
    <row r="279" spans="1:19" x14ac:dyDescent="0.2">
      <c r="K279" s="61"/>
      <c r="L279" s="61"/>
      <c r="M279" s="61"/>
      <c r="N279" s="61"/>
    </row>
  </sheetData>
  <mergeCells count="325">
    <mergeCell ref="B142:B143"/>
    <mergeCell ref="C142:C143"/>
    <mergeCell ref="A157:A159"/>
    <mergeCell ref="D157:D159"/>
    <mergeCell ref="G168:G171"/>
    <mergeCell ref="A160:A162"/>
    <mergeCell ref="B160:B162"/>
    <mergeCell ref="C160:C162"/>
    <mergeCell ref="D160:D162"/>
    <mergeCell ref="E160:E162"/>
    <mergeCell ref="F160:F162"/>
    <mergeCell ref="G160:G162"/>
    <mergeCell ref="G148:G153"/>
    <mergeCell ref="G142:G143"/>
    <mergeCell ref="E154:E155"/>
    <mergeCell ref="A142:A143"/>
    <mergeCell ref="B157:B159"/>
    <mergeCell ref="O64:O65"/>
    <mergeCell ref="G61:G63"/>
    <mergeCell ref="I61:I62"/>
    <mergeCell ref="O61:O62"/>
    <mergeCell ref="O92:O93"/>
    <mergeCell ref="O96:O97"/>
    <mergeCell ref="O113:O114"/>
    <mergeCell ref="I98:I99"/>
    <mergeCell ref="I87:I88"/>
    <mergeCell ref="I68:I70"/>
    <mergeCell ref="G106:G107"/>
    <mergeCell ref="O140:O141"/>
    <mergeCell ref="E157:E159"/>
    <mergeCell ref="E148:E153"/>
    <mergeCell ref="O154:O155"/>
    <mergeCell ref="O106:O107"/>
    <mergeCell ref="H129:H132"/>
    <mergeCell ref="G108:G114"/>
    <mergeCell ref="H140:H141"/>
    <mergeCell ref="N144:N146"/>
    <mergeCell ref="L144:L146"/>
    <mergeCell ref="G136:G137"/>
    <mergeCell ref="I136:I138"/>
    <mergeCell ref="E136:E138"/>
    <mergeCell ref="H157:H159"/>
    <mergeCell ref="F129:F132"/>
    <mergeCell ref="O144:O145"/>
    <mergeCell ref="M144:M146"/>
    <mergeCell ref="E142:E143"/>
    <mergeCell ref="I148:I153"/>
    <mergeCell ref="I157:I159"/>
    <mergeCell ref="D49:D50"/>
    <mergeCell ref="G64:G66"/>
    <mergeCell ref="H64:H66"/>
    <mergeCell ref="E49:E50"/>
    <mergeCell ref="F49:F50"/>
    <mergeCell ref="E82:E83"/>
    <mergeCell ref="D64:D66"/>
    <mergeCell ref="G74:G77"/>
    <mergeCell ref="G69:G70"/>
    <mergeCell ref="G71:G73"/>
    <mergeCell ref="E74:E77"/>
    <mergeCell ref="H49:H50"/>
    <mergeCell ref="F55:F56"/>
    <mergeCell ref="H51:H52"/>
    <mergeCell ref="F82:F83"/>
    <mergeCell ref="G81:G83"/>
    <mergeCell ref="D57:D58"/>
    <mergeCell ref="D53:D54"/>
    <mergeCell ref="G55:G56"/>
    <mergeCell ref="D55:D56"/>
    <mergeCell ref="D51:D52"/>
    <mergeCell ref="E59:E60"/>
    <mergeCell ref="I51:I52"/>
    <mergeCell ref="H53:H54"/>
    <mergeCell ref="I53:I54"/>
    <mergeCell ref="F69:F70"/>
    <mergeCell ref="E57:E58"/>
    <mergeCell ref="F64:F66"/>
    <mergeCell ref="I55:I56"/>
    <mergeCell ref="I59:I60"/>
    <mergeCell ref="I64:I66"/>
    <mergeCell ref="F57:F58"/>
    <mergeCell ref="G57:G58"/>
    <mergeCell ref="E61:E63"/>
    <mergeCell ref="F61:F63"/>
    <mergeCell ref="E51:E52"/>
    <mergeCell ref="F51:F52"/>
    <mergeCell ref="G51:G52"/>
    <mergeCell ref="E64:E66"/>
    <mergeCell ref="E53:E54"/>
    <mergeCell ref="F53:F54"/>
    <mergeCell ref="G53:G54"/>
    <mergeCell ref="I57:I58"/>
    <mergeCell ref="F59:F60"/>
    <mergeCell ref="G59:G60"/>
    <mergeCell ref="E55:E56"/>
    <mergeCell ref="E22:E25"/>
    <mergeCell ref="E108:E113"/>
    <mergeCell ref="F108:F114"/>
    <mergeCell ref="D22:D41"/>
    <mergeCell ref="F22:F41"/>
    <mergeCell ref="D142:D143"/>
    <mergeCell ref="I92:I93"/>
    <mergeCell ref="I71:I73"/>
    <mergeCell ref="I94:I95"/>
    <mergeCell ref="I108:I114"/>
    <mergeCell ref="I82:I83"/>
    <mergeCell ref="H69:H70"/>
    <mergeCell ref="I96:I97"/>
    <mergeCell ref="E129:E132"/>
    <mergeCell ref="H142:H143"/>
    <mergeCell ref="I85:I86"/>
    <mergeCell ref="E87:E89"/>
    <mergeCell ref="G129:G132"/>
    <mergeCell ref="D42:D44"/>
    <mergeCell ref="D59:D60"/>
    <mergeCell ref="E42:E44"/>
    <mergeCell ref="G49:G50"/>
    <mergeCell ref="I49:I50"/>
    <mergeCell ref="I106:I107"/>
    <mergeCell ref="A272:J272"/>
    <mergeCell ref="E144:E146"/>
    <mergeCell ref="E133:E134"/>
    <mergeCell ref="F140:F141"/>
    <mergeCell ref="E163:E164"/>
    <mergeCell ref="E176:E178"/>
    <mergeCell ref="H168:H171"/>
    <mergeCell ref="H177:H180"/>
    <mergeCell ref="H181:H183"/>
    <mergeCell ref="E179:E181"/>
    <mergeCell ref="D172:D175"/>
    <mergeCell ref="E185:E187"/>
    <mergeCell ref="I181:I183"/>
    <mergeCell ref="G185:G187"/>
    <mergeCell ref="G172:G175"/>
    <mergeCell ref="I172:I175"/>
    <mergeCell ref="I168:I171"/>
    <mergeCell ref="H172:H175"/>
    <mergeCell ref="C157:C159"/>
    <mergeCell ref="G133:G134"/>
    <mergeCell ref="E172:E175"/>
    <mergeCell ref="A269:J269"/>
    <mergeCell ref="G244:G246"/>
    <mergeCell ref="C247:J247"/>
    <mergeCell ref="A273:J273"/>
    <mergeCell ref="A270:J270"/>
    <mergeCell ref="A267:J267"/>
    <mergeCell ref="C240:J240"/>
    <mergeCell ref="A224:A225"/>
    <mergeCell ref="B224:B225"/>
    <mergeCell ref="A268:J268"/>
    <mergeCell ref="A265:J265"/>
    <mergeCell ref="A266:J266"/>
    <mergeCell ref="A262:J262"/>
    <mergeCell ref="A258:J258"/>
    <mergeCell ref="A260:J260"/>
    <mergeCell ref="A255:J255"/>
    <mergeCell ref="A264:J264"/>
    <mergeCell ref="A261:J261"/>
    <mergeCell ref="I234:I235"/>
    <mergeCell ref="C224:C225"/>
    <mergeCell ref="A271:J271"/>
    <mergeCell ref="A256:J256"/>
    <mergeCell ref="A263:J263"/>
    <mergeCell ref="E228:E231"/>
    <mergeCell ref="A253:J253"/>
    <mergeCell ref="E224:E225"/>
    <mergeCell ref="G241:G242"/>
    <mergeCell ref="H18:H21"/>
    <mergeCell ref="B12:S12"/>
    <mergeCell ref="C13:S13"/>
    <mergeCell ref="I15:I17"/>
    <mergeCell ref="G15:G17"/>
    <mergeCell ref="G18:G21"/>
    <mergeCell ref="I18:I21"/>
    <mergeCell ref="E15:E17"/>
    <mergeCell ref="C18:C21"/>
    <mergeCell ref="A71:A73"/>
    <mergeCell ref="O1:S1"/>
    <mergeCell ref="A3:S3"/>
    <mergeCell ref="A7:A9"/>
    <mergeCell ref="B7:B9"/>
    <mergeCell ref="C7:C9"/>
    <mergeCell ref="D7:D9"/>
    <mergeCell ref="E7:E9"/>
    <mergeCell ref="F7:F9"/>
    <mergeCell ref="G7:G9"/>
    <mergeCell ref="H7:H9"/>
    <mergeCell ref="I7:I9"/>
    <mergeCell ref="J7:J9"/>
    <mergeCell ref="L7:L9"/>
    <mergeCell ref="N7:N9"/>
    <mergeCell ref="O7:S7"/>
    <mergeCell ref="A4:S4"/>
    <mergeCell ref="A5:S5"/>
    <mergeCell ref="O6:S6"/>
    <mergeCell ref="O8:O9"/>
    <mergeCell ref="P8:S8"/>
    <mergeCell ref="M7:M9"/>
    <mergeCell ref="K7:K9"/>
    <mergeCell ref="O20:O21"/>
    <mergeCell ref="R140:R141"/>
    <mergeCell ref="A69:A70"/>
    <mergeCell ref="A140:A141"/>
    <mergeCell ref="B71:B73"/>
    <mergeCell ref="C71:C73"/>
    <mergeCell ref="E106:E107"/>
    <mergeCell ref="E140:E141"/>
    <mergeCell ref="E94:E95"/>
    <mergeCell ref="E92:E93"/>
    <mergeCell ref="E116:E121"/>
    <mergeCell ref="B129:B132"/>
    <mergeCell ref="C129:C132"/>
    <mergeCell ref="A129:A132"/>
    <mergeCell ref="D140:D141"/>
    <mergeCell ref="B69:B70"/>
    <mergeCell ref="C69:C70"/>
    <mergeCell ref="D69:D70"/>
    <mergeCell ref="D71:D73"/>
    <mergeCell ref="E69:E70"/>
    <mergeCell ref="B140:B141"/>
    <mergeCell ref="C140:C141"/>
    <mergeCell ref="E96:E97"/>
    <mergeCell ref="E71:E73"/>
    <mergeCell ref="D129:D132"/>
    <mergeCell ref="C239:J239"/>
    <mergeCell ref="G195:G197"/>
    <mergeCell ref="C213:J213"/>
    <mergeCell ref="E195:E197"/>
    <mergeCell ref="C193:S193"/>
    <mergeCell ref="E220:E221"/>
    <mergeCell ref="O220:O221"/>
    <mergeCell ref="G219:G223"/>
    <mergeCell ref="O198:O199"/>
    <mergeCell ref="I216:I219"/>
    <mergeCell ref="F224:F225"/>
    <mergeCell ref="C214:L214"/>
    <mergeCell ref="E216:E218"/>
    <mergeCell ref="E198:E202"/>
    <mergeCell ref="D224:D225"/>
    <mergeCell ref="I228:I229"/>
    <mergeCell ref="G198:G203"/>
    <mergeCell ref="I224:I225"/>
    <mergeCell ref="G224:G225"/>
    <mergeCell ref="A257:J257"/>
    <mergeCell ref="A250:N250"/>
    <mergeCell ref="B249:J249"/>
    <mergeCell ref="C241:C242"/>
    <mergeCell ref="A259:J259"/>
    <mergeCell ref="D241:D242"/>
    <mergeCell ref="A241:A242"/>
    <mergeCell ref="B241:B242"/>
    <mergeCell ref="O249:S249"/>
    <mergeCell ref="O248:S248"/>
    <mergeCell ref="E244:E246"/>
    <mergeCell ref="I244:I246"/>
    <mergeCell ref="I241:I242"/>
    <mergeCell ref="E241:E242"/>
    <mergeCell ref="F241:F242"/>
    <mergeCell ref="A254:J254"/>
    <mergeCell ref="B248:J248"/>
    <mergeCell ref="D45:D46"/>
    <mergeCell ref="E45:E46"/>
    <mergeCell ref="G45:G46"/>
    <mergeCell ref="H45:H46"/>
    <mergeCell ref="I45:I46"/>
    <mergeCell ref="H47:H48"/>
    <mergeCell ref="I47:I48"/>
    <mergeCell ref="F47:F48"/>
    <mergeCell ref="G47:G48"/>
    <mergeCell ref="D47:D48"/>
    <mergeCell ref="E47:E48"/>
    <mergeCell ref="C192:J192"/>
    <mergeCell ref="I194:I197"/>
    <mergeCell ref="E182:E184"/>
    <mergeCell ref="E165:E167"/>
    <mergeCell ref="E168:E171"/>
    <mergeCell ref="F182:F184"/>
    <mergeCell ref="I177:I180"/>
    <mergeCell ref="F176:F178"/>
    <mergeCell ref="G182:G184"/>
    <mergeCell ref="H165:H167"/>
    <mergeCell ref="D168:D171"/>
    <mergeCell ref="O169:O170"/>
    <mergeCell ref="G165:G167"/>
    <mergeCell ref="F165:F167"/>
    <mergeCell ref="F172:F175"/>
    <mergeCell ref="H160:H162"/>
    <mergeCell ref="I160:I162"/>
    <mergeCell ref="G144:G146"/>
    <mergeCell ref="F179:F181"/>
    <mergeCell ref="G176:G178"/>
    <mergeCell ref="F157:F159"/>
    <mergeCell ref="F168:F171"/>
    <mergeCell ref="I165:I167"/>
    <mergeCell ref="I163:I164"/>
    <mergeCell ref="H148:H153"/>
    <mergeCell ref="O163:O164"/>
    <mergeCell ref="G157:G159"/>
    <mergeCell ref="O160:O161"/>
    <mergeCell ref="G179:G181"/>
    <mergeCell ref="O180:O181"/>
    <mergeCell ref="I144:I146"/>
    <mergeCell ref="A226:A227"/>
    <mergeCell ref="B226:B227"/>
    <mergeCell ref="C226:C227"/>
    <mergeCell ref="D226:D227"/>
    <mergeCell ref="E226:E227"/>
    <mergeCell ref="F226:F227"/>
    <mergeCell ref="G226:G227"/>
    <mergeCell ref="I226:I227"/>
    <mergeCell ref="A10:S10"/>
    <mergeCell ref="O47:O48"/>
    <mergeCell ref="E188:E190"/>
    <mergeCell ref="F42:F46"/>
    <mergeCell ref="G42:G44"/>
    <mergeCell ref="I42:I44"/>
    <mergeCell ref="A11:S11"/>
    <mergeCell ref="F18:F21"/>
    <mergeCell ref="A18:A21"/>
    <mergeCell ref="E18:E21"/>
    <mergeCell ref="D18:D21"/>
    <mergeCell ref="B18:B21"/>
    <mergeCell ref="S140:S141"/>
    <mergeCell ref="F142:F143"/>
    <mergeCell ref="F185:F187"/>
    <mergeCell ref="O185:O187"/>
  </mergeCells>
  <printOptions horizontalCentered="1"/>
  <pageMargins left="0" right="0" top="0.59055118110236227" bottom="0.19685039370078741" header="0" footer="0"/>
  <pageSetup paperSize="9" scale="95" orientation="landscape" r:id="rId1"/>
  <rowBreaks count="3" manualBreakCount="3">
    <brk id="139" max="18" man="1"/>
    <brk id="181" max="18" man="1"/>
    <brk id="252"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6</vt:i4>
      </vt:variant>
    </vt:vector>
  </HeadingPairs>
  <TitlesOfParts>
    <vt:vector size="9" baseType="lpstr">
      <vt:lpstr>7 programa</vt:lpstr>
      <vt:lpstr>Lyginamasis variantas</vt:lpstr>
      <vt:lpstr>aiškinamoji lentelė</vt:lpstr>
      <vt:lpstr>'7 programa'!Print_Area</vt:lpstr>
      <vt:lpstr>'aiškinamoji lentelė'!Print_Area</vt:lpstr>
      <vt:lpstr>'Lyginamasis variantas'!Print_Area</vt:lpstr>
      <vt:lpstr>'7 programa'!Print_Titles</vt:lpstr>
      <vt:lpstr>'aiškinamoji lentelė'!Print_Titles</vt:lpstr>
      <vt:lpstr>'Lyginamasis variantas'!Print_Titles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Audra Cepiene</cp:lastModifiedBy>
  <cp:lastPrinted>2018-10-05T12:19:18Z</cp:lastPrinted>
  <dcterms:created xsi:type="dcterms:W3CDTF">2007-07-27T10:32:34Z</dcterms:created>
  <dcterms:modified xsi:type="dcterms:W3CDTF">2018-10-25T07:08:26Z</dcterms:modified>
</cp:coreProperties>
</file>