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8 MVP\II KEITIMAS\Įsakymas intranetui\"/>
    </mc:Choice>
  </mc:AlternateContent>
  <bookViews>
    <workbookView xWindow="30" yWindow="3285" windowWidth="15480" windowHeight="8100"/>
  </bookViews>
  <sheets>
    <sheet name="2018 MVP" sheetId="10" r:id="rId1"/>
    <sheet name="Lyginamasis variantas" sheetId="17" r:id="rId2"/>
  </sheets>
  <definedNames>
    <definedName name="_xlnm.Print_Area" localSheetId="0">'2018 MVP'!$A$1:$M$257</definedName>
    <definedName name="_xlnm.Print_Area" localSheetId="1">'Lyginamasis variantas'!$A$1:$O$256</definedName>
    <definedName name="_xlnm.Print_Titles" localSheetId="0">'2018 MVP'!$10:$12</definedName>
    <definedName name="_xlnm.Print_Titles" localSheetId="1">'Lyginamasis variantas'!$8:$10</definedName>
  </definedNames>
  <calcPr calcId="162913" fullPrecision="0"/>
</workbook>
</file>

<file path=xl/calcChain.xml><?xml version="1.0" encoding="utf-8"?>
<calcChain xmlns="http://schemas.openxmlformats.org/spreadsheetml/2006/main">
  <c r="M137" i="17" l="1"/>
  <c r="L137" i="17"/>
  <c r="K148" i="17" l="1"/>
  <c r="M103" i="17" l="1"/>
  <c r="M122" i="17"/>
  <c r="K62" i="10" l="1"/>
  <c r="M59" i="17"/>
  <c r="K22" i="10"/>
  <c r="L20" i="17"/>
  <c r="L60" i="17"/>
  <c r="M60" i="17" s="1"/>
  <c r="M20" i="17" l="1"/>
  <c r="K140" i="10"/>
  <c r="K211" i="10" l="1"/>
  <c r="M212" i="17"/>
  <c r="L178" i="17" l="1"/>
  <c r="K100" i="17"/>
  <c r="K66" i="17"/>
  <c r="K64" i="17"/>
  <c r="K68" i="10" l="1"/>
  <c r="K66" i="10"/>
  <c r="L66" i="17"/>
  <c r="L64" i="17"/>
  <c r="L198" i="17" l="1"/>
  <c r="K103" i="10"/>
  <c r="L100" i="17"/>
  <c r="K25" i="10"/>
  <c r="K59" i="10"/>
  <c r="L57" i="17"/>
  <c r="L23" i="17"/>
  <c r="L246" i="17" s="1"/>
  <c r="M246" i="17" l="1"/>
  <c r="K78" i="10"/>
  <c r="L50" i="17"/>
  <c r="L46" i="17"/>
  <c r="K48" i="10"/>
  <c r="K52" i="10"/>
  <c r="L76" i="17" l="1"/>
  <c r="L98" i="17" l="1"/>
  <c r="L128" i="17" s="1"/>
  <c r="M128" i="17" l="1"/>
  <c r="K134" i="10"/>
  <c r="K131" i="17"/>
  <c r="L131" i="17"/>
  <c r="M255" i="17" l="1"/>
  <c r="M254" i="17"/>
  <c r="M253" i="17"/>
  <c r="M252" i="17"/>
  <c r="M250" i="17"/>
  <c r="M249" i="17"/>
  <c r="M248" i="17"/>
  <c r="M247" i="17"/>
  <c r="M245" i="17"/>
  <c r="M244" i="17"/>
  <c r="M243" i="17"/>
  <c r="M242" i="17"/>
  <c r="M241" i="17"/>
  <c r="M240" i="17"/>
  <c r="L255" i="17"/>
  <c r="L254" i="17"/>
  <c r="L253" i="17"/>
  <c r="L252" i="17"/>
  <c r="L250" i="17"/>
  <c r="L249" i="17"/>
  <c r="L248" i="17"/>
  <c r="L247" i="17"/>
  <c r="L245" i="17"/>
  <c r="L244" i="17"/>
  <c r="L243" i="17"/>
  <c r="L242" i="17"/>
  <c r="L241" i="17"/>
  <c r="L240" i="17"/>
  <c r="M228" i="17"/>
  <c r="M225" i="17"/>
  <c r="M220" i="17"/>
  <c r="M215" i="17"/>
  <c r="M198" i="17"/>
  <c r="M199" i="17" s="1"/>
  <c r="M178" i="17"/>
  <c r="M154" i="17"/>
  <c r="M151" i="17"/>
  <c r="M148" i="17"/>
  <c r="M74" i="17"/>
  <c r="L228" i="17"/>
  <c r="L225" i="17"/>
  <c r="L220" i="17"/>
  <c r="L215" i="17"/>
  <c r="L199" i="17"/>
  <c r="L154" i="17"/>
  <c r="L151" i="17"/>
  <c r="L148" i="17"/>
  <c r="L69" i="17"/>
  <c r="L74" i="17" s="1"/>
  <c r="K255" i="17"/>
  <c r="K254" i="17"/>
  <c r="K253" i="17"/>
  <c r="K252" i="17"/>
  <c r="K250" i="17"/>
  <c r="K249" i="17"/>
  <c r="K248" i="17"/>
  <c r="K247" i="17"/>
  <c r="K246" i="17"/>
  <c r="K245" i="17"/>
  <c r="K244" i="17"/>
  <c r="K243" i="17"/>
  <c r="K242" i="17"/>
  <c r="K241" i="17"/>
  <c r="K240" i="17"/>
  <c r="K228" i="17"/>
  <c r="K225" i="17"/>
  <c r="K220" i="17"/>
  <c r="K215" i="17"/>
  <c r="K198" i="17"/>
  <c r="K199" i="17" s="1"/>
  <c r="K178" i="17"/>
  <c r="K154" i="17"/>
  <c r="K151" i="17"/>
  <c r="K128" i="17"/>
  <c r="K69" i="17"/>
  <c r="K74" i="17" s="1"/>
  <c r="L221" i="17" l="1"/>
  <c r="K62" i="17"/>
  <c r="K179" i="17" s="1"/>
  <c r="K221" i="17"/>
  <c r="K239" i="17"/>
  <c r="K238" i="17" s="1"/>
  <c r="K237" i="17" s="1"/>
  <c r="L62" i="17"/>
  <c r="L179" i="17" s="1"/>
  <c r="L239" i="17"/>
  <c r="L238" i="17" s="1"/>
  <c r="M229" i="17"/>
  <c r="M221" i="17"/>
  <c r="K229" i="17"/>
  <c r="K251" i="17"/>
  <c r="L229" i="17"/>
  <c r="M239" i="17" l="1"/>
  <c r="M62" i="17"/>
  <c r="M179" i="17" s="1"/>
  <c r="M230" i="17" s="1"/>
  <c r="M231" i="17" s="1"/>
  <c r="K256" i="17"/>
  <c r="K230" i="17"/>
  <c r="K231" i="17" s="1"/>
  <c r="L237" i="17"/>
  <c r="L230" i="17"/>
  <c r="L231" i="17" s="1"/>
  <c r="L251" i="17" l="1"/>
  <c r="L256" i="17" s="1"/>
  <c r="M238" i="17" l="1"/>
  <c r="M237" i="17" s="1"/>
  <c r="M251" i="17"/>
  <c r="M256" i="17" l="1"/>
  <c r="K177" i="10" l="1"/>
  <c r="K150" i="10" l="1"/>
  <c r="K198" i="10" l="1"/>
  <c r="K147" i="10" l="1"/>
  <c r="K64" i="10" l="1"/>
  <c r="K153" i="10" l="1"/>
  <c r="K71" i="10" l="1"/>
  <c r="K131" i="10" l="1"/>
  <c r="K215" i="10" l="1"/>
  <c r="K228" i="10" l="1"/>
  <c r="K238" i="10" l="1"/>
  <c r="K249" i="10" l="1"/>
  <c r="K252" i="10"/>
  <c r="K246" i="10" l="1"/>
  <c r="K247" i="10"/>
  <c r="K248" i="10"/>
  <c r="K245" i="10"/>
  <c r="K244" i="10"/>
  <c r="K243" i="10"/>
  <c r="K240" i="10"/>
  <c r="K241" i="10"/>
  <c r="K239" i="10"/>
  <c r="K251" i="10"/>
  <c r="K254" i="10"/>
  <c r="K76" i="10" l="1"/>
  <c r="K178" i="10" s="1"/>
  <c r="K220" i="10" l="1"/>
  <c r="K221" i="10" s="1"/>
  <c r="K253" i="10" l="1"/>
  <c r="K242" i="10"/>
  <c r="K237" i="10" s="1"/>
  <c r="K225" i="10" l="1"/>
  <c r="K229" i="10" s="1"/>
  <c r="K236" i="10"/>
  <c r="K250" i="10"/>
  <c r="K199" i="10" l="1"/>
  <c r="K255" i="10" l="1"/>
  <c r="K230" i="10"/>
  <c r="K231" i="10" s="1"/>
</calcChain>
</file>

<file path=xl/comments1.xml><?xml version="1.0" encoding="utf-8"?>
<comments xmlns="http://schemas.openxmlformats.org/spreadsheetml/2006/main">
  <authors>
    <author>Audra Cepiene</author>
    <author>Saulina Paulauskiene</author>
    <author>Regina Intienė</author>
  </authors>
  <commentList>
    <comment ref="L19" authorId="0" shapeId="0">
      <text>
        <r>
          <rPr>
            <sz val="9"/>
            <color indexed="81"/>
            <rFont val="Tahoma"/>
            <family val="2"/>
            <charset val="186"/>
          </rPr>
          <t>Įkainiai paimti iš 2017 -06-16  sutarties Nr. J9-1444 su Ūkininko Prano Rimando Olisevičiaus gėlininkystės ūkiu, atsižvelgiant į NPD kilimą ir ekonomikos lygio svyravimus, yra pakitę į didžiąją pusę. Yra nupirktos 5 vnt naujos erdvinės tūrinės gėlinės.</t>
        </r>
        <r>
          <rPr>
            <b/>
            <sz val="9"/>
            <color indexed="81"/>
            <rFont val="Tahoma"/>
            <family val="2"/>
            <charset val="186"/>
          </rPr>
          <t xml:space="preserve"> Perdarytas Poilsio parke daugiametis augalų plotas į daugiametį-vienmetį gėlyną, Debreceno  ir Pempininkų </t>
        </r>
        <r>
          <rPr>
            <sz val="9"/>
            <color indexed="81"/>
            <rFont val="Tahoma"/>
            <family val="2"/>
            <charset val="186"/>
          </rPr>
          <t xml:space="preserve">atremontuotose aikštėse atsirado </t>
        </r>
        <r>
          <rPr>
            <b/>
            <sz val="9"/>
            <color indexed="81"/>
            <rFont val="Tahoma"/>
            <family val="2"/>
            <charset val="186"/>
          </rPr>
          <t xml:space="preserve">nauji gėlynai, </t>
        </r>
        <r>
          <rPr>
            <sz val="9"/>
            <color indexed="81"/>
            <rFont val="Tahoma"/>
            <family val="2"/>
            <charset val="186"/>
          </rPr>
          <t xml:space="preserve">kurių bendras plotas 450 m2, taip pat ten numatoma pastatyti pastatomas gėlines. Pagal parengtą projektą </t>
        </r>
        <r>
          <rPr>
            <b/>
            <sz val="9"/>
            <color indexed="81"/>
            <rFont val="Tahoma"/>
            <family val="2"/>
            <charset val="186"/>
          </rPr>
          <t>bus pakeistas Melnragės žiedo gėlyno</t>
        </r>
        <r>
          <rPr>
            <sz val="9"/>
            <color indexed="81"/>
            <rFont val="Tahoma"/>
            <family val="2"/>
            <charset val="186"/>
          </rPr>
          <t xml:space="preserve"> išdėstymas, jį praplečiant, Kepėjų g. prie Boso skulptūros ir Kulių Vartų g. suformuoti daugiamečiai -vienmečiai gėlynai. Planuojama įsigyti 6 vnt pastatomas gėlines atremontuotoje </t>
        </r>
        <r>
          <rPr>
            <b/>
            <sz val="9"/>
            <color indexed="81"/>
            <rFont val="Tahoma"/>
            <family val="2"/>
            <charset val="186"/>
          </rPr>
          <t xml:space="preserve">Žardės aikštėje. </t>
        </r>
        <r>
          <rPr>
            <sz val="9"/>
            <color indexed="81"/>
            <rFont val="Tahoma"/>
            <family val="2"/>
            <charset val="186"/>
          </rPr>
          <t xml:space="preserve">Senojo turgaus aikštėje atsirado papildomai 2 pastatomos vazos. Bus tvarkomi gėlynai teritorijoje ties </t>
        </r>
        <r>
          <rPr>
            <b/>
            <sz val="9"/>
            <color indexed="81"/>
            <rFont val="Tahoma"/>
            <family val="2"/>
            <charset val="186"/>
          </rPr>
          <t>Taikos pr. 76 ir prie Saulėtos vaistinės.</t>
        </r>
      </text>
    </comment>
    <comment ref="F20"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L20" authorId="0" shapeId="0">
      <text>
        <r>
          <rPr>
            <sz val="9"/>
            <color indexed="81"/>
            <rFont val="Tahoma"/>
            <family val="2"/>
            <charset val="186"/>
          </rPr>
          <t xml:space="preserve">Eksploatuojami 4 fontanai: "Taravos Anikė"; "Laivelis" Meridiano skvere; Debreceno aikštės fontanas; Pempininkų aikštės fontanas
</t>
        </r>
      </text>
    </comment>
    <comment ref="L37" authorId="1" shapeId="0">
      <text>
        <r>
          <rPr>
            <sz val="9"/>
            <color indexed="81"/>
            <rFont val="Tahoma"/>
            <family val="2"/>
            <charset val="186"/>
          </rPr>
          <t>Iš viso mieste yra 1,5 tūkst. vnt. šiukšliadėžių</t>
        </r>
      </text>
    </comment>
    <comment ref="L38" authorId="0" shapeId="0">
      <text>
        <r>
          <rPr>
            <sz val="9"/>
            <color indexed="81"/>
            <rFont val="Tahoma"/>
            <family val="2"/>
            <charset val="186"/>
          </rPr>
          <t>Iš viso mieste yra 1,1 tūkst. vnt. suoliukų</t>
        </r>
      </text>
    </comment>
    <comment ref="F44"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48"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2"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4"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6"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56" authorId="0" shapeId="0">
      <text>
        <r>
          <rPr>
            <sz val="9"/>
            <color indexed="81"/>
            <rFont val="Tahoma"/>
            <family val="2"/>
            <charset val="186"/>
          </rPr>
          <t>Visuomenininkai</t>
        </r>
      </text>
    </comment>
    <comment ref="F61"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L73" authorId="0" shapeId="0">
      <text>
        <r>
          <rPr>
            <sz val="9"/>
            <color indexed="81"/>
            <rFont val="Tahoma"/>
            <family val="2"/>
            <charset val="186"/>
          </rPr>
          <t xml:space="preserve">Pagal priemonių planą Klaipėdos miesto gyvūnų gerovės ir apsaugos 2016–2018 metų programai įgyvendinti. </t>
        </r>
      </text>
    </comment>
    <comment ref="F8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03"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103"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L123" authorId="0" shapeId="0">
      <text>
        <r>
          <rPr>
            <sz val="9"/>
            <color indexed="81"/>
            <rFont val="Tahoma"/>
            <family val="2"/>
            <charset val="186"/>
          </rPr>
          <t>Viešieji tualetai: Stovyklų g. 4 –21,79 m2; Kopų g. 1A (I Melnragė) – 87,25 m2;</t>
        </r>
      </text>
    </comment>
    <comment ref="F132"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L151" authorId="0" shapeId="0">
      <text>
        <r>
          <rPr>
            <sz val="9"/>
            <color indexed="81"/>
            <rFont val="Tahoma"/>
            <family val="2"/>
            <charset val="186"/>
          </rPr>
          <t>Teatro aikštė 2000-čiui vartotojų, Kruizinių laivų terminale 3000-čiui vartotojų</t>
        </r>
      </text>
    </comment>
    <comment ref="F156"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9"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6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5"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6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74"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02" authorId="0" shapeId="0">
      <text>
        <r>
          <rPr>
            <sz val="9"/>
            <color indexed="81"/>
            <rFont val="Tahoma"/>
            <family val="2"/>
            <charset val="186"/>
          </rPr>
          <t>1.  UAB „Pempininkų valda“, 2. UAB „Laukininkų valda“, 3. UAB „Žardės būstas“, 4. UAB „Vingio būstas“, 5.  UAB „Jūros būstas“, 6. UAB „Vėtrungės būstas“, 7. UAB „Danės būstas“, 8. UAB „Vitės valdos“, 9. UAB „Paslaugos būstui“, 10. UAB „Debreceno valdos“</t>
        </r>
      </text>
    </comment>
    <comment ref="K203" authorId="0" shapeId="0">
      <text>
        <r>
          <rPr>
            <sz val="9"/>
            <color indexed="81"/>
            <rFont val="Tahoma"/>
            <family val="2"/>
            <charset val="186"/>
          </rPr>
          <t>SBL- 556.700 Eur lieka del kiemų programos</t>
        </r>
      </text>
    </comment>
    <comment ref="L214" authorId="0" shapeId="0">
      <text>
        <r>
          <rPr>
            <sz val="9"/>
            <color indexed="81"/>
            <rFont val="Tahoma"/>
            <family val="2"/>
            <charset val="186"/>
          </rPr>
          <t xml:space="preserve">Siekiama įrengti meninio objekto žaidimo aikštelę senamiesčio erdvėje 
</t>
        </r>
      </text>
    </comment>
    <comment ref="L224" authorId="2" shapeId="0">
      <text>
        <r>
          <rPr>
            <b/>
            <sz val="9"/>
            <color indexed="81"/>
            <rFont val="Tahoma"/>
            <family val="2"/>
            <charset val="186"/>
          </rPr>
          <t>Regina Intienė:</t>
        </r>
        <r>
          <rPr>
            <sz val="9"/>
            <color indexed="81"/>
            <rFont val="Tahoma"/>
            <family val="2"/>
            <charset val="186"/>
          </rPr>
          <t xml:space="preserve">
2018 m. Barškių g. (perkelta iš 2017 m.);paviršinių nuotekų tinklų kolektoriaus rekonstravimas Utenos gatvės atkarpoje nuo Prienų g. 13 iki Utenos g. 18; I. Kanto g.;  I. Simonaitytės g. 24, 24T; Panevėžio g. 2; Kooperacijos g. išleidėjų į Malūno tvenkinį rekonstrukcija.
</t>
        </r>
      </text>
    </comment>
    <comment ref="E226"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K237" authorId="0" shapeId="0">
      <text>
        <r>
          <rPr>
            <b/>
            <sz val="9"/>
            <color indexed="81"/>
            <rFont val="Tahoma"/>
            <family val="2"/>
            <charset val="186"/>
          </rPr>
          <t>11089,5</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Saulina Paulauskiene</author>
  </authors>
  <commentList>
    <comment ref="N17" authorId="0" shapeId="0">
      <text>
        <r>
          <rPr>
            <sz val="9"/>
            <color indexed="81"/>
            <rFont val="Tahoma"/>
            <family val="2"/>
            <charset val="186"/>
          </rPr>
          <t>Įkainiai paimti iš 2017 -06-16  sutarties Nr. J9-1444 su Ūkininko Prano Rimando Olisevičiaus gėlininkystės ūkiu, atsižvelgiant į NPD kilimą ir ekonomikos lygio svyravimus, yra pakitę į didžiąją pusę. Yra nupirktos 5 vnt naujos erdvinės tūrinės gėlinės.</t>
        </r>
        <r>
          <rPr>
            <b/>
            <sz val="9"/>
            <color indexed="81"/>
            <rFont val="Tahoma"/>
            <family val="2"/>
            <charset val="186"/>
          </rPr>
          <t xml:space="preserve"> Perdarytas Poilsio parke daugiametis augalų plotas į daugiametį-vienmetį gėlyną, Debreceno  ir Pempininkų </t>
        </r>
        <r>
          <rPr>
            <sz val="9"/>
            <color indexed="81"/>
            <rFont val="Tahoma"/>
            <family val="2"/>
            <charset val="186"/>
          </rPr>
          <t xml:space="preserve">atremontuotose aikštėse atsirado </t>
        </r>
        <r>
          <rPr>
            <b/>
            <sz val="9"/>
            <color indexed="81"/>
            <rFont val="Tahoma"/>
            <family val="2"/>
            <charset val="186"/>
          </rPr>
          <t xml:space="preserve">nauji gėlynai, </t>
        </r>
        <r>
          <rPr>
            <sz val="9"/>
            <color indexed="81"/>
            <rFont val="Tahoma"/>
            <family val="2"/>
            <charset val="186"/>
          </rPr>
          <t xml:space="preserve">kurių bendras plotas 450 m2, taip pat ten numatoma pastatyti pastatomas gėlines. Pagal parengtą projektą </t>
        </r>
        <r>
          <rPr>
            <b/>
            <sz val="9"/>
            <color indexed="81"/>
            <rFont val="Tahoma"/>
            <family val="2"/>
            <charset val="186"/>
          </rPr>
          <t>bus pakeistas Melnragės žiedo gėlyno</t>
        </r>
        <r>
          <rPr>
            <sz val="9"/>
            <color indexed="81"/>
            <rFont val="Tahoma"/>
            <family val="2"/>
            <charset val="186"/>
          </rPr>
          <t xml:space="preserve"> išdėstymas, jį praplečiant, Kepėjų g. prie Boso skulptūros ir Kulių Vartų g. suformuoti daugiamečiai -vienmečiai gėlynai. Planuojama įsigyti 6 vnt pastatomas gėlines atremontuotoje </t>
        </r>
        <r>
          <rPr>
            <b/>
            <sz val="9"/>
            <color indexed="81"/>
            <rFont val="Tahoma"/>
            <family val="2"/>
            <charset val="186"/>
          </rPr>
          <t xml:space="preserve">Žardės aikštėje. </t>
        </r>
        <r>
          <rPr>
            <sz val="9"/>
            <color indexed="81"/>
            <rFont val="Tahoma"/>
            <family val="2"/>
            <charset val="186"/>
          </rPr>
          <t xml:space="preserve">Senojo turgaus aikštėje atsirado papildomai 2 pastatomos vazos. Bus tvarkomi gėlynai teritorijoje ties </t>
        </r>
        <r>
          <rPr>
            <b/>
            <sz val="9"/>
            <color indexed="81"/>
            <rFont val="Tahoma"/>
            <family val="2"/>
            <charset val="186"/>
          </rPr>
          <t>Taikos pr. 76 ir prie Saulėtos vaistinės.</t>
        </r>
      </text>
    </comment>
    <comment ref="F18"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N18" authorId="0" shapeId="0">
      <text>
        <r>
          <rPr>
            <sz val="9"/>
            <color indexed="81"/>
            <rFont val="Tahoma"/>
            <family val="2"/>
            <charset val="186"/>
          </rPr>
          <t xml:space="preserve">Eksploatuojami 4 fontanai: "Taravos Anikė"; "Laivelis" Meridiano skvere; Debreceno aikštės fontanas; Pempininkų aikštės fontanas
</t>
        </r>
      </text>
    </comment>
    <comment ref="N35" authorId="1" shapeId="0">
      <text>
        <r>
          <rPr>
            <sz val="9"/>
            <color indexed="81"/>
            <rFont val="Tahoma"/>
            <family val="2"/>
            <charset val="186"/>
          </rPr>
          <t>Iš viso mieste yra 1,5 tūkst. vnt. šiukšliadėžių</t>
        </r>
      </text>
    </comment>
    <comment ref="N36" authorId="0" shapeId="0">
      <text>
        <r>
          <rPr>
            <sz val="9"/>
            <color indexed="81"/>
            <rFont val="Tahoma"/>
            <family val="2"/>
            <charset val="186"/>
          </rPr>
          <t>Iš viso mieste yra 1,1 tūkst. vnt. suoliukų</t>
        </r>
      </text>
    </comment>
    <comment ref="F42"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46"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0"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2"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4"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54" authorId="0" shapeId="0">
      <text>
        <r>
          <rPr>
            <sz val="9"/>
            <color indexed="81"/>
            <rFont val="Tahoma"/>
            <family val="2"/>
            <charset val="186"/>
          </rPr>
          <t>Visuomenininkai</t>
        </r>
      </text>
    </comment>
    <comment ref="F59"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N71" authorId="0" shapeId="0">
      <text>
        <r>
          <rPr>
            <sz val="9"/>
            <color indexed="81"/>
            <rFont val="Tahoma"/>
            <family val="2"/>
            <charset val="186"/>
          </rPr>
          <t xml:space="preserve">Pagal priemonių planą Klaipėdos miesto gyvūnų gerovės ir apsaugos 2016–2018 metų programai įgyvendinti. </t>
        </r>
      </text>
    </comment>
    <comment ref="F7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00"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10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N120" authorId="0" shapeId="0">
      <text>
        <r>
          <rPr>
            <sz val="9"/>
            <color indexed="81"/>
            <rFont val="Tahoma"/>
            <family val="2"/>
            <charset val="186"/>
          </rPr>
          <t>Viešieji tualetai: Stovyklų g. 4 –21,79 m2; Kopų g. 1A (I Melnragė) – 87,25 m2;</t>
        </r>
      </text>
    </comment>
    <comment ref="F129"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N152" authorId="0" shapeId="0">
      <text>
        <r>
          <rPr>
            <sz val="9"/>
            <color indexed="81"/>
            <rFont val="Tahoma"/>
            <family val="2"/>
            <charset val="186"/>
          </rPr>
          <t>Teatro aikštė 2000-čiui vartotojų, Kruizinių laivų terminale 3000-čiui vartotojų</t>
        </r>
      </text>
    </comment>
    <comment ref="F157"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0"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6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6"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6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7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7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02" authorId="0" shapeId="0">
      <text>
        <r>
          <rPr>
            <sz val="9"/>
            <color indexed="81"/>
            <rFont val="Tahoma"/>
            <family val="2"/>
            <charset val="186"/>
          </rPr>
          <t>1.  UAB „Pempininkų valda“, 2. UAB „Laukininkų valda“, 3. UAB „Žardės būstas“, 4. UAB „Vingio būstas“, 5.  UAB „Jūros būstas“, 6. UAB „Vėtrungės būstas“, 7. UAB „Danės būstas“, 8. UAB „Vitės valdos“, 9. UAB „Paslaugos būstui“, 10. UAB „Debreceno valdos“</t>
        </r>
      </text>
    </comment>
    <comment ref="K203" authorId="0" shapeId="0">
      <text>
        <r>
          <rPr>
            <sz val="9"/>
            <color indexed="81"/>
            <rFont val="Tahoma"/>
            <family val="2"/>
            <charset val="186"/>
          </rPr>
          <t>SBL- 556.700 Eur lieka del kiemų programos</t>
        </r>
      </text>
    </comment>
    <comment ref="L203" authorId="0" shapeId="0">
      <text>
        <r>
          <rPr>
            <sz val="9"/>
            <color indexed="81"/>
            <rFont val="Tahoma"/>
            <family val="2"/>
            <charset val="186"/>
          </rPr>
          <t>SBL- 556.700 Eur lieka del kiemų programos</t>
        </r>
      </text>
    </comment>
    <comment ref="M203" authorId="0" shapeId="0">
      <text>
        <r>
          <rPr>
            <sz val="9"/>
            <color indexed="81"/>
            <rFont val="Tahoma"/>
            <family val="2"/>
            <charset val="186"/>
          </rPr>
          <t>SBL- 556.700 Eur lieka del kiemų programos</t>
        </r>
      </text>
    </comment>
    <comment ref="N214" authorId="0" shapeId="0">
      <text>
        <r>
          <rPr>
            <sz val="9"/>
            <color indexed="81"/>
            <rFont val="Tahoma"/>
            <family val="2"/>
            <charset val="186"/>
          </rPr>
          <t xml:space="preserve">Siekiama įrengti meninio objekto žaidimo aikštelę senamiesčio erdvėje 
</t>
        </r>
      </text>
    </comment>
    <comment ref="N224" authorId="0" shapeId="0">
      <text>
        <r>
          <rPr>
            <sz val="9"/>
            <color indexed="81"/>
            <rFont val="Tahoma"/>
            <family val="2"/>
            <charset val="186"/>
          </rPr>
          <t>2018 m. Barškių g. (perkelta iš 2017 m.);paviršinių nuotekų tinklų kolektoriaus rekonstravimas Utenos gatvės atkarpoje nuo Prienų g. 13 iki Utenos g. 18; I. Kanto g.;  I. Simonaitytės g. 24, 24T; Panevėžio g. 2; Kooperacijos g. išleidėjų į Malūno tvenkinį rekonstrukcija.</t>
        </r>
      </text>
    </comment>
    <comment ref="E226"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L238" authorId="0" shapeId="0">
      <text>
        <r>
          <rPr>
            <b/>
            <sz val="9"/>
            <color indexed="81"/>
            <rFont val="Tahoma"/>
            <family val="2"/>
            <charset val="186"/>
          </rPr>
          <t xml:space="preserve">11089,5
</t>
        </r>
        <r>
          <rPr>
            <sz val="9"/>
            <color indexed="81"/>
            <rFont val="Tahoma"/>
            <family val="2"/>
            <charset val="186"/>
          </rPr>
          <t xml:space="preserve">
</t>
        </r>
      </text>
    </comment>
  </commentList>
</comments>
</file>

<file path=xl/sharedStrings.xml><?xml version="1.0" encoding="utf-8"?>
<sst xmlns="http://schemas.openxmlformats.org/spreadsheetml/2006/main" count="1121" uniqueCount="374">
  <si>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</si>
  <si>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</si>
  <si>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</si>
  <si>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</si>
  <si>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</si>
  <si>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</si>
  <si>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</si>
  <si>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</si>
  <si>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</si>
  <si>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</si>
  <si>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</si>
  <si>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</si>
  <si>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</si>
  <si>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</si>
  <si>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</si>
  <si>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</si>
  <si>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</si>
  <si>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</si>
  <si>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</si>
  <si>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</si>
  <si>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</si>
  <si>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</si>
  <si>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</si>
  <si>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</si>
  <si>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</si>
  <si>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</si>
  <si>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</si>
  <si>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</si>
  <si>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</si>
  <si>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</si>
  <si>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</si>
  <si>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</si>
  <si>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</si>
  <si>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</si>
  <si>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</si>
  <si>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</si>
  <si>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</si>
  <si>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</si>
  <si>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</si>
  <si>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</si>
  <si>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</si>
  <si>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</si>
  <si>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</si>
  <si>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</si>
  <si>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Įrengta kapaviečių ženklų, vnt.</t>
  </si>
  <si>
    <t>07 Miesto infrastruktūros objektų priežiūros ir modernizavimo programa</t>
  </si>
  <si>
    <t>5</t>
  </si>
  <si>
    <t>I</t>
  </si>
  <si>
    <t>ES</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</si>
  <si>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</si>
  <si>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</si>
  <si>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</si>
  <si>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</si>
  <si>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</si>
  <si>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paplūdimių priežiūros organizavimas:</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</si>
  <si>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</si>
  <si>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</si>
  <si>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</si>
  <si>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</si>
  <si>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</si>
  <si>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</si>
  <si>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</si>
  <si>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</si>
  <si>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Pirties paslaugų teikimas Smiltynės paplūdimyje</t>
  </si>
  <si>
    <t>09</t>
  </si>
  <si>
    <t>P2.4.1.2</t>
  </si>
  <si>
    <t>P2.4.2.8</t>
  </si>
  <si>
    <r>
      <t xml:space="preserve">Vietinių rinkliavų lėšos </t>
    </r>
    <r>
      <rPr>
        <b/>
        <sz val="10"/>
        <rFont val="Times New Roman"/>
        <family val="1"/>
        <charset val="186"/>
      </rPr>
      <t>SB(VR)</t>
    </r>
  </si>
  <si>
    <t>SB(VR)</t>
  </si>
  <si>
    <t>P2</t>
  </si>
  <si>
    <t>Savivaldybei priskirtų teritorijų sanitarinis valymas, parkų, skverų, žaliųjų plotų želdinimas ir aplinkotvarka</t>
  </si>
  <si>
    <t>Nuomojama kilnojamųjų tualetų švenčių metu, vnt.</t>
  </si>
  <si>
    <t>Eksploatuojama šviestuvų, tūkst. vnt.</t>
  </si>
  <si>
    <t>Papriemonės kodas</t>
  </si>
  <si>
    <t>Vykdytojas (skyrius / asmuo)</t>
  </si>
  <si>
    <t xml:space="preserve">MŪD Miesto tvarkymo skyrius </t>
  </si>
  <si>
    <t>MŪD Miesto tvarkymo skyrius</t>
  </si>
  <si>
    <t>Viešosios tvarkos skyrius</t>
  </si>
  <si>
    <t>IED Projektų skyrius</t>
  </si>
  <si>
    <t xml:space="preserve">IED Projektų skyrius  </t>
  </si>
  <si>
    <t>MŪD Miesto tvarkymo  sk.</t>
  </si>
  <si>
    <t>MŪD Kapinių priežiūros skyrius</t>
  </si>
  <si>
    <t xml:space="preserve">MŪD BĮ "Klaipėdos paplūdimiai" </t>
  </si>
  <si>
    <t>Laidojimo paslaugų teikimas ir kapinių priežiūros organizavimas:</t>
  </si>
  <si>
    <t>P2.4.2.5</t>
  </si>
  <si>
    <t>Įsigyta suoliukų, vnt.</t>
  </si>
  <si>
    <t>Prižiūrima gertuvių Poilsio parke, vnt.</t>
  </si>
  <si>
    <t>Planas</t>
  </si>
  <si>
    <t xml:space="preserve">Palaidota mirusiųjų, skaičius </t>
  </si>
  <si>
    <t>BĮ „Klaipėdos paplūdimiai“ veiklos organizavimas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</si>
  <si>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</si>
  <si>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</si>
  <si>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</si>
  <si>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</si>
  <si>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</si>
  <si>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</si>
  <si>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</si>
  <si>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</si>
  <si>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P2.4.2.2</t>
  </si>
  <si>
    <t>P2.4.2.3</t>
  </si>
  <si>
    <t>Pakabinta papuošimo elementų, vnt.</t>
  </si>
  <si>
    <t>MŪD  Miesto tvarkymo skyrius</t>
  </si>
  <si>
    <t xml:space="preserve">Daugiabučių gyvenamųjų namų kvartalų priežiūros vykdymas: </t>
  </si>
  <si>
    <t>Daugiabučių namų kiemų infrastruktūros gerinimo programos įgyvendinimas:</t>
  </si>
  <si>
    <t>Įrengta elektros įvadų (žemyninės dalies paplūdimiuose), vnt.</t>
  </si>
  <si>
    <t>Gatvių ir viešųjų erdvių apšvietimo organizavimo funkcijos įgyvendinimas</t>
  </si>
  <si>
    <t>Suženklinta automobilių stovėjimo aikštelių (prie kapinių), vnt.</t>
  </si>
  <si>
    <t>Atstatyta vandens kolonėlių Joniškės ir Lėbartų kapinėse, vnt.</t>
  </si>
  <si>
    <t>I, P2.4.2.4</t>
  </si>
  <si>
    <t>tūkst. Eur</t>
  </si>
  <si>
    <r>
      <t xml:space="preserve">Pėsčiųjų tako tarp Gedminų g. ir Taikos pr. (nuo Nr. 99) rekonstravimas ir keleivių išlaipinimo aikštelių įrengimas </t>
    </r>
    <r>
      <rPr>
        <i/>
        <sz val="10"/>
        <rFont val="Times New Roman"/>
        <family val="1"/>
        <charset val="186"/>
      </rPr>
      <t>(Debreceno mikrorajonas)</t>
    </r>
  </si>
  <si>
    <t xml:space="preserve">Įsigyta gėlinių, vnt. </t>
  </si>
  <si>
    <t xml:space="preserve">Prižiūrima kapinių  (įskaitant senąsias kapinaites), vnt. </t>
  </si>
  <si>
    <t xml:space="preserve"> TIKSLŲ, UŽDAVINIŲ, PRIEMONIŲ, PRIEMONIŲ IŠLAIDŲ IR PRODUKTO KRITERIJŲ DETALI SUVESTINĖ</t>
  </si>
  <si>
    <t>Biudžetinių įstaigų kiemų apšvietimo tinklų plėtra ir įrengimas</t>
  </si>
  <si>
    <r>
      <t>Gėlynų atnaujinimas ir įrengimas</t>
    </r>
    <r>
      <rPr>
        <i/>
        <sz val="10"/>
        <rFont val="Times New Roman"/>
        <family val="1"/>
        <charset val="186"/>
      </rPr>
      <t xml:space="preserve"> </t>
    </r>
  </si>
  <si>
    <t>Apskaitos kodas</t>
  </si>
  <si>
    <t>P2.3.2.5</t>
  </si>
  <si>
    <t>07.010101</t>
  </si>
  <si>
    <t>07.010102</t>
  </si>
  <si>
    <t>07.010203</t>
  </si>
  <si>
    <t>07.010204</t>
  </si>
  <si>
    <t>07.010205010</t>
  </si>
  <si>
    <t>07.01030200</t>
  </si>
  <si>
    <t>07.01030202</t>
  </si>
  <si>
    <t>07.010303</t>
  </si>
  <si>
    <t>07.020202</t>
  </si>
  <si>
    <t xml:space="preserve">07.010401 </t>
  </si>
  <si>
    <t>07.010501</t>
  </si>
  <si>
    <t>07.010404</t>
  </si>
  <si>
    <t>07.030204</t>
  </si>
  <si>
    <t>07.010120</t>
  </si>
  <si>
    <t>07.010307</t>
  </si>
  <si>
    <t>07.020114</t>
  </si>
  <si>
    <t>07.01020100</t>
  </si>
  <si>
    <t>07.010602</t>
  </si>
  <si>
    <t>07.010603</t>
  </si>
  <si>
    <t>07.020106</t>
  </si>
  <si>
    <t>Vingio mikrorajono aikštės atnaujinimas</t>
  </si>
  <si>
    <t>Parengtas projektas, vnt.</t>
  </si>
  <si>
    <t>Pėsčiųjų tako tarp Gedminų g. ir Taikos pr. (nuo Nr. 109) atnaujinimas (Debreceno mikrorajonas)</t>
  </si>
  <si>
    <t>500</t>
  </si>
  <si>
    <t>1020</t>
  </si>
  <si>
    <t xml:space="preserve">Įsigyta mobilių gelbėjimo stočių, vnt. </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</si>
  <si>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</si>
  <si>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</si>
  <si>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</si>
  <si>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Atlikta aikštės sutvarkymo darbų. Užbaigtumas, proc.</t>
  </si>
  <si>
    <t>Prižiūrima konteinerinių tualetų, vnt.</t>
  </si>
  <si>
    <t>Nuolatinių darbuotojų skaičius</t>
  </si>
  <si>
    <t>Sezoninių darbuotojų skaičius</t>
  </si>
  <si>
    <t>Eksploatuojama kamerų, vnt.</t>
  </si>
  <si>
    <t xml:space="preserve">Atlikta aikštės sutvarkymo darbų. Užbaigtumas, proc. </t>
  </si>
  <si>
    <t xml:space="preserve">Atlikta pėsčiųjų tako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</si>
  <si>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</si>
  <si>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</si>
  <si>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</si>
  <si>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</si>
  <si>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Interaktyvios tikslinės teritorijos ir susietų teritorijų ribų žemėlapio aplikacijos sukūrimas</t>
  </si>
  <si>
    <t xml:space="preserve">Parengta žemėlapio aplikacija,  skirta 2014–2020 m. integruotų investicijų programos projektų viešinimui, vnt. </t>
  </si>
  <si>
    <t>90</t>
  </si>
  <si>
    <t>Aikštės prie Santuokų rūmų atnaujinimas</t>
  </si>
  <si>
    <t>Parengtas aprašas, vnt.</t>
  </si>
  <si>
    <t>Atlikta fontano "Laivelis" Meridiano skvere atnaujinimo darbų. Užbaigtumas, proc.</t>
  </si>
  <si>
    <t>6+6</t>
  </si>
  <si>
    <t>Atlikta infrastruktūros įrengimo darbų. Užbaigtumas, proc.</t>
  </si>
  <si>
    <r>
      <t xml:space="preserve">Klaipėdos valstybinio jūrų uosto direkcijos lėšos </t>
    </r>
    <r>
      <rPr>
        <b/>
        <sz val="10"/>
        <rFont val="Times New Roman"/>
        <family val="1"/>
        <charset val="186"/>
      </rPr>
      <t>KVJUD</t>
    </r>
  </si>
  <si>
    <t>K. Donelaičio aikštės sutvarkymas</t>
  </si>
  <si>
    <t>Skvero tarp Puodžių g. ir Bokštų g., skirto Vydūno paminklui įrengti, sutvarkymas</t>
  </si>
  <si>
    <t>Užtikrinti švarą ir tvarką daugiabučių gyvenamųjų namų kvartaluose, skatinti gyventojus renovuoti, prižiūrėti ir saugoti savo turtą</t>
  </si>
  <si>
    <t>Pastatyta skulptūra, vnt.</t>
  </si>
  <si>
    <t>I, P3.2.1.7</t>
  </si>
  <si>
    <t>Įrengta lauko namelių gyvūnams ir ženklų „Kačių šėrimo vieta“, vnt.</t>
  </si>
  <si>
    <t>Prižiūrima stacionarių tualetų, vnt.</t>
  </si>
  <si>
    <t>Želdinių tvarkymas;</t>
  </si>
  <si>
    <t xml:space="preserve">Daugiabučių namų savininkų bendrijų (DNSB) pirmininkų mokymų organizavimas </t>
  </si>
  <si>
    <t>Įsigyta šviečiančių kalėdinių elementų, vnt.</t>
  </si>
  <si>
    <t>Įsigyta šviesos elementų (LED girliandų), vnt.</t>
  </si>
  <si>
    <t>Savivaldybei priskirtų valyti ir prižiūrėti teritorijų plotas, kv.km</t>
  </si>
  <si>
    <t xml:space="preserve">Paimta, sugauta gyvūnų, vnt. </t>
  </si>
  <si>
    <t>Atlikta beglobių kačių sterilizacijų, vnt.</t>
  </si>
  <si>
    <t>Klaipėdos miesto integruotos teritorijos vystymo programos projektų įgyvendinimas:</t>
  </si>
  <si>
    <t>Prižiūrima informacinės sistemos objektų (nuorodų, stendų), vnt.</t>
  </si>
  <si>
    <t>Remontuota suoliukų, vnt.</t>
  </si>
  <si>
    <t>Remontuota šiukšliadėžių, vnt.</t>
  </si>
  <si>
    <t>Akmenos-Danės upės vidaus vandens kelią administruojančių darbuotojų skaičius</t>
  </si>
  <si>
    <t>Įrengtas apšvietimas Liudviko Stulpino progimnazijos teritorijoje. Užbaigtumas, proc.</t>
  </si>
  <si>
    <t>Įgyvendintas projektas, vnt.</t>
  </si>
  <si>
    <t xml:space="preserve">Įrengtas viešasis tualetas Vingio g. (galutinėje autobusų sustojimo vietoje), vnt. </t>
  </si>
  <si>
    <t>Teritorijos šalia pastato Taikos pr. 76 sutvarkymas ir privažiuojamųjų kelių rekonstravimas pritaikant neįgaliesiems</t>
  </si>
  <si>
    <t>Atlikta skvero rekonstravimo darbų. Užbaigtumas, proc.</t>
  </si>
  <si>
    <t>Atlikta tako rekonstravimo darbų. Užbaigtumas, proc.</t>
  </si>
  <si>
    <t>Atlikta teritorijos sutvarkymo ir privažiuojamųjų kelių rekonstravimo darbų. Užbaigtumas proc.</t>
  </si>
  <si>
    <t>Atlikta takų rekonstravimo ir keleivių išlaipinimo aikštelių įrengimo darbų. Užbaigtumas, proc.</t>
  </si>
  <si>
    <t>Organizuota mokymų, vnt.</t>
  </si>
  <si>
    <t>SB(ŽPL)</t>
  </si>
  <si>
    <r>
      <t xml:space="preserve">Europos Sąjungos paramos lėšos, kurios įtrauktos į Savivaldybės biudžetą </t>
    </r>
    <r>
      <rPr>
        <b/>
        <sz val="10"/>
        <rFont val="Times New Roman"/>
        <family val="1"/>
        <charset val="186"/>
      </rPr>
      <t>SB(ES)</t>
    </r>
  </si>
  <si>
    <t>Automobilių stovėjimo aikštelių projektavimas ir įrengimas;</t>
  </si>
  <si>
    <t>Apšvietimo projektavimas ir įrengimas;</t>
  </si>
  <si>
    <t>Įrengta apšvietimo infrastruktūros kiemuose, tūkst. m.</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</si>
  <si>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</si>
  <si>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</si>
  <si>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</si>
  <si>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</si>
  <si>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</si>
  <si>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 xml:space="preserve">Turgaus aikštės su prieigomis sutvarkymas, pritaikant verslo, turizmo, bendruomenės poreikiams </t>
  </si>
  <si>
    <t>Saugios kaimynystės bendruomenėje projektų įgyvendinimas:</t>
  </si>
  <si>
    <t>Sutvarkyta švietimo įstaigų želdinių, vnt.</t>
  </si>
  <si>
    <t>Viešųjų erdvių (šviesoforų, fontanų, tualetų ir kt.) apšvietimo tinklų ir įrangos eksploatacija</t>
  </si>
  <si>
    <t>10</t>
  </si>
  <si>
    <t xml:space="preserve">MŪD Miesto tvarkymo sk. </t>
  </si>
  <si>
    <t>IED Statybos ir infrastruktūros plėtros sk.</t>
  </si>
  <si>
    <r>
      <t xml:space="preserve">Kelių priežiūros ir plėtros programos lėšos </t>
    </r>
    <r>
      <rPr>
        <b/>
        <sz val="10"/>
        <rFont val="Times New Roman"/>
        <family val="1"/>
        <charset val="186"/>
      </rPr>
      <t>SB(KPP)</t>
    </r>
  </si>
  <si>
    <t xml:space="preserve">07.010128 </t>
  </si>
  <si>
    <t>07.010125</t>
  </si>
  <si>
    <t xml:space="preserve">07.010120 </t>
  </si>
  <si>
    <t xml:space="preserve">07.010123 </t>
  </si>
  <si>
    <t>07.010129</t>
  </si>
  <si>
    <t>07.010113</t>
  </si>
  <si>
    <t>07.010112</t>
  </si>
  <si>
    <t xml:space="preserve">07.010601 </t>
  </si>
  <si>
    <t xml:space="preserve">07.010602 </t>
  </si>
  <si>
    <t xml:space="preserve">07.010607 </t>
  </si>
  <si>
    <t xml:space="preserve">07.010608 </t>
  </si>
  <si>
    <t>07.010610</t>
  </si>
  <si>
    <t>07.010405</t>
  </si>
  <si>
    <t>07.030206</t>
  </si>
  <si>
    <t>25/ 307</t>
  </si>
  <si>
    <t xml:space="preserve">Eksploatuojama informacinė miesto sistema: </t>
  </si>
  <si>
    <t>Įrengta gatvių pavadinimų lentelių ir gatvių krypties nuorodų, vnt.</t>
  </si>
  <si>
    <t>Įsigyta inventoriaus:</t>
  </si>
  <si>
    <t>70</t>
  </si>
  <si>
    <t>86</t>
  </si>
  <si>
    <t>Įsigyta vazonų medžiams, vnt</t>
  </si>
  <si>
    <t>16</t>
  </si>
  <si>
    <t>Įsigyta šaknų apsaugų medžiams, vnt</t>
  </si>
  <si>
    <t>112</t>
  </si>
  <si>
    <t>Atlikta inventoriaus remonto darbų:</t>
  </si>
  <si>
    <t>50</t>
  </si>
  <si>
    <t>Įsigyta kalėdinių papuošimų ir eglė:</t>
  </si>
  <si>
    <t>Įrengta ir atnaujinta šunų vedžiojimo aikštelių ir ekskrementų surinkimo dėžių, vnt.</t>
  </si>
  <si>
    <t>Atlikta vandens maudyklų tyrimų, sk.</t>
  </si>
  <si>
    <t>Įrengta nuovaža neįgaliesiems prie jūros, Užbaigtumas,  proc.</t>
  </si>
  <si>
    <t>Suorganizuota aplikosauginių renginių paplūdimiuose, vnt.</t>
  </si>
  <si>
    <t>Atlikta vandens maudyklų tyrimų, vnt.</t>
  </si>
  <si>
    <t>Suteikta asistento paslauga neįgaliesiems, vnt.</t>
  </si>
  <si>
    <t>Įrengta vaikų žaidimo aikštelė, vnt.</t>
  </si>
  <si>
    <t xml:space="preserve">Prevencinio projekto „Būk pilietiškas, būk saugus“ įgyvendinimas kartu su Klaipėdos apskrities vyriausiuoju policijos komisariatu </t>
  </si>
  <si>
    <t>Įrengti dviračių stovai prie įėjimo į Melnragės paplūdimį, vnt.</t>
  </si>
  <si>
    <t>Prižiūrima stendų paplūdimiuose, vnt.</t>
  </si>
  <si>
    <t>Įrengti laiptai su pandusu Neįgaliųjų paplūdimyje, vnt.</t>
  </si>
  <si>
    <t>Įrengta apžvalgos aikštelė, vnt.</t>
  </si>
  <si>
    <t>Įsigytas išmanusis parko (paplūdimio) suolelis, vnt.</t>
  </si>
  <si>
    <t>07.0202012</t>
  </si>
  <si>
    <t>Įrengta lietaus nuotekų sistema Joniškės kapinėse (parengtas techninis projekas 2018 m.). Užbaigtumas, proc.</t>
  </si>
  <si>
    <t xml:space="preserve">Suremontuota Joniškės kapinių tvora, m </t>
  </si>
  <si>
    <t>Suremontuota Gėlininkų aikštė prie administracijos pastato, m2</t>
  </si>
  <si>
    <t>Atlikta kompleksinių lietaus nuotekų sistemos valymo darbų (hidrodinaminis praplovimas ir šulinių valymas). Užbaigtumas, proc.</t>
  </si>
  <si>
    <t>Atlikta kapinių skaitmeninimo (inventorizavimas Joniškės, Lėbartų kapinės) sistemos priežiūros darbų. Užbaigtumas, proc.</t>
  </si>
  <si>
    <t>Įrengta vaikų žaidimų aikštelių viešose erdvėse, vnt.</t>
  </si>
  <si>
    <t>Prižiūrima vaikų žaidimų aikštelių viešose erdvėse, vnt.</t>
  </si>
  <si>
    <t>Suremontuota takų Joniškės kapinėse (5400 m2), Lėbartų kapinėse (2000 m2). Užbaigtumas, proc.</t>
  </si>
  <si>
    <t>Retransliuojamo vaizdo stebėjimo kamerų viešose vietose  įsigijimas ir eksploatacija</t>
  </si>
  <si>
    <t>12</t>
  </si>
  <si>
    <r>
      <t>Kelių priežiūros ir plėtros programos lėšos</t>
    </r>
    <r>
      <rPr>
        <b/>
        <sz val="10"/>
        <rFont val="Times New Roman"/>
        <family val="1"/>
        <charset val="186"/>
      </rPr>
      <t xml:space="preserve"> KPP</t>
    </r>
  </si>
  <si>
    <t>Atliktas pastato, esančio Kopų g. 1 (Melnragė), kapitalinis remontas, proc.</t>
  </si>
  <si>
    <t>Suremontuotas viešasis tualetas Lėbartų kapinėse (parengtas techninis projekas 2018 m.). Užbaigtumas, proc.</t>
  </si>
  <si>
    <t>Įgyvendintas priemonių 2016–2019 metų planas. Užbaigtumas, proc.</t>
  </si>
  <si>
    <r>
      <rPr>
        <b/>
        <sz val="10"/>
        <rFont val="Times New Roman"/>
        <family val="1"/>
        <charset val="186"/>
      </rPr>
      <t>Neįgaliųjų paplūdimio</t>
    </r>
    <r>
      <rPr>
        <sz val="10"/>
        <rFont val="Times New Roman"/>
        <family val="1"/>
        <charset val="186"/>
      </rPr>
      <t xml:space="preserve"> infrastruktūros sutvarkymas</t>
    </r>
  </si>
  <si>
    <r>
      <rPr>
        <b/>
        <sz val="10"/>
        <rFont val="Times New Roman"/>
        <family val="1"/>
        <charset val="186"/>
      </rPr>
      <t xml:space="preserve">I-sios Melnragės </t>
    </r>
    <r>
      <rPr>
        <sz val="10"/>
        <rFont val="Times New Roman"/>
        <family val="1"/>
        <charset val="186"/>
      </rPr>
      <t>paplūdimio infrastruktūros sutvarkymas</t>
    </r>
  </si>
  <si>
    <t>Pprekybos verslui paplūdimiuose sąlygų sudarymas</t>
  </si>
  <si>
    <t>Įrengtas konteinerinis tualetas prie moterų paplūdimio I-ojoje Melnragėje, Kopų g. 40, vnt.</t>
  </si>
  <si>
    <t>Demontuota antžeminių dalių ir įrengta konteinerinių tualetų su išgriebimo duobėmis buvusių stacionarių tualetų vietose:</t>
  </si>
  <si>
    <t>LRVB</t>
  </si>
  <si>
    <t>Parengtas investicijų  projektas, vnt.</t>
  </si>
  <si>
    <t>2+14</t>
  </si>
  <si>
    <t xml:space="preserve">Parengtas meninių objektų su funkcija, pritaikyta vaikų žaidimams, projektų įgyvendinimo  konkursas, vnt. </t>
  </si>
  <si>
    <t xml:space="preserve">Kapinių priežiūra (valymas, apsauga, administravimas, elektros energijos pirkimas, vandens įrenginių priežiūra, kvartalinių žymeklių įrengimas, kapinių inventorizavimas, kapaviečių ženklų  įrengimas, dėžių smėliui laikyti atnaujinimas) </t>
  </si>
  <si>
    <r>
      <t xml:space="preserve">Pėsčiųjų tako sutvarkymas palei Taikos pr. nuo Sausio 15-osios iki Kauno g., paverčiant viešąja erdve, pritaikyta gyventojams bei smulkiajam ir vidutiniam verslui </t>
    </r>
    <r>
      <rPr>
        <sz val="10"/>
        <color rgb="FFFF0000"/>
        <rFont val="Times New Roman"/>
        <family val="1"/>
        <charset val="186"/>
      </rPr>
      <t xml:space="preserve"> </t>
    </r>
  </si>
  <si>
    <t xml:space="preserve">Buvusios AB „Klaipėdos energija“ teritorijos dalies  konversija,  sudarant sąlygas vystyti komercines, rekreacines veiklas </t>
  </si>
  <si>
    <t>13</t>
  </si>
  <si>
    <t>Įrengta vaikų žaidimų aikštelių (Pempininkų ir Debreceno aikščių prieigose 2018 m., 2017 m. parengtas aprašas), vnt.</t>
  </si>
  <si>
    <t>Informavimo ir e. paslaugų skyrius</t>
  </si>
  <si>
    <t>II-osios Melnragės gelbėjimo stotyje esančios kavinės nuoma</t>
  </si>
  <si>
    <r>
      <rPr>
        <b/>
        <sz val="10"/>
        <rFont val="Times New Roman"/>
        <family val="1"/>
        <charset val="186"/>
      </rPr>
      <t>Smiltynės</t>
    </r>
    <r>
      <rPr>
        <sz val="10"/>
        <rFont val="Times New Roman"/>
        <family val="1"/>
        <charset val="186"/>
      </rPr>
      <t xml:space="preserve"> paplūdimiuose konteinerinių tualetų įrengimas</t>
    </r>
  </si>
  <si>
    <t xml:space="preserve">Danės upės krantinių rekonstrukcija ir prieigų (Danės skveras su fontanais) sutvarkymas  </t>
  </si>
  <si>
    <t>Atlikta nepriklausoma vertinimo (ekspertizė)  dėl Klaipėdos miesto atskirų teritorijų ir gatvių užtvindymo priežastingumo nustatymo, vnt.</t>
  </si>
  <si>
    <t>Rekonstruota, nutiesta lietaus nuotekų tinklų, m</t>
  </si>
  <si>
    <t>Klaipėdos miesto paviršinių nuotekų tinklų įrengimas, remontas ir rekonstrukcija</t>
  </si>
  <si>
    <t>Interneto prieigų viešosiose vietose įrengimas ir belaidžio ryšio (Wi-Fi) paslaugos teikimas</t>
  </si>
  <si>
    <t>Teritorijos Pempininkų tako gale (ties Debreceno g.18) sutvarkymas</t>
  </si>
  <si>
    <t>Atlikta tako atnaujinimo darbų. Užbaigtumas, proc.</t>
  </si>
  <si>
    <t>Suremontuota automobilių stovėjimo aikštelės asfalto danga, kv. m.</t>
  </si>
  <si>
    <t>Suremontuotas asfalto danga dengtas takas į Melnragės paplūdimį, kv. m</t>
  </si>
  <si>
    <t>Smiltynės g. 33 (Naujoji perkėla);</t>
  </si>
  <si>
    <t>Smiltynės g. 31 (Naujoji perkėla);</t>
  </si>
  <si>
    <r>
      <t xml:space="preserve">Klaipėdos miesto paplūdimių sutvarkymo priemonių </t>
    </r>
    <r>
      <rPr>
        <b/>
        <sz val="10"/>
        <rFont val="Times New Roman"/>
        <family val="1"/>
        <charset val="186"/>
      </rPr>
      <t>2016–2019</t>
    </r>
    <r>
      <rPr>
        <sz val="10"/>
        <rFont val="Times New Roman"/>
        <family val="1"/>
        <charset val="186"/>
      </rPr>
      <t xml:space="preserve"> metų plano įgyvendinimas</t>
    </r>
  </si>
  <si>
    <r>
      <rPr>
        <b/>
        <sz val="10"/>
        <rFont val="Times New Roman"/>
        <family val="1"/>
        <charset val="186"/>
      </rPr>
      <t>Smiltynės paplūdimio</t>
    </r>
    <r>
      <rPr>
        <sz val="10"/>
        <rFont val="Times New Roman"/>
        <family val="1"/>
        <charset val="186"/>
      </rPr>
      <t xml:space="preserve"> prie centrinės gelbėtojų stoties infrastruktūros pagal "Mėlynosios vėliavos" programos reikalavimus sutvarkymas</t>
    </r>
  </si>
  <si>
    <t>Įsigytas inventorius:</t>
  </si>
  <si>
    <t xml:space="preserve">Įrengta interneto prieigų su belaidžio ryšio (Wi-Fi) paslauga Kruizinių laivų terminale ir Teatro aikštėje, vnt. </t>
  </si>
  <si>
    <t xml:space="preserve">MŪD Socialinės infrastruktūros skyriaus </t>
  </si>
  <si>
    <t>Įsigytas bevielis vandens temperatūrą matuojantis plūduras, vnt.</t>
  </si>
  <si>
    <t>Įsigytas paplūdimių elektroninis informacinis stendas, vnt.</t>
  </si>
  <si>
    <t>Įsigyta mobili vaizdo perdavimo sistema, vnt.</t>
  </si>
  <si>
    <t>Įsigytas mobilus pagalbos iškvietimo modulis, vnt.</t>
  </si>
  <si>
    <r>
      <t>Vaikų žaidimo aikštelių įrengimo ir atnaujinimo 2018–2020 m. programos įgyvendinimas</t>
    </r>
    <r>
      <rPr>
        <sz val="10"/>
        <color rgb="FFFF0000"/>
        <rFont val="Times New Roman"/>
        <family val="1"/>
        <charset val="186"/>
      </rPr>
      <t xml:space="preserve"> </t>
    </r>
  </si>
  <si>
    <t>Papuošta kalėdinė eglė Atgimimo aikštėje, kartai</t>
  </si>
  <si>
    <r>
      <rPr>
        <b/>
        <sz val="10"/>
        <rFont val="Times New Roman"/>
        <family val="1"/>
        <charset val="186"/>
      </rPr>
      <t xml:space="preserve">Girulių </t>
    </r>
    <r>
      <rPr>
        <sz val="10"/>
        <rFont val="Times New Roman"/>
        <family val="1"/>
        <charset val="186"/>
      </rPr>
      <t>paplūdimio infrastruktūros sutvarkymas</t>
    </r>
  </si>
  <si>
    <r>
      <rPr>
        <b/>
        <sz val="10"/>
        <rFont val="Times New Roman"/>
        <family val="1"/>
        <charset val="186"/>
      </rPr>
      <t xml:space="preserve">II-sios Melnragės paplūdimio </t>
    </r>
    <r>
      <rPr>
        <sz val="10"/>
        <rFont val="Times New Roman"/>
        <family val="1"/>
        <charset val="186"/>
      </rPr>
      <t>infrastruktūros pagal "Mėlynosios vėliavos" programos reikalavimus sutvarkymas</t>
    </r>
  </si>
  <si>
    <t>Parengtas tvarkybos projektas ir kapitališkai suremontuota atraminių apsauginių įėjimo į paplūdimį sienų. Užbaigtumas, proc.</t>
  </si>
  <si>
    <t>Parengtas tvarkybos projektas ir kapitališkai suremontuota atraminių apsauginių įėjimo į  Girulių paplūdimį sienų. Užbaigtumas, proc.</t>
  </si>
  <si>
    <t>Įrengta buitinių nuotekų valymo sistema, vnt.</t>
  </si>
  <si>
    <t>Įsigyta gelbėjimosi ratų stovų, vnt.</t>
  </si>
  <si>
    <t xml:space="preserve">Įsigyta gelbėjimosi ratų komplektų, vnt.          </t>
  </si>
  <si>
    <t>Pasirasirašyta sutartis dėl dalyvavimo Mėlynosios vėliavos programoje I-osios Smiltynės ir II-osios Melnragės paplūdimiuose, vnt.</t>
  </si>
  <si>
    <r>
      <t>2018 M. KLAIPĖDOS MIESTO SAVIVALDYBĖS ADMINISTRACIJOS</t>
    </r>
    <r>
      <rPr>
        <b/>
        <sz val="12"/>
        <rFont val="Times New Roman"/>
        <family val="1"/>
        <charset val="186"/>
      </rPr>
      <t xml:space="preserve">          </t>
    </r>
  </si>
  <si>
    <t>2018-ųjų metų asignavimų planas*</t>
  </si>
  <si>
    <t xml:space="preserve">Prižiūrima tūrinių gėlinių/kitų gėlinių skaičius, vnt. </t>
  </si>
  <si>
    <t>2018 nauji darbai:</t>
  </si>
  <si>
    <t>Siūlomas keisti 2018-ųjų metų asignavimų planas**</t>
  </si>
  <si>
    <t>Skirtumas</t>
  </si>
  <si>
    <t xml:space="preserve">Lyginamasis variantas </t>
  </si>
  <si>
    <t>Pakeista oro linijų į kabelines (2018 m.  Šiltnamių g., Ukmergės g. ir  Pievų tako g.; 2019 m. Antrosios Melnragės g., Kretingos g., Molėtų g.). Užbaigtumas, proc.</t>
  </si>
  <si>
    <t>Miesto viešųjų teritorijų inventoriaus priežiūra, įrengimas ir įsigijimas</t>
  </si>
  <si>
    <t>Atlikta fontano „Laivelis“ Meridiano skvere atnaujinimo darbų. Užbaigtumas, proc.</t>
  </si>
  <si>
    <r>
      <rPr>
        <b/>
        <sz val="10"/>
        <rFont val="Times New Roman"/>
        <family val="1"/>
        <charset val="186"/>
      </rPr>
      <t>Smiltynės paplūdimio</t>
    </r>
    <r>
      <rPr>
        <sz val="10"/>
        <rFont val="Times New Roman"/>
        <family val="1"/>
        <charset val="186"/>
      </rPr>
      <t xml:space="preserve"> prie centrinės gelbėtojų stoties infrastruktūros pagal „Mėlynosios vėliavos“ programos reikalavimus sutvarkymas</t>
    </r>
  </si>
  <si>
    <r>
      <rPr>
        <b/>
        <sz val="10"/>
        <rFont val="Times New Roman"/>
        <family val="1"/>
        <charset val="186"/>
      </rPr>
      <t xml:space="preserve">II-osios Melnragės paplūdimio </t>
    </r>
    <r>
      <rPr>
        <sz val="10"/>
        <rFont val="Times New Roman"/>
        <family val="1"/>
        <charset val="186"/>
      </rPr>
      <t>infrastruktūros pagal „Mėlynosios vėliavos“ programos reikalavimus sutvarkymas</t>
    </r>
  </si>
  <si>
    <r>
      <rPr>
        <b/>
        <sz val="10"/>
        <rFont val="Times New Roman"/>
        <family val="1"/>
        <charset val="186"/>
      </rPr>
      <t xml:space="preserve">I-osios Melnragės </t>
    </r>
    <r>
      <rPr>
        <sz val="10"/>
        <rFont val="Times New Roman"/>
        <family val="1"/>
        <charset val="186"/>
      </rPr>
      <t>paplūdimio infrastruktūros sutvarkymas</t>
    </r>
  </si>
  <si>
    <t xml:space="preserve">MŪD BĮ „Klaipėdos paplūdimiai“ </t>
  </si>
  <si>
    <t>Pakeista oro linijų į kabelines (2018 m.  Šiltnamių g., Ukmergės g. ir  Pievų Tako g.; 2019 m. Antrosios Melnragės g., Kretingos g., Molėtų g.). Užbaigtumas, proc.</t>
  </si>
  <si>
    <t>SB(SPL)</t>
  </si>
  <si>
    <t>Tvarkoma gėlynų ploto, tūkst. m²</t>
  </si>
  <si>
    <t>SPG STR3-6 pritarta</t>
  </si>
  <si>
    <t>Atnaujinta poilsio aikštelių Smiltynėje, vnt.</t>
  </si>
  <si>
    <r>
      <t xml:space="preserve">I-sios Melnragės </t>
    </r>
    <r>
      <rPr>
        <sz val="10"/>
        <rFont val="Cambria"/>
        <family val="1"/>
        <charset val="186"/>
      </rPr>
      <t>paplūdimyje konteinerinių tualetų įrengimas</t>
    </r>
  </si>
  <si>
    <r>
      <rPr>
        <b/>
        <sz val="10"/>
        <rFont val="Cambria"/>
        <family val="1"/>
        <charset val="186"/>
      </rPr>
      <t>Smiltynės</t>
    </r>
    <r>
      <rPr>
        <sz val="10"/>
        <rFont val="Cambria"/>
        <family val="1"/>
        <charset val="186"/>
      </rPr>
      <t xml:space="preserve"> paplūdimiuose konteinerinių tualetų įrengimas</t>
    </r>
  </si>
  <si>
    <t>I-sios Melnragės paplūdimyje konteinerinių tualetų įrengimas</t>
  </si>
  <si>
    <t>IED</t>
  </si>
  <si>
    <t>Pėsčiųjų tako nuo Melnragės pagrindinio įėjimo į paplūdimį iki Melnragės gelbėjimo stoties techninio projekto parengimas</t>
  </si>
  <si>
    <r>
      <t>PATVIRTINTA
Klaipėdos miesto savivaldybės administracijos direktoriaus                                                                                          2018 m. vasario 28 d. įsakymu Nr. AD1-518</t>
    </r>
    <r>
      <rPr>
        <sz val="12"/>
        <color theme="0"/>
        <rFont val="Times New Roman"/>
        <family val="1"/>
        <charset val="186"/>
      </rPr>
      <t>XX</t>
    </r>
  </si>
  <si>
    <t>_________________________________</t>
  </si>
  <si>
    <t xml:space="preserve">Parengtas apšvietimo įrengimo Smiltynėje pagrindiniame take techninis projektas, vnt. </t>
  </si>
  <si>
    <t>Parengtas apšvietimo įrengimo Oto g. ir Karlskronos aikštėje techninis projektasi, vnt.</t>
  </si>
  <si>
    <r>
      <t>Įrengta</t>
    </r>
    <r>
      <rPr>
        <b/>
        <sz val="10"/>
        <color rgb="FFFF0000"/>
        <rFont val="Times New Roman"/>
        <family val="1"/>
        <charset val="186"/>
      </rPr>
      <t xml:space="preserve"> ir atnaujinta </t>
    </r>
    <r>
      <rPr>
        <sz val="10"/>
        <rFont val="Times New Roman"/>
        <family val="1"/>
        <charset val="186"/>
      </rPr>
      <t>automobilių stovėjimo vietų, vnt.</t>
    </r>
  </si>
  <si>
    <t>Įrengta ir atnaujinta automobilių stovėjimo vietų, vnt.</t>
  </si>
  <si>
    <t>Parengtas apšvietimo įrengimo Smiltynėje pagrindiniame take techninis projektas, vnt.</t>
  </si>
  <si>
    <t>Parengtas apšvietimo įrengimo Oto g. ir Karlskronos aikštėje techninis projektas, vnt.</t>
  </si>
  <si>
    <t>117</t>
  </si>
  <si>
    <t>naujai įvesta rudeniui</t>
  </si>
  <si>
    <t>Sutvarkyta želdinių, vnt.</t>
  </si>
  <si>
    <r>
      <t>Apgenėta medžių (želdinių tvarkymas)</t>
    </r>
    <r>
      <rPr>
        <sz val="10"/>
        <rFont val="Times New Roman"/>
        <family val="1"/>
        <charset val="186"/>
      </rPr>
      <t xml:space="preserve">  </t>
    </r>
    <r>
      <rPr>
        <sz val="10"/>
        <color rgb="FFFF0000"/>
        <rFont val="Times New Roman"/>
        <family val="1"/>
        <charset val="186"/>
      </rPr>
      <t>Sutvarkyta želdinių, vnt.</t>
    </r>
    <r>
      <rPr>
        <sz val="10"/>
        <rFont val="Times New Roman"/>
        <family val="1"/>
        <charset val="186"/>
      </rPr>
      <t xml:space="preserve"> </t>
    </r>
  </si>
  <si>
    <t>Įsigyta betoninių stulpelių, vnt.</t>
  </si>
  <si>
    <t>Įsigyta dviračių stovų, vnt.</t>
  </si>
  <si>
    <t>15</t>
  </si>
  <si>
    <t>Įsigyta želdinių apsauginių tvorelių, m</t>
  </si>
  <si>
    <t>100</t>
  </si>
  <si>
    <t>Remontuota ar pašalinta netinkamų naudoti įrenginių, vnt.</t>
  </si>
  <si>
    <r>
      <rPr>
        <sz val="10"/>
        <color rgb="FFFF0000"/>
        <rFont val="Times New Roman"/>
        <family val="1"/>
        <charset val="186"/>
      </rPr>
      <t xml:space="preserve">Remontuota ar </t>
    </r>
    <r>
      <rPr>
        <sz val="10"/>
        <rFont val="Times New Roman"/>
        <family val="1"/>
        <charset val="186"/>
      </rPr>
      <t>pašalinta netinkamų naudoti įrenginių, vnt.</t>
    </r>
  </si>
  <si>
    <t>STR3-13 šildymui</t>
  </si>
  <si>
    <t>STR3-13, perkelta asfaltui, darbai nebus įvykdyti, tik projektai</t>
  </si>
  <si>
    <r>
      <t>Parengtas apšvietimo įrengimo Baltijos pr. ir Taikos pr. požeminėse perėjose techninis projektas ir</t>
    </r>
    <r>
      <rPr>
        <sz val="10"/>
        <color rgb="FFFF0000"/>
        <rFont val="Times New Roman"/>
        <family val="1"/>
        <charset val="186"/>
      </rPr>
      <t xml:space="preserve"> 2019 m. </t>
    </r>
    <r>
      <rPr>
        <sz val="10"/>
        <rFont val="Times New Roman"/>
        <family val="1"/>
        <charset val="186"/>
      </rPr>
      <t xml:space="preserve">atlikta darbų. Užbaigtumas, </t>
    </r>
    <r>
      <rPr>
        <sz val="10"/>
        <color rgb="FFFF0000"/>
        <rFont val="Times New Roman"/>
        <family val="1"/>
        <charset val="186"/>
      </rPr>
      <t xml:space="preserve">vnt./ </t>
    </r>
    <r>
      <rPr>
        <sz val="10"/>
        <rFont val="Times New Roman"/>
        <family val="1"/>
        <charset val="186"/>
      </rPr>
      <t>proc.</t>
    </r>
  </si>
  <si>
    <r>
      <rPr>
        <sz val="10"/>
        <rFont val="Times New Roman"/>
        <family val="1"/>
        <charset val="186"/>
      </rPr>
      <t>1</t>
    </r>
    <r>
      <rPr>
        <strike/>
        <sz val="10"/>
        <rFont val="Times New Roman"/>
        <family val="1"/>
        <charset val="186"/>
      </rPr>
      <t>/</t>
    </r>
    <r>
      <rPr>
        <strike/>
        <sz val="10"/>
        <color rgb="FFFF0000"/>
        <rFont val="Times New Roman"/>
        <family val="1"/>
        <charset val="186"/>
      </rPr>
      <t>100</t>
    </r>
  </si>
  <si>
    <r>
      <t xml:space="preserve">Parengtas apšvietimo įrengimo praėjimo take nuo dviračių tako iki Debreceno g. 52 namo techninis projektas ir </t>
    </r>
    <r>
      <rPr>
        <sz val="10"/>
        <color rgb="FFFF0000"/>
        <rFont val="Times New Roman"/>
        <family val="1"/>
        <charset val="186"/>
      </rPr>
      <t>2019 m.</t>
    </r>
    <r>
      <rPr>
        <sz val="10"/>
        <rFont val="Times New Roman"/>
        <family val="1"/>
        <charset val="186"/>
      </rPr>
      <t xml:space="preserve"> atlikta darbų. Užbaigtumas,</t>
    </r>
    <r>
      <rPr>
        <sz val="10"/>
        <color rgb="FFFF0000"/>
        <rFont val="Times New Roman"/>
        <family val="1"/>
        <charset val="186"/>
      </rPr>
      <t xml:space="preserve"> vnt./</t>
    </r>
    <r>
      <rPr>
        <sz val="10"/>
        <rFont val="Times New Roman"/>
        <family val="1"/>
        <charset val="186"/>
      </rPr>
      <t xml:space="preserve"> proc.</t>
    </r>
  </si>
  <si>
    <r>
      <t xml:space="preserve">Parengtas apšvietimo įrengimo Aukštosios g. ruože nuo Daržų g. iki Turgaus a. techninis projektas ir </t>
    </r>
    <r>
      <rPr>
        <sz val="10"/>
        <color rgb="FFFF0000"/>
        <rFont val="Times New Roman"/>
        <family val="1"/>
        <charset val="186"/>
      </rPr>
      <t>2019 m.</t>
    </r>
    <r>
      <rPr>
        <sz val="10"/>
        <rFont val="Times New Roman"/>
        <family val="1"/>
        <charset val="186"/>
      </rPr>
      <t xml:space="preserve"> atlikta darbų. Užbaigtumas,</t>
    </r>
    <r>
      <rPr>
        <sz val="10"/>
        <color rgb="FFFF0000"/>
        <rFont val="Times New Roman"/>
        <family val="1"/>
        <charset val="186"/>
      </rPr>
      <t xml:space="preserve"> vnt./</t>
    </r>
    <r>
      <rPr>
        <sz val="10"/>
        <rFont val="Times New Roman"/>
        <family val="1"/>
        <charset val="186"/>
      </rPr>
      <t xml:space="preserve"> proc.</t>
    </r>
  </si>
  <si>
    <t>Parengtas apšvietimo įrengimo Baltijos pr. ir Taikos pr. požeminėse perėjose techninis projektas ir 2019 m. atlikta darbų. Užbaigtumas, vnt./ proc.</t>
  </si>
  <si>
    <t>Parengtas apšvietimo įrengimo praėjimo take nuo dviračių tako iki Debreceno g. 52 namo techninis projektas ir 2019 m. atlikta darbų. Užbaigtumas, vnt./ proc.</t>
  </si>
  <si>
    <t>Parengtas apšvietimo įrengimo Aukštosios g. ruože nuo Daržų g. iki Turgaus a. techninis projektas ir 2019 m. atlikta darbų. Užbaigtumas, vnt./ proc.</t>
  </si>
  <si>
    <t xml:space="preserve">Parengta žemėlapio aplikacija, skirta 2014–2020 m. integruotų investicijų programos projektų viešinimui, vnt. </t>
  </si>
  <si>
    <t>Prižiūrėta autonominių belaidžio (Wi-Fi) ryšio stotelių, vnt.</t>
  </si>
  <si>
    <t>* Pagal Klaipėdos miesto savivaldybės tarybos 2017-10-25 sprendimą Nr. T2-221</t>
  </si>
  <si>
    <t>** pagal Klaipėdos miesto savivaldybės tarybos 2017-10-25 sprendimą Nr. T2-221</t>
  </si>
  <si>
    <t>Viešųjų tualetų paslaugų teikimas Melnragės paplūdimyje ir Klaipėdos poilsio parke</t>
  </si>
  <si>
    <t>* pagal Klaipėdos miesto savivaldybės tarybos 2017-07-26 sprendimą Nr. T2-162</t>
  </si>
  <si>
    <t xml:space="preserve">(Klaipėdos miesto savivaldybės administracijos direktoriaus                2018 m. lakričio 5 d. įsakymo Nr. AD1-2608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</si>
</sst>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b/>
      <sz val="9"/>
      <name val="Times New Roman"/>
      <family val="1"/>
    </font>
    <font>
      <i/>
      <sz val="10"/>
      <name val="Times New Roman"/>
      <family val="1"/>
      <charset val="186"/>
    </font>
    <font>
      <sz val="11"/>
      <name val="Calibri"/>
      <family val="2"/>
      <charset val="186"/>
      <scheme val="minor"/>
    </font>
    <font>
      <b/>
      <sz val="8"/>
      <name val="Arial"/>
      <family val="2"/>
      <charset val="186"/>
    </font>
    <font>
      <b/>
      <sz val="9"/>
      <name val="Arial"/>
      <family val="2"/>
      <charset val="186"/>
    </font>
    <font>
      <b/>
      <i/>
      <sz val="10"/>
      <name val="Times New Roman"/>
      <family val="1"/>
      <charset val="186"/>
    </font>
    <font>
      <u/>
      <sz val="10"/>
      <name val="Times New Roman"/>
      <family val="1"/>
      <charset val="186"/>
    </font>
    <font>
      <sz val="10"/>
      <color theme="1"/>
      <name val="Arial"/>
      <family val="2"/>
      <charset val="186"/>
    </font>
    <font>
      <sz val="10"/>
      <name val="Calibri"/>
      <family val="2"/>
      <charset val="186"/>
      <scheme val="minor"/>
    </font>
    <font>
      <sz val="10"/>
      <color theme="1"/>
      <name val="Times New Roman"/>
      <family val="1"/>
      <charset val="186"/>
    </font>
    <font>
      <b/>
      <i/>
      <sz val="10"/>
      <name val="Arial"/>
      <family val="2"/>
      <charset val="186"/>
    </font>
    <font>
      <b/>
      <sz val="10"/>
      <name val="Cambria"/>
      <family val="1"/>
      <charset val="186"/>
    </font>
    <font>
      <sz val="10"/>
      <name val="Cambria"/>
      <family val="1"/>
      <charset val="186"/>
    </font>
    <font>
      <b/>
      <sz val="10"/>
      <color rgb="FFFF0000"/>
      <name val="Times New Roman"/>
      <family val="1"/>
      <charset val="186"/>
    </font>
    <font>
      <sz val="12"/>
      <color theme="0"/>
      <name val="Times New Roman"/>
      <family val="1"/>
      <charset val="186"/>
    </font>
    <font>
      <strike/>
      <sz val="10"/>
      <name val="Times New Roman"/>
      <family val="1"/>
      <charset val="186"/>
    </font>
    <font>
      <strike/>
      <sz val="10"/>
      <color rgb="FFFF0000"/>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s>
  <borders count="105">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s>
  <cellStyleXfs count="3">
    <xf numFmtId="0" fontId="0" fillId="0" borderId="0"/>
    <xf numFmtId="0" fontId="7" fillId="0" borderId="0"/>
    <xf numFmtId="0" fontId="3" fillId="2" borderId="1" applyBorder="0">
      <alignment horizontal="left" vertical="top" wrapText="1"/>
    </xf>
  </cellStyleXfs>
  <cellXfs count="1056">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49" fontId="5" fillId="3" borderId="4"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3" fillId="0" borderId="0" xfId="0" applyFont="1" applyFill="1" applyBorder="1" applyAlignment="1">
      <alignment vertical="top"/>
    </xf>
    <xf numFmtId="0" fontId="3" fillId="0" borderId="8" xfId="0" applyFont="1" applyFill="1" applyBorder="1" applyAlignment="1">
      <alignment horizontal="center" vertical="top" wrapText="1"/>
    </xf>
    <xf numFmtId="0" fontId="3" fillId="0" borderId="0" xfId="0" applyFont="1" applyFill="1" applyAlignment="1">
      <alignment vertical="top"/>
    </xf>
    <xf numFmtId="0" fontId="3" fillId="2" borderId="0" xfId="0" applyFont="1" applyFill="1" applyAlignment="1">
      <alignment vertical="top"/>
    </xf>
    <xf numFmtId="0" fontId="7" fillId="0" borderId="0" xfId="0" applyFont="1"/>
    <xf numFmtId="0" fontId="3" fillId="0" borderId="0" xfId="0" applyFont="1" applyAlignment="1">
      <alignment vertical="center"/>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164" fontId="3" fillId="0" borderId="0" xfId="0" applyNumberFormat="1" applyFont="1" applyAlignment="1">
      <alignment vertical="top"/>
    </xf>
    <xf numFmtId="0" fontId="3" fillId="0" borderId="0" xfId="0" applyFont="1" applyAlignment="1">
      <alignment horizontal="center" vertical="top"/>
    </xf>
    <xf numFmtId="49" fontId="5" fillId="4" borderId="52" xfId="0" applyNumberFormat="1" applyFont="1" applyFill="1" applyBorder="1" applyAlignment="1">
      <alignment horizontal="center" vertical="top"/>
    </xf>
    <xf numFmtId="0" fontId="3" fillId="0" borderId="20" xfId="0" applyFont="1" applyFill="1" applyBorder="1" applyAlignment="1">
      <alignment horizontal="center" vertical="top" wrapText="1"/>
    </xf>
    <xf numFmtId="0" fontId="5" fillId="8" borderId="58" xfId="0" applyFont="1" applyFill="1" applyBorder="1" applyAlignment="1">
      <alignment horizontal="center" vertical="top"/>
    </xf>
    <xf numFmtId="0" fontId="3" fillId="6" borderId="8" xfId="0" applyFont="1" applyFill="1" applyBorder="1" applyAlignment="1">
      <alignment horizontal="center" vertical="top"/>
    </xf>
    <xf numFmtId="49" fontId="5" fillId="10" borderId="13" xfId="0" applyNumberFormat="1" applyFont="1" applyFill="1" applyBorder="1" applyAlignment="1">
      <alignment horizontal="center" vertical="top" wrapText="1"/>
    </xf>
    <xf numFmtId="49" fontId="5" fillId="10" borderId="36" xfId="0" applyNumberFormat="1" applyFont="1" applyFill="1" applyBorder="1" applyAlignment="1">
      <alignment horizontal="center" vertical="top"/>
    </xf>
    <xf numFmtId="49" fontId="5" fillId="10" borderId="31" xfId="0" applyNumberFormat="1" applyFont="1" applyFill="1" applyBorder="1" applyAlignment="1">
      <alignment horizontal="center" vertical="top"/>
    </xf>
    <xf numFmtId="49" fontId="5" fillId="10" borderId="52" xfId="0" applyNumberFormat="1" applyFont="1" applyFill="1" applyBorder="1" applyAlignment="1">
      <alignment horizontal="center" vertical="top"/>
    </xf>
    <xf numFmtId="49" fontId="5" fillId="10" borderId="56" xfId="0" applyNumberFormat="1" applyFont="1" applyFill="1" applyBorder="1" applyAlignment="1">
      <alignment horizontal="center" vertical="top"/>
    </xf>
    <xf numFmtId="49" fontId="5" fillId="10" borderId="7" xfId="0" applyNumberFormat="1" applyFont="1" applyFill="1" applyBorder="1" applyAlignment="1">
      <alignment horizontal="center" vertical="top" wrapText="1"/>
    </xf>
    <xf numFmtId="0" fontId="3" fillId="0" borderId="71" xfId="0" applyFont="1" applyFill="1" applyBorder="1" applyAlignment="1">
      <alignment horizontal="left" vertical="top" wrapText="1"/>
    </xf>
    <xf numFmtId="3" fontId="3" fillId="0" borderId="75" xfId="0" applyNumberFormat="1" applyFont="1" applyFill="1" applyBorder="1" applyAlignment="1">
      <alignment horizontal="center" vertical="top" wrapText="1"/>
    </xf>
    <xf numFmtId="49" fontId="5" fillId="6" borderId="55" xfId="0" applyNumberFormat="1" applyFont="1" applyFill="1" applyBorder="1" applyAlignment="1">
      <alignment horizontal="center" vertical="top"/>
    </xf>
    <xf numFmtId="0" fontId="5" fillId="8" borderId="31" xfId="0" applyFont="1" applyFill="1" applyBorder="1" applyAlignment="1">
      <alignment horizontal="center" vertical="top"/>
    </xf>
    <xf numFmtId="0" fontId="3" fillId="0" borderId="20" xfId="0" applyFont="1" applyBorder="1" applyAlignment="1">
      <alignment horizontal="center" vertical="top"/>
    </xf>
    <xf numFmtId="49" fontId="5" fillId="10" borderId="13"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6" borderId="16" xfId="0" applyNumberFormat="1" applyFont="1" applyFill="1" applyBorder="1" applyAlignment="1">
      <alignment horizontal="center" vertical="top" wrapText="1"/>
    </xf>
    <xf numFmtId="0" fontId="3" fillId="0" borderId="81" xfId="0" applyFont="1" applyFill="1" applyBorder="1" applyAlignment="1">
      <alignment vertical="top" wrapText="1"/>
    </xf>
    <xf numFmtId="3" fontId="3" fillId="0" borderId="0" xfId="0" applyNumberFormat="1" applyFont="1" applyAlignment="1">
      <alignment vertical="top"/>
    </xf>
    <xf numFmtId="0" fontId="3" fillId="2" borderId="74" xfId="0" applyFont="1" applyFill="1" applyBorder="1" applyAlignment="1">
      <alignment horizontal="left" vertical="top" wrapText="1"/>
    </xf>
    <xf numFmtId="49" fontId="5" fillId="2" borderId="46" xfId="0" applyNumberFormat="1" applyFont="1" applyFill="1" applyBorder="1" applyAlignment="1">
      <alignment horizontal="center" vertical="top" wrapText="1"/>
    </xf>
    <xf numFmtId="3" fontId="3" fillId="0" borderId="0" xfId="0" applyNumberFormat="1" applyFont="1" applyBorder="1" applyAlignment="1">
      <alignment vertical="top"/>
    </xf>
    <xf numFmtId="3" fontId="15" fillId="8" borderId="31" xfId="0" applyNumberFormat="1" applyFont="1" applyFill="1" applyBorder="1" applyAlignment="1">
      <alignment horizontal="right" vertical="top"/>
    </xf>
    <xf numFmtId="0" fontId="5" fillId="0" borderId="25" xfId="0" applyFont="1" applyBorder="1" applyAlignment="1">
      <alignment horizontal="center" vertical="center"/>
    </xf>
    <xf numFmtId="0" fontId="5" fillId="6" borderId="16" xfId="0" applyFont="1" applyFill="1" applyBorder="1" applyAlignment="1">
      <alignment horizontal="center" vertical="center"/>
    </xf>
    <xf numFmtId="49" fontId="5" fillId="6" borderId="46" xfId="0" applyNumberFormat="1" applyFont="1" applyFill="1" applyBorder="1" applyAlignment="1">
      <alignment horizontal="center" vertical="center"/>
    </xf>
    <xf numFmtId="0" fontId="3" fillId="6" borderId="47" xfId="0" applyFont="1" applyFill="1" applyBorder="1" applyAlignment="1">
      <alignment horizontal="left" vertical="top" wrapText="1"/>
    </xf>
    <xf numFmtId="0" fontId="3" fillId="6" borderId="5" xfId="0" applyFont="1" applyFill="1" applyBorder="1" applyAlignment="1">
      <alignment horizontal="center" vertical="top"/>
    </xf>
    <xf numFmtId="0" fontId="3" fillId="6" borderId="20" xfId="0" applyFont="1" applyFill="1" applyBorder="1" applyAlignment="1">
      <alignment horizontal="center" vertical="top"/>
    </xf>
    <xf numFmtId="0" fontId="3" fillId="6" borderId="6" xfId="0" applyFont="1" applyFill="1" applyBorder="1" applyAlignment="1">
      <alignment horizontal="center" vertical="top" wrapText="1"/>
    </xf>
    <xf numFmtId="49" fontId="5" fillId="9" borderId="22" xfId="0" applyNumberFormat="1" applyFont="1" applyFill="1" applyBorder="1" applyAlignment="1">
      <alignment horizontal="center" vertical="top"/>
    </xf>
    <xf numFmtId="3" fontId="7" fillId="0" borderId="0" xfId="0" applyNumberFormat="1" applyFont="1" applyFill="1" applyAlignment="1">
      <alignment horizontal="left" vertical="top"/>
    </xf>
    <xf numFmtId="0" fontId="3" fillId="6" borderId="20" xfId="0" applyFont="1" applyFill="1" applyBorder="1" applyAlignment="1">
      <alignment horizontal="center" vertical="center" wrapText="1"/>
    </xf>
    <xf numFmtId="49" fontId="3" fillId="6" borderId="42" xfId="0" applyNumberFormat="1" applyFont="1" applyFill="1" applyBorder="1" applyAlignment="1">
      <alignment horizontal="center" vertical="top"/>
    </xf>
    <xf numFmtId="49" fontId="3" fillId="6" borderId="8" xfId="0" applyNumberFormat="1" applyFont="1" applyFill="1" applyBorder="1" applyAlignment="1">
      <alignment horizontal="center" vertical="top"/>
    </xf>
    <xf numFmtId="49" fontId="5" fillId="6" borderId="37" xfId="0" applyNumberFormat="1" applyFont="1" applyFill="1" applyBorder="1" applyAlignment="1">
      <alignment horizontal="center" vertical="top"/>
    </xf>
    <xf numFmtId="49" fontId="5" fillId="6" borderId="0" xfId="0" applyNumberFormat="1" applyFont="1" applyFill="1" applyBorder="1" applyAlignment="1">
      <alignment horizontal="center" vertical="top"/>
    </xf>
    <xf numFmtId="49" fontId="3" fillId="6" borderId="14" xfId="0" applyNumberFormat="1" applyFont="1" applyFill="1" applyBorder="1" applyAlignment="1">
      <alignment horizontal="center" vertical="top"/>
    </xf>
    <xf numFmtId="0" fontId="7" fillId="6" borderId="36" xfId="0" applyFont="1" applyFill="1" applyBorder="1" applyAlignment="1">
      <alignment horizontal="center" vertical="top"/>
    </xf>
    <xf numFmtId="49" fontId="5" fillId="3" borderId="68"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3" fillId="6" borderId="11" xfId="0" applyNumberFormat="1" applyFont="1" applyFill="1" applyBorder="1" applyAlignment="1">
      <alignment horizontal="center" vertical="top"/>
    </xf>
    <xf numFmtId="49" fontId="3" fillId="6" borderId="6" xfId="0" applyNumberFormat="1" applyFont="1" applyFill="1" applyBorder="1" applyAlignment="1">
      <alignment horizontal="center" vertical="top" wrapText="1"/>
    </xf>
    <xf numFmtId="3" fontId="3" fillId="0" borderId="0" xfId="0" applyNumberFormat="1" applyFont="1" applyFill="1" applyAlignment="1">
      <alignment vertical="top"/>
    </xf>
    <xf numFmtId="0" fontId="7" fillId="6" borderId="16" xfId="0" applyFont="1" applyFill="1" applyBorder="1" applyAlignment="1">
      <alignment horizontal="center" vertical="center" wrapText="1"/>
    </xf>
    <xf numFmtId="49" fontId="5" fillId="11" borderId="66" xfId="0" applyNumberFormat="1" applyFont="1" applyFill="1" applyBorder="1" applyAlignment="1">
      <alignment horizontal="center" vertical="top"/>
    </xf>
    <xf numFmtId="49" fontId="5" fillId="11" borderId="36" xfId="0" applyNumberFormat="1" applyFont="1" applyFill="1" applyBorder="1" applyAlignment="1">
      <alignment horizontal="center" vertical="top"/>
    </xf>
    <xf numFmtId="165" fontId="3" fillId="6" borderId="61" xfId="0" applyNumberFormat="1" applyFont="1" applyFill="1" applyBorder="1" applyAlignment="1">
      <alignment horizontal="center" vertical="top"/>
    </xf>
    <xf numFmtId="0" fontId="3" fillId="6" borderId="0" xfId="0" applyFont="1" applyFill="1" applyBorder="1" applyAlignment="1">
      <alignment horizontal="center" vertical="center" textRotation="90" wrapText="1"/>
    </xf>
    <xf numFmtId="0" fontId="3" fillId="6" borderId="62" xfId="0" applyFont="1" applyFill="1" applyBorder="1" applyAlignment="1">
      <alignment horizontal="center" vertical="center" textRotation="90" wrapText="1"/>
    </xf>
    <xf numFmtId="0" fontId="7" fillId="6" borderId="0"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0" fontId="5" fillId="2" borderId="0" xfId="0" applyFont="1" applyFill="1" applyBorder="1" applyAlignment="1">
      <alignment horizontal="center" vertical="top" wrapText="1"/>
    </xf>
    <xf numFmtId="0" fontId="5" fillId="0" borderId="11" xfId="0" applyFont="1" applyFill="1" applyBorder="1" applyAlignment="1">
      <alignment horizontal="left" vertical="top" wrapText="1"/>
    </xf>
    <xf numFmtId="0" fontId="3" fillId="6" borderId="11" xfId="0" applyFont="1" applyFill="1" applyBorder="1" applyAlignment="1">
      <alignment horizontal="center" vertical="center" textRotation="90" wrapText="1"/>
    </xf>
    <xf numFmtId="0" fontId="18" fillId="6" borderId="37" xfId="0" applyFont="1" applyFill="1" applyBorder="1" applyAlignment="1">
      <alignment horizontal="center" vertical="center" textRotation="90" wrapText="1"/>
    </xf>
    <xf numFmtId="0" fontId="7" fillId="6" borderId="35" xfId="0" applyFont="1" applyFill="1" applyBorder="1" applyAlignment="1">
      <alignment horizontal="center" vertical="center" textRotation="90" wrapText="1"/>
    </xf>
    <xf numFmtId="0" fontId="7" fillId="6" borderId="17" xfId="0" applyFont="1" applyFill="1" applyBorder="1" applyAlignment="1">
      <alignment horizontal="center" vertical="center" textRotation="90" wrapText="1"/>
    </xf>
    <xf numFmtId="0" fontId="13" fillId="0" borderId="11" xfId="0" applyFont="1" applyFill="1" applyBorder="1" applyAlignment="1">
      <alignment horizontal="left" vertical="top" wrapText="1"/>
    </xf>
    <xf numFmtId="0" fontId="3" fillId="6" borderId="17" xfId="0" applyFont="1" applyFill="1" applyBorder="1" applyAlignment="1">
      <alignment horizontal="center" vertical="top" wrapText="1"/>
    </xf>
    <xf numFmtId="0" fontId="3" fillId="0" borderId="25" xfId="0" applyFont="1" applyBorder="1" applyAlignment="1">
      <alignment horizontal="center" vertical="center"/>
    </xf>
    <xf numFmtId="165" fontId="5" fillId="4" borderId="6" xfId="0" applyNumberFormat="1" applyFont="1" applyFill="1" applyBorder="1" applyAlignment="1">
      <alignment horizontal="center" vertical="top" wrapText="1"/>
    </xf>
    <xf numFmtId="165" fontId="5" fillId="8" borderId="19"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165" fontId="3" fillId="0" borderId="19" xfId="0" applyNumberFormat="1" applyFont="1" applyBorder="1" applyAlignment="1">
      <alignment horizontal="center" vertical="top" wrapText="1"/>
    </xf>
    <xf numFmtId="165" fontId="3" fillId="8" borderId="19" xfId="0" applyNumberFormat="1" applyFont="1" applyFill="1" applyBorder="1" applyAlignment="1">
      <alignment horizontal="center" vertical="top" wrapText="1"/>
    </xf>
    <xf numFmtId="165" fontId="5" fillId="4" borderId="19" xfId="0" applyNumberFormat="1" applyFont="1" applyFill="1" applyBorder="1" applyAlignment="1">
      <alignment horizontal="center" vertical="top" wrapText="1"/>
    </xf>
    <xf numFmtId="165" fontId="5" fillId="5" borderId="58" xfId="0" applyNumberFormat="1" applyFont="1" applyFill="1" applyBorder="1" applyAlignment="1">
      <alignment horizontal="center" vertical="top" wrapText="1"/>
    </xf>
    <xf numFmtId="0" fontId="7" fillId="6" borderId="14" xfId="0" applyFont="1" applyFill="1" applyBorder="1" applyAlignment="1">
      <alignment horizontal="center" vertical="center" textRotation="90" wrapText="1"/>
    </xf>
    <xf numFmtId="165" fontId="3" fillId="6" borderId="17" xfId="0" applyNumberFormat="1" applyFont="1" applyFill="1" applyBorder="1" applyAlignment="1">
      <alignment horizontal="center" vertical="top"/>
    </xf>
    <xf numFmtId="165" fontId="3" fillId="6" borderId="47" xfId="0" applyNumberFormat="1" applyFont="1" applyFill="1" applyBorder="1" applyAlignment="1">
      <alignment horizontal="center" vertical="top"/>
    </xf>
    <xf numFmtId="165" fontId="3" fillId="6" borderId="35" xfId="0" applyNumberFormat="1" applyFont="1" applyFill="1" applyBorder="1" applyAlignment="1">
      <alignment horizontal="center" vertical="top"/>
    </xf>
    <xf numFmtId="165" fontId="3" fillId="6" borderId="67" xfId="0" applyNumberFormat="1" applyFont="1" applyFill="1" applyBorder="1" applyAlignment="1">
      <alignment horizontal="center" vertical="top"/>
    </xf>
    <xf numFmtId="165" fontId="3" fillId="6" borderId="45"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5" xfId="0" applyNumberFormat="1" applyFont="1" applyFill="1" applyBorder="1" applyAlignment="1">
      <alignment horizontal="center" vertical="top"/>
    </xf>
    <xf numFmtId="165" fontId="3" fillId="6" borderId="20" xfId="0" applyNumberFormat="1" applyFont="1" applyFill="1" applyBorder="1" applyAlignment="1">
      <alignment horizontal="center" vertical="top"/>
    </xf>
    <xf numFmtId="165" fontId="5" fillId="3" borderId="21" xfId="0" applyNumberFormat="1" applyFont="1" applyFill="1" applyBorder="1" applyAlignment="1">
      <alignment horizontal="center" vertical="top"/>
    </xf>
    <xf numFmtId="165" fontId="3" fillId="6" borderId="53" xfId="0" applyNumberFormat="1" applyFont="1" applyFill="1" applyBorder="1" applyAlignment="1">
      <alignment horizontal="center" vertical="top"/>
    </xf>
    <xf numFmtId="49" fontId="5" fillId="9" borderId="43" xfId="0" applyNumberFormat="1" applyFont="1" applyFill="1" applyBorder="1" applyAlignment="1">
      <alignment horizontal="center" vertical="top"/>
    </xf>
    <xf numFmtId="0" fontId="9" fillId="6" borderId="0" xfId="0" applyFont="1" applyFill="1" applyBorder="1" applyAlignment="1">
      <alignment horizontal="center" vertical="center" textRotation="90" wrapText="1"/>
    </xf>
    <xf numFmtId="0" fontId="3" fillId="0" borderId="54" xfId="0" applyFont="1" applyBorder="1" applyAlignment="1">
      <alignment horizontal="center" vertical="center" textRotation="90" wrapText="1"/>
    </xf>
    <xf numFmtId="0" fontId="5" fillId="6" borderId="63" xfId="0" applyFont="1" applyFill="1" applyBorder="1" applyAlignment="1">
      <alignment horizontal="center" vertical="top" wrapText="1"/>
    </xf>
    <xf numFmtId="0" fontId="5" fillId="6" borderId="64" xfId="0" applyFont="1" applyFill="1" applyBorder="1" applyAlignment="1">
      <alignment horizontal="center" vertical="top" wrapText="1"/>
    </xf>
    <xf numFmtId="0" fontId="5" fillId="6" borderId="35" xfId="0" applyFont="1" applyFill="1" applyBorder="1" applyAlignment="1">
      <alignment horizontal="center" vertical="top" wrapText="1"/>
    </xf>
    <xf numFmtId="0" fontId="2" fillId="6" borderId="11" xfId="0" applyFont="1" applyFill="1" applyBorder="1" applyAlignment="1">
      <alignment horizontal="center" vertical="center" textRotation="90"/>
    </xf>
    <xf numFmtId="0" fontId="2" fillId="6" borderId="54"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2" fillId="6" borderId="0" xfId="0" applyFont="1" applyFill="1" applyBorder="1" applyAlignment="1">
      <alignment horizontal="center" vertical="center" textRotation="90" wrapText="1"/>
    </xf>
    <xf numFmtId="49" fontId="5" fillId="6" borderId="44" xfId="0" applyNumberFormat="1" applyFont="1" applyFill="1" applyBorder="1" applyAlignment="1">
      <alignment horizontal="center" vertical="top"/>
    </xf>
    <xf numFmtId="49" fontId="5" fillId="6" borderId="28" xfId="0" applyNumberFormat="1" applyFont="1" applyFill="1" applyBorder="1" applyAlignment="1">
      <alignment horizontal="center" vertical="center"/>
    </xf>
    <xf numFmtId="165" fontId="3" fillId="6" borderId="42"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6" borderId="37" xfId="0" applyNumberFormat="1" applyFont="1" applyFill="1" applyBorder="1" applyAlignment="1">
      <alignment horizontal="center" vertical="top"/>
    </xf>
    <xf numFmtId="165" fontId="3" fillId="6" borderId="66" xfId="0" applyNumberFormat="1" applyFont="1" applyFill="1" applyBorder="1" applyAlignment="1">
      <alignment horizontal="center" vertical="top"/>
    </xf>
    <xf numFmtId="0" fontId="3" fillId="6" borderId="0" xfId="0" applyFont="1" applyFill="1" applyBorder="1" applyAlignment="1">
      <alignment vertical="top" wrapText="1"/>
    </xf>
    <xf numFmtId="0" fontId="23" fillId="0" borderId="0" xfId="0" applyFont="1"/>
    <xf numFmtId="0" fontId="3" fillId="6" borderId="61" xfId="1" applyFont="1" applyFill="1" applyBorder="1" applyAlignment="1">
      <alignment vertical="top" wrapText="1"/>
    </xf>
    <xf numFmtId="165" fontId="3" fillId="6" borderId="36" xfId="0" applyNumberFormat="1" applyFont="1" applyFill="1" applyBorder="1" applyAlignment="1">
      <alignment horizontal="center" vertical="top" wrapText="1"/>
    </xf>
    <xf numFmtId="165" fontId="3" fillId="6" borderId="5" xfId="0" applyNumberFormat="1" applyFont="1" applyFill="1" applyBorder="1" applyAlignment="1">
      <alignment horizontal="center" vertical="top" wrapText="1"/>
    </xf>
    <xf numFmtId="0" fontId="3" fillId="0" borderId="9" xfId="0" applyFont="1" applyFill="1" applyBorder="1" applyAlignment="1">
      <alignment vertical="top" wrapText="1"/>
    </xf>
    <xf numFmtId="49" fontId="3" fillId="6" borderId="29" xfId="0" applyNumberFormat="1" applyFont="1" applyFill="1" applyBorder="1" applyAlignment="1">
      <alignment horizontal="center" vertical="top" wrapText="1"/>
    </xf>
    <xf numFmtId="165" fontId="3" fillId="6" borderId="6" xfId="0" applyNumberFormat="1" applyFont="1" applyFill="1" applyBorder="1" applyAlignment="1">
      <alignment horizontal="center" vertical="top"/>
    </xf>
    <xf numFmtId="165" fontId="3" fillId="6" borderId="57" xfId="0" applyNumberFormat="1" applyFont="1" applyFill="1" applyBorder="1" applyAlignment="1">
      <alignment horizontal="center" vertical="top"/>
    </xf>
    <xf numFmtId="165" fontId="3" fillId="6" borderId="49" xfId="0" applyNumberFormat="1" applyFont="1" applyFill="1" applyBorder="1" applyAlignment="1">
      <alignment horizontal="center" vertical="top"/>
    </xf>
    <xf numFmtId="165" fontId="3" fillId="6" borderId="51" xfId="0" applyNumberFormat="1" applyFont="1" applyFill="1" applyBorder="1" applyAlignment="1">
      <alignment horizontal="center" vertical="top"/>
    </xf>
    <xf numFmtId="165" fontId="3" fillId="6" borderId="48" xfId="0" applyNumberFormat="1" applyFont="1" applyFill="1" applyBorder="1" applyAlignment="1">
      <alignment horizontal="center" vertical="top"/>
    </xf>
    <xf numFmtId="165" fontId="3" fillId="6" borderId="8" xfId="0" applyNumberFormat="1" applyFont="1" applyFill="1" applyBorder="1" applyAlignment="1">
      <alignment horizontal="center" vertical="center"/>
    </xf>
    <xf numFmtId="165" fontId="3" fillId="6" borderId="90" xfId="0" applyNumberFormat="1" applyFont="1" applyFill="1" applyBorder="1" applyAlignment="1">
      <alignment horizontal="center" vertical="top"/>
    </xf>
    <xf numFmtId="165" fontId="3" fillId="6" borderId="85" xfId="0" applyNumberFormat="1" applyFont="1" applyFill="1" applyBorder="1" applyAlignment="1">
      <alignment horizontal="center" vertical="top"/>
    </xf>
    <xf numFmtId="165" fontId="5" fillId="8" borderId="58" xfId="0" applyNumberFormat="1" applyFont="1" applyFill="1" applyBorder="1" applyAlignment="1">
      <alignment horizontal="center" vertical="top"/>
    </xf>
    <xf numFmtId="0" fontId="3" fillId="6" borderId="17" xfId="0" applyFont="1" applyFill="1" applyBorder="1" applyAlignment="1">
      <alignment horizontal="left" vertical="top" wrapText="1"/>
    </xf>
    <xf numFmtId="165" fontId="3" fillId="6" borderId="65" xfId="0" applyNumberFormat="1" applyFont="1" applyFill="1" applyBorder="1" applyAlignment="1">
      <alignment horizontal="center" vertical="top"/>
    </xf>
    <xf numFmtId="165" fontId="3" fillId="6" borderId="8" xfId="0" applyNumberFormat="1" applyFont="1" applyFill="1" applyBorder="1" applyAlignment="1">
      <alignment horizontal="center" vertical="top" wrapText="1"/>
    </xf>
    <xf numFmtId="165" fontId="3" fillId="0" borderId="20" xfId="0" applyNumberFormat="1" applyFont="1" applyFill="1" applyBorder="1" applyAlignment="1">
      <alignment horizontal="center" vertical="top" wrapText="1"/>
    </xf>
    <xf numFmtId="165" fontId="5" fillId="6" borderId="20" xfId="0" applyNumberFormat="1" applyFont="1" applyFill="1" applyBorder="1" applyAlignment="1">
      <alignment horizontal="center" vertical="top"/>
    </xf>
    <xf numFmtId="165" fontId="3" fillId="6" borderId="20" xfId="0" applyNumberFormat="1" applyFont="1" applyFill="1" applyBorder="1" applyAlignment="1">
      <alignment horizontal="center" vertical="top" wrapText="1"/>
    </xf>
    <xf numFmtId="3" fontId="3" fillId="6" borderId="51" xfId="0" applyNumberFormat="1" applyFont="1" applyFill="1" applyBorder="1" applyAlignment="1">
      <alignment horizontal="center" vertical="top"/>
    </xf>
    <xf numFmtId="165" fontId="5" fillId="8" borderId="31" xfId="0" applyNumberFormat="1" applyFont="1" applyFill="1" applyBorder="1" applyAlignment="1">
      <alignment horizontal="center" vertical="top"/>
    </xf>
    <xf numFmtId="165" fontId="5" fillId="3" borderId="56" xfId="0" applyNumberFormat="1" applyFont="1" applyFill="1" applyBorder="1" applyAlignment="1">
      <alignment horizontal="center" vertical="top"/>
    </xf>
    <xf numFmtId="165" fontId="3" fillId="6" borderId="5" xfId="0" applyNumberFormat="1" applyFont="1" applyFill="1" applyBorder="1" applyAlignment="1">
      <alignment horizontal="center" vertical="center"/>
    </xf>
    <xf numFmtId="165" fontId="3" fillId="6" borderId="20" xfId="0" applyNumberFormat="1" applyFont="1" applyFill="1" applyBorder="1" applyAlignment="1">
      <alignment horizontal="center" vertical="center"/>
    </xf>
    <xf numFmtId="3" fontId="3" fillId="6" borderId="42" xfId="0" applyNumberFormat="1" applyFont="1" applyFill="1" applyBorder="1" applyAlignment="1">
      <alignment horizontal="right" vertical="center"/>
    </xf>
    <xf numFmtId="0" fontId="5" fillId="9" borderId="59" xfId="0" applyFont="1" applyFill="1" applyBorder="1" applyAlignment="1">
      <alignment horizontal="left" vertical="top" wrapText="1"/>
    </xf>
    <xf numFmtId="165" fontId="21" fillId="8" borderId="58" xfId="0" applyNumberFormat="1" applyFont="1" applyFill="1" applyBorder="1" applyAlignment="1">
      <alignment horizontal="center" vertical="top"/>
    </xf>
    <xf numFmtId="0" fontId="3" fillId="6" borderId="42" xfId="0" applyFont="1" applyFill="1" applyBorder="1" applyAlignment="1">
      <alignment horizontal="center" vertical="top" wrapText="1"/>
    </xf>
    <xf numFmtId="165" fontId="3" fillId="2" borderId="8"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0" fontId="3" fillId="6" borderId="28" xfId="0" applyFont="1" applyFill="1" applyBorder="1" applyAlignment="1">
      <alignment horizontal="center" vertical="center" textRotation="90" wrapText="1"/>
    </xf>
    <xf numFmtId="165" fontId="3" fillId="6" borderId="50" xfId="0" applyNumberFormat="1" applyFont="1" applyFill="1" applyBorder="1" applyAlignment="1">
      <alignment horizontal="center" vertical="top"/>
    </xf>
    <xf numFmtId="49" fontId="3" fillId="6" borderId="70" xfId="0" applyNumberFormat="1" applyFont="1" applyFill="1" applyBorder="1" applyAlignment="1">
      <alignment horizontal="center" vertical="top" wrapText="1"/>
    </xf>
    <xf numFmtId="0" fontId="3" fillId="6" borderId="14" xfId="0" applyFont="1" applyFill="1" applyBorder="1" applyAlignment="1">
      <alignment horizontal="center" vertical="top" wrapText="1"/>
    </xf>
    <xf numFmtId="0" fontId="3" fillId="6" borderId="30" xfId="0" applyFont="1" applyFill="1" applyBorder="1" applyAlignment="1">
      <alignment horizontal="center" vertical="top" wrapText="1"/>
    </xf>
    <xf numFmtId="3" fontId="5" fillId="6" borderId="25" xfId="0" applyNumberFormat="1" applyFont="1" applyFill="1" applyBorder="1" applyAlignment="1">
      <alignment horizontal="center" vertical="top" wrapText="1"/>
    </xf>
    <xf numFmtId="3" fontId="5" fillId="6" borderId="16" xfId="0" applyNumberFormat="1" applyFont="1" applyFill="1" applyBorder="1" applyAlignment="1">
      <alignment horizontal="center" vertical="top" wrapText="1"/>
    </xf>
    <xf numFmtId="3" fontId="3" fillId="6" borderId="29"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xf>
    <xf numFmtId="0" fontId="3" fillId="6" borderId="79" xfId="0" applyFont="1" applyFill="1" applyBorder="1" applyAlignment="1">
      <alignment horizontal="left" vertical="top" wrapText="1"/>
    </xf>
    <xf numFmtId="0" fontId="3" fillId="6" borderId="76" xfId="0" applyFont="1" applyFill="1" applyBorder="1" applyAlignment="1">
      <alignment vertical="top" wrapText="1"/>
    </xf>
    <xf numFmtId="0" fontId="3" fillId="0" borderId="1" xfId="0" applyFont="1" applyBorder="1" applyAlignment="1">
      <alignment vertical="top"/>
    </xf>
    <xf numFmtId="0" fontId="5" fillId="2" borderId="14" xfId="0" applyFont="1" applyFill="1" applyBorder="1" applyAlignment="1">
      <alignment horizontal="center" vertical="top" wrapText="1"/>
    </xf>
    <xf numFmtId="3" fontId="11" fillId="6" borderId="66" xfId="0" applyNumberFormat="1" applyFont="1" applyFill="1" applyBorder="1" applyAlignment="1">
      <alignment horizontal="center" vertical="top"/>
    </xf>
    <xf numFmtId="165" fontId="11" fillId="6" borderId="42" xfId="0" applyNumberFormat="1" applyFont="1" applyFill="1" applyBorder="1" applyAlignment="1">
      <alignment horizontal="center" vertical="top"/>
    </xf>
    <xf numFmtId="3" fontId="3" fillId="6" borderId="23" xfId="0" applyNumberFormat="1" applyFont="1" applyFill="1" applyBorder="1" applyAlignment="1">
      <alignment vertical="top" wrapText="1"/>
    </xf>
    <xf numFmtId="165" fontId="3" fillId="0" borderId="0" xfId="0" applyNumberFormat="1" applyFont="1" applyFill="1" applyAlignment="1">
      <alignment vertical="top"/>
    </xf>
    <xf numFmtId="3" fontId="3" fillId="6" borderId="29" xfId="0" applyNumberFormat="1" applyFont="1" applyFill="1" applyBorder="1" applyAlignment="1">
      <alignment horizontal="center" vertical="top"/>
    </xf>
    <xf numFmtId="49" fontId="5" fillId="6" borderId="43" xfId="0" applyNumberFormat="1" applyFont="1" applyFill="1" applyBorder="1" applyAlignment="1">
      <alignment horizontal="center" vertical="center"/>
    </xf>
    <xf numFmtId="0" fontId="5" fillId="6" borderId="11" xfId="0" applyFont="1" applyFill="1" applyBorder="1" applyAlignment="1">
      <alignment vertical="top" wrapText="1"/>
    </xf>
    <xf numFmtId="49" fontId="5" fillId="6" borderId="47" xfId="0" applyNumberFormat="1" applyFont="1" applyFill="1" applyBorder="1" applyAlignment="1">
      <alignment horizontal="center" vertical="top" wrapText="1"/>
    </xf>
    <xf numFmtId="0" fontId="7" fillId="6" borderId="14" xfId="0" applyFont="1" applyFill="1" applyBorder="1" applyAlignment="1">
      <alignment horizontal="center" vertical="top" wrapText="1"/>
    </xf>
    <xf numFmtId="49" fontId="5" fillId="6" borderId="30" xfId="0" applyNumberFormat="1" applyFont="1" applyFill="1" applyBorder="1" applyAlignment="1">
      <alignment vertical="top"/>
    </xf>
    <xf numFmtId="0" fontId="5" fillId="6" borderId="30" xfId="0" applyFont="1" applyFill="1" applyBorder="1" applyAlignment="1">
      <alignment horizontal="left" vertical="top" wrapText="1"/>
    </xf>
    <xf numFmtId="49" fontId="5" fillId="6" borderId="35"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0" fontId="3" fillId="6" borderId="10" xfId="0" applyFont="1" applyFill="1" applyBorder="1" applyAlignment="1">
      <alignment vertical="top" wrapText="1"/>
    </xf>
    <xf numFmtId="0" fontId="5" fillId="6" borderId="63" xfId="0" applyFont="1" applyFill="1" applyBorder="1" applyAlignment="1">
      <alignment horizontal="center" vertical="center" wrapText="1"/>
    </xf>
    <xf numFmtId="0" fontId="3" fillId="3" borderId="60" xfId="0" applyFont="1" applyFill="1" applyBorder="1" applyAlignment="1">
      <alignment horizontal="center" vertical="top" wrapText="1"/>
    </xf>
    <xf numFmtId="49" fontId="5" fillId="0" borderId="16" xfId="0" applyNumberFormat="1" applyFont="1" applyBorder="1" applyAlignment="1">
      <alignment horizontal="center" vertical="top"/>
    </xf>
    <xf numFmtId="0" fontId="5" fillId="3" borderId="60" xfId="0" applyFont="1" applyFill="1" applyBorder="1" applyAlignment="1">
      <alignment horizontal="left" vertical="top" wrapText="1"/>
    </xf>
    <xf numFmtId="49" fontId="5" fillId="3" borderId="24" xfId="0" applyNumberFormat="1" applyFont="1" applyFill="1" applyBorder="1" applyAlignment="1">
      <alignment horizontal="center" vertical="top" wrapText="1"/>
    </xf>
    <xf numFmtId="49" fontId="5" fillId="6" borderId="24" xfId="0" applyNumberFormat="1" applyFont="1" applyFill="1" applyBorder="1" applyAlignment="1">
      <alignment horizontal="center" vertical="top" wrapText="1"/>
    </xf>
    <xf numFmtId="0" fontId="3" fillId="0" borderId="41" xfId="0" applyFont="1" applyFill="1" applyBorder="1" applyAlignment="1">
      <alignment horizontal="left" vertical="top" wrapText="1"/>
    </xf>
    <xf numFmtId="0" fontId="3" fillId="0" borderId="17" xfId="0" applyFont="1" applyFill="1" applyBorder="1" applyAlignment="1">
      <alignment horizontal="center" vertical="center" textRotation="90" wrapText="1"/>
    </xf>
    <xf numFmtId="49" fontId="5" fillId="0" borderId="0" xfId="0" applyNumberFormat="1" applyFont="1" applyFill="1" applyBorder="1" applyAlignment="1">
      <alignment horizontal="center" vertical="top" wrapText="1"/>
    </xf>
    <xf numFmtId="49" fontId="5" fillId="9" borderId="46" xfId="0" applyNumberFormat="1" applyFont="1" applyFill="1" applyBorder="1" applyAlignment="1">
      <alignment horizontal="center" vertical="top"/>
    </xf>
    <xf numFmtId="0" fontId="22" fillId="6" borderId="27" xfId="1" applyFont="1" applyFill="1" applyBorder="1" applyAlignment="1">
      <alignment vertical="top" wrapText="1"/>
    </xf>
    <xf numFmtId="0" fontId="5" fillId="0" borderId="21" xfId="0" applyFont="1" applyBorder="1" applyAlignment="1">
      <alignment horizontal="center" vertical="center" wrapText="1"/>
    </xf>
    <xf numFmtId="165" fontId="3" fillId="0" borderId="0" xfId="0" applyNumberFormat="1" applyFont="1" applyBorder="1" applyAlignment="1">
      <alignment vertical="top"/>
    </xf>
    <xf numFmtId="49" fontId="3" fillId="6" borderId="69" xfId="0" applyNumberFormat="1" applyFont="1" applyFill="1" applyBorder="1" applyAlignment="1">
      <alignment horizontal="center" vertical="top" wrapText="1"/>
    </xf>
    <xf numFmtId="3" fontId="3" fillId="6" borderId="25" xfId="0" applyNumberFormat="1" applyFont="1" applyFill="1" applyBorder="1" applyAlignment="1">
      <alignment horizontal="center" vertical="top"/>
    </xf>
    <xf numFmtId="3" fontId="3" fillId="6" borderId="16" xfId="0" applyNumberFormat="1" applyFont="1" applyFill="1" applyBorder="1" applyAlignment="1">
      <alignment horizontal="center" vertical="top"/>
    </xf>
    <xf numFmtId="165" fontId="3" fillId="6" borderId="36" xfId="0" applyNumberFormat="1" applyFont="1" applyFill="1" applyBorder="1" applyAlignment="1">
      <alignment horizontal="center" vertical="top"/>
    </xf>
    <xf numFmtId="165" fontId="3" fillId="6" borderId="8" xfId="0" applyNumberFormat="1" applyFont="1" applyFill="1" applyBorder="1" applyAlignment="1">
      <alignment horizontal="center" vertical="top"/>
    </xf>
    <xf numFmtId="0" fontId="3" fillId="3" borderId="59" xfId="0" applyFont="1" applyFill="1" applyBorder="1" applyAlignment="1">
      <alignment horizontal="center" vertical="top" wrapText="1"/>
    </xf>
    <xf numFmtId="49" fontId="5" fillId="3" borderId="14" xfId="0" applyNumberFormat="1" applyFont="1" applyFill="1" applyBorder="1" applyAlignment="1">
      <alignment horizontal="center" vertical="top" wrapText="1"/>
    </xf>
    <xf numFmtId="49" fontId="5" fillId="3" borderId="22" xfId="0" applyNumberFormat="1" applyFont="1" applyFill="1" applyBorder="1" applyAlignment="1">
      <alignment horizontal="center" vertical="top"/>
    </xf>
    <xf numFmtId="0" fontId="3" fillId="2" borderId="9" xfId="0" applyFont="1" applyFill="1" applyBorder="1" applyAlignment="1">
      <alignment horizontal="left" vertical="top" wrapText="1"/>
    </xf>
    <xf numFmtId="3" fontId="3" fillId="0" borderId="16" xfId="0" applyNumberFormat="1" applyFont="1" applyFill="1" applyBorder="1" applyAlignment="1">
      <alignment horizontal="center" vertical="top" wrapText="1"/>
    </xf>
    <xf numFmtId="0" fontId="5" fillId="2" borderId="16" xfId="0" applyFont="1" applyFill="1" applyBorder="1" applyAlignment="1">
      <alignment horizontal="center" vertical="top" wrapText="1"/>
    </xf>
    <xf numFmtId="49" fontId="5" fillId="10" borderId="9" xfId="0" applyNumberFormat="1" applyFont="1" applyFill="1" applyBorder="1" applyAlignment="1">
      <alignment horizontal="center" vertical="top" wrapText="1"/>
    </xf>
    <xf numFmtId="0" fontId="5" fillId="2" borderId="30" xfId="0" applyFont="1" applyFill="1" applyBorder="1" applyAlignment="1">
      <alignment horizontal="center" vertical="top" wrapText="1"/>
    </xf>
    <xf numFmtId="0" fontId="3" fillId="6" borderId="72" xfId="0" applyFont="1" applyFill="1" applyBorder="1" applyAlignment="1">
      <alignment vertical="top" wrapText="1"/>
    </xf>
    <xf numFmtId="165" fontId="3" fillId="6" borderId="53" xfId="0" applyNumberFormat="1" applyFont="1" applyFill="1" applyBorder="1" applyAlignment="1">
      <alignment horizontal="center" vertical="top" wrapText="1"/>
    </xf>
    <xf numFmtId="0" fontId="3" fillId="6" borderId="20" xfId="0"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0" fontId="3" fillId="6" borderId="27" xfId="1" applyFont="1" applyFill="1" applyBorder="1" applyAlignment="1">
      <alignment vertical="top" wrapText="1"/>
    </xf>
    <xf numFmtId="0" fontId="0" fillId="0" borderId="0" xfId="0" applyAlignment="1">
      <alignment horizontal="left" vertical="top" wrapText="1"/>
    </xf>
    <xf numFmtId="49" fontId="9" fillId="6" borderId="24" xfId="0" applyNumberFormat="1" applyFont="1" applyFill="1" applyBorder="1" applyAlignment="1">
      <alignment horizontal="center" vertical="center" textRotation="90" wrapText="1"/>
    </xf>
    <xf numFmtId="49" fontId="5" fillId="6" borderId="23" xfId="0" applyNumberFormat="1" applyFont="1" applyFill="1" applyBorder="1" applyAlignment="1">
      <alignment horizontal="center" vertical="top" wrapText="1"/>
    </xf>
    <xf numFmtId="49" fontId="9" fillId="6" borderId="0" xfId="0" applyNumberFormat="1" applyFont="1" applyFill="1" applyBorder="1" applyAlignment="1">
      <alignment horizontal="center" vertical="center" textRotation="90" wrapText="1"/>
    </xf>
    <xf numFmtId="49" fontId="3" fillId="6" borderId="36" xfId="0" applyNumberFormat="1" applyFont="1" applyFill="1" applyBorder="1" applyAlignment="1">
      <alignment horizontal="center" vertical="center" wrapText="1"/>
    </xf>
    <xf numFmtId="0" fontId="3" fillId="6" borderId="75" xfId="0" applyFont="1" applyFill="1" applyBorder="1" applyAlignment="1">
      <alignment horizontal="center" vertical="center"/>
    </xf>
    <xf numFmtId="0" fontId="3" fillId="6" borderId="82" xfId="0" applyFont="1" applyFill="1" applyBorder="1" applyAlignment="1">
      <alignment vertical="top" wrapText="1"/>
    </xf>
    <xf numFmtId="0" fontId="3" fillId="6" borderId="16" xfId="0" applyFont="1" applyFill="1" applyBorder="1" applyAlignment="1">
      <alignment vertical="top"/>
    </xf>
    <xf numFmtId="0" fontId="3" fillId="0" borderId="37" xfId="0" applyFont="1" applyBorder="1" applyAlignment="1">
      <alignment vertical="center" wrapText="1"/>
    </xf>
    <xf numFmtId="0" fontId="5" fillId="2" borderId="24" xfId="0" applyFont="1" applyFill="1" applyBorder="1" applyAlignment="1">
      <alignment vertical="top" wrapText="1"/>
    </xf>
    <xf numFmtId="165" fontId="5" fillId="0" borderId="0" xfId="0" applyNumberFormat="1" applyFont="1" applyAlignment="1">
      <alignment horizontal="left" vertical="top"/>
    </xf>
    <xf numFmtId="165" fontId="5" fillId="10" borderId="21" xfId="0" applyNumberFormat="1" applyFont="1" applyFill="1" applyBorder="1" applyAlignment="1">
      <alignment horizontal="center" vertical="top"/>
    </xf>
    <xf numFmtId="165" fontId="5" fillId="4" borderId="21" xfId="0" applyNumberFormat="1" applyFont="1" applyFill="1" applyBorder="1" applyAlignment="1">
      <alignment horizontal="center" vertical="top"/>
    </xf>
    <xf numFmtId="165" fontId="0" fillId="0" borderId="0" xfId="0" applyNumberFormat="1" applyAlignment="1">
      <alignment horizontal="left" vertical="top" wrapText="1"/>
    </xf>
    <xf numFmtId="49" fontId="5" fillId="8" borderId="55" xfId="0" applyNumberFormat="1" applyFont="1" applyFill="1" applyBorder="1" applyAlignment="1">
      <alignment horizontal="center" vertical="top" wrapText="1"/>
    </xf>
    <xf numFmtId="0" fontId="3" fillId="8" borderId="36" xfId="0" applyFont="1" applyFill="1" applyBorder="1" applyAlignment="1">
      <alignment horizontal="left" vertical="top" wrapText="1"/>
    </xf>
    <xf numFmtId="3" fontId="3" fillId="8" borderId="32" xfId="0" applyNumberFormat="1" applyFont="1" applyFill="1" applyBorder="1" applyAlignment="1">
      <alignment horizontal="center" vertical="top"/>
    </xf>
    <xf numFmtId="49" fontId="3" fillId="8" borderId="26" xfId="0" applyNumberFormat="1" applyFont="1" applyFill="1" applyBorder="1" applyAlignment="1">
      <alignment horizontal="center" vertical="top" wrapText="1"/>
    </xf>
    <xf numFmtId="49" fontId="5" fillId="8" borderId="94" xfId="0" applyNumberFormat="1" applyFont="1" applyFill="1" applyBorder="1" applyAlignment="1">
      <alignment horizontal="center" vertical="top" wrapText="1"/>
    </xf>
    <xf numFmtId="0" fontId="3" fillId="8" borderId="94" xfId="0" applyFont="1" applyFill="1" applyBorder="1" applyAlignment="1">
      <alignment vertical="top" wrapText="1"/>
    </xf>
    <xf numFmtId="0" fontId="5" fillId="8" borderId="94" xfId="0" applyFont="1" applyFill="1" applyBorder="1" applyAlignment="1">
      <alignment horizontal="center" vertical="top" wrapText="1"/>
    </xf>
    <xf numFmtId="49" fontId="2" fillId="8" borderId="94" xfId="0" applyNumberFormat="1" applyFont="1" applyFill="1" applyBorder="1" applyAlignment="1">
      <alignment horizontal="center" vertical="center" textRotation="90" wrapText="1"/>
    </xf>
    <xf numFmtId="49" fontId="5" fillId="8" borderId="94" xfId="0" applyNumberFormat="1" applyFont="1" applyFill="1" applyBorder="1" applyAlignment="1">
      <alignment horizontal="center" vertical="top"/>
    </xf>
    <xf numFmtId="49" fontId="5" fillId="8" borderId="46"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49" fontId="5" fillId="8" borderId="24" xfId="0" applyNumberFormat="1" applyFont="1" applyFill="1" applyBorder="1" applyAlignment="1">
      <alignment horizontal="center" vertical="top" wrapText="1"/>
    </xf>
    <xf numFmtId="0" fontId="5" fillId="8" borderId="26" xfId="0" applyFont="1" applyFill="1" applyBorder="1" applyAlignment="1">
      <alignment horizontal="center" vertical="top" wrapText="1"/>
    </xf>
    <xf numFmtId="49" fontId="2" fillId="8" borderId="26" xfId="0" applyNumberFormat="1" applyFont="1" applyFill="1" applyBorder="1" applyAlignment="1">
      <alignment horizontal="center" vertical="center" textRotation="90" wrapText="1"/>
    </xf>
    <xf numFmtId="49" fontId="5" fillId="8" borderId="26" xfId="0" applyNumberFormat="1" applyFont="1" applyFill="1" applyBorder="1" applyAlignment="1">
      <alignment horizontal="center" vertical="top"/>
    </xf>
    <xf numFmtId="0" fontId="3" fillId="8" borderId="26" xfId="0" applyFont="1" applyFill="1" applyBorder="1" applyAlignment="1">
      <alignment vertical="top" wrapText="1"/>
    </xf>
    <xf numFmtId="0" fontId="7" fillId="6" borderId="30" xfId="0" applyFont="1" applyFill="1" applyBorder="1" applyAlignment="1">
      <alignment vertical="top" wrapText="1"/>
    </xf>
    <xf numFmtId="49" fontId="5" fillId="8" borderId="43" xfId="0" applyNumberFormat="1" applyFont="1" applyFill="1" applyBorder="1" applyAlignment="1">
      <alignment horizontal="center" vertical="top"/>
    </xf>
    <xf numFmtId="3" fontId="3" fillId="6" borderId="15" xfId="0" applyNumberFormat="1" applyFont="1" applyFill="1" applyBorder="1" applyAlignment="1">
      <alignment horizontal="center" vertical="top" wrapText="1"/>
    </xf>
    <xf numFmtId="49" fontId="3" fillId="6" borderId="84" xfId="0" applyNumberFormat="1" applyFont="1" applyFill="1" applyBorder="1" applyAlignment="1">
      <alignment horizontal="center" vertical="top" wrapText="1"/>
    </xf>
    <xf numFmtId="49" fontId="3" fillId="6" borderId="16" xfId="0" applyNumberFormat="1" applyFont="1" applyFill="1" applyBorder="1" applyAlignment="1">
      <alignment horizontal="center" vertical="top" wrapText="1"/>
    </xf>
    <xf numFmtId="0" fontId="27" fillId="6" borderId="80" xfId="0" applyFont="1" applyFill="1" applyBorder="1" applyAlignment="1">
      <alignment vertical="top" wrapText="1"/>
    </xf>
    <xf numFmtId="1" fontId="3" fillId="6" borderId="16" xfId="0" applyNumberFormat="1" applyFont="1" applyFill="1" applyBorder="1" applyAlignment="1">
      <alignment horizontal="center" vertical="top" wrapText="1"/>
    </xf>
    <xf numFmtId="0" fontId="3" fillId="6" borderId="53" xfId="0" applyFont="1" applyFill="1" applyBorder="1" applyAlignment="1">
      <alignment vertical="top" wrapText="1"/>
    </xf>
    <xf numFmtId="0" fontId="22" fillId="6" borderId="27" xfId="0" applyFont="1" applyFill="1" applyBorder="1" applyAlignment="1">
      <alignment horizontal="left" vertical="top" wrapText="1"/>
    </xf>
    <xf numFmtId="0" fontId="3" fillId="6" borderId="36" xfId="0" applyFont="1" applyFill="1" applyBorder="1" applyAlignment="1">
      <alignment vertical="top" wrapText="1"/>
    </xf>
    <xf numFmtId="0" fontId="3" fillId="0" borderId="9" xfId="1" applyFont="1" applyFill="1" applyBorder="1" applyAlignment="1">
      <alignment vertical="top" wrapText="1"/>
    </xf>
    <xf numFmtId="0" fontId="3" fillId="0" borderId="61" xfId="1" applyFont="1" applyFill="1" applyBorder="1" applyAlignment="1">
      <alignment vertical="top" wrapText="1"/>
    </xf>
    <xf numFmtId="0" fontId="22" fillId="6" borderId="61" xfId="0" applyFont="1" applyFill="1" applyBorder="1" applyAlignment="1">
      <alignment vertical="top" wrapText="1"/>
    </xf>
    <xf numFmtId="49" fontId="3" fillId="6" borderId="75" xfId="0" applyNumberFormat="1" applyFont="1" applyFill="1" applyBorder="1" applyAlignment="1">
      <alignment horizontal="center" vertical="top" wrapText="1"/>
    </xf>
    <xf numFmtId="165" fontId="3" fillId="0" borderId="36" xfId="0" applyNumberFormat="1" applyFont="1" applyFill="1" applyBorder="1" applyAlignment="1">
      <alignment horizontal="center" vertical="top"/>
    </xf>
    <xf numFmtId="49" fontId="5" fillId="6" borderId="1" xfId="0" applyNumberFormat="1" applyFont="1" applyFill="1" applyBorder="1" applyAlignment="1">
      <alignment horizontal="center" vertical="top"/>
    </xf>
    <xf numFmtId="49" fontId="15" fillId="10" borderId="31" xfId="0" applyNumberFormat="1" applyFont="1" applyFill="1" applyBorder="1" applyAlignment="1">
      <alignment horizontal="center" vertical="top"/>
    </xf>
    <xf numFmtId="49" fontId="15" fillId="9" borderId="22" xfId="0" applyNumberFormat="1" applyFont="1" applyFill="1" applyBorder="1" applyAlignment="1">
      <alignment horizontal="center" vertical="top"/>
    </xf>
    <xf numFmtId="3" fontId="11" fillId="6" borderId="55" xfId="0" applyNumberFormat="1" applyFont="1" applyFill="1" applyBorder="1" applyAlignment="1">
      <alignment horizontal="left" vertical="top" wrapText="1"/>
    </xf>
    <xf numFmtId="3" fontId="3" fillId="6" borderId="22" xfId="0" applyNumberFormat="1" applyFont="1" applyFill="1" applyBorder="1" applyAlignment="1">
      <alignment horizontal="left" vertical="top" wrapText="1"/>
    </xf>
    <xf numFmtId="3" fontId="5" fillId="6" borderId="26" xfId="0" applyNumberFormat="1" applyFont="1" applyFill="1" applyBorder="1" applyAlignment="1">
      <alignment horizontal="center" vertical="top" wrapText="1"/>
    </xf>
    <xf numFmtId="49" fontId="15" fillId="6" borderId="26" xfId="0" applyNumberFormat="1" applyFont="1" applyFill="1" applyBorder="1" applyAlignment="1">
      <alignment horizontal="center" vertical="top"/>
    </xf>
    <xf numFmtId="0" fontId="9" fillId="6" borderId="17" xfId="0" applyFont="1" applyFill="1" applyBorder="1" applyAlignment="1">
      <alignment horizontal="center" vertical="center" textRotation="90" wrapText="1"/>
    </xf>
    <xf numFmtId="165" fontId="3" fillId="6" borderId="36" xfId="1" applyNumberFormat="1" applyFont="1" applyFill="1" applyBorder="1" applyAlignment="1">
      <alignment horizontal="center" vertical="center"/>
    </xf>
    <xf numFmtId="165" fontId="3" fillId="6" borderId="1" xfId="0" applyNumberFormat="1" applyFont="1" applyFill="1" applyBorder="1" applyAlignment="1">
      <alignment horizontal="center" vertical="top" wrapText="1"/>
    </xf>
    <xf numFmtId="49" fontId="5" fillId="8" borderId="46" xfId="0" applyNumberFormat="1" applyFont="1" applyFill="1" applyBorder="1" applyAlignment="1">
      <alignment horizontal="center" vertical="top" wrapText="1"/>
    </xf>
    <xf numFmtId="0" fontId="3" fillId="0" borderId="70" xfId="0" applyFont="1" applyFill="1" applyBorder="1" applyAlignment="1">
      <alignment horizontal="center" vertical="center"/>
    </xf>
    <xf numFmtId="0" fontId="3" fillId="6" borderId="79" xfId="0" applyFont="1" applyFill="1" applyBorder="1" applyAlignment="1">
      <alignment vertical="top" wrapText="1"/>
    </xf>
    <xf numFmtId="3" fontId="2" fillId="6" borderId="0" xfId="0" applyNumberFormat="1" applyFont="1" applyFill="1" applyBorder="1" applyAlignment="1">
      <alignment horizontal="center" vertical="top" textRotation="90" wrapText="1"/>
    </xf>
    <xf numFmtId="3" fontId="3" fillId="6" borderId="75" xfId="0" applyNumberFormat="1" applyFont="1" applyFill="1" applyBorder="1" applyAlignment="1">
      <alignment horizontal="center" vertical="top"/>
    </xf>
    <xf numFmtId="0" fontId="3" fillId="6" borderId="2" xfId="0" applyFont="1" applyFill="1" applyBorder="1" applyAlignment="1">
      <alignment horizontal="left" vertical="top" wrapText="1"/>
    </xf>
    <xf numFmtId="0" fontId="3" fillId="6" borderId="35" xfId="0" applyFont="1" applyFill="1" applyBorder="1" applyAlignment="1">
      <alignment horizontal="center" vertical="center" textRotation="90"/>
    </xf>
    <xf numFmtId="0" fontId="3" fillId="6" borderId="85" xfId="0" applyFont="1" applyFill="1" applyBorder="1" applyAlignment="1">
      <alignment horizontal="center" vertical="top" wrapText="1"/>
    </xf>
    <xf numFmtId="165" fontId="3" fillId="0" borderId="5" xfId="0" applyNumberFormat="1" applyFont="1" applyFill="1" applyBorder="1" applyAlignment="1">
      <alignment horizontal="center" vertical="center"/>
    </xf>
    <xf numFmtId="0" fontId="0" fillId="6" borderId="8" xfId="0" applyFill="1" applyBorder="1" applyAlignment="1">
      <alignment horizontal="center" vertical="center" wrapText="1"/>
    </xf>
    <xf numFmtId="165" fontId="3" fillId="6" borderId="36" xfId="1" applyNumberFormat="1" applyFont="1" applyFill="1" applyBorder="1" applyAlignment="1">
      <alignment horizontal="center" vertical="top"/>
    </xf>
    <xf numFmtId="0" fontId="3" fillId="6" borderId="71" xfId="1" applyFont="1" applyFill="1" applyBorder="1" applyAlignment="1">
      <alignment horizontal="left" vertical="top" wrapText="1"/>
    </xf>
    <xf numFmtId="3" fontId="5" fillId="10" borderId="9" xfId="0" applyNumberFormat="1" applyFont="1" applyFill="1" applyBorder="1" applyAlignment="1">
      <alignment vertical="top"/>
    </xf>
    <xf numFmtId="3" fontId="5" fillId="3" borderId="14" xfId="0" applyNumberFormat="1" applyFont="1" applyFill="1" applyBorder="1" applyAlignment="1">
      <alignment vertical="top"/>
    </xf>
    <xf numFmtId="3" fontId="5" fillId="8" borderId="14" xfId="0" applyNumberFormat="1" applyFont="1" applyFill="1" applyBorder="1" applyAlignment="1">
      <alignment vertical="top"/>
    </xf>
    <xf numFmtId="3" fontId="3" fillId="6" borderId="15" xfId="0" applyNumberFormat="1" applyFont="1" applyFill="1" applyBorder="1" applyAlignment="1">
      <alignment horizontal="center" vertical="top"/>
    </xf>
    <xf numFmtId="3" fontId="3" fillId="6" borderId="20" xfId="0" applyNumberFormat="1" applyFont="1" applyFill="1" applyBorder="1" applyAlignment="1">
      <alignment horizontal="center" vertical="center" wrapText="1"/>
    </xf>
    <xf numFmtId="0" fontId="7" fillId="0" borderId="8" xfId="0" applyFont="1" applyBorder="1" applyAlignment="1">
      <alignment horizontal="center" vertical="top" wrapText="1"/>
    </xf>
    <xf numFmtId="165" fontId="5" fillId="8" borderId="26" xfId="0" applyNumberFormat="1" applyFont="1" applyFill="1" applyBorder="1" applyAlignment="1">
      <alignment horizontal="center" vertical="top"/>
    </xf>
    <xf numFmtId="165" fontId="5" fillId="3" borderId="52" xfId="0" applyNumberFormat="1" applyFont="1" applyFill="1" applyBorder="1" applyAlignment="1">
      <alignment horizontal="center" vertical="top"/>
    </xf>
    <xf numFmtId="0" fontId="3" fillId="6" borderId="89" xfId="0" applyFont="1" applyFill="1" applyBorder="1" applyAlignment="1">
      <alignment vertical="center" wrapText="1"/>
    </xf>
    <xf numFmtId="0" fontId="3" fillId="6" borderId="90" xfId="0" applyFont="1" applyFill="1" applyBorder="1" applyAlignment="1">
      <alignment vertical="center" wrapText="1"/>
    </xf>
    <xf numFmtId="0" fontId="3" fillId="6" borderId="84" xfId="0" applyFont="1" applyFill="1" applyBorder="1" applyAlignment="1">
      <alignment horizontal="center" vertical="center"/>
    </xf>
    <xf numFmtId="0" fontId="3" fillId="6" borderId="92" xfId="0" applyFont="1" applyFill="1" applyBorder="1" applyAlignment="1">
      <alignment vertical="center" wrapText="1"/>
    </xf>
    <xf numFmtId="0" fontId="3" fillId="6" borderId="78" xfId="0" applyFont="1" applyFill="1" applyBorder="1" applyAlignment="1">
      <alignment horizontal="center" vertical="center"/>
    </xf>
    <xf numFmtId="0" fontId="3" fillId="6" borderId="69" xfId="0" applyFont="1" applyFill="1" applyBorder="1" applyAlignment="1">
      <alignment horizontal="center" vertical="center"/>
    </xf>
    <xf numFmtId="165" fontId="3" fillId="6" borderId="89" xfId="0" applyNumberFormat="1" applyFont="1" applyFill="1" applyBorder="1" applyAlignment="1">
      <alignment vertical="center" wrapText="1"/>
    </xf>
    <xf numFmtId="49" fontId="5" fillId="2" borderId="30" xfId="0" applyNumberFormat="1" applyFont="1" applyFill="1" applyBorder="1" applyAlignment="1">
      <alignment horizontal="center" vertical="top" wrapText="1"/>
    </xf>
    <xf numFmtId="0" fontId="5" fillId="2" borderId="30" xfId="0" applyFont="1" applyFill="1" applyBorder="1" applyAlignment="1">
      <alignment horizontal="left" vertical="top" wrapText="1"/>
    </xf>
    <xf numFmtId="0" fontId="5" fillId="2" borderId="17" xfId="0" applyFont="1" applyFill="1" applyBorder="1" applyAlignment="1">
      <alignment horizontal="center" vertical="top" wrapText="1"/>
    </xf>
    <xf numFmtId="0" fontId="3" fillId="0" borderId="20" xfId="0" applyFont="1" applyBorder="1" applyAlignment="1">
      <alignment horizontal="center" vertical="top" wrapText="1"/>
    </xf>
    <xf numFmtId="1" fontId="3" fillId="6" borderId="29"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47" xfId="0" applyFont="1" applyFill="1" applyBorder="1" applyAlignment="1">
      <alignment horizontal="center" vertical="center" textRotation="90" wrapText="1"/>
    </xf>
    <xf numFmtId="0" fontId="3" fillId="6" borderId="81" xfId="0" applyFont="1" applyFill="1" applyBorder="1" applyAlignment="1">
      <alignment vertical="top" wrapText="1"/>
    </xf>
    <xf numFmtId="0" fontId="5" fillId="6" borderId="18" xfId="0" applyFont="1" applyFill="1" applyBorder="1" applyAlignment="1">
      <alignment horizontal="center" vertical="center"/>
    </xf>
    <xf numFmtId="1" fontId="3" fillId="6" borderId="78" xfId="0" applyNumberFormat="1" applyFont="1" applyFill="1" applyBorder="1" applyAlignment="1">
      <alignment horizontal="center" vertical="top" wrapText="1"/>
    </xf>
    <xf numFmtId="0" fontId="20" fillId="6" borderId="14" xfId="0" applyFont="1" applyFill="1" applyBorder="1" applyAlignment="1">
      <alignment horizontal="left" vertical="top" wrapText="1"/>
    </xf>
    <xf numFmtId="165" fontId="3" fillId="6" borderId="88" xfId="0" applyNumberFormat="1" applyFont="1" applyFill="1" applyBorder="1" applyAlignment="1">
      <alignment horizontal="center" vertical="top" wrapText="1"/>
    </xf>
    <xf numFmtId="165" fontId="3" fillId="6" borderId="29" xfId="0" applyNumberFormat="1" applyFont="1" applyFill="1" applyBorder="1" applyAlignment="1">
      <alignment vertical="top"/>
    </xf>
    <xf numFmtId="0" fontId="3" fillId="6" borderId="35" xfId="0" applyFont="1" applyFill="1" applyBorder="1" applyAlignment="1">
      <alignment vertical="top" wrapText="1"/>
    </xf>
    <xf numFmtId="0" fontId="3" fillId="6" borderId="13" xfId="0" applyFont="1" applyFill="1" applyBorder="1" applyAlignment="1">
      <alignment horizontal="left" vertical="top" wrapText="1"/>
    </xf>
    <xf numFmtId="3" fontId="11" fillId="6" borderId="61" xfId="0" applyNumberFormat="1" applyFont="1" applyFill="1" applyBorder="1" applyAlignment="1">
      <alignment horizontal="center" vertical="top"/>
    </xf>
    <xf numFmtId="165" fontId="11" fillId="6" borderId="20" xfId="0" applyNumberFormat="1" applyFont="1" applyFill="1" applyBorder="1" applyAlignment="1">
      <alignment horizontal="center" vertical="top"/>
    </xf>
    <xf numFmtId="165" fontId="3" fillId="6" borderId="61" xfId="1" applyNumberFormat="1" applyFont="1" applyFill="1" applyBorder="1" applyAlignment="1">
      <alignment horizontal="center" vertical="top"/>
    </xf>
    <xf numFmtId="4" fontId="3" fillId="2" borderId="16" xfId="0" applyNumberFormat="1" applyFont="1" applyFill="1" applyBorder="1" applyAlignment="1">
      <alignment horizontal="center" vertical="top"/>
    </xf>
    <xf numFmtId="165" fontId="3" fillId="2" borderId="69" xfId="0" applyNumberFormat="1" applyFont="1" applyFill="1" applyBorder="1" applyAlignment="1">
      <alignment horizontal="center" vertical="top"/>
    </xf>
    <xf numFmtId="0" fontId="3" fillId="6" borderId="75"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wrapText="1"/>
    </xf>
    <xf numFmtId="0" fontId="3" fillId="12" borderId="36" xfId="0" applyFont="1" applyFill="1" applyBorder="1" applyAlignment="1">
      <alignment vertical="top" wrapText="1"/>
    </xf>
    <xf numFmtId="0" fontId="3" fillId="12" borderId="61" xfId="0" applyFont="1" applyFill="1" applyBorder="1" applyAlignment="1">
      <alignment vertical="top" wrapText="1"/>
    </xf>
    <xf numFmtId="0" fontId="3" fillId="8" borderId="31" xfId="0" applyFont="1" applyFill="1" applyBorder="1" applyAlignment="1">
      <alignment horizontal="left" vertical="top" wrapText="1"/>
    </xf>
    <xf numFmtId="49" fontId="5" fillId="6" borderId="49" xfId="0" applyNumberFormat="1" applyFont="1" applyFill="1" applyBorder="1" applyAlignment="1">
      <alignment horizontal="center" vertical="top"/>
    </xf>
    <xf numFmtId="0" fontId="3" fillId="6" borderId="61" xfId="0" applyFont="1" applyFill="1" applyBorder="1" applyAlignment="1">
      <alignment horizontal="center" vertical="top" wrapText="1"/>
    </xf>
    <xf numFmtId="0" fontId="3" fillId="6" borderId="96" xfId="0" applyNumberFormat="1" applyFont="1" applyFill="1" applyBorder="1" applyAlignment="1">
      <alignment horizontal="center" vertical="top" wrapText="1"/>
    </xf>
    <xf numFmtId="0" fontId="3" fillId="6" borderId="36" xfId="0" applyFont="1" applyFill="1" applyBorder="1" applyAlignment="1">
      <alignment horizontal="center" vertical="top" wrapText="1"/>
    </xf>
    <xf numFmtId="0" fontId="3" fillId="6" borderId="66" xfId="0" applyFont="1" applyFill="1" applyBorder="1" applyAlignment="1">
      <alignment horizontal="center" vertical="top" wrapText="1"/>
    </xf>
    <xf numFmtId="165" fontId="5" fillId="8" borderId="32" xfId="0" applyNumberFormat="1" applyFont="1" applyFill="1" applyBorder="1" applyAlignment="1">
      <alignment horizontal="center" vertical="top"/>
    </xf>
    <xf numFmtId="0" fontId="3" fillId="6" borderId="17" xfId="0" applyFont="1" applyFill="1" applyBorder="1" applyAlignment="1">
      <alignment vertical="top" wrapText="1"/>
    </xf>
    <xf numFmtId="0" fontId="3" fillId="0" borderId="35" xfId="0" applyFont="1" applyBorder="1" applyAlignment="1">
      <alignment horizontal="center" vertical="center" textRotation="90"/>
    </xf>
    <xf numFmtId="3" fontId="16" fillId="6" borderId="0" xfId="0" applyNumberFormat="1" applyFont="1" applyFill="1" applyBorder="1" applyAlignment="1">
      <alignment horizontal="center" vertical="center" textRotation="90" wrapText="1"/>
    </xf>
    <xf numFmtId="49" fontId="3" fillId="6" borderId="49" xfId="0" applyNumberFormat="1" applyFont="1" applyFill="1" applyBorder="1" applyAlignment="1">
      <alignment horizontal="center" vertical="top" wrapText="1"/>
    </xf>
    <xf numFmtId="0" fontId="3" fillId="6" borderId="45" xfId="0" applyFont="1" applyFill="1" applyBorder="1" applyAlignment="1">
      <alignment vertical="top" wrapText="1"/>
    </xf>
    <xf numFmtId="0" fontId="3" fillId="6" borderId="29" xfId="0" applyFont="1" applyFill="1" applyBorder="1" applyAlignment="1">
      <alignment horizontal="center" vertical="top"/>
    </xf>
    <xf numFmtId="0" fontId="3" fillId="6" borderId="38" xfId="0" applyFont="1" applyFill="1" applyBorder="1" applyAlignment="1">
      <alignment vertical="top" wrapText="1"/>
    </xf>
    <xf numFmtId="0" fontId="3" fillId="6" borderId="1" xfId="0" applyFont="1" applyFill="1" applyBorder="1" applyAlignment="1">
      <alignment horizontal="center" vertical="top"/>
    </xf>
    <xf numFmtId="0" fontId="3" fillId="6" borderId="16" xfId="0" applyFont="1" applyFill="1" applyBorder="1" applyAlignment="1">
      <alignment horizontal="center" vertical="top"/>
    </xf>
    <xf numFmtId="165" fontId="3" fillId="6" borderId="8" xfId="1"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0" fontId="3" fillId="6" borderId="93" xfId="0" applyFont="1" applyFill="1" applyBorder="1" applyAlignment="1">
      <alignment vertical="top" wrapText="1"/>
    </xf>
    <xf numFmtId="0" fontId="3" fillId="6" borderId="89" xfId="0" applyFont="1" applyFill="1" applyBorder="1" applyAlignment="1">
      <alignment vertical="top" wrapText="1"/>
    </xf>
    <xf numFmtId="1" fontId="3" fillId="0" borderId="0" xfId="0" applyNumberFormat="1" applyFont="1" applyBorder="1" applyAlignment="1">
      <alignment vertical="top"/>
    </xf>
    <xf numFmtId="3" fontId="3" fillId="0" borderId="1" xfId="0" applyNumberFormat="1" applyFont="1" applyFill="1" applyBorder="1" applyAlignment="1">
      <alignment horizontal="center" vertical="top" wrapText="1"/>
    </xf>
    <xf numFmtId="3" fontId="9" fillId="0" borderId="61" xfId="1" applyNumberFormat="1" applyFont="1" applyBorder="1" applyAlignment="1">
      <alignment horizontal="center" vertical="top"/>
    </xf>
    <xf numFmtId="165" fontId="3" fillId="0" borderId="20" xfId="1" applyNumberFormat="1" applyFont="1" applyFill="1" applyBorder="1" applyAlignment="1">
      <alignment horizontal="center" vertical="top"/>
    </xf>
    <xf numFmtId="0" fontId="3" fillId="6" borderId="84" xfId="0" applyNumberFormat="1" applyFont="1" applyFill="1" applyBorder="1" applyAlignment="1">
      <alignment horizontal="center" vertical="top" wrapText="1"/>
    </xf>
    <xf numFmtId="49" fontId="5" fillId="6" borderId="16" xfId="0" applyNumberFormat="1" applyFont="1" applyFill="1" applyBorder="1" applyAlignment="1">
      <alignment horizontal="center" vertical="top"/>
    </xf>
    <xf numFmtId="49" fontId="3" fillId="6" borderId="8" xfId="0" applyNumberFormat="1" applyFont="1" applyFill="1" applyBorder="1" applyAlignment="1">
      <alignment horizontal="center" vertical="top" wrapText="1"/>
    </xf>
    <xf numFmtId="0" fontId="7" fillId="6" borderId="8" xfId="0" applyFont="1" applyFill="1" applyBorder="1" applyAlignment="1">
      <alignment horizontal="center" vertical="top" wrapText="1"/>
    </xf>
    <xf numFmtId="0" fontId="3" fillId="6" borderId="14" xfId="0" applyFont="1" applyFill="1" applyBorder="1" applyAlignment="1">
      <alignment horizontal="left" vertical="top" wrapText="1"/>
    </xf>
    <xf numFmtId="49" fontId="3" fillId="6" borderId="8"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top"/>
    </xf>
    <xf numFmtId="49" fontId="5" fillId="6" borderId="14"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3" fillId="6" borderId="18" xfId="0" applyFont="1" applyFill="1" applyBorder="1" applyAlignment="1">
      <alignment horizontal="center" vertical="center" textRotation="90" wrapText="1"/>
    </xf>
    <xf numFmtId="0" fontId="3" fillId="6" borderId="14" xfId="0" applyFont="1" applyFill="1" applyBorder="1" applyAlignment="1">
      <alignment horizontal="center" vertical="center" textRotation="90" wrapText="1"/>
    </xf>
    <xf numFmtId="0" fontId="3" fillId="6" borderId="30"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49" fontId="5" fillId="6" borderId="16" xfId="0" applyNumberFormat="1" applyFont="1" applyFill="1" applyBorder="1" applyAlignment="1">
      <alignment horizontal="center" vertical="top" wrapText="1"/>
    </xf>
    <xf numFmtId="0" fontId="3" fillId="6" borderId="44" xfId="0" applyFont="1" applyFill="1" applyBorder="1" applyAlignment="1">
      <alignment horizontal="left" vertical="top" wrapText="1"/>
    </xf>
    <xf numFmtId="0" fontId="3" fillId="6" borderId="9" xfId="0" applyFont="1" applyFill="1" applyBorder="1" applyAlignment="1">
      <alignment vertical="top" wrapText="1"/>
    </xf>
    <xf numFmtId="49" fontId="1" fillId="6" borderId="14" xfId="0" applyNumberFormat="1" applyFont="1" applyFill="1" applyBorder="1" applyAlignment="1">
      <alignment horizontal="center" vertical="center" textRotation="90" wrapText="1"/>
    </xf>
    <xf numFmtId="49" fontId="1" fillId="6" borderId="30" xfId="0" applyNumberFormat="1" applyFont="1" applyFill="1" applyBorder="1" applyAlignment="1">
      <alignment horizontal="center" vertical="center" textRotation="90" wrapText="1"/>
    </xf>
    <xf numFmtId="49" fontId="5" fillId="6" borderId="29" xfId="0" applyNumberFormat="1" applyFont="1" applyFill="1" applyBorder="1" applyAlignment="1">
      <alignment horizontal="center" vertical="top"/>
    </xf>
    <xf numFmtId="49" fontId="3" fillId="6" borderId="20" xfId="0" applyNumberFormat="1" applyFont="1" applyFill="1" applyBorder="1" applyAlignment="1">
      <alignment horizontal="center" vertical="top" wrapText="1"/>
    </xf>
    <xf numFmtId="49" fontId="5" fillId="3" borderId="46" xfId="0" applyNumberFormat="1" applyFont="1" applyFill="1" applyBorder="1" applyAlignment="1">
      <alignment horizontal="center" vertical="top"/>
    </xf>
    <xf numFmtId="49" fontId="9" fillId="6" borderId="14" xfId="0" applyNumberFormat="1"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3" fillId="6" borderId="46" xfId="0" applyFont="1" applyFill="1" applyBorder="1" applyAlignment="1">
      <alignment horizontal="center" vertical="center" textRotation="90" wrapText="1"/>
    </xf>
    <xf numFmtId="0" fontId="3" fillId="6" borderId="8"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9" xfId="1" applyFont="1" applyFill="1" applyBorder="1" applyAlignment="1">
      <alignment vertical="top" wrapText="1"/>
    </xf>
    <xf numFmtId="3" fontId="9" fillId="6" borderId="14" xfId="0" applyNumberFormat="1" applyFont="1" applyFill="1" applyBorder="1" applyAlignment="1">
      <alignment horizontal="center" vertical="center" textRotation="90" wrapText="1"/>
    </xf>
    <xf numFmtId="0" fontId="3" fillId="6" borderId="61" xfId="0" applyFont="1" applyFill="1" applyBorder="1" applyAlignment="1">
      <alignment horizontal="left" vertical="top" wrapText="1"/>
    </xf>
    <xf numFmtId="0" fontId="3" fillId="6" borderId="35"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49" fontId="5" fillId="10" borderId="7" xfId="0" applyNumberFormat="1"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8" borderId="24"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3" fillId="0" borderId="7" xfId="0" applyFont="1" applyFill="1" applyBorder="1" applyAlignment="1">
      <alignment horizontal="left" vertical="top" wrapText="1"/>
    </xf>
    <xf numFmtId="165" fontId="3" fillId="0" borderId="8" xfId="0" applyNumberFormat="1" applyFont="1" applyFill="1" applyBorder="1" applyAlignment="1">
      <alignment horizontal="center" vertical="top"/>
    </xf>
    <xf numFmtId="0" fontId="3" fillId="6" borderId="81" xfId="0" applyFont="1" applyFill="1" applyBorder="1" applyAlignment="1">
      <alignment horizontal="left" vertical="top" wrapText="1"/>
    </xf>
    <xf numFmtId="49" fontId="9" fillId="6" borderId="30" xfId="0" applyNumberFormat="1" applyFont="1" applyFill="1" applyBorder="1" applyAlignment="1">
      <alignment horizontal="center" vertical="center" textRotation="90" wrapText="1"/>
    </xf>
    <xf numFmtId="49" fontId="3" fillId="6" borderId="36" xfId="0" applyNumberFormat="1" applyFont="1" applyFill="1" applyBorder="1" applyAlignment="1">
      <alignment horizontal="center" vertical="top" wrapText="1"/>
    </xf>
    <xf numFmtId="49" fontId="5" fillId="10" borderId="10" xfId="0" applyNumberFormat="1" applyFont="1" applyFill="1" applyBorder="1" applyAlignment="1">
      <alignment horizontal="center" vertical="top"/>
    </xf>
    <xf numFmtId="49" fontId="5" fillId="3" borderId="55"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0" fillId="0" borderId="22" xfId="0" applyNumberFormat="1" applyFont="1" applyBorder="1" applyAlignment="1">
      <alignment horizontal="center" vertical="center" textRotation="90" wrapText="1"/>
    </xf>
    <xf numFmtId="49" fontId="3" fillId="6" borderId="20"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top" wrapText="1"/>
    </xf>
    <xf numFmtId="49" fontId="5" fillId="6" borderId="14" xfId="0" applyNumberFormat="1" applyFont="1" applyFill="1" applyBorder="1" applyAlignment="1">
      <alignment horizontal="center" vertical="top" wrapText="1"/>
    </xf>
    <xf numFmtId="49" fontId="5" fillId="6" borderId="30" xfId="0" applyNumberFormat="1" applyFont="1" applyFill="1" applyBorder="1" applyAlignment="1">
      <alignment horizontal="center" vertical="top" wrapText="1"/>
    </xf>
    <xf numFmtId="49" fontId="3" fillId="6" borderId="49" xfId="0" applyNumberFormat="1" applyFont="1" applyFill="1" applyBorder="1" applyAlignment="1">
      <alignment horizontal="center" vertical="center" wrapText="1"/>
    </xf>
    <xf numFmtId="0" fontId="2" fillId="6" borderId="18"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0" fontId="3" fillId="6" borderId="9" xfId="0" applyFont="1" applyFill="1" applyBorder="1" applyAlignment="1">
      <alignment horizontal="left" vertical="top" wrapText="1"/>
    </xf>
    <xf numFmtId="0" fontId="3" fillId="6" borderId="27" xfId="0" applyFont="1" applyFill="1" applyBorder="1" applyAlignment="1">
      <alignment horizontal="left" vertical="top" wrapText="1"/>
    </xf>
    <xf numFmtId="0" fontId="7" fillId="9" borderId="59" xfId="0" applyFont="1" applyFill="1" applyBorder="1" applyAlignment="1">
      <alignment horizontal="left" vertical="top" wrapText="1"/>
    </xf>
    <xf numFmtId="0" fontId="3" fillId="2" borderId="8" xfId="0" applyFont="1" applyFill="1" applyBorder="1" applyAlignment="1">
      <alignment horizontal="center" vertical="top" wrapText="1"/>
    </xf>
    <xf numFmtId="0" fontId="3" fillId="6" borderId="47" xfId="0" applyFont="1" applyFill="1" applyBorder="1" applyAlignment="1">
      <alignment vertical="top" wrapText="1"/>
    </xf>
    <xf numFmtId="49" fontId="5" fillId="8" borderId="14" xfId="0" applyNumberFormat="1" applyFont="1" applyFill="1" applyBorder="1" applyAlignment="1">
      <alignment horizontal="center" vertical="top" wrapText="1"/>
    </xf>
    <xf numFmtId="0" fontId="7" fillId="6" borderId="14" xfId="0" applyFont="1" applyFill="1" applyBorder="1" applyAlignment="1">
      <alignment vertical="top" wrapText="1"/>
    </xf>
    <xf numFmtId="0" fontId="3" fillId="6" borderId="45" xfId="0" applyFont="1" applyFill="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5" fillId="0" borderId="0" xfId="0" applyNumberFormat="1" applyFont="1" applyFill="1" applyBorder="1" applyAlignment="1">
      <alignment horizontal="center" vertical="top" wrapText="1"/>
    </xf>
    <xf numFmtId="0" fontId="3" fillId="6" borderId="41" xfId="1" applyFont="1" applyFill="1" applyBorder="1" applyAlignment="1">
      <alignment vertical="top" wrapText="1"/>
    </xf>
    <xf numFmtId="49" fontId="5" fillId="6" borderId="46" xfId="0" applyNumberFormat="1" applyFont="1" applyFill="1" applyBorder="1" applyAlignment="1">
      <alignment horizontal="center" vertical="top"/>
    </xf>
    <xf numFmtId="165" fontId="3" fillId="0" borderId="49" xfId="0" applyNumberFormat="1" applyFont="1" applyFill="1" applyBorder="1" applyAlignment="1">
      <alignment horizontal="center" vertical="top"/>
    </xf>
    <xf numFmtId="0" fontId="3" fillId="6" borderId="7" xfId="0" applyFont="1" applyFill="1" applyBorder="1" applyAlignment="1">
      <alignment horizontal="left" vertical="top" wrapText="1"/>
    </xf>
    <xf numFmtId="0" fontId="5" fillId="0" borderId="0" xfId="0" applyNumberFormat="1" applyFont="1" applyAlignment="1">
      <alignment horizontal="center" vertical="top"/>
    </xf>
    <xf numFmtId="0" fontId="3" fillId="6" borderId="14" xfId="0" applyFont="1" applyFill="1" applyBorder="1" applyAlignment="1">
      <alignment horizontal="center" vertical="center" textRotation="90"/>
    </xf>
    <xf numFmtId="0" fontId="3" fillId="6" borderId="8" xfId="0" applyFont="1" applyFill="1" applyBorder="1" applyAlignment="1">
      <alignment horizontal="center" vertical="center" wrapText="1"/>
    </xf>
    <xf numFmtId="0" fontId="0" fillId="0" borderId="8" xfId="0" applyBorder="1" applyAlignment="1">
      <alignment horizontal="center" vertical="center" wrapText="1"/>
    </xf>
    <xf numFmtId="0" fontId="3" fillId="6" borderId="61" xfId="0" applyFont="1" applyFill="1" applyBorder="1" applyAlignment="1">
      <alignment horizontal="left" vertical="top" wrapText="1"/>
    </xf>
    <xf numFmtId="0" fontId="3" fillId="6" borderId="45" xfId="0" applyFont="1" applyFill="1" applyBorder="1" applyAlignment="1">
      <alignment horizontal="left" vertical="top" wrapText="1"/>
    </xf>
    <xf numFmtId="49" fontId="3" fillId="6" borderId="8" xfId="0" applyNumberFormat="1" applyFont="1" applyFill="1" applyBorder="1" applyAlignment="1">
      <alignment horizontal="center" vertical="top" wrapText="1"/>
    </xf>
    <xf numFmtId="0" fontId="3" fillId="6" borderId="9" xfId="0" applyFont="1" applyFill="1" applyBorder="1" applyAlignment="1">
      <alignment vertical="top" wrapText="1"/>
    </xf>
    <xf numFmtId="0" fontId="7" fillId="9" borderId="59"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8" borderId="14" xfId="0" applyNumberFormat="1" applyFont="1" applyFill="1" applyBorder="1" applyAlignment="1">
      <alignment horizontal="center" vertical="top" wrapText="1"/>
    </xf>
    <xf numFmtId="0" fontId="3" fillId="6" borderId="14" xfId="0" applyFont="1" applyFill="1" applyBorder="1" applyAlignment="1">
      <alignment horizontal="left" vertical="top" wrapText="1"/>
    </xf>
    <xf numFmtId="49" fontId="3" fillId="6" borderId="8" xfId="0" applyNumberFormat="1" applyFont="1" applyFill="1" applyBorder="1" applyAlignment="1">
      <alignment horizontal="center" vertical="center" wrapText="1"/>
    </xf>
    <xf numFmtId="49" fontId="3" fillId="6" borderId="20" xfId="0" applyNumberFormat="1"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6" borderId="47" xfId="0" applyFont="1" applyFill="1" applyBorder="1" applyAlignment="1">
      <alignment vertical="top" wrapText="1"/>
    </xf>
    <xf numFmtId="0" fontId="3" fillId="6" borderId="9" xfId="1" applyFont="1" applyFill="1" applyBorder="1" applyAlignment="1">
      <alignment vertical="top" wrapText="1"/>
    </xf>
    <xf numFmtId="0" fontId="3" fillId="6" borderId="9" xfId="0" applyFont="1" applyFill="1" applyBorder="1" applyAlignment="1">
      <alignment horizontal="left" vertical="top" wrapText="1"/>
    </xf>
    <xf numFmtId="0" fontId="3" fillId="6" borderId="27" xfId="0" applyFont="1" applyFill="1" applyBorder="1" applyAlignment="1">
      <alignment horizontal="left" vertical="top" wrapText="1"/>
    </xf>
    <xf numFmtId="49" fontId="5" fillId="6" borderId="14" xfId="0" applyNumberFormat="1" applyFont="1" applyFill="1" applyBorder="1" applyAlignment="1">
      <alignment horizontal="center" vertical="top" wrapText="1"/>
    </xf>
    <xf numFmtId="49" fontId="5" fillId="6" borderId="30" xfId="0" applyNumberFormat="1" applyFont="1" applyFill="1" applyBorder="1" applyAlignment="1">
      <alignment horizontal="center" vertical="top" wrapText="1"/>
    </xf>
    <xf numFmtId="49" fontId="5" fillId="6" borderId="16" xfId="0" applyNumberFormat="1" applyFont="1" applyFill="1" applyBorder="1" applyAlignment="1">
      <alignment horizontal="center" vertical="top"/>
    </xf>
    <xf numFmtId="49" fontId="3" fillId="6" borderId="49"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top" wrapText="1"/>
    </xf>
    <xf numFmtId="0" fontId="2" fillId="6" borderId="18"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49" fontId="5" fillId="10" borderId="7"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55"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49" fontId="5" fillId="6" borderId="14" xfId="0" applyNumberFormat="1" applyFont="1" applyFill="1" applyBorder="1" applyAlignment="1">
      <alignment horizontal="center" vertical="top"/>
    </xf>
    <xf numFmtId="49" fontId="0" fillId="0" borderId="22" xfId="0" applyNumberFormat="1" applyFont="1" applyBorder="1" applyAlignment="1">
      <alignment horizontal="center" vertical="center" textRotation="90" wrapText="1"/>
    </xf>
    <xf numFmtId="0" fontId="3" fillId="6" borderId="44" xfId="0" applyFont="1" applyFill="1" applyBorder="1" applyAlignment="1">
      <alignment horizontal="left" vertical="top" wrapText="1"/>
    </xf>
    <xf numFmtId="49" fontId="9" fillId="6" borderId="14" xfId="0" applyNumberFormat="1" applyFont="1" applyFill="1" applyBorder="1" applyAlignment="1">
      <alignment horizontal="center" vertical="center" textRotation="90" wrapText="1"/>
    </xf>
    <xf numFmtId="49" fontId="5" fillId="6" borderId="29" xfId="0" applyNumberFormat="1" applyFont="1" applyFill="1" applyBorder="1" applyAlignment="1">
      <alignment horizontal="center" vertical="top"/>
    </xf>
    <xf numFmtId="49" fontId="3" fillId="6" borderId="36" xfId="0" applyNumberFormat="1" applyFont="1" applyFill="1" applyBorder="1" applyAlignment="1">
      <alignment horizontal="center" vertical="top" wrapText="1"/>
    </xf>
    <xf numFmtId="49" fontId="5" fillId="8" borderId="14"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3" fillId="6" borderId="81" xfId="0" applyFont="1" applyFill="1" applyBorder="1" applyAlignment="1">
      <alignment horizontal="left" vertical="top" wrapText="1"/>
    </xf>
    <xf numFmtId="49" fontId="5" fillId="8" borderId="24"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3" fillId="6" borderId="8" xfId="0" applyFont="1" applyFill="1" applyBorder="1" applyAlignment="1">
      <alignment horizontal="center" vertical="top" wrapText="1"/>
    </xf>
    <xf numFmtId="0" fontId="3" fillId="6" borderId="35"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7" fillId="6" borderId="8" xfId="0" applyFont="1" applyFill="1" applyBorder="1" applyAlignment="1">
      <alignment horizontal="center" vertical="top" wrapText="1"/>
    </xf>
    <xf numFmtId="0" fontId="3" fillId="6" borderId="14" xfId="0"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3" fillId="6" borderId="46" xfId="0" applyFont="1" applyFill="1" applyBorder="1" applyAlignment="1">
      <alignment horizontal="center" vertical="center" textRotation="90" wrapText="1"/>
    </xf>
    <xf numFmtId="49" fontId="1" fillId="6" borderId="14" xfId="0" applyNumberFormat="1" applyFont="1" applyFill="1" applyBorder="1" applyAlignment="1">
      <alignment horizontal="center" vertical="center" textRotation="90" wrapText="1"/>
    </xf>
    <xf numFmtId="49" fontId="1" fillId="6" borderId="30" xfId="0" applyNumberFormat="1" applyFont="1" applyFill="1" applyBorder="1" applyAlignment="1">
      <alignment horizontal="center" vertical="center" textRotation="90" wrapText="1"/>
    </xf>
    <xf numFmtId="49" fontId="5" fillId="6" borderId="16" xfId="0" applyNumberFormat="1" applyFont="1" applyFill="1" applyBorder="1" applyAlignment="1">
      <alignment horizontal="center" vertical="top" wrapText="1"/>
    </xf>
    <xf numFmtId="0" fontId="3" fillId="6" borderId="18" xfId="0" applyFont="1" applyFill="1" applyBorder="1" applyAlignment="1">
      <alignment horizontal="center" vertical="center" textRotation="90" wrapText="1"/>
    </xf>
    <xf numFmtId="0" fontId="3" fillId="6" borderId="30" xfId="0" applyFont="1" applyFill="1" applyBorder="1" applyAlignment="1">
      <alignment horizontal="center" vertical="center" textRotation="90" wrapText="1"/>
    </xf>
    <xf numFmtId="0" fontId="3" fillId="6" borderId="7" xfId="0" applyFont="1" applyFill="1" applyBorder="1" applyAlignment="1">
      <alignment horizontal="left" vertical="top" wrapText="1"/>
    </xf>
    <xf numFmtId="0" fontId="3" fillId="6" borderId="41" xfId="1" applyFont="1" applyFill="1" applyBorder="1" applyAlignment="1">
      <alignment vertical="top" wrapText="1"/>
    </xf>
    <xf numFmtId="0" fontId="3" fillId="6" borderId="14" xfId="0" applyFont="1" applyFill="1" applyBorder="1" applyAlignment="1">
      <alignment horizontal="center" vertical="center" textRotation="90"/>
    </xf>
    <xf numFmtId="0" fontId="3" fillId="6" borderId="8" xfId="0" applyFont="1" applyFill="1" applyBorder="1" applyAlignment="1">
      <alignment horizontal="center" vertical="center" wrapText="1"/>
    </xf>
    <xf numFmtId="0" fontId="0" fillId="0" borderId="8" xfId="0" applyBorder="1" applyAlignment="1">
      <alignment horizontal="center" vertical="center" wrapText="1"/>
    </xf>
    <xf numFmtId="0" fontId="29" fillId="0" borderId="0" xfId="0" applyFont="1"/>
    <xf numFmtId="0" fontId="3" fillId="0" borderId="0" xfId="0" applyFont="1" applyAlignment="1">
      <alignment horizontal="right" wrapText="1"/>
    </xf>
    <xf numFmtId="0" fontId="7" fillId="0" borderId="0" xfId="0" applyFont="1" applyAlignment="1">
      <alignment horizontal="right"/>
    </xf>
    <xf numFmtId="0" fontId="4" fillId="0" borderId="0" xfId="0" applyFont="1" applyAlignment="1">
      <alignment horizontal="center" vertical="top"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textRotation="90" wrapText="1"/>
    </xf>
    <xf numFmtId="0" fontId="27" fillId="6" borderId="80" xfId="0" applyFont="1" applyFill="1" applyBorder="1" applyAlignment="1">
      <alignment horizontal="left" vertical="top" wrapText="1"/>
    </xf>
    <xf numFmtId="0" fontId="3" fillId="6" borderId="98" xfId="0" applyFont="1" applyFill="1" applyBorder="1" applyAlignment="1">
      <alignment vertical="top" wrapText="1"/>
    </xf>
    <xf numFmtId="0" fontId="3" fillId="0" borderId="39" xfId="0" applyFont="1" applyFill="1" applyBorder="1" applyAlignment="1">
      <alignment vertical="top" wrapText="1"/>
    </xf>
    <xf numFmtId="0" fontId="3" fillId="8" borderId="0" xfId="0" applyFont="1" applyFill="1" applyBorder="1" applyAlignment="1">
      <alignment horizontal="left" vertical="top" wrapText="1"/>
    </xf>
    <xf numFmtId="0" fontId="9" fillId="0" borderId="62" xfId="0" applyFont="1" applyFill="1" applyBorder="1" applyAlignment="1">
      <alignment vertical="top" wrapText="1"/>
    </xf>
    <xf numFmtId="0" fontId="3" fillId="0" borderId="0" xfId="0" applyFont="1" applyFill="1" applyBorder="1" applyAlignment="1">
      <alignment vertical="top" wrapText="1"/>
    </xf>
    <xf numFmtId="0" fontId="3" fillId="6" borderId="38" xfId="0" applyFont="1" applyFill="1" applyBorder="1" applyAlignment="1">
      <alignment horizontal="left" vertical="top" wrapText="1"/>
    </xf>
    <xf numFmtId="0" fontId="3" fillId="6" borderId="89" xfId="0" applyFont="1" applyFill="1" applyBorder="1" applyAlignment="1">
      <alignment horizontal="left" vertical="top" wrapText="1"/>
    </xf>
    <xf numFmtId="0" fontId="3" fillId="0" borderId="54" xfId="0" applyFont="1" applyFill="1" applyBorder="1" applyAlignment="1">
      <alignment vertical="top" wrapText="1"/>
    </xf>
    <xf numFmtId="0" fontId="3" fillId="0" borderId="35" xfId="0" applyFont="1" applyBorder="1" applyAlignment="1">
      <alignment vertical="top" wrapText="1"/>
    </xf>
    <xf numFmtId="0" fontId="3" fillId="0" borderId="79" xfId="0" applyFont="1" applyBorder="1" applyAlignment="1">
      <alignment vertical="top" wrapText="1"/>
    </xf>
    <xf numFmtId="0" fontId="3" fillId="0" borderId="86" xfId="0" applyFont="1" applyFill="1" applyBorder="1" applyAlignment="1">
      <alignment vertical="top" wrapText="1"/>
    </xf>
    <xf numFmtId="0" fontId="3" fillId="0" borderId="79" xfId="0" applyFont="1" applyFill="1" applyBorder="1" applyAlignment="1">
      <alignment vertical="top" wrapText="1"/>
    </xf>
    <xf numFmtId="0" fontId="3" fillId="0" borderId="98" xfId="0" applyFont="1" applyBorder="1" applyAlignment="1">
      <alignment vertical="top" wrapText="1"/>
    </xf>
    <xf numFmtId="0" fontId="3" fillId="0" borderId="17" xfId="0" applyFont="1" applyBorder="1" applyAlignment="1">
      <alignment vertical="top" wrapText="1"/>
    </xf>
    <xf numFmtId="0" fontId="3" fillId="6" borderId="91" xfId="0" applyFont="1" applyFill="1" applyBorder="1" applyAlignment="1">
      <alignment vertical="top"/>
    </xf>
    <xf numFmtId="0" fontId="3" fillId="6" borderId="86" xfId="0" applyFont="1" applyFill="1" applyBorder="1" applyAlignment="1">
      <alignment vertical="top"/>
    </xf>
    <xf numFmtId="0" fontId="3" fillId="6" borderId="47" xfId="1" applyFont="1" applyFill="1" applyBorder="1" applyAlignment="1">
      <alignment horizontal="left" vertical="top" wrapText="1"/>
    </xf>
    <xf numFmtId="0" fontId="3" fillId="6" borderId="35" xfId="1" applyFont="1" applyFill="1" applyBorder="1" applyAlignment="1">
      <alignment horizontal="left" vertical="top" wrapText="1"/>
    </xf>
    <xf numFmtId="0" fontId="3" fillId="0" borderId="86" xfId="1" applyFont="1" applyFill="1" applyBorder="1" applyAlignment="1">
      <alignment vertical="top" wrapText="1"/>
    </xf>
    <xf numFmtId="0" fontId="27" fillId="6" borderId="0" xfId="0" applyFont="1" applyFill="1" applyBorder="1" applyAlignment="1">
      <alignment horizontal="left" vertical="top" wrapText="1"/>
    </xf>
    <xf numFmtId="0" fontId="3" fillId="6" borderId="87" xfId="1" applyFont="1" applyFill="1" applyBorder="1" applyAlignment="1">
      <alignment vertical="top" wrapText="1"/>
    </xf>
    <xf numFmtId="0" fontId="3" fillId="6" borderId="79" xfId="1" applyFont="1" applyFill="1" applyBorder="1" applyAlignment="1">
      <alignment horizontal="left" vertical="top" wrapText="1"/>
    </xf>
    <xf numFmtId="0" fontId="3" fillId="6" borderId="86" xfId="1" applyFont="1" applyFill="1" applyBorder="1" applyAlignment="1">
      <alignment vertical="top" wrapText="1"/>
    </xf>
    <xf numFmtId="0" fontId="3" fillId="6" borderId="79" xfId="1" applyFont="1" applyFill="1" applyBorder="1" applyAlignment="1">
      <alignment vertical="top" wrapText="1"/>
    </xf>
    <xf numFmtId="0" fontId="3" fillId="6" borderId="35" xfId="0" applyFont="1" applyFill="1" applyBorder="1" applyAlignment="1">
      <alignment horizontal="left" vertical="top" wrapText="1"/>
    </xf>
    <xf numFmtId="0" fontId="3" fillId="6" borderId="35" xfId="0" applyFont="1" applyFill="1" applyBorder="1" applyAlignment="1">
      <alignment horizontal="left" wrapText="1"/>
    </xf>
    <xf numFmtId="165" fontId="3" fillId="6" borderId="8" xfId="1" applyNumberFormat="1" applyFont="1" applyFill="1" applyBorder="1" applyAlignment="1">
      <alignment horizontal="center" vertical="center"/>
    </xf>
    <xf numFmtId="0" fontId="5" fillId="6" borderId="14" xfId="0" applyFont="1" applyFill="1" applyBorder="1" applyAlignment="1">
      <alignment horizontal="center" vertical="center"/>
    </xf>
    <xf numFmtId="165" fontId="3" fillId="6" borderId="20" xfId="1" applyNumberFormat="1" applyFont="1" applyFill="1" applyBorder="1" applyAlignment="1">
      <alignment horizontal="center" vertical="top"/>
    </xf>
    <xf numFmtId="165" fontId="3" fillId="6" borderId="61" xfId="0" applyNumberFormat="1" applyFont="1" applyFill="1" applyBorder="1" applyAlignment="1">
      <alignment horizontal="center" vertical="top" wrapText="1"/>
    </xf>
    <xf numFmtId="0" fontId="3" fillId="0" borderId="67" xfId="0" applyFont="1" applyBorder="1" applyAlignment="1">
      <alignment horizontal="center" vertical="center"/>
    </xf>
    <xf numFmtId="0" fontId="3" fillId="6" borderId="53" xfId="0" applyFont="1" applyFill="1" applyBorder="1" applyAlignment="1">
      <alignment horizontal="center" vertical="center"/>
    </xf>
    <xf numFmtId="0" fontId="3" fillId="6" borderId="36" xfId="0" applyFont="1" applyFill="1" applyBorder="1" applyAlignment="1">
      <alignment horizontal="center" vertical="center"/>
    </xf>
    <xf numFmtId="0" fontId="3" fillId="6" borderId="61" xfId="0" applyFont="1" applyFill="1" applyBorder="1" applyAlignment="1">
      <alignment horizontal="center" vertical="center"/>
    </xf>
    <xf numFmtId="49" fontId="5" fillId="8" borderId="26" xfId="0" applyNumberFormat="1" applyFont="1" applyFill="1" applyBorder="1" applyAlignment="1">
      <alignment horizontal="center" vertical="top" wrapText="1"/>
    </xf>
    <xf numFmtId="3" fontId="9" fillId="6" borderId="30" xfId="0" applyNumberFormat="1" applyFont="1" applyFill="1" applyBorder="1" applyAlignment="1">
      <alignment horizontal="center" vertical="center" textRotation="90" wrapText="1"/>
    </xf>
    <xf numFmtId="0" fontId="7" fillId="6" borderId="29" xfId="0" applyFont="1" applyFill="1" applyBorder="1" applyAlignment="1">
      <alignment horizontal="center" vertical="center" wrapText="1"/>
    </xf>
    <xf numFmtId="0" fontId="3" fillId="6" borderId="95" xfId="0" applyFont="1" applyFill="1" applyBorder="1" applyAlignment="1">
      <alignment vertical="center" wrapText="1"/>
    </xf>
    <xf numFmtId="0" fontId="27" fillId="6" borderId="93" xfId="0" applyFont="1" applyFill="1" applyBorder="1" applyAlignment="1">
      <alignment vertical="center" wrapText="1"/>
    </xf>
    <xf numFmtId="0" fontId="3" fillId="0" borderId="47" xfId="0" applyFont="1" applyBorder="1" applyAlignment="1">
      <alignment vertical="top"/>
    </xf>
    <xf numFmtId="0" fontId="3" fillId="6" borderId="35" xfId="0" applyFont="1" applyFill="1" applyBorder="1" applyAlignment="1">
      <alignment vertical="top"/>
    </xf>
    <xf numFmtId="0" fontId="3" fillId="0" borderId="17" xfId="0" applyFont="1" applyFill="1" applyBorder="1" applyAlignment="1">
      <alignment vertical="top" wrapText="1"/>
    </xf>
    <xf numFmtId="3" fontId="3" fillId="2" borderId="6" xfId="0" applyNumberFormat="1" applyFont="1" applyFill="1" applyBorder="1" applyAlignment="1">
      <alignment horizontal="right" vertical="top"/>
    </xf>
    <xf numFmtId="3" fontId="3" fillId="6" borderId="28" xfId="0" applyNumberFormat="1" applyFont="1" applyFill="1" applyBorder="1" applyAlignment="1">
      <alignment vertical="top" wrapText="1"/>
    </xf>
    <xf numFmtId="49" fontId="5" fillId="6" borderId="30" xfId="0" applyNumberFormat="1" applyFont="1" applyFill="1" applyBorder="1" applyAlignment="1">
      <alignment horizontal="center" vertical="center"/>
    </xf>
    <xf numFmtId="49" fontId="9" fillId="6" borderId="30" xfId="0" applyNumberFormat="1" applyFont="1" applyFill="1" applyBorder="1" applyAlignment="1">
      <alignment vertical="center" textRotation="90" wrapText="1"/>
    </xf>
    <xf numFmtId="3" fontId="15" fillId="0" borderId="28" xfId="0" applyNumberFormat="1" applyFont="1" applyBorder="1" applyAlignment="1">
      <alignment horizontal="center" vertical="top"/>
    </xf>
    <xf numFmtId="0" fontId="3" fillId="0" borderId="30" xfId="0" applyFont="1" applyBorder="1" applyAlignment="1">
      <alignment vertical="top" wrapText="1"/>
    </xf>
    <xf numFmtId="0" fontId="5" fillId="6" borderId="17" xfId="0" applyFont="1" applyFill="1" applyBorder="1" applyAlignment="1">
      <alignment horizontal="center" vertical="top" wrapText="1"/>
    </xf>
    <xf numFmtId="0" fontId="3" fillId="2" borderId="2" xfId="0" applyFont="1" applyFill="1" applyBorder="1" applyAlignment="1">
      <alignment vertical="top" wrapText="1"/>
    </xf>
    <xf numFmtId="0" fontId="5" fillId="6" borderId="34" xfId="0" applyFont="1" applyFill="1" applyBorder="1" applyAlignment="1">
      <alignment horizontal="center" vertical="top" wrapText="1"/>
    </xf>
    <xf numFmtId="49" fontId="9" fillId="6" borderId="2" xfId="0" applyNumberFormat="1" applyFont="1" applyFill="1" applyBorder="1" applyAlignment="1">
      <alignment horizontal="center" vertical="center" textRotation="90" wrapText="1"/>
    </xf>
    <xf numFmtId="0" fontId="3" fillId="0" borderId="2" xfId="0" applyFont="1" applyBorder="1" applyAlignment="1">
      <alignment vertical="top" wrapText="1"/>
    </xf>
    <xf numFmtId="0" fontId="3" fillId="0" borderId="99" xfId="0" applyFont="1" applyBorder="1" applyAlignment="1">
      <alignment vertical="top" wrapText="1"/>
    </xf>
    <xf numFmtId="0" fontId="22" fillId="6" borderId="26" xfId="0" applyFont="1" applyFill="1" applyBorder="1" applyAlignment="1">
      <alignment vertical="top" wrapText="1"/>
    </xf>
    <xf numFmtId="0" fontId="3" fillId="6" borderId="37" xfId="0" applyFont="1" applyFill="1" applyBorder="1" applyAlignment="1">
      <alignment vertical="top" wrapText="1"/>
    </xf>
    <xf numFmtId="3" fontId="3" fillId="6" borderId="80" xfId="0" applyNumberFormat="1" applyFont="1" applyFill="1" applyBorder="1" applyAlignment="1">
      <alignment vertical="top" wrapText="1"/>
    </xf>
    <xf numFmtId="49" fontId="3" fillId="6" borderId="32" xfId="0" applyNumberFormat="1" applyFont="1" applyFill="1" applyBorder="1" applyAlignment="1">
      <alignment horizontal="center" vertical="center" wrapText="1"/>
    </xf>
    <xf numFmtId="3" fontId="5" fillId="0" borderId="21" xfId="0" applyNumberFormat="1" applyFont="1" applyBorder="1" applyAlignment="1">
      <alignment horizontal="center" vertical="center" wrapText="1"/>
    </xf>
    <xf numFmtId="165" fontId="3" fillId="6" borderId="49" xfId="1" applyNumberFormat="1" applyFont="1" applyFill="1" applyBorder="1" applyAlignment="1">
      <alignment horizontal="center" vertical="center"/>
    </xf>
    <xf numFmtId="165" fontId="3" fillId="6" borderId="49" xfId="1" applyNumberFormat="1" applyFont="1" applyFill="1" applyBorder="1" applyAlignment="1">
      <alignment horizontal="center" vertical="top"/>
    </xf>
    <xf numFmtId="165" fontId="3" fillId="6" borderId="51" xfId="1" applyNumberFormat="1" applyFont="1" applyFill="1" applyBorder="1" applyAlignment="1">
      <alignment horizontal="center" vertical="top"/>
    </xf>
    <xf numFmtId="165" fontId="5" fillId="3" borderId="100" xfId="0" applyNumberFormat="1" applyFont="1" applyFill="1" applyBorder="1" applyAlignment="1">
      <alignment horizontal="center" vertical="top"/>
    </xf>
    <xf numFmtId="3" fontId="3" fillId="6" borderId="84" xfId="0" applyNumberFormat="1" applyFont="1" applyFill="1" applyBorder="1" applyAlignment="1">
      <alignment horizontal="center" vertical="top" wrapText="1"/>
    </xf>
    <xf numFmtId="3" fontId="3" fillId="6" borderId="70" xfId="0" applyNumberFormat="1" applyFont="1" applyFill="1" applyBorder="1" applyAlignment="1">
      <alignment horizontal="center" vertical="top" wrapText="1"/>
    </xf>
    <xf numFmtId="3" fontId="3" fillId="2" borderId="29" xfId="0" applyNumberFormat="1" applyFont="1" applyFill="1" applyBorder="1" applyAlignment="1">
      <alignment horizontal="center" vertical="top"/>
    </xf>
    <xf numFmtId="3" fontId="3" fillId="6" borderId="1" xfId="1" applyNumberFormat="1" applyFont="1" applyFill="1" applyBorder="1" applyAlignment="1">
      <alignment horizontal="center" vertical="top"/>
    </xf>
    <xf numFmtId="3" fontId="3" fillId="6" borderId="16" xfId="1" applyNumberFormat="1" applyFont="1" applyFill="1" applyBorder="1" applyAlignment="1">
      <alignment horizontal="center" vertical="top"/>
    </xf>
    <xf numFmtId="0" fontId="3" fillId="6" borderId="29" xfId="0" applyFont="1" applyFill="1" applyBorder="1" applyAlignment="1">
      <alignment vertical="top"/>
    </xf>
    <xf numFmtId="3" fontId="3" fillId="8" borderId="101" xfId="0" applyNumberFormat="1" applyFont="1" applyFill="1" applyBorder="1" applyAlignment="1">
      <alignment horizontal="center" vertical="top"/>
    </xf>
    <xf numFmtId="165" fontId="3" fillId="0" borderId="97" xfId="0" applyNumberFormat="1" applyFont="1" applyFill="1" applyBorder="1" applyAlignment="1">
      <alignment horizontal="center" vertical="top" wrapText="1"/>
    </xf>
    <xf numFmtId="165" fontId="3" fillId="6" borderId="16" xfId="0" applyNumberFormat="1" applyFont="1" applyFill="1" applyBorder="1" applyAlignment="1">
      <alignment horizontal="center" vertical="top" wrapText="1"/>
    </xf>
    <xf numFmtId="1" fontId="3" fillId="0" borderId="75" xfId="0" applyNumberFormat="1" applyFont="1" applyFill="1" applyBorder="1" applyAlignment="1">
      <alignment horizontal="center" vertical="top" wrapText="1"/>
    </xf>
    <xf numFmtId="3" fontId="3" fillId="6" borderId="69" xfId="1" applyNumberFormat="1" applyFont="1" applyFill="1" applyBorder="1" applyAlignment="1">
      <alignment horizontal="center" vertical="top"/>
    </xf>
    <xf numFmtId="3" fontId="3" fillId="6" borderId="75" xfId="1" applyNumberFormat="1" applyFont="1" applyFill="1" applyBorder="1" applyAlignment="1">
      <alignment horizontal="center" vertical="top"/>
    </xf>
    <xf numFmtId="3" fontId="3" fillId="0" borderId="70" xfId="1" applyNumberFormat="1" applyFont="1" applyFill="1" applyBorder="1" applyAlignment="1">
      <alignment horizontal="center" vertical="top"/>
    </xf>
    <xf numFmtId="3" fontId="3" fillId="0" borderId="75" xfId="1" applyNumberFormat="1" applyFont="1" applyFill="1" applyBorder="1" applyAlignment="1">
      <alignment horizontal="center" vertical="top"/>
    </xf>
    <xf numFmtId="3" fontId="3" fillId="6" borderId="70" xfId="1" applyNumberFormat="1" applyFont="1" applyFill="1" applyBorder="1" applyAlignment="1">
      <alignment horizontal="center" vertical="top"/>
    </xf>
    <xf numFmtId="3" fontId="3" fillId="6" borderId="29" xfId="1" applyNumberFormat="1" applyFont="1" applyFill="1" applyBorder="1" applyAlignment="1">
      <alignment horizontal="center" vertical="top"/>
    </xf>
    <xf numFmtId="3" fontId="3" fillId="6" borderId="84" xfId="1" applyNumberFormat="1" applyFont="1" applyFill="1" applyBorder="1" applyAlignment="1">
      <alignment horizontal="center" vertical="top"/>
    </xf>
    <xf numFmtId="165" fontId="3" fillId="6" borderId="1" xfId="1" applyNumberFormat="1" applyFont="1" applyFill="1" applyBorder="1" applyAlignment="1">
      <alignment horizontal="center" vertical="top" wrapText="1"/>
    </xf>
    <xf numFmtId="1" fontId="3" fillId="6" borderId="16" xfId="1" applyNumberFormat="1" applyFont="1" applyFill="1" applyBorder="1" applyAlignment="1">
      <alignment horizontal="center" vertical="top" wrapText="1"/>
    </xf>
    <xf numFmtId="3" fontId="3" fillId="6" borderId="70" xfId="1" applyNumberFormat="1" applyFont="1" applyFill="1" applyBorder="1" applyAlignment="1">
      <alignment horizontal="center" vertical="top" wrapText="1"/>
    </xf>
    <xf numFmtId="1" fontId="3" fillId="6" borderId="75" xfId="1" applyNumberFormat="1" applyFont="1" applyFill="1" applyBorder="1" applyAlignment="1">
      <alignment horizontal="center" vertical="top" wrapText="1"/>
    </xf>
    <xf numFmtId="1" fontId="3" fillId="6" borderId="75" xfId="0" applyNumberFormat="1" applyFont="1" applyFill="1" applyBorder="1" applyAlignment="1">
      <alignment horizontal="center" vertical="top" wrapText="1"/>
    </xf>
    <xf numFmtId="3" fontId="3" fillId="6" borderId="16" xfId="1" applyNumberFormat="1" applyFont="1" applyFill="1" applyBorder="1" applyAlignment="1">
      <alignment horizontal="center" vertical="top" wrapText="1"/>
    </xf>
    <xf numFmtId="3" fontId="3" fillId="6" borderId="75" xfId="1" applyNumberFormat="1" applyFont="1" applyFill="1" applyBorder="1" applyAlignment="1">
      <alignment horizontal="center" vertical="top" wrapText="1"/>
    </xf>
    <xf numFmtId="3" fontId="3" fillId="6" borderId="29" xfId="1" applyNumberFormat="1" applyFont="1" applyFill="1" applyBorder="1" applyAlignment="1">
      <alignment horizontal="center" vertical="top" wrapText="1"/>
    </xf>
    <xf numFmtId="3" fontId="3" fillId="6" borderId="16" xfId="0" applyNumberFormat="1" applyFont="1" applyFill="1" applyBorder="1" applyAlignment="1">
      <alignment horizontal="center" wrapText="1"/>
    </xf>
    <xf numFmtId="3" fontId="3" fillId="6" borderId="25" xfId="0" applyNumberFormat="1" applyFont="1" applyFill="1" applyBorder="1" applyAlignment="1">
      <alignment horizontal="center" vertical="top" wrapText="1"/>
    </xf>
    <xf numFmtId="164" fontId="2" fillId="6" borderId="1" xfId="0" applyNumberFormat="1" applyFont="1" applyFill="1" applyBorder="1" applyAlignment="1">
      <alignment horizontal="center" vertical="center" wrapText="1"/>
    </xf>
    <xf numFmtId="165" fontId="3" fillId="6" borderId="29" xfId="0" applyNumberFormat="1" applyFont="1" applyFill="1" applyBorder="1" applyAlignment="1">
      <alignment horizontal="center" vertical="top" wrapText="1"/>
    </xf>
    <xf numFmtId="0" fontId="3" fillId="6" borderId="16" xfId="0" applyNumberFormat="1" applyFont="1" applyFill="1" applyBorder="1" applyAlignment="1">
      <alignment horizontal="center" vertical="top" wrapText="1"/>
    </xf>
    <xf numFmtId="0" fontId="3" fillId="6" borderId="78" xfId="0" applyNumberFormat="1" applyFont="1" applyFill="1" applyBorder="1" applyAlignment="1">
      <alignment horizontal="center" vertical="top" wrapText="1"/>
    </xf>
    <xf numFmtId="0" fontId="3" fillId="6" borderId="29" xfId="0" applyFont="1" applyFill="1" applyBorder="1" applyAlignment="1">
      <alignment horizontal="center" vertical="top" wrapText="1"/>
    </xf>
    <xf numFmtId="0" fontId="9" fillId="6" borderId="16" xfId="0" applyFont="1" applyFill="1" applyBorder="1" applyAlignment="1">
      <alignment horizontal="center" vertical="top" wrapText="1"/>
    </xf>
    <xf numFmtId="0" fontId="9" fillId="6" borderId="1" xfId="0" applyFont="1" applyFill="1" applyBorder="1" applyAlignment="1">
      <alignment horizontal="center" vertical="top" wrapText="1"/>
    </xf>
    <xf numFmtId="0" fontId="9" fillId="12" borderId="1" xfId="0" applyFont="1" applyFill="1" applyBorder="1" applyAlignment="1">
      <alignment horizontal="center" vertical="top" wrapText="1"/>
    </xf>
    <xf numFmtId="0" fontId="9" fillId="12" borderId="16" xfId="0" applyFont="1" applyFill="1" applyBorder="1" applyAlignment="1">
      <alignment horizontal="center" vertical="top" wrapText="1"/>
    </xf>
    <xf numFmtId="0" fontId="3" fillId="12" borderId="29" xfId="0" applyFont="1" applyFill="1" applyBorder="1" applyAlignment="1">
      <alignment horizontal="center" vertical="top" wrapText="1"/>
    </xf>
    <xf numFmtId="0" fontId="3" fillId="0" borderId="16" xfId="0" applyFont="1" applyFill="1" applyBorder="1" applyAlignment="1">
      <alignment horizontal="center" vertical="top"/>
    </xf>
    <xf numFmtId="3" fontId="3" fillId="0" borderId="75" xfId="0" applyNumberFormat="1" applyFont="1" applyFill="1" applyBorder="1" applyAlignment="1">
      <alignment horizontal="center" vertical="top"/>
    </xf>
    <xf numFmtId="0" fontId="3" fillId="6" borderId="84" xfId="0" applyNumberFormat="1" applyFont="1" applyFill="1" applyBorder="1" applyAlignment="1">
      <alignment horizontal="center" vertical="top"/>
    </xf>
    <xf numFmtId="0" fontId="3" fillId="6" borderId="70" xfId="0" applyNumberFormat="1" applyFont="1" applyFill="1" applyBorder="1" applyAlignment="1">
      <alignment horizontal="center" vertical="top"/>
    </xf>
    <xf numFmtId="165" fontId="3" fillId="0" borderId="75" xfId="0" applyNumberFormat="1" applyFont="1" applyFill="1" applyBorder="1" applyAlignment="1">
      <alignment horizontal="center" vertical="top"/>
    </xf>
    <xf numFmtId="1" fontId="3" fillId="6" borderId="1" xfId="0" applyNumberFormat="1" applyFont="1" applyFill="1" applyBorder="1" applyAlignment="1">
      <alignment horizontal="center" vertical="top" wrapText="1"/>
    </xf>
    <xf numFmtId="3" fontId="3" fillId="0" borderId="25" xfId="0" applyNumberFormat="1" applyFont="1" applyFill="1" applyBorder="1" applyAlignment="1">
      <alignment horizontal="center" vertical="top"/>
    </xf>
    <xf numFmtId="49" fontId="5" fillId="4" borderId="56" xfId="0" applyNumberFormat="1" applyFont="1" applyFill="1" applyBorder="1" applyAlignment="1">
      <alignment horizontal="center" vertical="top"/>
    </xf>
    <xf numFmtId="165" fontId="17" fillId="6" borderId="48" xfId="0" applyNumberFormat="1" applyFont="1" applyFill="1" applyBorder="1" applyAlignment="1">
      <alignment horizontal="center" vertical="top"/>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textRotation="90" wrapText="1"/>
    </xf>
    <xf numFmtId="3" fontId="3" fillId="0" borderId="0" xfId="0" applyNumberFormat="1" applyFont="1" applyFill="1" applyAlignment="1">
      <alignment horizontal="center" vertical="top"/>
    </xf>
    <xf numFmtId="3" fontId="3" fillId="0" borderId="0" xfId="0" applyNumberFormat="1" applyFont="1" applyAlignment="1">
      <alignment horizontal="center" vertical="top" wrapText="1"/>
    </xf>
    <xf numFmtId="3" fontId="3" fillId="0" borderId="0" xfId="0" applyNumberFormat="1" applyFont="1" applyAlignment="1">
      <alignment vertical="top" wrapText="1"/>
    </xf>
    <xf numFmtId="0" fontId="3" fillId="6" borderId="41" xfId="0" applyFont="1" applyFill="1" applyBorder="1" applyAlignment="1">
      <alignment vertical="top" wrapText="1"/>
    </xf>
    <xf numFmtId="49" fontId="5" fillId="6" borderId="16" xfId="0" applyNumberFormat="1" applyFont="1" applyFill="1" applyBorder="1" applyAlignment="1">
      <alignment horizontal="center" vertical="top"/>
    </xf>
    <xf numFmtId="0" fontId="3" fillId="6" borderId="8" xfId="0" applyFont="1" applyFill="1" applyBorder="1" applyAlignment="1">
      <alignment horizontal="center" vertical="top" wrapText="1"/>
    </xf>
    <xf numFmtId="0" fontId="3" fillId="6" borderId="14" xfId="0" applyFont="1" applyFill="1" applyBorder="1" applyAlignment="1">
      <alignment horizontal="left" vertical="top" wrapText="1"/>
    </xf>
    <xf numFmtId="49" fontId="3" fillId="6" borderId="8"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xf>
    <xf numFmtId="0" fontId="3" fillId="6" borderId="35"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49" fontId="5" fillId="3" borderId="46"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0" fontId="7" fillId="6" borderId="14" xfId="0" applyFont="1" applyFill="1" applyBorder="1" applyAlignment="1">
      <alignment vertical="top" wrapText="1"/>
    </xf>
    <xf numFmtId="0" fontId="3" fillId="6" borderId="8" xfId="0" applyFont="1" applyFill="1" applyBorder="1" applyAlignment="1">
      <alignment horizontal="center" vertical="center" wrapText="1"/>
    </xf>
    <xf numFmtId="49" fontId="5" fillId="3" borderId="55" xfId="0" applyNumberFormat="1" applyFont="1" applyFill="1" applyBorder="1" applyAlignment="1">
      <alignment horizontal="center" vertical="top"/>
    </xf>
    <xf numFmtId="3" fontId="9" fillId="6" borderId="14" xfId="0" applyNumberFormat="1" applyFont="1" applyFill="1" applyBorder="1" applyAlignment="1">
      <alignment horizontal="center" vertical="center" textRotation="90" wrapText="1"/>
    </xf>
    <xf numFmtId="165" fontId="17" fillId="6" borderId="35" xfId="0" applyNumberFormat="1" applyFont="1" applyFill="1" applyBorder="1" applyAlignment="1">
      <alignment horizontal="center" vertical="top"/>
    </xf>
    <xf numFmtId="0" fontId="3" fillId="8" borderId="26" xfId="0" applyFont="1" applyFill="1" applyBorder="1" applyAlignment="1">
      <alignment horizontal="left" vertical="top" wrapText="1"/>
    </xf>
    <xf numFmtId="165" fontId="17" fillId="6" borderId="49" xfId="1" applyNumberFormat="1" applyFont="1" applyFill="1" applyBorder="1" applyAlignment="1">
      <alignment horizontal="center" vertical="center"/>
    </xf>
    <xf numFmtId="0" fontId="3" fillId="6" borderId="17" xfId="1" applyFont="1" applyFill="1" applyBorder="1" applyAlignment="1">
      <alignment vertical="top" wrapText="1"/>
    </xf>
    <xf numFmtId="0" fontId="3" fillId="6" borderId="102" xfId="1" applyFont="1" applyFill="1" applyBorder="1" applyAlignment="1">
      <alignment vertical="top" wrapText="1"/>
    </xf>
    <xf numFmtId="0" fontId="3" fillId="6" borderId="103" xfId="1" applyFont="1" applyFill="1" applyBorder="1" applyAlignment="1">
      <alignment vertical="top" wrapText="1"/>
    </xf>
    <xf numFmtId="0" fontId="3" fillId="6" borderId="71" xfId="0" applyFont="1" applyFill="1" applyBorder="1" applyAlignment="1">
      <alignment horizontal="left" vertical="top" wrapText="1"/>
    </xf>
    <xf numFmtId="0" fontId="3" fillId="6" borderId="81" xfId="1" applyFont="1" applyFill="1" applyBorder="1" applyAlignment="1">
      <alignment vertical="top" wrapText="1"/>
    </xf>
    <xf numFmtId="0" fontId="3" fillId="6" borderId="71" xfId="1" applyFont="1" applyFill="1" applyBorder="1" applyAlignment="1">
      <alignment vertical="top" wrapText="1"/>
    </xf>
    <xf numFmtId="0" fontId="3" fillId="6" borderId="76" xfId="1" applyFont="1" applyFill="1" applyBorder="1" applyAlignment="1">
      <alignment vertical="top" wrapText="1"/>
    </xf>
    <xf numFmtId="0" fontId="0" fillId="0" borderId="8" xfId="0" applyBorder="1" applyAlignment="1">
      <alignment horizontal="center" vertical="top" wrapText="1"/>
    </xf>
    <xf numFmtId="49" fontId="5" fillId="10" borderId="9"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14" xfId="0" applyNumberFormat="1" applyFont="1" applyFill="1" applyBorder="1" applyAlignment="1">
      <alignment horizontal="center" vertical="top"/>
    </xf>
    <xf numFmtId="0" fontId="3" fillId="6" borderId="9" xfId="0" applyFont="1" applyFill="1" applyBorder="1" applyAlignment="1">
      <alignment horizontal="left" vertical="top" wrapText="1"/>
    </xf>
    <xf numFmtId="49" fontId="3" fillId="6" borderId="8" xfId="0" applyNumberFormat="1" applyFont="1" applyFill="1" applyBorder="1" applyAlignment="1">
      <alignment horizontal="center" vertical="top" wrapText="1"/>
    </xf>
    <xf numFmtId="49" fontId="5" fillId="6" borderId="29"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3" fillId="6" borderId="35"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3" fillId="6" borderId="17" xfId="0" applyFont="1" applyFill="1" applyBorder="1" applyAlignment="1">
      <alignment horizontal="left" vertical="top" wrapText="1"/>
    </xf>
    <xf numFmtId="49" fontId="5" fillId="6" borderId="30" xfId="0" applyNumberFormat="1" applyFont="1" applyFill="1" applyBorder="1" applyAlignment="1">
      <alignment horizontal="center" vertical="top"/>
    </xf>
    <xf numFmtId="0" fontId="32" fillId="6" borderId="2" xfId="0" applyFont="1" applyFill="1" applyBorder="1" applyAlignment="1">
      <alignment horizontal="left" vertical="top" wrapText="1"/>
    </xf>
    <xf numFmtId="0" fontId="33" fillId="6" borderId="14" xfId="0" applyFont="1" applyFill="1" applyBorder="1" applyAlignment="1">
      <alignment horizontal="center" vertical="center" textRotation="90" wrapText="1"/>
    </xf>
    <xf numFmtId="0" fontId="33" fillId="6" borderId="0" xfId="0" applyFont="1" applyFill="1" applyBorder="1" applyAlignment="1">
      <alignment horizontal="center" vertical="center" textRotation="90" wrapText="1"/>
    </xf>
    <xf numFmtId="49" fontId="32" fillId="6" borderId="16" xfId="0" applyNumberFormat="1" applyFont="1" applyFill="1" applyBorder="1" applyAlignment="1">
      <alignment horizontal="center" vertical="top"/>
    </xf>
    <xf numFmtId="0" fontId="33" fillId="6" borderId="8" xfId="0" applyFont="1" applyFill="1" applyBorder="1" applyAlignment="1">
      <alignment horizontal="center" vertical="top"/>
    </xf>
    <xf numFmtId="165" fontId="33" fillId="6" borderId="36" xfId="0" applyNumberFormat="1" applyFont="1" applyFill="1" applyBorder="1" applyAlignment="1">
      <alignment horizontal="center" vertical="top"/>
    </xf>
    <xf numFmtId="165" fontId="33" fillId="6" borderId="8" xfId="0" applyNumberFormat="1" applyFont="1" applyFill="1" applyBorder="1" applyAlignment="1">
      <alignment horizontal="center" vertical="top"/>
    </xf>
    <xf numFmtId="165" fontId="33" fillId="6" borderId="49" xfId="0" applyNumberFormat="1" applyFont="1" applyFill="1" applyBorder="1" applyAlignment="1">
      <alignment horizontal="center" vertical="top"/>
    </xf>
    <xf numFmtId="0" fontId="33" fillId="6" borderId="34" xfId="0" applyFont="1" applyFill="1" applyBorder="1" applyAlignment="1">
      <alignment vertical="top" wrapText="1"/>
    </xf>
    <xf numFmtId="49" fontId="33" fillId="6" borderId="15" xfId="1" applyNumberFormat="1" applyFont="1" applyFill="1" applyBorder="1" applyAlignment="1">
      <alignment horizontal="center" vertical="top"/>
    </xf>
    <xf numFmtId="0" fontId="33" fillId="6" borderId="14" xfId="0" applyFont="1" applyFill="1" applyBorder="1" applyAlignment="1">
      <alignment horizontal="left" vertical="top" wrapText="1"/>
    </xf>
    <xf numFmtId="0" fontId="33" fillId="6" borderId="35" xfId="0" applyFont="1" applyFill="1" applyBorder="1" applyAlignment="1">
      <alignment vertical="top" wrapText="1"/>
    </xf>
    <xf numFmtId="3" fontId="33" fillId="6" borderId="16" xfId="1" applyNumberFormat="1" applyFont="1" applyFill="1" applyBorder="1" applyAlignment="1">
      <alignment horizontal="center" vertical="top"/>
    </xf>
    <xf numFmtId="49" fontId="34" fillId="6" borderId="14" xfId="0" applyNumberFormat="1" applyFont="1" applyFill="1" applyBorder="1" applyAlignment="1">
      <alignment horizontal="center" vertical="top"/>
    </xf>
    <xf numFmtId="0" fontId="7" fillId="6" borderId="14" xfId="0" applyFont="1" applyFill="1" applyBorder="1" applyAlignment="1">
      <alignment vertical="top" wrapText="1"/>
    </xf>
    <xf numFmtId="0" fontId="3" fillId="6" borderId="8" xfId="0" applyFont="1" applyFill="1" applyBorder="1" applyAlignment="1">
      <alignment horizontal="center" vertical="center" wrapText="1"/>
    </xf>
    <xf numFmtId="49" fontId="3" fillId="0" borderId="0" xfId="0" applyNumberFormat="1" applyFont="1" applyAlignment="1">
      <alignment vertical="center"/>
    </xf>
    <xf numFmtId="0" fontId="3" fillId="0" borderId="0" xfId="0" applyNumberFormat="1" applyFont="1" applyAlignment="1">
      <alignment vertical="top"/>
    </xf>
    <xf numFmtId="0" fontId="0" fillId="0" borderId="0" xfId="0" applyAlignment="1">
      <alignment vertical="top" wrapText="1"/>
    </xf>
    <xf numFmtId="3" fontId="4" fillId="0" borderId="0" xfId="0" applyNumberFormat="1" applyFont="1" applyAlignment="1">
      <alignment horizontal="left" vertical="top" wrapText="1"/>
    </xf>
    <xf numFmtId="49" fontId="5" fillId="6" borderId="16" xfId="0" applyNumberFormat="1" applyFont="1" applyFill="1" applyBorder="1" applyAlignment="1">
      <alignment horizontal="center" vertical="top"/>
    </xf>
    <xf numFmtId="49" fontId="3" fillId="6" borderId="8" xfId="0" applyNumberFormat="1" applyFont="1" applyFill="1" applyBorder="1" applyAlignment="1">
      <alignment horizontal="center" vertical="top" wrapText="1"/>
    </xf>
    <xf numFmtId="0" fontId="3" fillId="6" borderId="17"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35"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3" fillId="6" borderId="8" xfId="0" applyFont="1" applyFill="1" applyBorder="1" applyAlignment="1">
      <alignment horizontal="center" vertical="top" wrapText="1"/>
    </xf>
    <xf numFmtId="49" fontId="5" fillId="6" borderId="29" xfId="0" applyNumberFormat="1" applyFont="1" applyFill="1" applyBorder="1" applyAlignment="1">
      <alignment horizontal="center" vertical="top"/>
    </xf>
    <xf numFmtId="0" fontId="3" fillId="6" borderId="47" xfId="0" applyFont="1" applyFill="1" applyBorder="1" applyAlignment="1">
      <alignment horizontal="left" vertical="top" wrapText="1"/>
    </xf>
    <xf numFmtId="49" fontId="3" fillId="6" borderId="25" xfId="0" applyNumberFormat="1" applyFont="1" applyFill="1" applyBorder="1" applyAlignment="1">
      <alignment horizontal="center" vertical="top" wrapText="1"/>
    </xf>
    <xf numFmtId="0" fontId="36" fillId="6" borderId="79" xfId="0" applyFont="1" applyFill="1" applyBorder="1" applyAlignment="1">
      <alignment vertical="top" wrapText="1"/>
    </xf>
    <xf numFmtId="49" fontId="5" fillId="6" borderId="16" xfId="0" applyNumberFormat="1" applyFont="1" applyFill="1" applyBorder="1" applyAlignment="1">
      <alignment horizontal="center" vertical="top"/>
    </xf>
    <xf numFmtId="49" fontId="3" fillId="6" borderId="8" xfId="0" applyNumberFormat="1" applyFont="1" applyFill="1" applyBorder="1" applyAlignment="1">
      <alignment horizontal="center" vertical="top" wrapText="1"/>
    </xf>
    <xf numFmtId="0" fontId="3" fillId="6" borderId="9" xfId="0" applyFont="1" applyFill="1" applyBorder="1" applyAlignment="1">
      <alignment vertical="top" wrapText="1"/>
    </xf>
    <xf numFmtId="49" fontId="5" fillId="3" borderId="14"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0" fontId="3" fillId="6" borderId="8" xfId="0" applyFont="1" applyFill="1" applyBorder="1" applyAlignment="1">
      <alignment horizontal="center" vertical="top" wrapText="1"/>
    </xf>
    <xf numFmtId="49" fontId="1" fillId="6" borderId="14" xfId="0" applyNumberFormat="1"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0" fontId="3" fillId="6" borderId="8" xfId="0" applyFont="1" applyFill="1" applyBorder="1" applyAlignment="1">
      <alignment horizontal="center" vertical="top" wrapText="1"/>
    </xf>
    <xf numFmtId="0" fontId="3" fillId="6" borderId="14" xfId="0" applyFont="1" applyFill="1" applyBorder="1" applyAlignment="1">
      <alignment horizontal="center" vertical="center" textRotation="90" wrapText="1"/>
    </xf>
    <xf numFmtId="49" fontId="5" fillId="6" borderId="14" xfId="0" applyNumberFormat="1" applyFont="1" applyFill="1" applyBorder="1" applyAlignment="1">
      <alignment horizontal="center" vertical="top" wrapText="1"/>
    </xf>
    <xf numFmtId="165" fontId="17" fillId="6" borderId="8" xfId="0" applyNumberFormat="1" applyFont="1" applyFill="1" applyBorder="1" applyAlignment="1">
      <alignment horizontal="center" vertical="top"/>
    </xf>
    <xf numFmtId="0" fontId="3" fillId="6" borderId="9" xfId="0" applyFont="1" applyFill="1" applyBorder="1" applyAlignment="1">
      <alignment horizontal="left" vertical="top" wrapText="1"/>
    </xf>
    <xf numFmtId="0" fontId="3" fillId="6" borderId="9" xfId="0" applyFont="1" applyFill="1" applyBorder="1" applyAlignment="1">
      <alignment vertical="top" wrapText="1"/>
    </xf>
    <xf numFmtId="49" fontId="5" fillId="3" borderId="46"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49" fontId="5" fillId="6" borderId="14" xfId="0" applyNumberFormat="1" applyFont="1" applyFill="1" applyBorder="1" applyAlignment="1">
      <alignment horizontal="center" vertical="top" wrapText="1"/>
    </xf>
    <xf numFmtId="0" fontId="3" fillId="6" borderId="14" xfId="0" applyFont="1" applyFill="1" applyBorder="1" applyAlignment="1">
      <alignment horizontal="center" vertical="center" textRotation="90" wrapText="1"/>
    </xf>
    <xf numFmtId="0" fontId="3" fillId="6" borderId="8" xfId="0" applyFont="1" applyFill="1" applyBorder="1" applyAlignment="1">
      <alignment horizontal="center" vertical="top" wrapText="1"/>
    </xf>
    <xf numFmtId="0" fontId="3" fillId="6" borderId="27" xfId="0" applyFont="1" applyFill="1" applyBorder="1" applyAlignment="1">
      <alignment vertical="top" wrapText="1"/>
    </xf>
    <xf numFmtId="0" fontId="3" fillId="6" borderId="71" xfId="0" applyFont="1" applyFill="1" applyBorder="1" applyAlignment="1">
      <alignment vertical="top" wrapText="1"/>
    </xf>
    <xf numFmtId="165" fontId="17" fillId="0" borderId="8" xfId="0" applyNumberFormat="1" applyFont="1" applyFill="1" applyBorder="1" applyAlignment="1">
      <alignment horizontal="center" vertical="top"/>
    </xf>
    <xf numFmtId="0" fontId="3" fillId="6" borderId="70" xfId="0" applyNumberFormat="1" applyFont="1" applyFill="1" applyBorder="1" applyAlignment="1">
      <alignment horizontal="center" vertical="top" wrapText="1"/>
    </xf>
    <xf numFmtId="165" fontId="34" fillId="8" borderId="26" xfId="0" applyNumberFormat="1" applyFont="1" applyFill="1" applyBorder="1" applyAlignment="1">
      <alignment horizontal="center" vertical="top"/>
    </xf>
    <xf numFmtId="0" fontId="17" fillId="6" borderId="75" xfId="0" applyNumberFormat="1" applyFont="1" applyFill="1" applyBorder="1" applyAlignment="1">
      <alignment horizontal="center" vertical="top" wrapText="1"/>
    </xf>
    <xf numFmtId="49" fontId="3" fillId="6" borderId="8" xfId="0" applyNumberFormat="1" applyFont="1" applyFill="1" applyBorder="1" applyAlignment="1">
      <alignment horizontal="center" vertical="top" wrapText="1"/>
    </xf>
    <xf numFmtId="0" fontId="3" fillId="6" borderId="8" xfId="0" applyFont="1" applyFill="1" applyBorder="1" applyAlignment="1">
      <alignment horizontal="center" vertical="top" wrapText="1"/>
    </xf>
    <xf numFmtId="165" fontId="17" fillId="6" borderId="8" xfId="0" applyNumberFormat="1" applyFont="1" applyFill="1" applyBorder="1" applyAlignment="1">
      <alignment horizontal="center" vertical="top" wrapText="1"/>
    </xf>
    <xf numFmtId="165" fontId="17" fillId="6" borderId="0" xfId="0" applyNumberFormat="1" applyFont="1" applyFill="1" applyBorder="1" applyAlignment="1">
      <alignment horizontal="center" vertical="top" wrapText="1"/>
    </xf>
    <xf numFmtId="165" fontId="17" fillId="6" borderId="20" xfId="0" applyNumberFormat="1" applyFont="1" applyFill="1" applyBorder="1" applyAlignment="1">
      <alignment horizontal="center" vertical="top" wrapText="1"/>
    </xf>
    <xf numFmtId="165" fontId="17" fillId="6" borderId="49" xfId="0" applyNumberFormat="1" applyFont="1" applyFill="1" applyBorder="1" applyAlignment="1">
      <alignment horizontal="center" vertical="top"/>
    </xf>
    <xf numFmtId="165" fontId="17" fillId="6" borderId="8" xfId="1" applyNumberFormat="1" applyFont="1" applyFill="1" applyBorder="1" applyAlignment="1">
      <alignment horizontal="center" vertical="top"/>
    </xf>
    <xf numFmtId="165" fontId="17" fillId="6" borderId="49" xfId="1" applyNumberFormat="1" applyFont="1" applyFill="1" applyBorder="1" applyAlignment="1">
      <alignment horizontal="center" vertical="top"/>
    </xf>
    <xf numFmtId="165" fontId="34" fillId="8" borderId="58" xfId="0" applyNumberFormat="1" applyFont="1" applyFill="1" applyBorder="1" applyAlignment="1">
      <alignment horizontal="center" vertical="top"/>
    </xf>
    <xf numFmtId="0" fontId="3" fillId="6" borderId="9" xfId="0" applyFont="1" applyFill="1" applyBorder="1" applyAlignment="1">
      <alignment horizontal="left" vertical="top" wrapText="1"/>
    </xf>
    <xf numFmtId="49" fontId="5" fillId="6" borderId="16" xfId="0" applyNumberFormat="1" applyFont="1" applyFill="1" applyBorder="1" applyAlignment="1">
      <alignment horizontal="center" vertical="top"/>
    </xf>
    <xf numFmtId="0" fontId="3" fillId="6" borderId="41" xfId="0" applyFont="1" applyFill="1" applyBorder="1" applyAlignment="1">
      <alignment horizontal="left" vertical="top" wrapText="1"/>
    </xf>
    <xf numFmtId="49" fontId="5" fillId="3" borderId="46"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49" fontId="5" fillId="6" borderId="14" xfId="0" applyNumberFormat="1" applyFont="1" applyFill="1" applyBorder="1" applyAlignment="1">
      <alignment horizontal="center" vertical="top" wrapText="1"/>
    </xf>
    <xf numFmtId="0" fontId="3" fillId="6" borderId="14" xfId="0" applyFont="1" applyFill="1" applyBorder="1" applyAlignment="1">
      <alignment horizontal="center" vertical="center" textRotation="90" wrapText="1"/>
    </xf>
    <xf numFmtId="0" fontId="3" fillId="6" borderId="8" xfId="0" applyFont="1" applyFill="1" applyBorder="1" applyAlignment="1">
      <alignment horizontal="center" vertical="top" wrapText="1"/>
    </xf>
    <xf numFmtId="0" fontId="17" fillId="6" borderId="104" xfId="0" applyFont="1" applyFill="1" applyBorder="1" applyAlignment="1">
      <alignment vertical="top" wrapText="1"/>
    </xf>
    <xf numFmtId="0" fontId="17" fillId="6" borderId="84" xfId="0" applyNumberFormat="1" applyFont="1" applyFill="1" applyBorder="1" applyAlignment="1">
      <alignment horizontal="center" vertical="top" wrapText="1"/>
    </xf>
    <xf numFmtId="49" fontId="5" fillId="10" borderId="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0" borderId="37"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26" xfId="0" applyNumberFormat="1" applyFont="1" applyBorder="1" applyAlignment="1">
      <alignment horizontal="center" vertical="top"/>
    </xf>
    <xf numFmtId="49" fontId="3" fillId="6" borderId="36" xfId="0" applyNumberFormat="1" applyFont="1" applyFill="1" applyBorder="1" applyAlignment="1">
      <alignment horizontal="center" vertical="top" wrapText="1"/>
    </xf>
    <xf numFmtId="0" fontId="3" fillId="6" borderId="18"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30" xfId="0" applyFont="1" applyFill="1" applyBorder="1" applyAlignment="1">
      <alignment horizontal="left" vertical="top" wrapText="1"/>
    </xf>
    <xf numFmtId="49" fontId="5" fillId="6" borderId="16" xfId="0" applyNumberFormat="1" applyFont="1" applyFill="1" applyBorder="1" applyAlignment="1">
      <alignment horizontal="center" vertical="top"/>
    </xf>
    <xf numFmtId="3" fontId="2" fillId="0" borderId="18" xfId="0" applyNumberFormat="1" applyFont="1" applyBorder="1" applyAlignment="1">
      <alignment horizontal="center" vertical="top" textRotation="90" wrapText="1"/>
    </xf>
    <xf numFmtId="3" fontId="1" fillId="0" borderId="30" xfId="0" applyNumberFormat="1" applyFont="1" applyBorder="1" applyAlignment="1">
      <alignment horizontal="center" vertical="top" textRotation="90" wrapText="1"/>
    </xf>
    <xf numFmtId="3" fontId="9" fillId="0" borderId="18" xfId="0" applyNumberFormat="1" applyFont="1" applyBorder="1" applyAlignment="1">
      <alignment horizontal="center" vertical="top" textRotation="90" wrapText="1"/>
    </xf>
    <xf numFmtId="3" fontId="16" fillId="0" borderId="30" xfId="0" applyNumberFormat="1" applyFont="1" applyBorder="1" applyAlignment="1">
      <alignment horizontal="center" vertical="top" textRotation="90" wrapText="1"/>
    </xf>
    <xf numFmtId="49" fontId="9" fillId="6" borderId="14" xfId="0" applyNumberFormat="1" applyFont="1" applyFill="1" applyBorder="1" applyAlignment="1">
      <alignment horizontal="center" vertical="center" textRotation="90" wrapText="1"/>
    </xf>
    <xf numFmtId="49" fontId="16" fillId="6" borderId="14" xfId="0" applyNumberFormat="1" applyFont="1" applyFill="1" applyBorder="1" applyAlignment="1">
      <alignment horizontal="center" vertical="center" textRotation="90" wrapText="1"/>
    </xf>
    <xf numFmtId="49" fontId="16" fillId="6" borderId="30" xfId="0" applyNumberFormat="1" applyFont="1" applyFill="1" applyBorder="1" applyAlignment="1">
      <alignment horizontal="center" vertical="center" textRotation="90" wrapText="1"/>
    </xf>
    <xf numFmtId="49" fontId="5" fillId="3" borderId="43"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55" xfId="0" applyNumberFormat="1" applyFont="1" applyFill="1" applyBorder="1" applyAlignment="1">
      <alignment horizontal="center" vertical="top"/>
    </xf>
    <xf numFmtId="49" fontId="5" fillId="8" borderId="24" xfId="0" applyNumberFormat="1" applyFont="1" applyFill="1" applyBorder="1" applyAlignment="1">
      <alignment horizontal="center" vertical="top"/>
    </xf>
    <xf numFmtId="49" fontId="5" fillId="8" borderId="14" xfId="0" applyNumberFormat="1" applyFont="1" applyFill="1" applyBorder="1" applyAlignment="1">
      <alignment horizontal="center" vertical="top"/>
    </xf>
    <xf numFmtId="3" fontId="2" fillId="0" borderId="14" xfId="0" applyNumberFormat="1" applyFont="1" applyBorder="1" applyAlignment="1">
      <alignment horizontal="center" vertical="top" textRotation="90" wrapText="1"/>
    </xf>
    <xf numFmtId="0" fontId="1" fillId="0" borderId="30" xfId="0" applyFont="1" applyBorder="1" applyAlignment="1">
      <alignment horizontal="center" vertical="top" textRotation="90" wrapText="1"/>
    </xf>
    <xf numFmtId="49" fontId="3" fillId="0" borderId="24" xfId="0" applyNumberFormat="1" applyFont="1" applyFill="1" applyBorder="1" applyAlignment="1">
      <alignment horizontal="center" vertical="center" textRotation="90" wrapText="1"/>
    </xf>
    <xf numFmtId="49" fontId="3" fillId="0" borderId="14" xfId="0" applyNumberFormat="1" applyFont="1" applyFill="1" applyBorder="1" applyAlignment="1">
      <alignment horizontal="center" vertical="center" textRotation="90" wrapText="1"/>
    </xf>
    <xf numFmtId="49" fontId="0" fillId="0" borderId="22" xfId="0" applyNumberFormat="1" applyFont="1" applyBorder="1" applyAlignment="1">
      <alignment horizontal="center" vertical="center" textRotation="90" wrapText="1"/>
    </xf>
    <xf numFmtId="0" fontId="3" fillId="6" borderId="44" xfId="0" applyFont="1" applyFill="1" applyBorder="1" applyAlignment="1">
      <alignment horizontal="left" vertical="top" wrapText="1"/>
    </xf>
    <xf numFmtId="0" fontId="3" fillId="6" borderId="46" xfId="0" applyFont="1" applyFill="1" applyBorder="1" applyAlignment="1">
      <alignment horizontal="left" vertical="top" wrapText="1"/>
    </xf>
    <xf numFmtId="49" fontId="5" fillId="6" borderId="24" xfId="0" applyNumberFormat="1" applyFont="1" applyFill="1" applyBorder="1" applyAlignment="1">
      <alignment horizontal="center" vertical="top"/>
    </xf>
    <xf numFmtId="49" fontId="5" fillId="6" borderId="14" xfId="0" applyNumberFormat="1" applyFont="1" applyFill="1" applyBorder="1" applyAlignment="1">
      <alignment horizontal="center" vertical="top"/>
    </xf>
    <xf numFmtId="49" fontId="5" fillId="6" borderId="22"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49" fontId="9" fillId="6" borderId="18" xfId="0" applyNumberFormat="1" applyFont="1" applyFill="1" applyBorder="1" applyAlignment="1">
      <alignment horizontal="center" vertical="center" textRotation="90" wrapText="1"/>
    </xf>
    <xf numFmtId="49" fontId="2" fillId="0" borderId="73" xfId="0" applyNumberFormat="1" applyFont="1" applyBorder="1" applyAlignment="1">
      <alignment horizontal="center" vertical="top" textRotation="90" wrapText="1"/>
    </xf>
    <xf numFmtId="49" fontId="2" fillId="0" borderId="77" xfId="0" applyNumberFormat="1" applyFont="1" applyBorder="1" applyAlignment="1">
      <alignment horizontal="center" vertical="top" textRotation="90" wrapText="1"/>
    </xf>
    <xf numFmtId="0" fontId="4" fillId="0" borderId="0" xfId="0" applyFont="1" applyAlignment="1">
      <alignment vertical="top" wrapText="1"/>
    </xf>
    <xf numFmtId="0" fontId="0" fillId="0" borderId="0" xfId="0" applyAlignment="1">
      <alignment vertical="top" wrapText="1"/>
    </xf>
    <xf numFmtId="3" fontId="4" fillId="0" borderId="0" xfId="0" applyNumberFormat="1" applyFont="1" applyAlignment="1">
      <alignment horizontal="left" vertical="top" wrapText="1"/>
    </xf>
    <xf numFmtId="3" fontId="9" fillId="6" borderId="14" xfId="0" applyNumberFormat="1" applyFont="1" applyFill="1" applyBorder="1" applyAlignment="1">
      <alignment horizontal="center" vertical="center" textRotation="90" wrapText="1"/>
    </xf>
    <xf numFmtId="3" fontId="16" fillId="6" borderId="14" xfId="0" applyNumberFormat="1" applyFont="1" applyFill="1" applyBorder="1" applyAlignment="1">
      <alignment horizontal="center" vertical="center" textRotation="90" wrapText="1"/>
    </xf>
    <xf numFmtId="49" fontId="2" fillId="6" borderId="18" xfId="0" applyNumberFormat="1" applyFont="1" applyFill="1" applyBorder="1" applyAlignment="1">
      <alignment horizontal="center" vertical="center" textRotation="90" wrapText="1"/>
    </xf>
    <xf numFmtId="49" fontId="2" fillId="6" borderId="30" xfId="0" applyNumberFormat="1" applyFont="1" applyFill="1" applyBorder="1" applyAlignment="1">
      <alignment horizontal="center" vertical="center" textRotation="90" wrapText="1"/>
    </xf>
    <xf numFmtId="0" fontId="3" fillId="6" borderId="47" xfId="0" applyFont="1" applyFill="1" applyBorder="1" applyAlignment="1">
      <alignment vertical="top" wrapText="1"/>
    </xf>
    <xf numFmtId="0" fontId="7" fillId="0" borderId="86" xfId="0" applyFont="1" applyBorder="1" applyAlignment="1">
      <alignment vertical="top" wrapText="1"/>
    </xf>
    <xf numFmtId="0" fontId="3" fillId="6" borderId="35" xfId="1" applyFont="1" applyFill="1" applyBorder="1" applyAlignment="1">
      <alignment vertical="top" wrapText="1"/>
    </xf>
    <xf numFmtId="0" fontId="0" fillId="0" borderId="17" xfId="0" applyBorder="1" applyAlignment="1">
      <alignment vertical="top" wrapText="1"/>
    </xf>
    <xf numFmtId="49" fontId="3" fillId="6" borderId="42" xfId="0" applyNumberFormat="1" applyFont="1" applyFill="1" applyBorder="1" applyAlignment="1">
      <alignment horizontal="center" vertical="center" wrapText="1"/>
    </xf>
    <xf numFmtId="0" fontId="0" fillId="0" borderId="8" xfId="0" applyFont="1" applyBorder="1" applyAlignment="1">
      <alignment horizontal="center" vertical="center"/>
    </xf>
    <xf numFmtId="49" fontId="3" fillId="6" borderId="5" xfId="0" applyNumberFormat="1" applyFont="1" applyFill="1" applyBorder="1" applyAlignment="1">
      <alignment horizontal="center" vertical="top" wrapText="1"/>
    </xf>
    <xf numFmtId="0" fontId="0" fillId="0" borderId="20" xfId="0" applyFont="1" applyBorder="1" applyAlignment="1">
      <alignment horizontal="center" vertical="top" wrapText="1"/>
    </xf>
    <xf numFmtId="0" fontId="3" fillId="6" borderId="8" xfId="0" applyFont="1" applyFill="1" applyBorder="1" applyAlignment="1">
      <alignment horizontal="center" vertical="top" wrapText="1"/>
    </xf>
    <xf numFmtId="0" fontId="0" fillId="0" borderId="8" xfId="0" applyBorder="1" applyAlignment="1">
      <alignment horizontal="center" vertical="top" wrapText="1"/>
    </xf>
    <xf numFmtId="49" fontId="3" fillId="6" borderId="8" xfId="0" applyNumberFormat="1" applyFont="1" applyFill="1" applyBorder="1" applyAlignment="1">
      <alignment horizontal="center" vertical="top" wrapText="1"/>
    </xf>
    <xf numFmtId="0" fontId="7" fillId="6" borderId="8" xfId="0" applyFont="1" applyFill="1" applyBorder="1" applyAlignment="1">
      <alignment horizontal="center" vertical="top" wrapText="1"/>
    </xf>
    <xf numFmtId="0" fontId="3" fillId="6" borderId="8" xfId="0" applyFont="1" applyFill="1" applyBorder="1" applyAlignment="1">
      <alignment horizontal="center" vertical="center" wrapText="1"/>
    </xf>
    <xf numFmtId="0" fontId="0" fillId="0" borderId="8" xfId="0" applyBorder="1" applyAlignment="1">
      <alignment horizontal="center" vertical="center" wrapText="1"/>
    </xf>
    <xf numFmtId="0" fontId="0" fillId="6" borderId="8" xfId="0" applyFill="1" applyBorder="1" applyAlignment="1">
      <alignment horizontal="center" vertical="top" wrapText="1"/>
    </xf>
    <xf numFmtId="0" fontId="3" fillId="6" borderId="47" xfId="1" applyFont="1" applyFill="1" applyBorder="1" applyAlignment="1">
      <alignment vertical="top" wrapText="1"/>
    </xf>
    <xf numFmtId="0" fontId="0" fillId="0" borderId="17" xfId="0" applyFont="1" applyBorder="1" applyAlignment="1">
      <alignment vertical="top" wrapText="1"/>
    </xf>
    <xf numFmtId="0" fontId="3" fillId="0" borderId="42" xfId="0" applyNumberFormat="1" applyFont="1" applyFill="1" applyBorder="1" applyAlignment="1">
      <alignment horizontal="center" vertical="center" textRotation="90" wrapText="1"/>
    </xf>
    <xf numFmtId="0" fontId="3" fillId="0" borderId="8" xfId="0" applyNumberFormat="1" applyFont="1" applyFill="1" applyBorder="1" applyAlignment="1">
      <alignment horizontal="center" vertical="center" textRotation="90" wrapText="1"/>
    </xf>
    <xf numFmtId="0" fontId="3" fillId="0" borderId="58" xfId="0" applyNumberFormat="1" applyFont="1" applyFill="1" applyBorder="1" applyAlignment="1">
      <alignment horizontal="center" vertical="center" textRotation="90" wrapText="1"/>
    </xf>
    <xf numFmtId="0" fontId="5" fillId="4" borderId="65" xfId="0" applyFont="1" applyFill="1" applyBorder="1" applyAlignment="1">
      <alignment horizontal="left" vertical="top" wrapText="1"/>
    </xf>
    <xf numFmtId="0" fontId="5" fillId="4" borderId="39" xfId="0" applyFont="1" applyFill="1" applyBorder="1" applyAlignment="1">
      <alignment horizontal="left" vertical="top" wrapText="1"/>
    </xf>
    <xf numFmtId="0" fontId="5" fillId="4" borderId="40" xfId="0" applyFont="1" applyFill="1" applyBorder="1" applyAlignment="1">
      <alignment horizontal="left" vertical="top" wrapText="1"/>
    </xf>
    <xf numFmtId="0" fontId="2" fillId="6" borderId="47" xfId="0" applyFont="1" applyFill="1" applyBorder="1" applyAlignment="1">
      <alignment horizontal="center" vertical="center" textRotation="90" wrapText="1"/>
    </xf>
    <xf numFmtId="0" fontId="2" fillId="6" borderId="35" xfId="0" applyFont="1" applyFill="1" applyBorder="1" applyAlignment="1">
      <alignment horizontal="center" vertical="center" textRotation="90" wrapText="1"/>
    </xf>
    <xf numFmtId="0" fontId="2" fillId="6" borderId="17" xfId="0" applyFont="1" applyFill="1" applyBorder="1" applyAlignment="1">
      <alignment horizontal="center" vertical="center" textRotation="90" wrapText="1"/>
    </xf>
    <xf numFmtId="0" fontId="3" fillId="6" borderId="9" xfId="0" applyFont="1" applyFill="1" applyBorder="1" applyAlignment="1">
      <alignment horizontal="left" vertical="top" wrapText="1"/>
    </xf>
    <xf numFmtId="0" fontId="3" fillId="6" borderId="81" xfId="0" applyFont="1" applyFill="1" applyBorder="1" applyAlignment="1">
      <alignment horizontal="left" vertical="top" wrapText="1"/>
    </xf>
    <xf numFmtId="0" fontId="0" fillId="0" borderId="30" xfId="0" applyBorder="1" applyAlignment="1">
      <alignment horizontal="left" vertical="top" wrapText="1"/>
    </xf>
    <xf numFmtId="0" fontId="0" fillId="0" borderId="14" xfId="0" applyFont="1" applyBorder="1" applyAlignment="1">
      <alignment horizontal="center" vertical="center" textRotation="90" wrapText="1"/>
    </xf>
    <xf numFmtId="0" fontId="0" fillId="0" borderId="30" xfId="0" applyFont="1" applyBorder="1" applyAlignment="1">
      <alignment horizontal="center" vertical="center" textRotation="90" wrapText="1"/>
    </xf>
    <xf numFmtId="0" fontId="3" fillId="6" borderId="18" xfId="0" applyFont="1" applyFill="1" applyBorder="1" applyAlignment="1">
      <alignment horizontal="center" vertical="center" textRotation="90" wrapText="1"/>
    </xf>
    <xf numFmtId="0" fontId="3" fillId="6" borderId="14" xfId="0" applyFont="1" applyFill="1" applyBorder="1" applyAlignment="1">
      <alignment horizontal="center" vertical="center" textRotation="90" wrapText="1"/>
    </xf>
    <xf numFmtId="0" fontId="3" fillId="6" borderId="30" xfId="0" applyFont="1" applyFill="1" applyBorder="1" applyAlignment="1">
      <alignment horizontal="center" vertical="center" textRotation="90" wrapText="1"/>
    </xf>
    <xf numFmtId="0" fontId="12" fillId="0" borderId="14" xfId="0" applyFont="1" applyBorder="1" applyAlignment="1">
      <alignment horizontal="center" vertical="center" textRotation="90" wrapText="1"/>
    </xf>
    <xf numFmtId="0" fontId="25" fillId="0" borderId="14" xfId="0" applyFont="1" applyBorder="1" applyAlignment="1">
      <alignment horizontal="center" wrapText="1"/>
    </xf>
    <xf numFmtId="0" fontId="25" fillId="0" borderId="30" xfId="0" applyFont="1" applyBorder="1" applyAlignment="1">
      <alignment horizontal="center" wrapText="1"/>
    </xf>
    <xf numFmtId="0" fontId="8" fillId="6" borderId="18" xfId="0" applyFont="1" applyFill="1" applyBorder="1" applyAlignment="1">
      <alignment horizontal="center" vertical="center" textRotation="90" wrapText="1"/>
    </xf>
    <xf numFmtId="0" fontId="1" fillId="0" borderId="30" xfId="0" applyFont="1" applyBorder="1" applyAlignment="1">
      <alignment horizontal="center" vertical="center" textRotation="90" wrapText="1"/>
    </xf>
    <xf numFmtId="49" fontId="1" fillId="0" borderId="14" xfId="0" applyNumberFormat="1" applyFont="1" applyBorder="1" applyAlignment="1">
      <alignment horizontal="center" vertical="center" textRotation="90" wrapText="1"/>
    </xf>
    <xf numFmtId="0" fontId="8" fillId="6" borderId="35" xfId="0" applyFont="1" applyFill="1" applyBorder="1" applyAlignment="1">
      <alignment horizontal="center" vertical="center" textRotation="90" wrapText="1"/>
    </xf>
    <xf numFmtId="0" fontId="24" fillId="6" borderId="17" xfId="0" applyFont="1" applyFill="1" applyBorder="1" applyAlignment="1">
      <alignment horizontal="center" vertical="center" textRotation="90" wrapText="1"/>
    </xf>
    <xf numFmtId="49" fontId="3" fillId="6" borderId="8"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0" fontId="7" fillId="6" borderId="19" xfId="0" applyFont="1" applyFill="1" applyBorder="1" applyAlignment="1">
      <alignment horizontal="center" vertical="center" wrapText="1"/>
    </xf>
    <xf numFmtId="0" fontId="0" fillId="0" borderId="14" xfId="0" applyBorder="1" applyAlignment="1">
      <alignment vertical="top" wrapText="1"/>
    </xf>
    <xf numFmtId="49" fontId="5" fillId="2" borderId="16" xfId="0" applyNumberFormat="1" applyFont="1" applyFill="1" applyBorder="1" applyAlignment="1">
      <alignment horizontal="center" vertical="top"/>
    </xf>
    <xf numFmtId="0" fontId="3" fillId="6" borderId="28" xfId="0" applyFont="1" applyFill="1" applyBorder="1" applyAlignment="1">
      <alignment horizontal="left" vertical="top" wrapText="1"/>
    </xf>
    <xf numFmtId="0" fontId="8" fillId="0" borderId="14"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4" fillId="0" borderId="0" xfId="0" applyFont="1" applyAlignment="1">
      <alignment horizontal="center" vertical="top" wrapText="1"/>
    </xf>
    <xf numFmtId="0" fontId="3" fillId="0" borderId="42"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58" xfId="0" applyFont="1" applyBorder="1" applyAlignment="1">
      <alignment horizontal="center" vertical="center" textRotation="90" wrapText="1"/>
    </xf>
    <xf numFmtId="0" fontId="3" fillId="6" borderId="41" xfId="0" applyFont="1" applyFill="1" applyBorder="1" applyAlignment="1">
      <alignment vertical="top" wrapText="1"/>
    </xf>
    <xf numFmtId="0" fontId="3" fillId="6" borderId="9" xfId="0" applyFont="1" applyFill="1" applyBorder="1" applyAlignment="1">
      <alignment vertical="top" wrapText="1"/>
    </xf>
    <xf numFmtId="0" fontId="0" fillId="0" borderId="27" xfId="0" applyBorder="1" applyAlignment="1">
      <alignment vertical="top"/>
    </xf>
    <xf numFmtId="0" fontId="0" fillId="0" borderId="30" xfId="0" applyBorder="1" applyAlignment="1">
      <alignment vertical="top" wrapText="1"/>
    </xf>
    <xf numFmtId="0" fontId="3" fillId="6" borderId="41" xfId="1" applyFont="1" applyFill="1" applyBorder="1" applyAlignment="1">
      <alignment vertical="top" wrapText="1"/>
    </xf>
    <xf numFmtId="0" fontId="0" fillId="0" borderId="27" xfId="0" applyBorder="1" applyAlignment="1">
      <alignment vertical="top" wrapText="1"/>
    </xf>
    <xf numFmtId="49" fontId="2" fillId="6" borderId="14" xfId="0" applyNumberFormat="1" applyFont="1" applyFill="1" applyBorder="1" applyAlignment="1">
      <alignment horizontal="center" vertical="center" textRotation="90" wrapText="1"/>
    </xf>
    <xf numFmtId="49" fontId="1" fillId="6" borderId="14" xfId="0" applyNumberFormat="1" applyFont="1" applyFill="1" applyBorder="1" applyAlignment="1">
      <alignment horizontal="center" vertical="center" textRotation="90" wrapText="1"/>
    </xf>
    <xf numFmtId="49" fontId="1" fillId="6" borderId="30" xfId="0" applyNumberFormat="1" applyFont="1" applyFill="1" applyBorder="1" applyAlignment="1">
      <alignment horizontal="center" vertical="center" textRotation="90" wrapText="1"/>
    </xf>
    <xf numFmtId="0" fontId="7" fillId="6" borderId="9" xfId="0" applyFont="1" applyFill="1" applyBorder="1" applyAlignment="1">
      <alignment vertical="top" wrapText="1"/>
    </xf>
    <xf numFmtId="49" fontId="5" fillId="6" borderId="29" xfId="0" applyNumberFormat="1" applyFont="1" applyFill="1" applyBorder="1" applyAlignment="1">
      <alignment horizontal="center" vertical="top"/>
    </xf>
    <xf numFmtId="0" fontId="3" fillId="6" borderId="44" xfId="0" applyFont="1" applyFill="1" applyBorder="1" applyAlignment="1">
      <alignment horizontal="center" vertical="center" textRotation="90" wrapText="1"/>
    </xf>
    <xf numFmtId="0" fontId="3" fillId="6" borderId="46" xfId="0" applyFont="1" applyFill="1" applyBorder="1" applyAlignment="1">
      <alignment horizontal="center" vertical="center" textRotation="90" wrapText="1"/>
    </xf>
    <xf numFmtId="0" fontId="3" fillId="0" borderId="42"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58" xfId="0" applyFont="1" applyBorder="1" applyAlignment="1">
      <alignment horizontal="center" vertical="center" textRotation="90" shrinkToFit="1"/>
    </xf>
    <xf numFmtId="0" fontId="5" fillId="0" borderId="67" xfId="0" applyFont="1" applyBorder="1" applyAlignment="1">
      <alignment horizontal="center" vertical="center"/>
    </xf>
    <xf numFmtId="0" fontId="5" fillId="0" borderId="57" xfId="0" applyFont="1" applyBorder="1" applyAlignment="1">
      <alignment horizontal="center" vertical="center"/>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6" xfId="0" applyFont="1" applyBorder="1" applyAlignment="1">
      <alignment horizontal="right" vertical="top"/>
    </xf>
    <xf numFmtId="49" fontId="5" fillId="3" borderId="14" xfId="0" applyNumberFormat="1" applyFont="1" applyFill="1" applyBorder="1" applyAlignment="1">
      <alignment horizontal="center" vertical="top"/>
    </xf>
    <xf numFmtId="0" fontId="3" fillId="6" borderId="47" xfId="0" applyFont="1" applyFill="1" applyBorder="1" applyAlignment="1">
      <alignment horizontal="center" vertical="center" wrapText="1"/>
    </xf>
    <xf numFmtId="0" fontId="3" fillId="6" borderId="17" xfId="0" applyFont="1" applyFill="1" applyBorder="1" applyAlignment="1">
      <alignment horizontal="center" vertical="center" wrapText="1"/>
    </xf>
    <xf numFmtId="49" fontId="0" fillId="6" borderId="14" xfId="0" applyNumberFormat="1" applyFont="1" applyFill="1" applyBorder="1" applyAlignment="1">
      <alignment horizontal="center" vertical="center" textRotation="90" wrapText="1"/>
    </xf>
    <xf numFmtId="0" fontId="7" fillId="6" borderId="46" xfId="0" applyFont="1" applyFill="1" applyBorder="1" applyAlignment="1">
      <alignment vertical="top" wrapText="1"/>
    </xf>
    <xf numFmtId="0" fontId="7" fillId="6" borderId="28" xfId="0" applyFont="1" applyFill="1" applyBorder="1" applyAlignment="1">
      <alignment vertical="top" wrapText="1"/>
    </xf>
    <xf numFmtId="0" fontId="0" fillId="0" borderId="14" xfId="0" applyBorder="1" applyAlignment="1">
      <alignment horizontal="center" vertical="center" textRotation="90" wrapText="1"/>
    </xf>
    <xf numFmtId="49" fontId="5" fillId="6" borderId="18"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0" fillId="6" borderId="14" xfId="0" applyFill="1" applyBorder="1" applyAlignment="1">
      <alignment horizontal="left" vertical="top" wrapText="1"/>
    </xf>
    <xf numFmtId="0" fontId="3" fillId="6" borderId="18" xfId="0" applyFont="1" applyFill="1" applyBorder="1" applyAlignment="1">
      <alignment horizontal="center" vertical="center" textRotation="90"/>
    </xf>
    <xf numFmtId="0" fontId="3" fillId="6" borderId="14" xfId="0" applyFont="1" applyFill="1" applyBorder="1" applyAlignment="1">
      <alignment horizontal="center" vertical="center" textRotation="90"/>
    </xf>
    <xf numFmtId="0" fontId="5" fillId="5" borderId="31" xfId="0" applyFont="1" applyFill="1" applyBorder="1" applyAlignment="1">
      <alignment horizontal="right" vertical="top" wrapText="1"/>
    </xf>
    <xf numFmtId="0" fontId="5" fillId="5" borderId="26" xfId="0" applyFont="1" applyFill="1" applyBorder="1" applyAlignment="1">
      <alignment horizontal="right" vertical="top" wrapText="1"/>
    </xf>
    <xf numFmtId="0" fontId="5" fillId="5" borderId="32" xfId="0" applyFont="1" applyFill="1" applyBorder="1" applyAlignment="1">
      <alignment horizontal="right" vertical="top" wrapText="1"/>
    </xf>
    <xf numFmtId="0" fontId="3" fillId="0" borderId="65"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8" borderId="65"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40" xfId="0" applyFont="1" applyFill="1" applyBorder="1" applyAlignment="1">
      <alignment horizontal="left" vertical="top" wrapText="1"/>
    </xf>
    <xf numFmtId="0" fontId="5" fillId="9" borderId="68" xfId="0" applyFont="1" applyFill="1" applyBorder="1" applyAlignment="1">
      <alignment horizontal="left" vertical="top" wrapText="1"/>
    </xf>
    <xf numFmtId="0" fontId="7" fillId="9" borderId="59" xfId="0" applyFont="1" applyFill="1" applyBorder="1" applyAlignment="1">
      <alignment horizontal="left" vertical="top" wrapText="1"/>
    </xf>
    <xf numFmtId="0" fontId="5" fillId="4" borderId="65" xfId="0" applyFont="1" applyFill="1" applyBorder="1" applyAlignment="1">
      <alignment horizontal="right" vertical="top" wrapText="1"/>
    </xf>
    <xf numFmtId="0" fontId="5" fillId="4" borderId="39" xfId="0" applyFont="1" applyFill="1" applyBorder="1" applyAlignment="1">
      <alignment horizontal="right" vertical="top" wrapText="1"/>
    </xf>
    <xf numFmtId="0" fontId="5" fillId="4" borderId="40" xfId="0" applyFont="1" applyFill="1" applyBorder="1" applyAlignment="1">
      <alignment horizontal="right" vertical="top" wrapText="1"/>
    </xf>
    <xf numFmtId="0" fontId="3" fillId="6" borderId="65"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6" borderId="40" xfId="0" applyFont="1" applyFill="1" applyBorder="1" applyAlignment="1">
      <alignment horizontal="left" vertical="top" wrapText="1"/>
    </xf>
    <xf numFmtId="0" fontId="5" fillId="4" borderId="67" xfId="0" applyFont="1" applyFill="1" applyBorder="1" applyAlignment="1">
      <alignment horizontal="right" vertical="top" wrapText="1"/>
    </xf>
    <xf numFmtId="0" fontId="5" fillId="4" borderId="62" xfId="0" applyFont="1" applyFill="1" applyBorder="1" applyAlignment="1">
      <alignment horizontal="right" vertical="top" wrapText="1"/>
    </xf>
    <xf numFmtId="0" fontId="5" fillId="4" borderId="57" xfId="0" applyFont="1" applyFill="1" applyBorder="1" applyAlignment="1">
      <alignment horizontal="right" vertical="top" wrapText="1"/>
    </xf>
    <xf numFmtId="49" fontId="3" fillId="6" borderId="42" xfId="0" applyNumberFormat="1" applyFont="1" applyFill="1" applyBorder="1" applyAlignment="1">
      <alignment horizontal="center" vertical="top" wrapText="1"/>
    </xf>
    <xf numFmtId="49" fontId="5" fillId="8" borderId="14" xfId="0" applyNumberFormat="1" applyFont="1" applyFill="1" applyBorder="1" applyAlignment="1">
      <alignment horizontal="center" vertical="top" wrapText="1"/>
    </xf>
    <xf numFmtId="0" fontId="30" fillId="0" borderId="24" xfId="0" applyFont="1" applyBorder="1" applyAlignment="1">
      <alignment horizontal="center" vertical="center" textRotation="90" shrinkToFit="1"/>
    </xf>
    <xf numFmtId="0" fontId="30" fillId="0" borderId="14" xfId="0" applyFont="1" applyBorder="1" applyAlignment="1">
      <alignment horizontal="center" vertical="center" textRotation="90" shrinkToFit="1"/>
    </xf>
    <xf numFmtId="0" fontId="30" fillId="0" borderId="22" xfId="0" applyFont="1" applyBorder="1" applyAlignment="1">
      <alignment horizontal="center" vertical="center" textRotation="90" shrinkToFit="1"/>
    </xf>
    <xf numFmtId="0" fontId="7" fillId="6" borderId="28" xfId="0" applyFont="1" applyFill="1" applyBorder="1" applyAlignment="1">
      <alignment horizontal="left" vertical="top" wrapText="1"/>
    </xf>
    <xf numFmtId="0" fontId="18" fillId="6" borderId="63" xfId="0" applyFont="1" applyFill="1" applyBorder="1" applyAlignment="1">
      <alignment horizontal="center" vertical="center" textRotation="90" wrapText="1"/>
    </xf>
    <xf numFmtId="0" fontId="18" fillId="6" borderId="35" xfId="0" applyFont="1" applyFill="1" applyBorder="1" applyAlignment="1">
      <alignment horizontal="center" vertical="center" textRotation="90" wrapText="1"/>
    </xf>
    <xf numFmtId="0" fontId="5" fillId="6" borderId="24" xfId="0" applyFont="1" applyFill="1" applyBorder="1" applyAlignment="1">
      <alignment horizontal="left" vertical="top" wrapText="1"/>
    </xf>
    <xf numFmtId="0" fontId="5" fillId="6" borderId="14" xfId="0" applyFont="1" applyFill="1" applyBorder="1" applyAlignment="1">
      <alignment horizontal="left" vertical="top" wrapText="1"/>
    </xf>
    <xf numFmtId="0" fontId="3" fillId="6" borderId="33" xfId="0" applyFont="1" applyFill="1" applyBorder="1" applyAlignment="1">
      <alignment horizontal="left" vertical="top" wrapText="1"/>
    </xf>
    <xf numFmtId="0" fontId="7" fillId="6" borderId="33" xfId="0" applyFont="1" applyFill="1" applyBorder="1" applyAlignment="1">
      <alignment horizontal="left" vertical="top" wrapText="1"/>
    </xf>
    <xf numFmtId="49" fontId="5" fillId="6" borderId="18" xfId="0" applyNumberFormat="1" applyFont="1" applyFill="1" applyBorder="1" applyAlignment="1">
      <alignment horizontal="center" vertical="top" wrapText="1"/>
    </xf>
    <xf numFmtId="49" fontId="5" fillId="6" borderId="14" xfId="0" applyNumberFormat="1" applyFont="1" applyFill="1" applyBorder="1" applyAlignment="1">
      <alignment horizontal="center" vertical="top" wrapText="1"/>
    </xf>
    <xf numFmtId="49" fontId="5" fillId="6" borderId="30" xfId="0" applyNumberFormat="1" applyFont="1" applyFill="1" applyBorder="1" applyAlignment="1">
      <alignment horizontal="center" vertical="top" wrapText="1"/>
    </xf>
    <xf numFmtId="0" fontId="7" fillId="6" borderId="14" xfId="0" applyFont="1" applyFill="1" applyBorder="1" applyAlignment="1">
      <alignment vertical="top" wrapText="1"/>
    </xf>
    <xf numFmtId="49" fontId="15" fillId="6" borderId="62"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0" fontId="3" fillId="2" borderId="61"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51" xfId="0" applyFont="1" applyFill="1" applyBorder="1" applyAlignment="1">
      <alignment horizontal="left" vertical="top" wrapText="1"/>
    </xf>
    <xf numFmtId="49" fontId="2" fillId="6" borderId="18" xfId="0" applyNumberFormat="1" applyFont="1" applyFill="1" applyBorder="1" applyAlignment="1">
      <alignment horizontal="center" vertical="top" textRotation="90" wrapText="1"/>
    </xf>
    <xf numFmtId="49" fontId="2" fillId="6" borderId="30" xfId="0" applyNumberFormat="1" applyFont="1" applyFill="1" applyBorder="1" applyAlignment="1">
      <alignment horizontal="center" vertical="top" textRotation="90" wrapText="1"/>
    </xf>
    <xf numFmtId="3" fontId="11" fillId="6" borderId="12" xfId="0" applyNumberFormat="1" applyFont="1" applyFill="1" applyBorder="1" applyAlignment="1">
      <alignment horizontal="left" vertical="top" wrapText="1"/>
    </xf>
    <xf numFmtId="3" fontId="11" fillId="6" borderId="46" xfId="0" applyNumberFormat="1" applyFont="1" applyFill="1" applyBorder="1" applyAlignment="1">
      <alignment horizontal="left" vertical="top" wrapText="1"/>
    </xf>
    <xf numFmtId="165" fontId="3" fillId="2" borderId="65" xfId="0" applyNumberFormat="1" applyFont="1" applyFill="1" applyBorder="1" applyAlignment="1">
      <alignment horizontal="left" vertical="top" wrapText="1"/>
    </xf>
    <xf numFmtId="165" fontId="3" fillId="2" borderId="39" xfId="0" applyNumberFormat="1" applyFont="1" applyFill="1" applyBorder="1" applyAlignment="1">
      <alignment horizontal="left" vertical="top" wrapText="1"/>
    </xf>
    <xf numFmtId="165" fontId="3" fillId="2" borderId="40" xfId="0" applyNumberFormat="1" applyFont="1" applyFill="1" applyBorder="1" applyAlignment="1">
      <alignment horizontal="left" vertical="top" wrapText="1"/>
    </xf>
    <xf numFmtId="0" fontId="3" fillId="2" borderId="18" xfId="0" applyFont="1" applyFill="1" applyBorder="1" applyAlignment="1">
      <alignment vertical="top" wrapText="1"/>
    </xf>
    <xf numFmtId="0" fontId="3" fillId="2" borderId="30" xfId="0" applyFont="1" applyFill="1" applyBorder="1" applyAlignment="1">
      <alignment vertical="top" wrapText="1"/>
    </xf>
    <xf numFmtId="0" fontId="3" fillId="0" borderId="18" xfId="0" applyFont="1" applyBorder="1" applyAlignment="1">
      <alignment horizontal="left" vertical="top" wrapText="1"/>
    </xf>
    <xf numFmtId="49" fontId="3" fillId="0" borderId="42"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0" fontId="7" fillId="0" borderId="58" xfId="0" applyFont="1" applyBorder="1" applyAlignment="1">
      <alignment vertical="top"/>
    </xf>
    <xf numFmtId="0" fontId="2" fillId="0" borderId="18"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3" fillId="6" borderId="86" xfId="0" applyFont="1" applyFill="1" applyBorder="1" applyAlignment="1">
      <alignment vertical="top" wrapText="1"/>
    </xf>
    <xf numFmtId="49" fontId="3" fillId="6" borderId="5" xfId="0" applyNumberFormat="1" applyFont="1" applyFill="1" applyBorder="1" applyAlignment="1">
      <alignment horizontal="center" vertical="center" wrapText="1"/>
    </xf>
    <xf numFmtId="0" fontId="5" fillId="6" borderId="7" xfId="0" applyFont="1" applyFill="1" applyBorder="1" applyAlignment="1">
      <alignment vertical="top" wrapText="1"/>
    </xf>
    <xf numFmtId="0" fontId="5" fillId="6" borderId="9" xfId="0" applyFont="1" applyFill="1" applyBorder="1" applyAlignment="1">
      <alignment vertical="top" wrapText="1"/>
    </xf>
    <xf numFmtId="0" fontId="3" fillId="6" borderId="7" xfId="0" applyFont="1" applyFill="1" applyBorder="1" applyAlignment="1">
      <alignment horizontal="left" vertical="top" wrapText="1"/>
    </xf>
    <xf numFmtId="0" fontId="0" fillId="0" borderId="9" xfId="0" applyBorder="1" applyAlignment="1">
      <alignment horizontal="left" vertical="top" wrapText="1"/>
    </xf>
    <xf numFmtId="0" fontId="3" fillId="6" borderId="91" xfId="0" applyFont="1" applyFill="1" applyBorder="1" applyAlignment="1">
      <alignment vertical="top" wrapText="1"/>
    </xf>
    <xf numFmtId="0" fontId="0" fillId="6" borderId="86" xfId="0" applyFill="1" applyBorder="1" applyAlignment="1">
      <alignment vertical="top" wrapText="1"/>
    </xf>
    <xf numFmtId="0" fontId="5" fillId="9" borderId="68" xfId="0" applyFont="1" applyFill="1" applyBorder="1" applyAlignment="1">
      <alignment vertical="center"/>
    </xf>
    <xf numFmtId="0" fontId="5" fillId="9" borderId="59" xfId="0" applyFont="1" applyFill="1" applyBorder="1" applyAlignment="1">
      <alignment vertical="center"/>
    </xf>
    <xf numFmtId="0" fontId="5" fillId="9" borderId="26" xfId="0" applyFont="1" applyFill="1" applyBorder="1" applyAlignment="1">
      <alignment vertical="center"/>
    </xf>
    <xf numFmtId="0" fontId="5" fillId="9" borderId="60" xfId="0" applyFont="1" applyFill="1" applyBorder="1" applyAlignment="1">
      <alignment vertical="center"/>
    </xf>
    <xf numFmtId="3" fontId="9" fillId="6" borderId="18" xfId="0" applyNumberFormat="1" applyFont="1" applyFill="1" applyBorder="1" applyAlignment="1">
      <alignment horizontal="center" vertical="center" textRotation="90" wrapText="1"/>
    </xf>
    <xf numFmtId="0" fontId="0" fillId="6" borderId="14" xfId="0" applyFill="1" applyBorder="1" applyAlignment="1">
      <alignment horizontal="center" vertical="center" textRotation="90" wrapText="1"/>
    </xf>
    <xf numFmtId="49" fontId="3" fillId="6" borderId="49" xfId="0" applyNumberFormat="1" applyFont="1" applyFill="1" applyBorder="1" applyAlignment="1">
      <alignment horizontal="center" vertical="center" wrapText="1"/>
    </xf>
    <xf numFmtId="49" fontId="5" fillId="7" borderId="67" xfId="0" applyNumberFormat="1" applyFont="1" applyFill="1" applyBorder="1" applyAlignment="1">
      <alignment horizontal="left" vertical="top" wrapText="1"/>
    </xf>
    <xf numFmtId="49" fontId="5" fillId="7" borderId="62" xfId="0" applyNumberFormat="1" applyFont="1" applyFill="1" applyBorder="1" applyAlignment="1">
      <alignment horizontal="left" vertical="top" wrapText="1"/>
    </xf>
    <xf numFmtId="49" fontId="5" fillId="7" borderId="57" xfId="0" applyNumberFormat="1" applyFont="1" applyFill="1" applyBorder="1" applyAlignment="1">
      <alignment horizontal="left" vertical="top" wrapText="1"/>
    </xf>
    <xf numFmtId="0" fontId="3" fillId="6" borderId="80" xfId="0" applyFont="1" applyFill="1" applyBorder="1" applyAlignment="1">
      <alignment horizontal="left" vertical="top" wrapText="1"/>
    </xf>
    <xf numFmtId="0" fontId="0" fillId="6" borderId="27" xfId="0" applyFill="1" applyBorder="1" applyAlignment="1">
      <alignment horizontal="left" vertical="top" wrapText="1"/>
    </xf>
    <xf numFmtId="0" fontId="5" fillId="10" borderId="33" xfId="0" applyFont="1" applyFill="1" applyBorder="1" applyAlignment="1">
      <alignment horizontal="left" vertical="top"/>
    </xf>
    <xf numFmtId="0" fontId="5" fillId="10" borderId="39" xfId="0" applyFont="1" applyFill="1" applyBorder="1" applyAlignment="1">
      <alignment horizontal="left" vertical="top"/>
    </xf>
    <xf numFmtId="0" fontId="5" fillId="10" borderId="40" xfId="0" applyFont="1" applyFill="1" applyBorder="1" applyAlignment="1">
      <alignment horizontal="left" vertical="top"/>
    </xf>
    <xf numFmtId="0" fontId="5" fillId="3" borderId="33" xfId="0" applyFont="1" applyFill="1" applyBorder="1" applyAlignment="1">
      <alignment horizontal="left" vertical="top" wrapText="1"/>
    </xf>
    <xf numFmtId="0" fontId="5" fillId="3" borderId="39" xfId="0" applyFont="1" applyFill="1" applyBorder="1" applyAlignment="1">
      <alignment horizontal="left" vertical="top" wrapText="1"/>
    </xf>
    <xf numFmtId="0" fontId="5" fillId="3" borderId="40" xfId="0" applyFont="1" applyFill="1" applyBorder="1" applyAlignment="1">
      <alignment horizontal="left" vertical="top" wrapText="1"/>
    </xf>
    <xf numFmtId="49" fontId="0" fillId="0" borderId="30" xfId="0" applyNumberFormat="1" applyFont="1" applyBorder="1" applyAlignment="1">
      <alignment horizontal="center" vertical="center" textRotation="90" wrapText="1"/>
    </xf>
    <xf numFmtId="49" fontId="5" fillId="0" borderId="18" xfId="0" applyNumberFormat="1" applyFont="1" applyFill="1" applyBorder="1" applyAlignment="1">
      <alignment horizontal="center" vertical="top"/>
    </xf>
    <xf numFmtId="49" fontId="5" fillId="0" borderId="30" xfId="0" applyNumberFormat="1" applyFont="1" applyFill="1" applyBorder="1" applyAlignment="1">
      <alignment horizontal="center" vertical="top"/>
    </xf>
    <xf numFmtId="49" fontId="5" fillId="6" borderId="17" xfId="0" applyNumberFormat="1" applyFont="1" applyFill="1" applyBorder="1" applyAlignment="1">
      <alignment horizontal="center" vertical="top" wrapText="1"/>
    </xf>
    <xf numFmtId="0" fontId="7" fillId="6" borderId="34" xfId="0" applyFont="1" applyFill="1" applyBorder="1" applyAlignment="1">
      <alignment horizontal="center" vertical="top" wrapText="1"/>
    </xf>
    <xf numFmtId="0" fontId="2" fillId="6" borderId="18"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49" fontId="3" fillId="6" borderId="20" xfId="0" applyNumberFormat="1" applyFont="1" applyFill="1" applyBorder="1" applyAlignment="1">
      <alignment horizontal="center" vertical="center" wrapText="1"/>
    </xf>
    <xf numFmtId="0" fontId="7" fillId="6" borderId="5" xfId="0" applyFont="1" applyFill="1" applyBorder="1" applyAlignment="1">
      <alignment horizontal="center" vertical="center" wrapText="1"/>
    </xf>
    <xf numFmtId="0" fontId="14" fillId="6" borderId="44" xfId="0" applyFont="1" applyFill="1" applyBorder="1" applyAlignment="1">
      <alignment horizontal="left" vertical="top" wrapText="1"/>
    </xf>
    <xf numFmtId="0" fontId="7" fillId="6" borderId="46" xfId="0" applyFont="1" applyFill="1" applyBorder="1" applyAlignment="1">
      <alignment horizontal="left" vertical="top" wrapText="1"/>
    </xf>
    <xf numFmtId="0" fontId="7" fillId="6" borderId="28" xfId="0" applyFont="1" applyFill="1" applyBorder="1" applyAlignment="1"/>
    <xf numFmtId="0" fontId="3" fillId="6" borderId="83" xfId="0" applyFont="1" applyFill="1" applyBorder="1" applyAlignment="1">
      <alignment vertical="top" wrapText="1"/>
    </xf>
    <xf numFmtId="0" fontId="0" fillId="0" borderId="82" xfId="0" applyBorder="1" applyAlignment="1">
      <alignment vertical="top" wrapText="1"/>
    </xf>
    <xf numFmtId="0" fontId="3" fillId="6" borderId="24" xfId="0" applyFont="1" applyFill="1" applyBorder="1" applyAlignment="1">
      <alignment horizontal="left" vertical="top" wrapText="1"/>
    </xf>
    <xf numFmtId="0" fontId="7" fillId="6" borderId="22" xfId="0" applyFont="1" applyFill="1" applyBorder="1" applyAlignment="1">
      <alignment vertical="top"/>
    </xf>
    <xf numFmtId="0" fontId="3" fillId="0" borderId="63"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64" xfId="0" applyFont="1" applyFill="1" applyBorder="1" applyAlignment="1">
      <alignment horizontal="center" vertical="center" textRotation="90" wrapText="1"/>
    </xf>
    <xf numFmtId="49" fontId="5" fillId="0" borderId="43" xfId="0" applyNumberFormat="1" applyFont="1" applyBorder="1" applyAlignment="1">
      <alignment horizontal="center" vertical="top"/>
    </xf>
    <xf numFmtId="49" fontId="5" fillId="0" borderId="46" xfId="0" applyNumberFormat="1" applyFont="1" applyBorder="1" applyAlignment="1">
      <alignment horizontal="center" vertical="top"/>
    </xf>
    <xf numFmtId="49" fontId="5" fillId="0" borderId="55" xfId="0" applyNumberFormat="1" applyFont="1" applyBorder="1" applyAlignment="1">
      <alignment horizontal="center" vertical="top"/>
    </xf>
    <xf numFmtId="0" fontId="2" fillId="0" borderId="30" xfId="0" applyFont="1" applyFill="1" applyBorder="1" applyAlignment="1">
      <alignment horizontal="center" vertical="center" textRotation="90" wrapText="1"/>
    </xf>
    <xf numFmtId="3" fontId="5" fillId="0" borderId="56"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3" fontId="5" fillId="0" borderId="60" xfId="0" applyNumberFormat="1" applyFont="1" applyBorder="1" applyAlignment="1">
      <alignment horizontal="center" vertical="center" wrapText="1"/>
    </xf>
    <xf numFmtId="49" fontId="5" fillId="10" borderId="68" xfId="0" applyNumberFormat="1" applyFont="1" applyFill="1" applyBorder="1" applyAlignment="1">
      <alignment horizontal="right" vertical="top"/>
    </xf>
    <xf numFmtId="49" fontId="5" fillId="10" borderId="59" xfId="0" applyNumberFormat="1" applyFont="1" applyFill="1" applyBorder="1" applyAlignment="1">
      <alignment horizontal="right" vertical="top"/>
    </xf>
    <xf numFmtId="0" fontId="3" fillId="6" borderId="14" xfId="0" applyFont="1" applyFill="1" applyBorder="1" applyAlignment="1">
      <alignment vertical="top" wrapText="1"/>
    </xf>
    <xf numFmtId="0" fontId="7" fillId="6" borderId="22" xfId="0" applyFont="1" applyFill="1" applyBorder="1" applyAlignment="1">
      <alignment vertical="top" wrapText="1"/>
    </xf>
    <xf numFmtId="0" fontId="7" fillId="6" borderId="58" xfId="0" applyFont="1" applyFill="1" applyBorder="1" applyAlignment="1">
      <alignment horizontal="center" vertical="top" wrapText="1"/>
    </xf>
    <xf numFmtId="3" fontId="3" fillId="6" borderId="11" xfId="0" applyNumberFormat="1" applyFont="1" applyFill="1" applyBorder="1" applyAlignment="1">
      <alignment horizontal="left" vertical="top" wrapText="1"/>
    </xf>
    <xf numFmtId="3" fontId="3" fillId="6" borderId="14" xfId="0" applyNumberFormat="1" applyFont="1" applyFill="1" applyBorder="1" applyAlignment="1">
      <alignment horizontal="left" vertical="top" wrapText="1"/>
    </xf>
    <xf numFmtId="3" fontId="5" fillId="6" borderId="37"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49" fontId="2" fillId="6" borderId="24" xfId="0" applyNumberFormat="1" applyFont="1" applyFill="1" applyBorder="1" applyAlignment="1">
      <alignment horizontal="center" vertical="center" textRotation="90" wrapText="1"/>
    </xf>
    <xf numFmtId="49" fontId="5" fillId="3" borderId="68" xfId="0" applyNumberFormat="1" applyFont="1" applyFill="1" applyBorder="1" applyAlignment="1">
      <alignment horizontal="right" vertical="top"/>
    </xf>
    <xf numFmtId="49" fontId="5" fillId="3" borderId="59" xfId="0" applyNumberFormat="1" applyFont="1" applyFill="1" applyBorder="1" applyAlignment="1">
      <alignment horizontal="right" vertical="top"/>
    </xf>
    <xf numFmtId="49" fontId="2" fillId="0" borderId="14" xfId="0" applyNumberFormat="1" applyFont="1" applyBorder="1" applyAlignment="1">
      <alignment horizontal="center" vertical="center" textRotation="90" wrapText="1"/>
    </xf>
    <xf numFmtId="49" fontId="2" fillId="0" borderId="22" xfId="0" applyNumberFormat="1" applyFont="1" applyBorder="1" applyAlignment="1">
      <alignment horizontal="center" vertical="center" textRotation="90" wrapText="1"/>
    </xf>
    <xf numFmtId="49" fontId="5" fillId="4" borderId="68" xfId="0" applyNumberFormat="1" applyFont="1" applyFill="1" applyBorder="1" applyAlignment="1">
      <alignment horizontal="right" vertical="top"/>
    </xf>
    <xf numFmtId="49" fontId="5" fillId="4" borderId="59" xfId="0" applyNumberFormat="1" applyFont="1" applyFill="1" applyBorder="1" applyAlignment="1">
      <alignment horizontal="right" vertical="top"/>
    </xf>
    <xf numFmtId="49" fontId="15" fillId="10" borderId="67" xfId="0" applyNumberFormat="1" applyFont="1" applyFill="1" applyBorder="1" applyAlignment="1">
      <alignment horizontal="center" vertical="top"/>
    </xf>
    <xf numFmtId="49" fontId="15" fillId="10" borderId="36" xfId="0" applyNumberFormat="1" applyFont="1" applyFill="1" applyBorder="1" applyAlignment="1">
      <alignment horizontal="center" vertical="top"/>
    </xf>
    <xf numFmtId="49" fontId="15" fillId="9" borderId="11" xfId="0" applyNumberFormat="1" applyFont="1" applyFill="1" applyBorder="1" applyAlignment="1">
      <alignment horizontal="center" vertical="top"/>
    </xf>
    <xf numFmtId="49" fontId="15" fillId="9" borderId="14" xfId="0" applyNumberFormat="1" applyFont="1" applyFill="1" applyBorder="1" applyAlignment="1">
      <alignment horizontal="center" vertical="top"/>
    </xf>
    <xf numFmtId="3" fontId="3" fillId="2" borderId="37" xfId="0" applyNumberFormat="1" applyFont="1" applyFill="1" applyBorder="1" applyAlignment="1">
      <alignment horizontal="left" vertical="top" wrapText="1"/>
    </xf>
    <xf numFmtId="0" fontId="0" fillId="0" borderId="37" xfId="0" applyBorder="1" applyAlignment="1">
      <alignment horizontal="left" vertical="top" wrapText="1"/>
    </xf>
    <xf numFmtId="49" fontId="5" fillId="0" borderId="0" xfId="0" applyNumberFormat="1" applyFont="1" applyFill="1" applyBorder="1" applyAlignment="1">
      <alignment horizontal="center" vertical="top" wrapText="1"/>
    </xf>
    <xf numFmtId="0" fontId="3" fillId="4" borderId="59" xfId="0" applyFont="1" applyFill="1" applyBorder="1" applyAlignment="1">
      <alignment horizontal="center" vertical="top"/>
    </xf>
    <xf numFmtId="0" fontId="3" fillId="4" borderId="60" xfId="0" applyFont="1" applyFill="1" applyBorder="1" applyAlignment="1">
      <alignment horizontal="center" vertical="top"/>
    </xf>
    <xf numFmtId="0" fontId="3" fillId="10" borderId="59" xfId="0" applyFont="1" applyFill="1" applyBorder="1" applyAlignment="1">
      <alignment horizontal="center" vertical="top" wrapText="1"/>
    </xf>
    <xf numFmtId="0" fontId="0" fillId="0" borderId="60" xfId="0" applyBorder="1" applyAlignment="1">
      <alignment horizontal="center" vertical="top" wrapText="1"/>
    </xf>
    <xf numFmtId="49" fontId="0" fillId="6" borderId="30" xfId="0" applyNumberFormat="1" applyFont="1" applyFill="1" applyBorder="1" applyAlignment="1">
      <alignment horizontal="center" vertical="center" textRotation="90" wrapText="1"/>
    </xf>
    <xf numFmtId="0" fontId="13" fillId="6" borderId="24" xfId="0" applyFont="1" applyFill="1" applyBorder="1" applyAlignment="1">
      <alignment horizontal="left" vertical="top" wrapText="1"/>
    </xf>
    <xf numFmtId="0" fontId="13" fillId="6" borderId="30" xfId="0" applyFont="1" applyFill="1" applyBorder="1" applyAlignment="1">
      <alignment horizontal="left" vertical="top" wrapText="1"/>
    </xf>
    <xf numFmtId="49" fontId="5" fillId="0" borderId="24" xfId="0" applyNumberFormat="1" applyFont="1" applyBorder="1" applyAlignment="1">
      <alignment horizontal="center" vertical="top"/>
    </xf>
    <xf numFmtId="49" fontId="5" fillId="0" borderId="14" xfId="0" applyNumberFormat="1" applyFont="1" applyBorder="1" applyAlignment="1">
      <alignment horizontal="center" vertical="top"/>
    </xf>
    <xf numFmtId="0" fontId="7" fillId="6" borderId="30" xfId="0" applyFont="1" applyFill="1" applyBorder="1" applyAlignment="1">
      <alignment horizontal="left" vertical="top" wrapText="1"/>
    </xf>
    <xf numFmtId="0" fontId="3" fillId="6" borderId="35"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49" fontId="5" fillId="6" borderId="16" xfId="0" applyNumberFormat="1" applyFont="1" applyFill="1" applyBorder="1" applyAlignment="1">
      <alignment horizontal="center" vertical="top" wrapText="1"/>
    </xf>
    <xf numFmtId="49" fontId="5" fillId="6" borderId="29" xfId="0" applyNumberFormat="1" applyFont="1" applyFill="1" applyBorder="1" applyAlignment="1">
      <alignment horizontal="center" vertical="top" wrapText="1"/>
    </xf>
    <xf numFmtId="0" fontId="3" fillId="6" borderId="30" xfId="0" applyFont="1" applyFill="1" applyBorder="1" applyAlignment="1">
      <alignment vertical="top" wrapText="1"/>
    </xf>
    <xf numFmtId="0" fontId="3" fillId="6" borderId="61" xfId="0" applyFont="1" applyFill="1" applyBorder="1" applyAlignment="1">
      <alignment horizontal="left" vertical="top" wrapText="1"/>
    </xf>
    <xf numFmtId="0" fontId="3" fillId="6" borderId="45" xfId="0" applyFont="1" applyFill="1" applyBorder="1" applyAlignment="1">
      <alignment horizontal="left" vertical="top" wrapText="1"/>
    </xf>
    <xf numFmtId="0" fontId="3" fillId="6" borderId="51" xfId="0" applyFont="1" applyFill="1" applyBorder="1" applyAlignment="1">
      <alignment horizontal="left" vertical="top" wrapText="1"/>
    </xf>
    <xf numFmtId="0" fontId="3" fillId="0" borderId="41" xfId="0" applyFont="1" applyBorder="1" applyAlignment="1">
      <alignment horizontal="center" vertical="center" wrapText="1"/>
    </xf>
    <xf numFmtId="0" fontId="3" fillId="0" borderId="10" xfId="0" applyFont="1" applyBorder="1" applyAlignment="1">
      <alignment horizontal="center" vertical="center" wrapText="1"/>
    </xf>
    <xf numFmtId="0" fontId="30" fillId="0" borderId="7" xfId="0" applyFont="1" applyBorder="1" applyAlignment="1">
      <alignment horizontal="center" vertical="center" textRotation="90" shrinkToFit="1"/>
    </xf>
    <xf numFmtId="0" fontId="30" fillId="0" borderId="9" xfId="0" applyFont="1" applyBorder="1" applyAlignment="1">
      <alignment horizontal="center" vertical="center" textRotation="90" shrinkToFit="1"/>
    </xf>
    <xf numFmtId="0" fontId="30" fillId="0" borderId="10" xfId="0" applyFont="1" applyBorder="1" applyAlignment="1">
      <alignment horizontal="center" vertical="center" textRotation="90" shrinkToFit="1"/>
    </xf>
    <xf numFmtId="0" fontId="28" fillId="0" borderId="14" xfId="0" applyFont="1" applyBorder="1" applyAlignment="1">
      <alignment horizontal="center" vertical="center" textRotation="90" shrinkToFit="1"/>
    </xf>
    <xf numFmtId="0" fontId="28" fillId="0" borderId="22" xfId="0" applyFont="1" applyBorder="1" applyAlignment="1">
      <alignment horizontal="center" vertical="center" textRotation="90" shrinkToFit="1"/>
    </xf>
    <xf numFmtId="0" fontId="30" fillId="0" borderId="50" xfId="0" applyNumberFormat="1" applyFont="1" applyBorder="1" applyAlignment="1">
      <alignment horizontal="center" vertical="center" textRotation="90" shrinkToFit="1"/>
    </xf>
    <xf numFmtId="0" fontId="30" fillId="0" borderId="49" xfId="0" applyNumberFormat="1" applyFont="1" applyBorder="1" applyAlignment="1">
      <alignment horizontal="center" vertical="center" textRotation="90" shrinkToFit="1"/>
    </xf>
    <xf numFmtId="0" fontId="30" fillId="0" borderId="32" xfId="0" applyNumberFormat="1" applyFont="1" applyBorder="1" applyAlignment="1">
      <alignment horizontal="center" vertical="center" textRotation="90" shrinkToFit="1"/>
    </xf>
    <xf numFmtId="0" fontId="30" fillId="0" borderId="43" xfId="0" applyFont="1" applyBorder="1" applyAlignment="1">
      <alignment horizontal="center" vertical="center" shrinkToFit="1"/>
    </xf>
    <xf numFmtId="0" fontId="30" fillId="0" borderId="46" xfId="0" applyFont="1" applyBorder="1" applyAlignment="1">
      <alignment horizontal="center" vertical="center" shrinkToFit="1"/>
    </xf>
    <xf numFmtId="0" fontId="30" fillId="0" borderId="55" xfId="0" applyFont="1" applyBorder="1" applyAlignment="1">
      <alignment horizontal="center" vertical="center" shrinkToFit="1"/>
    </xf>
    <xf numFmtId="0" fontId="3" fillId="6" borderId="27" xfId="0" applyFont="1" applyFill="1" applyBorder="1" applyAlignment="1">
      <alignment horizontal="left" vertical="top" wrapText="1"/>
    </xf>
    <xf numFmtId="0" fontId="3" fillId="2" borderId="8" xfId="0" applyFont="1" applyFill="1" applyBorder="1" applyAlignment="1">
      <alignment horizontal="center" vertical="top" wrapText="1"/>
    </xf>
    <xf numFmtId="0" fontId="5" fillId="6" borderId="18" xfId="0" applyFont="1" applyFill="1" applyBorder="1" applyAlignment="1">
      <alignment horizontal="center" vertical="top" wrapText="1"/>
    </xf>
    <xf numFmtId="0" fontId="5" fillId="6" borderId="30" xfId="0" applyFont="1" applyFill="1" applyBorder="1" applyAlignment="1">
      <alignment horizontal="center" vertical="top" wrapText="1"/>
    </xf>
    <xf numFmtId="0" fontId="3" fillId="6" borderId="41" xfId="0" applyFont="1" applyFill="1" applyBorder="1" applyAlignment="1">
      <alignment horizontal="left" vertical="top" wrapText="1"/>
    </xf>
    <xf numFmtId="0" fontId="0" fillId="0" borderId="30" xfId="0" applyBorder="1" applyAlignment="1">
      <alignment horizontal="center" vertical="center" textRotation="90" wrapText="1"/>
    </xf>
    <xf numFmtId="0" fontId="0" fillId="6" borderId="27" xfId="0" applyFill="1" applyBorder="1" applyAlignment="1">
      <alignment vertical="top" wrapText="1"/>
    </xf>
    <xf numFmtId="0" fontId="3" fillId="6" borderId="9" xfId="1" applyFont="1" applyFill="1" applyBorder="1" applyAlignment="1">
      <alignment vertical="top" wrapText="1"/>
    </xf>
    <xf numFmtId="0" fontId="0" fillId="0" borderId="9" xfId="0" applyBorder="1" applyAlignment="1">
      <alignment vertical="top" wrapText="1"/>
    </xf>
    <xf numFmtId="0" fontId="2" fillId="6" borderId="18" xfId="0" applyFont="1" applyFill="1" applyBorder="1" applyAlignment="1">
      <alignment vertical="center" textRotation="90"/>
    </xf>
    <xf numFmtId="0" fontId="2" fillId="6" borderId="14" xfId="0" applyFont="1" applyFill="1" applyBorder="1" applyAlignment="1">
      <alignment vertical="center" textRotation="90"/>
    </xf>
    <xf numFmtId="0" fontId="2" fillId="6" borderId="30" xfId="0" applyFont="1" applyFill="1" applyBorder="1" applyAlignment="1">
      <alignment vertical="center" textRotation="90"/>
    </xf>
    <xf numFmtId="0" fontId="5" fillId="8" borderId="65" xfId="0" applyFont="1" applyFill="1" applyBorder="1" applyAlignment="1">
      <alignment horizontal="right" vertical="top" wrapText="1"/>
    </xf>
    <xf numFmtId="0" fontId="7" fillId="8" borderId="39" xfId="0" applyFont="1" applyFill="1" applyBorder="1" applyAlignment="1">
      <alignment horizontal="right" vertical="top" wrapText="1"/>
    </xf>
    <xf numFmtId="0" fontId="7" fillId="8" borderId="40" xfId="0" applyFont="1" applyFill="1" applyBorder="1" applyAlignment="1">
      <alignment horizontal="right" vertical="top" wrapText="1"/>
    </xf>
    <xf numFmtId="0" fontId="3" fillId="6" borderId="42" xfId="0" applyFont="1" applyFill="1" applyBorder="1" applyAlignment="1">
      <alignment horizontal="center" wrapText="1"/>
    </xf>
    <xf numFmtId="0" fontId="3" fillId="0" borderId="8" xfId="0" applyFont="1" applyBorder="1" applyAlignment="1">
      <alignment horizontal="center" wrapText="1"/>
    </xf>
    <xf numFmtId="49" fontId="5" fillId="0" borderId="14" xfId="0" applyNumberFormat="1" applyFont="1" applyFill="1" applyBorder="1" applyAlignment="1">
      <alignment horizontal="center" vertical="top"/>
    </xf>
    <xf numFmtId="0" fontId="3" fillId="0" borderId="0" xfId="0" applyFont="1" applyAlignment="1">
      <alignment horizontal="center" vertical="center"/>
    </xf>
    <xf numFmtId="49" fontId="5" fillId="3" borderId="60" xfId="0" applyNumberFormat="1" applyFont="1" applyFill="1" applyBorder="1" applyAlignment="1">
      <alignment horizontal="right" vertical="top"/>
    </xf>
    <xf numFmtId="49" fontId="5" fillId="0" borderId="18" xfId="0" applyNumberFormat="1" applyFont="1" applyBorder="1" applyAlignment="1">
      <alignment horizontal="center" vertical="top" wrapText="1"/>
    </xf>
    <xf numFmtId="49" fontId="5" fillId="0" borderId="30" xfId="0" applyNumberFormat="1" applyFont="1" applyBorder="1" applyAlignment="1">
      <alignment horizontal="center" vertical="top" wrapText="1"/>
    </xf>
    <xf numFmtId="0" fontId="0" fillId="0" borderId="59" xfId="0" applyFont="1" applyBorder="1" applyAlignment="1">
      <alignment horizontal="left" vertical="top" wrapText="1"/>
    </xf>
    <xf numFmtId="0" fontId="3" fillId="6" borderId="18" xfId="0" applyFont="1" applyFill="1" applyBorder="1" applyAlignment="1">
      <alignment vertical="top" wrapText="1"/>
    </xf>
    <xf numFmtId="0" fontId="0" fillId="6" borderId="14" xfId="0" applyFill="1" applyBorder="1" applyAlignment="1">
      <alignment vertical="top" wrapText="1"/>
    </xf>
    <xf numFmtId="0" fontId="14" fillId="6" borderId="18" xfId="0" applyFont="1" applyFill="1" applyBorder="1" applyAlignment="1">
      <alignment horizontal="left" vertical="top" wrapText="1"/>
    </xf>
    <xf numFmtId="0" fontId="0" fillId="0" borderId="14" xfId="0" applyBorder="1" applyAlignment="1">
      <alignment horizontal="left" vertical="top" wrapText="1"/>
    </xf>
    <xf numFmtId="0" fontId="0" fillId="0" borderId="30" xfId="0" applyBorder="1" applyAlignment="1"/>
    <xf numFmtId="0" fontId="3" fillId="0" borderId="42" xfId="0" applyFont="1" applyBorder="1" applyAlignment="1">
      <alignment horizontal="center" vertical="center" wrapText="1"/>
    </xf>
    <xf numFmtId="0" fontId="0" fillId="0" borderId="8" xfId="0" applyFont="1" applyBorder="1" applyAlignment="1">
      <alignment horizontal="center" vertical="center" wrapText="1"/>
    </xf>
    <xf numFmtId="3" fontId="9" fillId="0" borderId="14" xfId="0" applyNumberFormat="1" applyFont="1" applyBorder="1" applyAlignment="1">
      <alignment horizontal="center" vertical="center" textRotation="90" wrapText="1"/>
    </xf>
    <xf numFmtId="3" fontId="16" fillId="0" borderId="14" xfId="0" applyNumberFormat="1" applyFont="1" applyBorder="1" applyAlignment="1">
      <alignment horizontal="center" vertical="center" textRotation="90" wrapText="1"/>
    </xf>
    <xf numFmtId="3" fontId="16" fillId="0" borderId="30" xfId="0" applyNumberFormat="1" applyFont="1" applyBorder="1" applyAlignment="1">
      <alignment horizontal="center" vertical="center" textRotation="90" wrapText="1"/>
    </xf>
    <xf numFmtId="0" fontId="26" fillId="0" borderId="0" xfId="0" applyFont="1" applyAlignment="1">
      <alignment horizontal="right" wrapText="1"/>
    </xf>
    <xf numFmtId="0" fontId="31" fillId="0" borderId="0" xfId="0" applyFont="1" applyAlignment="1">
      <alignment horizontal="right"/>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5" fillId="4" borderId="56" xfId="0" applyNumberFormat="1" applyFont="1" applyFill="1" applyBorder="1" applyAlignment="1">
      <alignment horizontal="right" vertical="top"/>
    </xf>
    <xf numFmtId="49" fontId="5" fillId="3" borderId="55" xfId="0" applyNumberFormat="1" applyFont="1" applyFill="1" applyBorder="1" applyAlignment="1">
      <alignment horizontal="right" vertical="top"/>
    </xf>
    <xf numFmtId="49" fontId="5" fillId="3" borderId="26" xfId="0" applyNumberFormat="1" applyFont="1" applyFill="1" applyBorder="1" applyAlignment="1">
      <alignment horizontal="right" vertical="top"/>
    </xf>
    <xf numFmtId="0" fontId="17" fillId="6" borderId="18"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30" xfId="0" applyFont="1" applyFill="1" applyBorder="1" applyAlignment="1">
      <alignment horizontal="left" vertical="top" wrapText="1"/>
    </xf>
    <xf numFmtId="0" fontId="33" fillId="6" borderId="8" xfId="0" applyFont="1" applyFill="1" applyBorder="1" applyAlignment="1">
      <alignment horizontal="center" vertical="top" wrapText="1"/>
    </xf>
    <xf numFmtId="0" fontId="3" fillId="0" borderId="42" xfId="0" applyNumberFormat="1" applyFont="1" applyFill="1" applyBorder="1" applyAlignment="1">
      <alignment horizontal="center" vertical="center" textRotation="90" shrinkToFit="1"/>
    </xf>
    <xf numFmtId="0" fontId="3" fillId="0" borderId="8" xfId="0" applyNumberFormat="1" applyFont="1" applyFill="1" applyBorder="1" applyAlignment="1">
      <alignment horizontal="center" vertical="center" textRotation="90" shrinkToFit="1"/>
    </xf>
    <xf numFmtId="0" fontId="3" fillId="0" borderId="58" xfId="0" applyNumberFormat="1" applyFont="1" applyFill="1" applyBorder="1" applyAlignment="1">
      <alignment horizontal="center" vertical="center" textRotation="90" shrinkToFit="1"/>
    </xf>
    <xf numFmtId="0" fontId="3" fillId="0" borderId="0" xfId="0" applyFont="1" applyAlignment="1">
      <alignment horizontal="right" wrapText="1"/>
    </xf>
    <xf numFmtId="0" fontId="7" fillId="0" borderId="0" xfId="0" applyFont="1" applyAlignment="1">
      <alignment horizontal="right"/>
    </xf>
  </cellXfs>
  <cellStyles count="3">
    <cellStyle name="Įprastas" xfId="0" builtinId="0"/>
    <cellStyle name="Įprastas 2" xfId="1"/>
    <cellStyle name="Stilius 1" xfId="2"/>
  </cellStyles>
  <dxfs count="0"/>
  <tableStyles count="0" defaultTableStyle="TableStyleMedium2" defaultPivotStyle="PivotStyleLight16"/>
  <colors>
    <mruColors>
      <color rgb="FFCCFFCC"/>
      <color rgb="FFFFCCFF"/>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1"/>
  <sheetViews>
    <sheetView tabSelected="1" zoomScaleNormal="100" zoomScaleSheetLayoutView="100" workbookViewId="0">
      <selection activeCell="J3" sqref="J3:M3"/>
    </sheetView>
  </sheetViews>
  <sheetFormatPr defaultRowHeight="12.75" x14ac:dyDescent="0.2"/>
  <cols>
    <col min="1" max="4" width="2.7109375" style="4" customWidth="1"/>
    <col min="5" max="5" width="30" style="4" customWidth="1"/>
    <col min="6" max="6" width="3.28515625" style="12" customWidth="1"/>
    <col min="7" max="7" width="3.7109375" style="12" customWidth="1"/>
    <col min="8" max="8" width="3.28515625" style="17" customWidth="1"/>
    <col min="9" max="9" width="11.5703125" style="17" customWidth="1"/>
    <col min="10" max="10" width="7.42578125" style="19" customWidth="1"/>
    <col min="11" max="11" width="9.42578125" style="4" customWidth="1"/>
    <col min="12" max="12" width="36.5703125" style="4" customWidth="1"/>
    <col min="13" max="13" width="8.28515625" style="4" customWidth="1"/>
    <col min="14" max="16384" width="9.140625" style="3"/>
  </cols>
  <sheetData>
    <row r="1" spans="1:16" ht="19.5" customHeight="1" x14ac:dyDescent="0.2">
      <c r="G1" s="649"/>
      <c r="H1" s="650"/>
      <c r="I1" s="650"/>
      <c r="J1" s="750" t="s">
        <v>339</v>
      </c>
      <c r="K1" s="751"/>
      <c r="L1" s="751"/>
      <c r="M1" s="751"/>
    </row>
    <row r="2" spans="1:16" ht="30" customHeight="1" x14ac:dyDescent="0.2">
      <c r="G2" s="649"/>
      <c r="H2" s="650"/>
      <c r="I2" s="650"/>
      <c r="J2" s="751"/>
      <c r="K2" s="751"/>
      <c r="L2" s="751"/>
      <c r="M2" s="751"/>
    </row>
    <row r="3" spans="1:16" s="39" customFormat="1" ht="33.75" customHeight="1" x14ac:dyDescent="0.2">
      <c r="A3" s="588"/>
      <c r="B3" s="589"/>
      <c r="C3" s="588"/>
      <c r="D3" s="589"/>
      <c r="F3" s="590"/>
      <c r="G3" s="591"/>
      <c r="H3" s="592"/>
      <c r="I3" s="593"/>
      <c r="J3" s="752" t="s">
        <v>373</v>
      </c>
      <c r="K3" s="751"/>
      <c r="L3" s="751"/>
      <c r="M3" s="751"/>
      <c r="N3" s="594"/>
      <c r="O3" s="594"/>
      <c r="P3" s="594"/>
    </row>
    <row r="4" spans="1:16" s="39" customFormat="1" ht="11.25" customHeight="1" x14ac:dyDescent="0.2">
      <c r="A4" s="588"/>
      <c r="B4" s="589"/>
      <c r="C4" s="588"/>
      <c r="D4" s="589"/>
      <c r="F4" s="590"/>
      <c r="G4" s="591"/>
      <c r="H4" s="592"/>
      <c r="I4" s="593"/>
      <c r="J4" s="652"/>
      <c r="K4" s="651"/>
      <c r="L4" s="651"/>
      <c r="M4" s="651"/>
      <c r="N4" s="594"/>
      <c r="O4" s="594"/>
      <c r="P4" s="594"/>
    </row>
    <row r="5" spans="1:16" s="472" customFormat="1" ht="14.25" customHeight="1" x14ac:dyDescent="0.2">
      <c r="L5" s="473"/>
      <c r="M5" s="474"/>
    </row>
    <row r="6" spans="1:16" s="4" customFormat="1" ht="16.5" customHeight="1" x14ac:dyDescent="0.2">
      <c r="A6" s="475"/>
      <c r="B6" s="475"/>
      <c r="C6" s="475"/>
      <c r="D6" s="475"/>
      <c r="E6" s="808" t="s">
        <v>315</v>
      </c>
      <c r="F6" s="808"/>
      <c r="G6" s="808"/>
      <c r="H6" s="808"/>
      <c r="I6" s="808"/>
      <c r="J6" s="808"/>
      <c r="K6" s="808"/>
      <c r="L6" s="808"/>
      <c r="M6" s="475"/>
    </row>
    <row r="7" spans="1:16" ht="18" customHeight="1" x14ac:dyDescent="0.2">
      <c r="A7" s="830" t="s">
        <v>25</v>
      </c>
      <c r="B7" s="830"/>
      <c r="C7" s="830"/>
      <c r="D7" s="830"/>
      <c r="E7" s="830"/>
      <c r="F7" s="830"/>
      <c r="G7" s="830"/>
      <c r="H7" s="830"/>
      <c r="I7" s="830"/>
      <c r="J7" s="830"/>
      <c r="K7" s="830"/>
      <c r="L7" s="830"/>
      <c r="M7" s="830"/>
    </row>
    <row r="8" spans="1:16" ht="17.25" customHeight="1" x14ac:dyDescent="0.2">
      <c r="A8" s="831" t="s">
        <v>113</v>
      </c>
      <c r="B8" s="831"/>
      <c r="C8" s="831"/>
      <c r="D8" s="831"/>
      <c r="E8" s="831"/>
      <c r="F8" s="831"/>
      <c r="G8" s="831"/>
      <c r="H8" s="831"/>
      <c r="I8" s="831"/>
      <c r="J8" s="831"/>
      <c r="K8" s="831"/>
      <c r="L8" s="831"/>
      <c r="M8" s="831"/>
    </row>
    <row r="9" spans="1:16" ht="16.5" customHeight="1" thickBot="1" x14ac:dyDescent="0.25">
      <c r="H9" s="410"/>
      <c r="I9" s="410"/>
      <c r="L9" s="832" t="s">
        <v>109</v>
      </c>
      <c r="M9" s="832"/>
    </row>
    <row r="10" spans="1:16" s="42" customFormat="1" ht="28.5" customHeight="1" x14ac:dyDescent="0.2">
      <c r="A10" s="996" t="s">
        <v>17</v>
      </c>
      <c r="B10" s="867" t="s">
        <v>0</v>
      </c>
      <c r="C10" s="867" t="s">
        <v>1</v>
      </c>
      <c r="D10" s="867" t="s">
        <v>73</v>
      </c>
      <c r="E10" s="1004" t="s">
        <v>12</v>
      </c>
      <c r="F10" s="867" t="s">
        <v>2</v>
      </c>
      <c r="G10" s="867" t="s">
        <v>116</v>
      </c>
      <c r="H10" s="1001" t="s">
        <v>3</v>
      </c>
      <c r="I10" s="774" t="s">
        <v>74</v>
      </c>
      <c r="J10" s="825" t="s">
        <v>4</v>
      </c>
      <c r="K10" s="809" t="s">
        <v>316</v>
      </c>
      <c r="L10" s="828" t="s">
        <v>11</v>
      </c>
      <c r="M10" s="829"/>
    </row>
    <row r="11" spans="1:16" s="42" customFormat="1" ht="18.75" customHeight="1" x14ac:dyDescent="0.2">
      <c r="A11" s="997"/>
      <c r="B11" s="868"/>
      <c r="C11" s="868"/>
      <c r="D11" s="868"/>
      <c r="E11" s="1005"/>
      <c r="F11" s="868"/>
      <c r="G11" s="999"/>
      <c r="H11" s="1002"/>
      <c r="I11" s="775"/>
      <c r="J11" s="826"/>
      <c r="K11" s="810"/>
      <c r="L11" s="994" t="s">
        <v>12</v>
      </c>
      <c r="M11" s="476" t="s">
        <v>87</v>
      </c>
    </row>
    <row r="12" spans="1:16" s="42" customFormat="1" ht="60.75" customHeight="1" thickBot="1" x14ac:dyDescent="0.25">
      <c r="A12" s="998"/>
      <c r="B12" s="869"/>
      <c r="C12" s="869"/>
      <c r="D12" s="869"/>
      <c r="E12" s="1006"/>
      <c r="F12" s="869"/>
      <c r="G12" s="1000"/>
      <c r="H12" s="1003"/>
      <c r="I12" s="776"/>
      <c r="J12" s="827"/>
      <c r="K12" s="811"/>
      <c r="L12" s="995"/>
      <c r="M12" s="477" t="s">
        <v>90</v>
      </c>
    </row>
    <row r="13" spans="1:16" s="11" customFormat="1" ht="15" customHeight="1" x14ac:dyDescent="0.2">
      <c r="A13" s="916" t="s">
        <v>61</v>
      </c>
      <c r="B13" s="917"/>
      <c r="C13" s="917"/>
      <c r="D13" s="917"/>
      <c r="E13" s="917"/>
      <c r="F13" s="917"/>
      <c r="G13" s="917"/>
      <c r="H13" s="917"/>
      <c r="I13" s="917"/>
      <c r="J13" s="917"/>
      <c r="K13" s="917"/>
      <c r="L13" s="917"/>
      <c r="M13" s="918"/>
    </row>
    <row r="14" spans="1:16" s="11" customFormat="1" ht="14.25" customHeight="1" x14ac:dyDescent="0.2">
      <c r="A14" s="777" t="s">
        <v>45</v>
      </c>
      <c r="B14" s="778"/>
      <c r="C14" s="778"/>
      <c r="D14" s="778"/>
      <c r="E14" s="778"/>
      <c r="F14" s="778"/>
      <c r="G14" s="778"/>
      <c r="H14" s="778"/>
      <c r="I14" s="778"/>
      <c r="J14" s="778"/>
      <c r="K14" s="778"/>
      <c r="L14" s="778"/>
      <c r="M14" s="779"/>
    </row>
    <row r="15" spans="1:16" ht="15" customHeight="1" x14ac:dyDescent="0.2">
      <c r="A15" s="24" t="s">
        <v>5</v>
      </c>
      <c r="B15" s="921" t="s">
        <v>62</v>
      </c>
      <c r="C15" s="922"/>
      <c r="D15" s="922"/>
      <c r="E15" s="922"/>
      <c r="F15" s="922"/>
      <c r="G15" s="922"/>
      <c r="H15" s="922"/>
      <c r="I15" s="922"/>
      <c r="J15" s="922"/>
      <c r="K15" s="922"/>
      <c r="L15" s="922"/>
      <c r="M15" s="923"/>
    </row>
    <row r="16" spans="1:16" ht="15.75" customHeight="1" x14ac:dyDescent="0.2">
      <c r="A16" s="35" t="s">
        <v>5</v>
      </c>
      <c r="B16" s="36" t="s">
        <v>5</v>
      </c>
      <c r="C16" s="924" t="s">
        <v>41</v>
      </c>
      <c r="D16" s="925"/>
      <c r="E16" s="925"/>
      <c r="F16" s="925"/>
      <c r="G16" s="925"/>
      <c r="H16" s="925"/>
      <c r="I16" s="925"/>
      <c r="J16" s="925"/>
      <c r="K16" s="925"/>
      <c r="L16" s="925"/>
      <c r="M16" s="926"/>
    </row>
    <row r="17" spans="1:13" ht="39" customHeight="1" x14ac:dyDescent="0.2">
      <c r="A17" s="419" t="s">
        <v>5</v>
      </c>
      <c r="B17" s="420" t="s">
        <v>5</v>
      </c>
      <c r="C17" s="449" t="s">
        <v>5</v>
      </c>
      <c r="D17" s="451"/>
      <c r="E17" s="174" t="s">
        <v>96</v>
      </c>
      <c r="F17" s="108"/>
      <c r="G17" s="186"/>
      <c r="H17" s="181" t="s">
        <v>27</v>
      </c>
      <c r="I17" s="423" t="s">
        <v>210</v>
      </c>
      <c r="J17" s="34"/>
      <c r="K17" s="92"/>
      <c r="L17" s="200"/>
      <c r="M17" s="311"/>
    </row>
    <row r="18" spans="1:13" ht="16.5" customHeight="1" x14ac:dyDescent="0.2">
      <c r="A18" s="419"/>
      <c r="B18" s="420"/>
      <c r="C18" s="449"/>
      <c r="D18" s="450" t="s">
        <v>5</v>
      </c>
      <c r="E18" s="720" t="s">
        <v>115</v>
      </c>
      <c r="F18" s="456"/>
      <c r="G18" s="736" t="s">
        <v>118</v>
      </c>
      <c r="H18" s="432"/>
      <c r="I18" s="799"/>
      <c r="J18" s="48" t="s">
        <v>24</v>
      </c>
      <c r="K18" s="91">
        <v>140</v>
      </c>
      <c r="L18" s="40" t="s">
        <v>331</v>
      </c>
      <c r="M18" s="312">
        <v>3.9</v>
      </c>
    </row>
    <row r="19" spans="1:13" ht="25.5" customHeight="1" x14ac:dyDescent="0.2">
      <c r="A19" s="419"/>
      <c r="B19" s="420"/>
      <c r="C19" s="449"/>
      <c r="D19" s="443"/>
      <c r="E19" s="721"/>
      <c r="F19" s="456"/>
      <c r="G19" s="736"/>
      <c r="H19" s="432"/>
      <c r="I19" s="799"/>
      <c r="J19" s="23"/>
      <c r="K19" s="92"/>
      <c r="L19" s="30" t="s">
        <v>317</v>
      </c>
      <c r="M19" s="313" t="s">
        <v>227</v>
      </c>
    </row>
    <row r="20" spans="1:13" ht="16.5" customHeight="1" x14ac:dyDescent="0.2">
      <c r="A20" s="714"/>
      <c r="B20" s="833"/>
      <c r="C20" s="735"/>
      <c r="D20" s="840" t="s">
        <v>7</v>
      </c>
      <c r="E20" s="720" t="s">
        <v>30</v>
      </c>
      <c r="F20" s="780" t="s">
        <v>99</v>
      </c>
      <c r="G20" s="755" t="s">
        <v>119</v>
      </c>
      <c r="H20" s="723"/>
      <c r="I20" s="767"/>
      <c r="J20" s="368" t="s">
        <v>24</v>
      </c>
      <c r="K20" s="91">
        <v>15.6</v>
      </c>
      <c r="L20" s="185" t="s">
        <v>32</v>
      </c>
      <c r="M20" s="338">
        <v>4</v>
      </c>
    </row>
    <row r="21" spans="1:13" ht="16.5" customHeight="1" x14ac:dyDescent="0.2">
      <c r="A21" s="714"/>
      <c r="B21" s="833"/>
      <c r="C21" s="735"/>
      <c r="D21" s="744"/>
      <c r="E21" s="721"/>
      <c r="F21" s="781"/>
      <c r="G21" s="818"/>
      <c r="H21" s="723"/>
      <c r="I21" s="767"/>
      <c r="J21" s="455"/>
      <c r="K21" s="92"/>
      <c r="L21" s="30" t="s">
        <v>86</v>
      </c>
      <c r="M21" s="31">
        <v>3</v>
      </c>
    </row>
    <row r="22" spans="1:13" ht="16.5" customHeight="1" x14ac:dyDescent="0.2">
      <c r="A22" s="714"/>
      <c r="B22" s="833"/>
      <c r="C22" s="735"/>
      <c r="D22" s="744"/>
      <c r="E22" s="721"/>
      <c r="F22" s="781"/>
      <c r="G22" s="818"/>
      <c r="H22" s="723"/>
      <c r="I22" s="767"/>
      <c r="J22" s="455" t="s">
        <v>58</v>
      </c>
      <c r="K22" s="92">
        <f>55-11.9</f>
        <v>43.1</v>
      </c>
      <c r="L22" s="919" t="s">
        <v>324</v>
      </c>
      <c r="M22" s="37">
        <v>100</v>
      </c>
    </row>
    <row r="23" spans="1:13" ht="15.75" customHeight="1" x14ac:dyDescent="0.2">
      <c r="A23" s="714"/>
      <c r="B23" s="833"/>
      <c r="C23" s="735"/>
      <c r="D23" s="744"/>
      <c r="E23" s="722"/>
      <c r="F23" s="782"/>
      <c r="G23" s="927"/>
      <c r="H23" s="723"/>
      <c r="I23" s="768"/>
      <c r="J23" s="207"/>
      <c r="K23" s="90"/>
      <c r="L23" s="920"/>
      <c r="M23" s="157"/>
    </row>
    <row r="24" spans="1:13" ht="18" customHeight="1" x14ac:dyDescent="0.2">
      <c r="A24" s="419"/>
      <c r="B24" s="420"/>
      <c r="C24" s="449"/>
      <c r="D24" s="840" t="s">
        <v>26</v>
      </c>
      <c r="E24" s="720" t="s">
        <v>323</v>
      </c>
      <c r="F24" s="788"/>
      <c r="G24" s="299"/>
      <c r="H24" s="432"/>
      <c r="I24" s="416"/>
      <c r="J24" s="455" t="s">
        <v>24</v>
      </c>
      <c r="K24" s="92">
        <v>313.39999999999998</v>
      </c>
      <c r="L24" s="478" t="s">
        <v>228</v>
      </c>
      <c r="M24" s="542"/>
    </row>
    <row r="25" spans="1:13" ht="29.25" customHeight="1" x14ac:dyDescent="0.2">
      <c r="A25" s="419"/>
      <c r="B25" s="420"/>
      <c r="C25" s="449"/>
      <c r="D25" s="744"/>
      <c r="E25" s="802"/>
      <c r="F25" s="789"/>
      <c r="G25" s="456"/>
      <c r="H25" s="432"/>
      <c r="I25" s="416"/>
      <c r="J25" s="455" t="s">
        <v>58</v>
      </c>
      <c r="K25" s="92">
        <f>97.5-6.5</f>
        <v>91</v>
      </c>
      <c r="L25" s="428" t="s">
        <v>229</v>
      </c>
      <c r="M25" s="37">
        <v>430</v>
      </c>
    </row>
    <row r="26" spans="1:13" ht="25.5" customHeight="1" x14ac:dyDescent="0.2">
      <c r="A26" s="419"/>
      <c r="B26" s="420"/>
      <c r="C26" s="449"/>
      <c r="D26" s="744"/>
      <c r="E26" s="802"/>
      <c r="F26" s="789"/>
      <c r="G26" s="456"/>
      <c r="H26" s="432"/>
      <c r="I26" s="416"/>
      <c r="J26" s="455"/>
      <c r="K26" s="92"/>
      <c r="L26" s="452" t="s">
        <v>182</v>
      </c>
      <c r="M26" s="543">
        <v>42</v>
      </c>
    </row>
    <row r="27" spans="1:13" ht="15" customHeight="1" x14ac:dyDescent="0.2">
      <c r="A27" s="419"/>
      <c r="B27" s="420"/>
      <c r="C27" s="449"/>
      <c r="D27" s="744"/>
      <c r="E27" s="802"/>
      <c r="F27" s="789"/>
      <c r="G27" s="462"/>
      <c r="H27" s="432"/>
      <c r="I27" s="416"/>
      <c r="J27" s="455"/>
      <c r="K27" s="92"/>
      <c r="L27" s="245" t="s">
        <v>230</v>
      </c>
      <c r="M27" s="243"/>
    </row>
    <row r="28" spans="1:13" ht="13.5" customHeight="1" x14ac:dyDescent="0.2">
      <c r="A28" s="419"/>
      <c r="B28" s="420"/>
      <c r="C28" s="449"/>
      <c r="D28" s="744"/>
      <c r="E28" s="153"/>
      <c r="F28" s="789"/>
      <c r="G28" s="462"/>
      <c r="H28" s="432"/>
      <c r="I28" s="416"/>
      <c r="J28" s="455"/>
      <c r="K28" s="92"/>
      <c r="L28" s="428" t="s">
        <v>111</v>
      </c>
      <c r="M28" s="37">
        <v>13</v>
      </c>
    </row>
    <row r="29" spans="1:13" ht="13.5" customHeight="1" x14ac:dyDescent="0.2">
      <c r="A29" s="419"/>
      <c r="B29" s="420"/>
      <c r="C29" s="449"/>
      <c r="D29" s="744"/>
      <c r="E29" s="153"/>
      <c r="F29" s="789"/>
      <c r="G29" s="462"/>
      <c r="H29" s="432"/>
      <c r="I29" s="416"/>
      <c r="J29" s="455"/>
      <c r="K29" s="92"/>
      <c r="L29" s="417" t="s">
        <v>33</v>
      </c>
      <c r="M29" s="244" t="s">
        <v>231</v>
      </c>
    </row>
    <row r="30" spans="1:13" ht="13.5" customHeight="1" x14ac:dyDescent="0.2">
      <c r="A30" s="419"/>
      <c r="B30" s="420"/>
      <c r="C30" s="449"/>
      <c r="D30" s="744"/>
      <c r="E30" s="153"/>
      <c r="F30" s="789"/>
      <c r="G30" s="462"/>
      <c r="H30" s="432"/>
      <c r="I30" s="416"/>
      <c r="J30" s="455"/>
      <c r="K30" s="92"/>
      <c r="L30" s="417" t="s">
        <v>85</v>
      </c>
      <c r="M30" s="244" t="s">
        <v>232</v>
      </c>
    </row>
    <row r="31" spans="1:13" ht="13.5" customHeight="1" x14ac:dyDescent="0.2">
      <c r="A31" s="419"/>
      <c r="B31" s="420"/>
      <c r="C31" s="449"/>
      <c r="D31" s="744"/>
      <c r="E31" s="153"/>
      <c r="F31" s="789"/>
      <c r="G31" s="462"/>
      <c r="H31" s="432"/>
      <c r="I31" s="416"/>
      <c r="J31" s="455"/>
      <c r="K31" s="92"/>
      <c r="L31" s="417" t="s">
        <v>233</v>
      </c>
      <c r="M31" s="244" t="s">
        <v>234</v>
      </c>
    </row>
    <row r="32" spans="1:13" ht="13.5" customHeight="1" x14ac:dyDescent="0.2">
      <c r="A32" s="419"/>
      <c r="B32" s="420"/>
      <c r="C32" s="449"/>
      <c r="D32" s="744"/>
      <c r="E32" s="153"/>
      <c r="F32" s="789"/>
      <c r="G32" s="462"/>
      <c r="H32" s="432"/>
      <c r="I32" s="416"/>
      <c r="J32" s="455"/>
      <c r="K32" s="92"/>
      <c r="L32" s="122" t="s">
        <v>235</v>
      </c>
      <c r="M32" s="244" t="s">
        <v>236</v>
      </c>
    </row>
    <row r="33" spans="1:13" ht="13.5" customHeight="1" x14ac:dyDescent="0.2">
      <c r="A33" s="668"/>
      <c r="B33" s="667"/>
      <c r="C33" s="669"/>
      <c r="D33" s="744"/>
      <c r="E33" s="153"/>
      <c r="F33" s="789"/>
      <c r="G33" s="671"/>
      <c r="H33" s="664"/>
      <c r="I33" s="665"/>
      <c r="J33" s="670"/>
      <c r="K33" s="92"/>
      <c r="L33" s="666" t="s">
        <v>351</v>
      </c>
      <c r="M33" s="244" t="s">
        <v>280</v>
      </c>
    </row>
    <row r="34" spans="1:13" ht="13.5" customHeight="1" x14ac:dyDescent="0.2">
      <c r="A34" s="668"/>
      <c r="B34" s="667"/>
      <c r="C34" s="669"/>
      <c r="D34" s="744"/>
      <c r="E34" s="153"/>
      <c r="F34" s="789"/>
      <c r="G34" s="671"/>
      <c r="H34" s="664"/>
      <c r="I34" s="665"/>
      <c r="J34" s="670"/>
      <c r="K34" s="92"/>
      <c r="L34" s="666" t="s">
        <v>352</v>
      </c>
      <c r="M34" s="244" t="s">
        <v>353</v>
      </c>
    </row>
    <row r="35" spans="1:13" ht="13.5" customHeight="1" x14ac:dyDescent="0.2">
      <c r="A35" s="668"/>
      <c r="B35" s="667"/>
      <c r="C35" s="669"/>
      <c r="D35" s="744"/>
      <c r="E35" s="153"/>
      <c r="F35" s="789"/>
      <c r="G35" s="671"/>
      <c r="H35" s="664"/>
      <c r="I35" s="665"/>
      <c r="J35" s="670"/>
      <c r="K35" s="92"/>
      <c r="L35" s="300" t="s">
        <v>354</v>
      </c>
      <c r="M35" s="244" t="s">
        <v>355</v>
      </c>
    </row>
    <row r="36" spans="1:13" ht="14.25" customHeight="1" x14ac:dyDescent="0.2">
      <c r="A36" s="419"/>
      <c r="B36" s="420"/>
      <c r="C36" s="449"/>
      <c r="D36" s="744"/>
      <c r="E36" s="153"/>
      <c r="F36" s="789"/>
      <c r="G36" s="462"/>
      <c r="H36" s="432"/>
      <c r="I36" s="416"/>
      <c r="J36" s="455"/>
      <c r="K36" s="92"/>
      <c r="L36" s="245" t="s">
        <v>237</v>
      </c>
      <c r="M36" s="243"/>
    </row>
    <row r="37" spans="1:13" ht="13.5" customHeight="1" x14ac:dyDescent="0.2">
      <c r="A37" s="419"/>
      <c r="B37" s="420"/>
      <c r="C37" s="449"/>
      <c r="D37" s="744"/>
      <c r="E37" s="153"/>
      <c r="F37" s="789"/>
      <c r="G37" s="462"/>
      <c r="H37" s="432"/>
      <c r="I37" s="416"/>
      <c r="J37" s="455"/>
      <c r="K37" s="92"/>
      <c r="L37" s="417" t="s">
        <v>184</v>
      </c>
      <c r="M37" s="246" t="s">
        <v>238</v>
      </c>
    </row>
    <row r="38" spans="1:13" ht="18" customHeight="1" x14ac:dyDescent="0.2">
      <c r="A38" s="419"/>
      <c r="B38" s="420"/>
      <c r="C38" s="449"/>
      <c r="D38" s="744"/>
      <c r="E38" s="153"/>
      <c r="F38" s="789"/>
      <c r="G38" s="462"/>
      <c r="H38" s="432"/>
      <c r="I38" s="416"/>
      <c r="J38" s="455"/>
      <c r="K38" s="92"/>
      <c r="L38" s="300" t="s">
        <v>183</v>
      </c>
      <c r="M38" s="152" t="s">
        <v>160</v>
      </c>
    </row>
    <row r="39" spans="1:13" ht="15" customHeight="1" x14ac:dyDescent="0.2">
      <c r="A39" s="419"/>
      <c r="B39" s="420"/>
      <c r="C39" s="449"/>
      <c r="D39" s="744"/>
      <c r="E39" s="153"/>
      <c r="F39" s="789"/>
      <c r="G39" s="459"/>
      <c r="H39" s="432"/>
      <c r="I39" s="416"/>
      <c r="J39" s="455"/>
      <c r="K39" s="92"/>
      <c r="L39" s="245" t="s">
        <v>239</v>
      </c>
      <c r="M39" s="246"/>
    </row>
    <row r="40" spans="1:13" ht="13.5" customHeight="1" x14ac:dyDescent="0.2">
      <c r="A40" s="419"/>
      <c r="B40" s="420"/>
      <c r="C40" s="449"/>
      <c r="D40" s="744"/>
      <c r="E40" s="153"/>
      <c r="F40" s="789"/>
      <c r="G40" s="462"/>
      <c r="H40" s="432"/>
      <c r="I40" s="416"/>
      <c r="J40" s="455"/>
      <c r="K40" s="92"/>
      <c r="L40" s="417" t="s">
        <v>176</v>
      </c>
      <c r="M40" s="246">
        <v>150</v>
      </c>
    </row>
    <row r="41" spans="1:13" ht="15.75" customHeight="1" x14ac:dyDescent="0.2">
      <c r="A41" s="419"/>
      <c r="B41" s="420"/>
      <c r="C41" s="449"/>
      <c r="D41" s="744"/>
      <c r="E41" s="153"/>
      <c r="F41" s="789"/>
      <c r="G41" s="462"/>
      <c r="H41" s="432"/>
      <c r="I41" s="416"/>
      <c r="J41" s="455"/>
      <c r="K41" s="92"/>
      <c r="L41" s="417" t="s">
        <v>177</v>
      </c>
      <c r="M41" s="246">
        <v>870</v>
      </c>
    </row>
    <row r="42" spans="1:13" ht="27" customHeight="1" x14ac:dyDescent="0.2">
      <c r="A42" s="419"/>
      <c r="B42" s="420"/>
      <c r="C42" s="449"/>
      <c r="D42" s="744"/>
      <c r="E42" s="153"/>
      <c r="F42" s="789"/>
      <c r="G42" s="462"/>
      <c r="H42" s="432"/>
      <c r="I42" s="416"/>
      <c r="J42" s="455"/>
      <c r="K42" s="92"/>
      <c r="L42" s="38" t="s">
        <v>306</v>
      </c>
      <c r="M42" s="152">
        <v>1</v>
      </c>
    </row>
    <row r="43" spans="1:13" ht="45" customHeight="1" x14ac:dyDescent="0.2">
      <c r="A43" s="419"/>
      <c r="B43" s="420"/>
      <c r="C43" s="449"/>
      <c r="D43" s="841"/>
      <c r="E43" s="154"/>
      <c r="F43" s="790"/>
      <c r="G43" s="463"/>
      <c r="H43" s="447"/>
      <c r="I43" s="416"/>
      <c r="J43" s="207"/>
      <c r="K43" s="90"/>
      <c r="L43" s="161" t="s">
        <v>281</v>
      </c>
      <c r="M43" s="302">
        <v>2</v>
      </c>
    </row>
    <row r="44" spans="1:13" ht="29.25" customHeight="1" x14ac:dyDescent="0.2">
      <c r="A44" s="419"/>
      <c r="B44" s="420"/>
      <c r="C44" s="233"/>
      <c r="D44" s="1024" t="s">
        <v>34</v>
      </c>
      <c r="E44" s="721" t="s">
        <v>168</v>
      </c>
      <c r="F44" s="791" t="s">
        <v>171</v>
      </c>
      <c r="G44" s="818" t="s">
        <v>213</v>
      </c>
      <c r="H44" s="432"/>
      <c r="I44" s="799" t="s">
        <v>210</v>
      </c>
      <c r="J44" s="48" t="s">
        <v>24</v>
      </c>
      <c r="K44" s="96">
        <v>500</v>
      </c>
      <c r="L44" s="247" t="s">
        <v>190</v>
      </c>
      <c r="M44" s="158">
        <v>100</v>
      </c>
    </row>
    <row r="45" spans="1:13" ht="14.25" customHeight="1" x14ac:dyDescent="0.2">
      <c r="A45" s="419"/>
      <c r="B45" s="420"/>
      <c r="C45" s="233"/>
      <c r="D45" s="1024"/>
      <c r="E45" s="721"/>
      <c r="F45" s="792"/>
      <c r="G45" s="818"/>
      <c r="H45" s="432"/>
      <c r="I45" s="799"/>
      <c r="J45" s="49"/>
      <c r="K45" s="68"/>
      <c r="L45" s="414" t="s">
        <v>170</v>
      </c>
      <c r="M45" s="544">
        <v>1</v>
      </c>
    </row>
    <row r="46" spans="1:13" ht="15" customHeight="1" x14ac:dyDescent="0.2">
      <c r="A46" s="419"/>
      <c r="B46" s="420"/>
      <c r="C46" s="234"/>
      <c r="D46" s="928" t="s">
        <v>35</v>
      </c>
      <c r="E46" s="720" t="s">
        <v>157</v>
      </c>
      <c r="F46" s="792"/>
      <c r="G46" s="755" t="s">
        <v>217</v>
      </c>
      <c r="H46" s="988"/>
      <c r="I46" s="799"/>
      <c r="J46" s="23" t="s">
        <v>24</v>
      </c>
      <c r="K46" s="113">
        <v>195</v>
      </c>
      <c r="L46" s="249" t="s">
        <v>190</v>
      </c>
      <c r="M46" s="37">
        <v>50</v>
      </c>
    </row>
    <row r="47" spans="1:13" ht="21.75" customHeight="1" x14ac:dyDescent="0.2">
      <c r="A47" s="419"/>
      <c r="B47" s="420"/>
      <c r="C47" s="449"/>
      <c r="D47" s="929"/>
      <c r="E47" s="722"/>
      <c r="F47" s="793"/>
      <c r="G47" s="756"/>
      <c r="H47" s="989"/>
      <c r="I47" s="799"/>
      <c r="J47" s="207"/>
      <c r="K47" s="90"/>
      <c r="L47" s="248"/>
      <c r="M47" s="157"/>
    </row>
    <row r="48" spans="1:13" ht="27" customHeight="1" x14ac:dyDescent="0.2">
      <c r="A48" s="419"/>
      <c r="B48" s="420"/>
      <c r="C48" s="234"/>
      <c r="D48" s="928" t="s">
        <v>28</v>
      </c>
      <c r="E48" s="741" t="s">
        <v>140</v>
      </c>
      <c r="F48" s="794" t="s">
        <v>108</v>
      </c>
      <c r="G48" s="755" t="s">
        <v>215</v>
      </c>
      <c r="H48" s="723"/>
      <c r="I48" s="799"/>
      <c r="J48" s="48" t="s">
        <v>24</v>
      </c>
      <c r="K48" s="91">
        <f>174.8-62+270.2</f>
        <v>383</v>
      </c>
      <c r="L48" s="247" t="s">
        <v>191</v>
      </c>
      <c r="M48" s="158">
        <v>100</v>
      </c>
    </row>
    <row r="49" spans="1:13" ht="17.25" customHeight="1" x14ac:dyDescent="0.2">
      <c r="A49" s="419"/>
      <c r="B49" s="420"/>
      <c r="C49" s="449"/>
      <c r="D49" s="929"/>
      <c r="E49" s="804"/>
      <c r="F49" s="795"/>
      <c r="G49" s="756"/>
      <c r="H49" s="723"/>
      <c r="I49" s="799"/>
      <c r="J49" s="49" t="s">
        <v>58</v>
      </c>
      <c r="K49" s="90">
        <v>62</v>
      </c>
      <c r="L49" s="252"/>
      <c r="M49" s="157"/>
    </row>
    <row r="50" spans="1:13" ht="15.75" customHeight="1" x14ac:dyDescent="0.2">
      <c r="A50" s="419"/>
      <c r="B50" s="420"/>
      <c r="C50" s="234"/>
      <c r="D50" s="928" t="s">
        <v>36</v>
      </c>
      <c r="E50" s="741" t="s">
        <v>161</v>
      </c>
      <c r="F50" s="794" t="s">
        <v>171</v>
      </c>
      <c r="G50" s="755"/>
      <c r="H50" s="803"/>
      <c r="I50" s="767"/>
      <c r="J50" s="48" t="s">
        <v>24</v>
      </c>
      <c r="K50" s="114">
        <v>20</v>
      </c>
      <c r="L50" s="250" t="s">
        <v>97</v>
      </c>
      <c r="M50" s="201">
        <v>1</v>
      </c>
    </row>
    <row r="51" spans="1:13" ht="26.25" customHeight="1" x14ac:dyDescent="0.2">
      <c r="A51" s="419"/>
      <c r="B51" s="420"/>
      <c r="C51" s="449"/>
      <c r="D51" s="929"/>
      <c r="E51" s="804"/>
      <c r="F51" s="807"/>
      <c r="G51" s="756"/>
      <c r="H51" s="803"/>
      <c r="I51" s="767"/>
      <c r="J51" s="207"/>
      <c r="K51" s="94"/>
      <c r="L51" s="251" t="s">
        <v>147</v>
      </c>
      <c r="M51" s="297"/>
    </row>
    <row r="52" spans="1:13" ht="18" customHeight="1" x14ac:dyDescent="0.2">
      <c r="A52" s="419"/>
      <c r="B52" s="420"/>
      <c r="C52" s="234"/>
      <c r="D52" s="928" t="s">
        <v>29</v>
      </c>
      <c r="E52" s="741" t="s">
        <v>138</v>
      </c>
      <c r="F52" s="794" t="s">
        <v>108</v>
      </c>
      <c r="G52" s="755" t="s">
        <v>214</v>
      </c>
      <c r="H52" s="803"/>
      <c r="I52" s="767"/>
      <c r="J52" s="48" t="s">
        <v>24</v>
      </c>
      <c r="K52" s="114">
        <f>281-270.2</f>
        <v>10.8</v>
      </c>
      <c r="L52" s="427" t="s">
        <v>139</v>
      </c>
      <c r="M52" s="37">
        <v>1</v>
      </c>
    </row>
    <row r="53" spans="1:13" ht="25.5" customHeight="1" x14ac:dyDescent="0.2">
      <c r="A53" s="419"/>
      <c r="B53" s="420"/>
      <c r="C53" s="449"/>
      <c r="D53" s="929"/>
      <c r="E53" s="804"/>
      <c r="F53" s="795"/>
      <c r="G53" s="756"/>
      <c r="H53" s="803"/>
      <c r="I53" s="767"/>
      <c r="J53" s="207" t="s">
        <v>58</v>
      </c>
      <c r="K53" s="94">
        <v>250</v>
      </c>
      <c r="L53" s="119" t="s">
        <v>146</v>
      </c>
      <c r="M53" s="157">
        <v>10</v>
      </c>
    </row>
    <row r="54" spans="1:13" ht="15" customHeight="1" x14ac:dyDescent="0.2">
      <c r="A54" s="419"/>
      <c r="B54" s="420"/>
      <c r="C54" s="234"/>
      <c r="D54" s="928" t="s">
        <v>64</v>
      </c>
      <c r="E54" s="741" t="s">
        <v>290</v>
      </c>
      <c r="F54" s="794" t="s">
        <v>108</v>
      </c>
      <c r="G54" s="755"/>
      <c r="H54" s="803"/>
      <c r="I54" s="767"/>
      <c r="J54" s="48" t="s">
        <v>24</v>
      </c>
      <c r="K54" s="114">
        <v>15</v>
      </c>
      <c r="L54" s="427" t="s">
        <v>162</v>
      </c>
      <c r="M54" s="37">
        <v>1</v>
      </c>
    </row>
    <row r="55" spans="1:13" ht="27.75" customHeight="1" x14ac:dyDescent="0.2">
      <c r="A55" s="419"/>
      <c r="B55" s="420"/>
      <c r="C55" s="449"/>
      <c r="D55" s="929"/>
      <c r="E55" s="804"/>
      <c r="F55" s="795"/>
      <c r="G55" s="756"/>
      <c r="H55" s="803"/>
      <c r="I55" s="767"/>
      <c r="J55" s="207"/>
      <c r="K55" s="94"/>
      <c r="L55" s="119" t="s">
        <v>291</v>
      </c>
      <c r="M55" s="157">
        <v>10</v>
      </c>
    </row>
    <row r="56" spans="1:13" ht="15.75" customHeight="1" x14ac:dyDescent="0.2">
      <c r="A56" s="419"/>
      <c r="B56" s="420"/>
      <c r="C56" s="233"/>
      <c r="D56" s="928" t="s">
        <v>209</v>
      </c>
      <c r="E56" s="720" t="s">
        <v>167</v>
      </c>
      <c r="F56" s="794" t="s">
        <v>171</v>
      </c>
      <c r="G56" s="755"/>
      <c r="H56" s="432"/>
      <c r="I56" s="799"/>
      <c r="J56" s="48" t="s">
        <v>49</v>
      </c>
      <c r="K56" s="91">
        <v>10</v>
      </c>
      <c r="L56" s="427" t="s">
        <v>139</v>
      </c>
      <c r="M56" s="159">
        <v>1</v>
      </c>
    </row>
    <row r="57" spans="1:13" ht="17.25" customHeight="1" x14ac:dyDescent="0.2">
      <c r="A57" s="419"/>
      <c r="B57" s="420"/>
      <c r="C57" s="233"/>
      <c r="D57" s="929"/>
      <c r="E57" s="722"/>
      <c r="F57" s="807"/>
      <c r="G57" s="756"/>
      <c r="H57" s="447"/>
      <c r="I57" s="799"/>
      <c r="J57" s="49"/>
      <c r="K57" s="90"/>
      <c r="L57" s="119"/>
      <c r="M57" s="157"/>
    </row>
    <row r="58" spans="1:13" ht="18" customHeight="1" x14ac:dyDescent="0.2">
      <c r="A58" s="419"/>
      <c r="B58" s="420"/>
      <c r="C58" s="449"/>
      <c r="D58" s="443" t="s">
        <v>263</v>
      </c>
      <c r="E58" s="721" t="s">
        <v>189</v>
      </c>
      <c r="F58" s="805" t="s">
        <v>108</v>
      </c>
      <c r="G58" s="818" t="s">
        <v>216</v>
      </c>
      <c r="H58" s="432"/>
      <c r="I58" s="799"/>
      <c r="J58" s="23" t="s">
        <v>24</v>
      </c>
      <c r="K58" s="195"/>
      <c r="L58" s="816" t="s">
        <v>192</v>
      </c>
      <c r="M58" s="545">
        <v>100</v>
      </c>
    </row>
    <row r="59" spans="1:13" ht="21.75" customHeight="1" x14ac:dyDescent="0.2">
      <c r="A59" s="419"/>
      <c r="B59" s="420"/>
      <c r="C59" s="449"/>
      <c r="D59" s="175"/>
      <c r="E59" s="721"/>
      <c r="F59" s="806"/>
      <c r="G59" s="819"/>
      <c r="H59" s="432"/>
      <c r="I59" s="799"/>
      <c r="J59" s="23" t="s">
        <v>58</v>
      </c>
      <c r="K59" s="195">
        <f>30+6.5</f>
        <v>36.5</v>
      </c>
      <c r="L59" s="821"/>
      <c r="M59" s="546"/>
    </row>
    <row r="60" spans="1:13" ht="15.75" customHeight="1" x14ac:dyDescent="0.2">
      <c r="A60" s="419"/>
      <c r="B60" s="420"/>
      <c r="C60" s="449"/>
      <c r="D60" s="176"/>
      <c r="E60" s="985"/>
      <c r="F60" s="807"/>
      <c r="G60" s="820"/>
      <c r="H60" s="447"/>
      <c r="I60" s="433"/>
      <c r="J60" s="49"/>
      <c r="K60" s="68"/>
      <c r="L60" s="189"/>
      <c r="M60" s="547"/>
    </row>
    <row r="61" spans="1:13" ht="17.25" customHeight="1" x14ac:dyDescent="0.2">
      <c r="A61" s="419"/>
      <c r="B61" s="420"/>
      <c r="C61" s="449"/>
      <c r="D61" s="930" t="s">
        <v>280</v>
      </c>
      <c r="E61" s="720" t="s">
        <v>110</v>
      </c>
      <c r="F61" s="797" t="s">
        <v>108</v>
      </c>
      <c r="G61" s="818" t="s">
        <v>131</v>
      </c>
      <c r="H61" s="723" t="s">
        <v>46</v>
      </c>
      <c r="I61" s="800" t="s">
        <v>211</v>
      </c>
      <c r="J61" s="368"/>
      <c r="K61" s="120"/>
      <c r="L61" s="812" t="s">
        <v>193</v>
      </c>
      <c r="M61" s="37">
        <v>100</v>
      </c>
    </row>
    <row r="62" spans="1:13" ht="17.25" customHeight="1" x14ac:dyDescent="0.2">
      <c r="A62" s="419"/>
      <c r="B62" s="420"/>
      <c r="C62" s="449"/>
      <c r="D62" s="930"/>
      <c r="E62" s="721"/>
      <c r="F62" s="797"/>
      <c r="G62" s="818"/>
      <c r="H62" s="723"/>
      <c r="I62" s="800"/>
      <c r="J62" s="455" t="s">
        <v>195</v>
      </c>
      <c r="K62" s="120">
        <f>443-1.1</f>
        <v>441.9</v>
      </c>
      <c r="L62" s="813"/>
      <c r="M62" s="37"/>
    </row>
    <row r="63" spans="1:13" ht="24" customHeight="1" x14ac:dyDescent="0.2">
      <c r="A63" s="419"/>
      <c r="B63" s="420"/>
      <c r="C63" s="449"/>
      <c r="D63" s="931"/>
      <c r="E63" s="785"/>
      <c r="F63" s="798"/>
      <c r="G63" s="820"/>
      <c r="H63" s="822"/>
      <c r="I63" s="801"/>
      <c r="J63" s="207"/>
      <c r="K63" s="94"/>
      <c r="L63" s="814"/>
      <c r="M63" s="157"/>
    </row>
    <row r="64" spans="1:13" ht="18.75" customHeight="1" thickBot="1" x14ac:dyDescent="0.25">
      <c r="A64" s="438"/>
      <c r="B64" s="199"/>
      <c r="C64" s="224"/>
      <c r="D64" s="228"/>
      <c r="E64" s="229"/>
      <c r="F64" s="230"/>
      <c r="G64" s="231"/>
      <c r="H64" s="232"/>
      <c r="I64" s="227"/>
      <c r="J64" s="22" t="s">
        <v>6</v>
      </c>
      <c r="K64" s="140">
        <f>SUM(K18:K63)</f>
        <v>2527.3000000000002</v>
      </c>
      <c r="L64" s="225"/>
      <c r="M64" s="548"/>
    </row>
    <row r="65" spans="1:13" ht="27" customHeight="1" x14ac:dyDescent="0.2">
      <c r="A65" s="419" t="s">
        <v>5</v>
      </c>
      <c r="B65" s="440" t="s">
        <v>5</v>
      </c>
      <c r="C65" s="449" t="s">
        <v>7</v>
      </c>
      <c r="D65" s="61"/>
      <c r="E65" s="74" t="s">
        <v>53</v>
      </c>
      <c r="F65" s="70"/>
      <c r="G65" s="75"/>
      <c r="H65" s="454" t="s">
        <v>27</v>
      </c>
      <c r="I65" s="761" t="s">
        <v>76</v>
      </c>
      <c r="J65" s="50"/>
      <c r="K65" s="124"/>
      <c r="L65" s="482"/>
      <c r="M65" s="549"/>
    </row>
    <row r="66" spans="1:13" ht="28.5" customHeight="1" x14ac:dyDescent="0.2">
      <c r="A66" s="714"/>
      <c r="B66" s="732"/>
      <c r="C66" s="735"/>
      <c r="D66" s="744" t="s">
        <v>5</v>
      </c>
      <c r="E66" s="720" t="s">
        <v>70</v>
      </c>
      <c r="F66" s="823"/>
      <c r="G66" s="755" t="s">
        <v>134</v>
      </c>
      <c r="H66" s="723"/>
      <c r="I66" s="762"/>
      <c r="J66" s="8" t="s">
        <v>24</v>
      </c>
      <c r="K66" s="196">
        <f>2773.7-110-30</f>
        <v>2633.7</v>
      </c>
      <c r="L66" s="483" t="s">
        <v>178</v>
      </c>
      <c r="M66" s="550">
        <v>8.6</v>
      </c>
    </row>
    <row r="67" spans="1:13" ht="21.75" customHeight="1" x14ac:dyDescent="0.2">
      <c r="A67" s="714"/>
      <c r="B67" s="732"/>
      <c r="C67" s="735"/>
      <c r="D67" s="744"/>
      <c r="E67" s="785"/>
      <c r="F67" s="824"/>
      <c r="G67" s="796"/>
      <c r="H67" s="723"/>
      <c r="I67" s="762"/>
      <c r="J67" s="207" t="s">
        <v>58</v>
      </c>
      <c r="K67" s="97">
        <v>50</v>
      </c>
      <c r="L67" s="328" t="s">
        <v>207</v>
      </c>
      <c r="M67" s="123">
        <v>1196</v>
      </c>
    </row>
    <row r="68" spans="1:13" ht="18" customHeight="1" x14ac:dyDescent="0.2">
      <c r="A68" s="714"/>
      <c r="B68" s="732"/>
      <c r="C68" s="735"/>
      <c r="D68" s="840" t="s">
        <v>7</v>
      </c>
      <c r="E68" s="741" t="s">
        <v>37</v>
      </c>
      <c r="F68" s="460"/>
      <c r="G68" s="747" t="s">
        <v>120</v>
      </c>
      <c r="H68" s="432"/>
      <c r="I68" s="767"/>
      <c r="J68" s="6" t="s">
        <v>24</v>
      </c>
      <c r="K68" s="96">
        <f>154.5+30</f>
        <v>184.5</v>
      </c>
      <c r="L68" s="484" t="s">
        <v>39</v>
      </c>
      <c r="M68" s="338">
        <v>57</v>
      </c>
    </row>
    <row r="69" spans="1:13" ht="26.25" customHeight="1" x14ac:dyDescent="0.2">
      <c r="A69" s="714"/>
      <c r="B69" s="732"/>
      <c r="C69" s="735"/>
      <c r="D69" s="744"/>
      <c r="E69" s="742"/>
      <c r="F69" s="461"/>
      <c r="G69" s="728"/>
      <c r="H69" s="432"/>
      <c r="I69" s="767"/>
      <c r="J69" s="455" t="s">
        <v>40</v>
      </c>
      <c r="K69" s="196">
        <v>0.8</v>
      </c>
      <c r="L69" s="485" t="s">
        <v>71</v>
      </c>
      <c r="M69" s="551">
        <v>2900</v>
      </c>
    </row>
    <row r="70" spans="1:13" ht="27" customHeight="1" x14ac:dyDescent="0.2">
      <c r="A70" s="714"/>
      <c r="B70" s="732"/>
      <c r="C70" s="735"/>
      <c r="D70" s="841"/>
      <c r="E70" s="870"/>
      <c r="F70" s="150"/>
      <c r="G70" s="787"/>
      <c r="H70" s="432"/>
      <c r="I70" s="768"/>
      <c r="J70" s="455"/>
      <c r="K70" s="97"/>
      <c r="L70" s="415" t="s">
        <v>188</v>
      </c>
      <c r="M70" s="296">
        <v>1</v>
      </c>
    </row>
    <row r="71" spans="1:13" ht="16.5" customHeight="1" x14ac:dyDescent="0.2">
      <c r="A71" s="419"/>
      <c r="B71" s="440"/>
      <c r="C71" s="449"/>
      <c r="D71" s="450" t="s">
        <v>26</v>
      </c>
      <c r="E71" s="741" t="s">
        <v>145</v>
      </c>
      <c r="F71" s="465"/>
      <c r="G71" s="747" t="s">
        <v>121</v>
      </c>
      <c r="H71" s="432"/>
      <c r="I71" s="416"/>
      <c r="J71" s="368" t="s">
        <v>24</v>
      </c>
      <c r="K71" s="96">
        <f>30.2+21.4+2.3</f>
        <v>53.9</v>
      </c>
      <c r="L71" s="335" t="s">
        <v>179</v>
      </c>
      <c r="M71" s="192" t="s">
        <v>142</v>
      </c>
    </row>
    <row r="72" spans="1:13" ht="19.5" customHeight="1" x14ac:dyDescent="0.2">
      <c r="A72" s="419"/>
      <c r="B72" s="440"/>
      <c r="C72" s="449"/>
      <c r="D72" s="443"/>
      <c r="E72" s="837"/>
      <c r="F72" s="459"/>
      <c r="G72" s="786"/>
      <c r="H72" s="432"/>
      <c r="I72" s="416"/>
      <c r="J72" s="455"/>
      <c r="K72" s="196"/>
      <c r="L72" s="117" t="s">
        <v>180</v>
      </c>
      <c r="M72" s="152" t="s">
        <v>141</v>
      </c>
    </row>
    <row r="73" spans="1:13" ht="30" customHeight="1" x14ac:dyDescent="0.2">
      <c r="A73" s="419"/>
      <c r="B73" s="440"/>
      <c r="C73" s="449"/>
      <c r="D73" s="443"/>
      <c r="E73" s="837"/>
      <c r="F73" s="459"/>
      <c r="G73" s="786"/>
      <c r="H73" s="432"/>
      <c r="I73" s="416"/>
      <c r="J73" s="455"/>
      <c r="K73" s="196"/>
      <c r="L73" s="336" t="s">
        <v>240</v>
      </c>
      <c r="M73" s="253" t="s">
        <v>275</v>
      </c>
    </row>
    <row r="74" spans="1:13" ht="30" customHeight="1" x14ac:dyDescent="0.2">
      <c r="A74" s="419"/>
      <c r="B74" s="440"/>
      <c r="C74" s="449"/>
      <c r="D74" s="443"/>
      <c r="E74" s="838"/>
      <c r="F74" s="466"/>
      <c r="G74" s="787"/>
      <c r="H74" s="432"/>
      <c r="I74" s="416"/>
      <c r="J74" s="21"/>
      <c r="K74" s="97"/>
      <c r="L74" s="117" t="s">
        <v>172</v>
      </c>
      <c r="M74" s="244" t="s">
        <v>164</v>
      </c>
    </row>
    <row r="75" spans="1:13" ht="34.5" customHeight="1" x14ac:dyDescent="0.2">
      <c r="A75" s="419"/>
      <c r="B75" s="440"/>
      <c r="C75" s="449"/>
      <c r="D75" s="450" t="s">
        <v>34</v>
      </c>
      <c r="E75" s="445" t="s">
        <v>57</v>
      </c>
      <c r="F75" s="459"/>
      <c r="G75" s="446" t="s">
        <v>122</v>
      </c>
      <c r="H75" s="447"/>
      <c r="I75" s="362"/>
      <c r="J75" s="21" t="s">
        <v>24</v>
      </c>
      <c r="K75" s="97">
        <v>95</v>
      </c>
      <c r="L75" s="480" t="s">
        <v>38</v>
      </c>
      <c r="M75" s="242">
        <v>10</v>
      </c>
    </row>
    <row r="76" spans="1:13" ht="16.5" customHeight="1" thickBot="1" x14ac:dyDescent="0.25">
      <c r="A76" s="26"/>
      <c r="B76" s="441"/>
      <c r="C76" s="224"/>
      <c r="D76" s="228"/>
      <c r="E76" s="229"/>
      <c r="F76" s="230"/>
      <c r="G76" s="231"/>
      <c r="H76" s="238"/>
      <c r="I76" s="227"/>
      <c r="J76" s="22" t="s">
        <v>6</v>
      </c>
      <c r="K76" s="132">
        <f t="shared" ref="K76" si="0">SUM(K66:K75)</f>
        <v>3017.9</v>
      </c>
      <c r="L76" s="481"/>
      <c r="M76" s="226"/>
    </row>
    <row r="77" spans="1:13" ht="25.5" customHeight="1" x14ac:dyDescent="0.2">
      <c r="A77" s="437" t="s">
        <v>5</v>
      </c>
      <c r="B77" s="439" t="s">
        <v>5</v>
      </c>
      <c r="C77" s="241" t="s">
        <v>26</v>
      </c>
      <c r="D77" s="62"/>
      <c r="E77" s="79" t="s">
        <v>54</v>
      </c>
      <c r="F77" s="106"/>
      <c r="G77" s="107"/>
      <c r="H77" s="454" t="s">
        <v>27</v>
      </c>
      <c r="I77" s="63"/>
      <c r="J77" s="50"/>
      <c r="K77" s="124"/>
      <c r="L77" s="486"/>
      <c r="M77" s="549"/>
    </row>
    <row r="78" spans="1:13" ht="17.25" customHeight="1" x14ac:dyDescent="0.2">
      <c r="A78" s="419"/>
      <c r="B78" s="440"/>
      <c r="C78" s="233"/>
      <c r="D78" s="443" t="s">
        <v>5</v>
      </c>
      <c r="E78" s="720" t="s">
        <v>296</v>
      </c>
      <c r="F78" s="301"/>
      <c r="G78" s="728" t="s">
        <v>132</v>
      </c>
      <c r="H78" s="432"/>
      <c r="I78" s="765" t="s">
        <v>76</v>
      </c>
      <c r="J78" s="48" t="s">
        <v>24</v>
      </c>
      <c r="K78" s="96">
        <f>162.8+44.6+100-2</f>
        <v>305.39999999999998</v>
      </c>
      <c r="L78" s="816" t="s">
        <v>267</v>
      </c>
      <c r="M78" s="545">
        <v>80</v>
      </c>
    </row>
    <row r="79" spans="1:13" ht="22.5" customHeight="1" x14ac:dyDescent="0.2">
      <c r="A79" s="419"/>
      <c r="B79" s="440"/>
      <c r="C79" s="233"/>
      <c r="D79" s="443"/>
      <c r="E79" s="815"/>
      <c r="F79" s="506"/>
      <c r="G79" s="728"/>
      <c r="H79" s="432"/>
      <c r="I79" s="765"/>
      <c r="J79" s="23" t="s">
        <v>68</v>
      </c>
      <c r="K79" s="196">
        <v>14.3</v>
      </c>
      <c r="L79" s="817"/>
      <c r="M79" s="546"/>
    </row>
    <row r="80" spans="1:13" ht="27" customHeight="1" x14ac:dyDescent="0.2">
      <c r="A80" s="419"/>
      <c r="B80" s="440"/>
      <c r="C80" s="233"/>
      <c r="D80" s="443"/>
      <c r="E80" s="721" t="s">
        <v>325</v>
      </c>
      <c r="F80" s="789" t="s">
        <v>66</v>
      </c>
      <c r="G80" s="728"/>
      <c r="H80" s="432"/>
      <c r="I80" s="765"/>
      <c r="J80" s="23"/>
      <c r="K80" s="196"/>
      <c r="L80" s="479" t="s">
        <v>292</v>
      </c>
      <c r="M80" s="552">
        <v>273</v>
      </c>
    </row>
    <row r="81" spans="1:20" ht="43.5" customHeight="1" x14ac:dyDescent="0.2">
      <c r="A81" s="419"/>
      <c r="B81" s="440"/>
      <c r="C81" s="233"/>
      <c r="D81" s="443"/>
      <c r="E81" s="721"/>
      <c r="F81" s="839"/>
      <c r="G81" s="728"/>
      <c r="H81" s="432"/>
      <c r="I81" s="765"/>
      <c r="J81" s="23"/>
      <c r="K81" s="196"/>
      <c r="L81" s="487" t="s">
        <v>309</v>
      </c>
      <c r="M81" s="546">
        <v>100</v>
      </c>
    </row>
    <row r="82" spans="1:20" ht="26.25" customHeight="1" x14ac:dyDescent="0.2">
      <c r="A82" s="419"/>
      <c r="B82" s="440"/>
      <c r="C82" s="233"/>
      <c r="D82" s="443"/>
      <c r="E82" s="422"/>
      <c r="F82" s="469"/>
      <c r="G82" s="213"/>
      <c r="H82" s="432"/>
      <c r="I82" s="470"/>
      <c r="J82" s="23"/>
      <c r="K82" s="196"/>
      <c r="L82" s="488" t="s">
        <v>243</v>
      </c>
      <c r="M82" s="553">
        <v>2</v>
      </c>
    </row>
    <row r="83" spans="1:20" ht="15.75" customHeight="1" x14ac:dyDescent="0.2">
      <c r="A83" s="419"/>
      <c r="B83" s="440"/>
      <c r="C83" s="233"/>
      <c r="D83" s="443"/>
      <c r="E83" s="422"/>
      <c r="F83" s="469"/>
      <c r="G83" s="71"/>
      <c r="H83" s="432"/>
      <c r="I83" s="765"/>
      <c r="J83" s="23"/>
      <c r="K83" s="196"/>
      <c r="L83" s="489" t="s">
        <v>244</v>
      </c>
      <c r="M83" s="554">
        <v>5</v>
      </c>
    </row>
    <row r="84" spans="1:20" ht="16.5" customHeight="1" x14ac:dyDescent="0.2">
      <c r="A84" s="419"/>
      <c r="B84" s="440"/>
      <c r="C84" s="233"/>
      <c r="D84" s="443"/>
      <c r="E84" s="422"/>
      <c r="F84" s="271"/>
      <c r="G84" s="71"/>
      <c r="H84" s="432"/>
      <c r="I84" s="771"/>
      <c r="J84" s="23"/>
      <c r="K84" s="196"/>
      <c r="L84" s="490" t="s">
        <v>245</v>
      </c>
      <c r="M84" s="555">
        <v>20</v>
      </c>
    </row>
    <row r="85" spans="1:20" ht="26.25" customHeight="1" x14ac:dyDescent="0.2">
      <c r="A85" s="419"/>
      <c r="B85" s="440"/>
      <c r="C85" s="233"/>
      <c r="D85" s="443"/>
      <c r="E85" s="720" t="s">
        <v>326</v>
      </c>
      <c r="F85" s="89"/>
      <c r="G85" s="71"/>
      <c r="H85" s="432"/>
      <c r="I85" s="765"/>
      <c r="J85" s="23"/>
      <c r="K85" s="196"/>
      <c r="L85" s="491" t="s">
        <v>242</v>
      </c>
      <c r="M85" s="552">
        <v>100</v>
      </c>
    </row>
    <row r="86" spans="1:20" ht="16.5" customHeight="1" x14ac:dyDescent="0.2">
      <c r="A86" s="419"/>
      <c r="B86" s="440"/>
      <c r="C86" s="233"/>
      <c r="D86" s="443"/>
      <c r="E86" s="842"/>
      <c r="F86" s="89"/>
      <c r="G86" s="71"/>
      <c r="H86" s="432"/>
      <c r="I86" s="766"/>
      <c r="J86" s="23"/>
      <c r="K86" s="379"/>
      <c r="L86" s="490" t="s">
        <v>241</v>
      </c>
      <c r="M86" s="555">
        <v>5</v>
      </c>
    </row>
    <row r="87" spans="1:20" ht="17.25" customHeight="1" x14ac:dyDescent="0.2">
      <c r="A87" s="419"/>
      <c r="B87" s="440"/>
      <c r="C87" s="233"/>
      <c r="D87" s="443"/>
      <c r="E87" s="842"/>
      <c r="F87" s="89"/>
      <c r="G87" s="71"/>
      <c r="H87" s="432"/>
      <c r="I87" s="455"/>
      <c r="J87" s="23"/>
      <c r="K87" s="196"/>
      <c r="L87" s="488" t="s">
        <v>246</v>
      </c>
      <c r="M87" s="553">
        <v>1</v>
      </c>
    </row>
    <row r="88" spans="1:20" ht="29.25" customHeight="1" x14ac:dyDescent="0.2">
      <c r="A88" s="419"/>
      <c r="B88" s="440"/>
      <c r="C88" s="233"/>
      <c r="D88" s="443"/>
      <c r="E88" s="422"/>
      <c r="F88" s="89"/>
      <c r="G88" s="71"/>
      <c r="H88" s="432"/>
      <c r="I88" s="455"/>
      <c r="J88" s="23"/>
      <c r="K88" s="196"/>
      <c r="L88" s="492" t="s">
        <v>243</v>
      </c>
      <c r="M88" s="556">
        <v>2</v>
      </c>
    </row>
    <row r="89" spans="1:20" ht="27" customHeight="1" x14ac:dyDescent="0.2">
      <c r="A89" s="419"/>
      <c r="B89" s="440"/>
      <c r="C89" s="233"/>
      <c r="D89" s="443"/>
      <c r="E89" s="270" t="s">
        <v>268</v>
      </c>
      <c r="F89" s="89"/>
      <c r="G89" s="71"/>
      <c r="H89" s="432"/>
      <c r="I89" s="455"/>
      <c r="J89" s="23"/>
      <c r="K89" s="379"/>
      <c r="L89" s="489" t="s">
        <v>245</v>
      </c>
      <c r="M89" s="552">
        <v>20</v>
      </c>
    </row>
    <row r="90" spans="1:20" ht="21.75" customHeight="1" x14ac:dyDescent="0.2">
      <c r="A90" s="419"/>
      <c r="B90" s="440"/>
      <c r="C90" s="233"/>
      <c r="D90" s="443"/>
      <c r="E90" s="721" t="s">
        <v>307</v>
      </c>
      <c r="F90" s="89"/>
      <c r="G90" s="71"/>
      <c r="H90" s="432"/>
      <c r="I90" s="765"/>
      <c r="J90" s="23"/>
      <c r="K90" s="196"/>
      <c r="L90" s="757" t="s">
        <v>310</v>
      </c>
      <c r="M90" s="545">
        <v>100</v>
      </c>
    </row>
    <row r="91" spans="1:20" ht="23.25" customHeight="1" x14ac:dyDescent="0.2">
      <c r="A91" s="419"/>
      <c r="B91" s="440"/>
      <c r="C91" s="233"/>
      <c r="D91" s="443"/>
      <c r="E91" s="721"/>
      <c r="F91" s="89"/>
      <c r="G91" s="71"/>
      <c r="H91" s="432"/>
      <c r="I91" s="765"/>
      <c r="J91" s="23"/>
      <c r="K91" s="196"/>
      <c r="L91" s="758"/>
      <c r="M91" s="556"/>
      <c r="O91" s="191"/>
      <c r="P91" s="191"/>
      <c r="Q91" s="191"/>
      <c r="R91" s="191"/>
      <c r="S91" s="191"/>
      <c r="T91" s="191"/>
    </row>
    <row r="92" spans="1:20" ht="27.75" customHeight="1" x14ac:dyDescent="0.2">
      <c r="A92" s="419"/>
      <c r="B92" s="440"/>
      <c r="C92" s="233"/>
      <c r="D92" s="443"/>
      <c r="E92" s="720" t="s">
        <v>327</v>
      </c>
      <c r="F92" s="89"/>
      <c r="G92" s="71"/>
      <c r="H92" s="432"/>
      <c r="I92" s="765"/>
      <c r="J92" s="23"/>
      <c r="K92" s="196"/>
      <c r="L92" s="491" t="s">
        <v>248</v>
      </c>
      <c r="M92" s="552">
        <v>4</v>
      </c>
    </row>
    <row r="93" spans="1:20" ht="26.25" customHeight="1" x14ac:dyDescent="0.2">
      <c r="A93" s="419"/>
      <c r="B93" s="440"/>
      <c r="C93" s="233"/>
      <c r="D93" s="443"/>
      <c r="E93" s="842"/>
      <c r="F93" s="89"/>
      <c r="G93" s="71"/>
      <c r="H93" s="432"/>
      <c r="I93" s="765"/>
      <c r="J93" s="23"/>
      <c r="K93" s="196"/>
      <c r="L93" s="492" t="s">
        <v>293</v>
      </c>
      <c r="M93" s="557">
        <v>276</v>
      </c>
    </row>
    <row r="94" spans="1:20" ht="18" customHeight="1" x14ac:dyDescent="0.2">
      <c r="A94" s="419"/>
      <c r="B94" s="440"/>
      <c r="C94" s="233"/>
      <c r="D94" s="443"/>
      <c r="E94" s="720" t="s">
        <v>270</v>
      </c>
      <c r="F94" s="89"/>
      <c r="G94" s="71"/>
      <c r="H94" s="432"/>
      <c r="I94" s="769"/>
      <c r="J94" s="23"/>
      <c r="K94" s="196"/>
      <c r="L94" s="759" t="s">
        <v>104</v>
      </c>
      <c r="M94" s="546">
        <v>4</v>
      </c>
    </row>
    <row r="95" spans="1:20" ht="10.5" customHeight="1" x14ac:dyDescent="0.2">
      <c r="A95" s="419"/>
      <c r="B95" s="440"/>
      <c r="C95" s="233"/>
      <c r="D95" s="443"/>
      <c r="E95" s="785"/>
      <c r="F95" s="89"/>
      <c r="G95" s="71"/>
      <c r="H95" s="432"/>
      <c r="I95" s="770"/>
      <c r="J95" s="23"/>
      <c r="K95" s="196"/>
      <c r="L95" s="760"/>
      <c r="M95" s="557"/>
    </row>
    <row r="96" spans="1:20" ht="18" customHeight="1" x14ac:dyDescent="0.2">
      <c r="A96" s="620"/>
      <c r="B96" s="621"/>
      <c r="C96" s="233"/>
      <c r="D96" s="623"/>
      <c r="E96" s="720" t="s">
        <v>336</v>
      </c>
      <c r="F96" s="89"/>
      <c r="G96" s="71"/>
      <c r="H96" s="622"/>
      <c r="I96" s="769"/>
      <c r="J96" s="23"/>
      <c r="K96" s="196"/>
      <c r="L96" s="759" t="s">
        <v>271</v>
      </c>
      <c r="M96" s="546"/>
    </row>
    <row r="97" spans="1:13" ht="10.5" customHeight="1" x14ac:dyDescent="0.2">
      <c r="A97" s="620"/>
      <c r="B97" s="621"/>
      <c r="C97" s="233"/>
      <c r="D97" s="623"/>
      <c r="E97" s="785"/>
      <c r="F97" s="89"/>
      <c r="G97" s="71"/>
      <c r="H97" s="622"/>
      <c r="I97" s="770"/>
      <c r="J97" s="23"/>
      <c r="K97" s="196"/>
      <c r="L97" s="760"/>
      <c r="M97" s="557"/>
    </row>
    <row r="98" spans="1:13" ht="39" customHeight="1" x14ac:dyDescent="0.2">
      <c r="A98" s="419"/>
      <c r="B98" s="440"/>
      <c r="C98" s="233"/>
      <c r="D98" s="443"/>
      <c r="E98" s="422" t="s">
        <v>284</v>
      </c>
      <c r="F98" s="89"/>
      <c r="G98" s="71"/>
      <c r="H98" s="432"/>
      <c r="I98" s="619"/>
      <c r="J98" s="23"/>
      <c r="K98" s="196"/>
      <c r="L98" s="595" t="s">
        <v>272</v>
      </c>
      <c r="M98" s="545"/>
    </row>
    <row r="99" spans="1:13" ht="14.1" customHeight="1" x14ac:dyDescent="0.2">
      <c r="A99" s="419"/>
      <c r="B99" s="440"/>
      <c r="C99" s="233"/>
      <c r="D99" s="443"/>
      <c r="E99" s="422"/>
      <c r="F99" s="77"/>
      <c r="G99" s="71"/>
      <c r="H99" s="432"/>
      <c r="I99" s="471"/>
      <c r="J99" s="23"/>
      <c r="K99" s="196"/>
      <c r="L99" s="519" t="s">
        <v>294</v>
      </c>
      <c r="M99" s="546">
        <v>2</v>
      </c>
    </row>
    <row r="100" spans="1:13" ht="14.25" customHeight="1" x14ac:dyDescent="0.2">
      <c r="A100" s="419"/>
      <c r="B100" s="440"/>
      <c r="C100" s="233"/>
      <c r="D100" s="443"/>
      <c r="E100" s="422"/>
      <c r="F100" s="77"/>
      <c r="G100" s="71"/>
      <c r="H100" s="432"/>
      <c r="I100" s="274"/>
      <c r="J100" s="23"/>
      <c r="K100" s="196"/>
      <c r="L100" s="494" t="s">
        <v>295</v>
      </c>
      <c r="M100" s="556"/>
    </row>
    <row r="101" spans="1:13" ht="29.25" customHeight="1" x14ac:dyDescent="0.2">
      <c r="A101" s="419"/>
      <c r="B101" s="440"/>
      <c r="C101" s="449"/>
      <c r="D101" s="110" t="s">
        <v>7</v>
      </c>
      <c r="E101" s="720" t="s">
        <v>144</v>
      </c>
      <c r="F101" s="299"/>
      <c r="G101" s="724">
        <v>7010304</v>
      </c>
      <c r="H101" s="255"/>
      <c r="I101" s="763" t="s">
        <v>76</v>
      </c>
      <c r="J101" s="368" t="s">
        <v>24</v>
      </c>
      <c r="K101" s="96">
        <v>10</v>
      </c>
      <c r="L101" s="772" t="s">
        <v>314</v>
      </c>
      <c r="M101" s="545">
        <v>1</v>
      </c>
    </row>
    <row r="102" spans="1:13" ht="21.75" customHeight="1" x14ac:dyDescent="0.2">
      <c r="A102" s="419"/>
      <c r="B102" s="440"/>
      <c r="C102" s="233"/>
      <c r="D102" s="451"/>
      <c r="E102" s="722"/>
      <c r="F102" s="457"/>
      <c r="G102" s="725"/>
      <c r="H102" s="447"/>
      <c r="I102" s="764"/>
      <c r="J102" s="21"/>
      <c r="K102" s="97"/>
      <c r="L102" s="773"/>
      <c r="M102" s="157"/>
    </row>
    <row r="103" spans="1:13" ht="15.75" customHeight="1" x14ac:dyDescent="0.2">
      <c r="A103" s="419"/>
      <c r="B103" s="440"/>
      <c r="C103" s="233"/>
      <c r="D103" s="450" t="s">
        <v>26</v>
      </c>
      <c r="E103" s="720" t="s">
        <v>89</v>
      </c>
      <c r="F103" s="843" t="s">
        <v>66</v>
      </c>
      <c r="G103" s="753" t="s">
        <v>125</v>
      </c>
      <c r="H103" s="432"/>
      <c r="I103" s="767" t="s">
        <v>328</v>
      </c>
      <c r="J103" s="368" t="s">
        <v>24</v>
      </c>
      <c r="K103" s="505">
        <f>600+127.2+12.5+14.3</f>
        <v>754</v>
      </c>
      <c r="L103" s="495" t="s">
        <v>149</v>
      </c>
      <c r="M103" s="559">
        <v>22.5</v>
      </c>
    </row>
    <row r="104" spans="1:13" ht="15.75" customHeight="1" x14ac:dyDescent="0.2">
      <c r="A104" s="419"/>
      <c r="B104" s="440"/>
      <c r="C104" s="233"/>
      <c r="D104" s="58"/>
      <c r="E104" s="721"/>
      <c r="F104" s="844"/>
      <c r="G104" s="754"/>
      <c r="H104" s="432"/>
      <c r="I104" s="768"/>
      <c r="J104" s="455" t="s">
        <v>40</v>
      </c>
      <c r="K104" s="196">
        <v>7.7</v>
      </c>
      <c r="L104" s="496" t="s">
        <v>150</v>
      </c>
      <c r="M104" s="560">
        <v>110</v>
      </c>
    </row>
    <row r="105" spans="1:13" ht="15.75" customHeight="1" x14ac:dyDescent="0.2">
      <c r="A105" s="419"/>
      <c r="B105" s="420"/>
      <c r="C105" s="449"/>
      <c r="D105" s="443"/>
      <c r="E105" s="721"/>
      <c r="F105" s="844"/>
      <c r="G105" s="754"/>
      <c r="H105" s="432"/>
      <c r="I105" s="768"/>
      <c r="J105" s="455" t="s">
        <v>330</v>
      </c>
      <c r="K105" s="505">
        <v>0.5</v>
      </c>
      <c r="L105" s="497" t="s">
        <v>148</v>
      </c>
      <c r="M105" s="561">
        <v>5</v>
      </c>
    </row>
    <row r="106" spans="1:13" ht="27" customHeight="1" x14ac:dyDescent="0.2">
      <c r="A106" s="419"/>
      <c r="B106" s="440"/>
      <c r="C106" s="233"/>
      <c r="D106" s="58"/>
      <c r="E106" s="721"/>
      <c r="F106" s="844"/>
      <c r="G106" s="754"/>
      <c r="H106" s="432"/>
      <c r="I106" s="768"/>
      <c r="J106" s="455" t="s">
        <v>24</v>
      </c>
      <c r="K106" s="333">
        <v>2.4</v>
      </c>
      <c r="L106" s="276" t="s">
        <v>185</v>
      </c>
      <c r="M106" s="562">
        <v>1</v>
      </c>
    </row>
    <row r="107" spans="1:13" ht="15" customHeight="1" x14ac:dyDescent="0.2">
      <c r="A107" s="419"/>
      <c r="B107" s="440"/>
      <c r="C107" s="233"/>
      <c r="D107" s="58"/>
      <c r="E107" s="721"/>
      <c r="F107" s="844"/>
      <c r="G107" s="754"/>
      <c r="H107" s="432"/>
      <c r="I107" s="768"/>
      <c r="J107" s="455"/>
      <c r="K107" s="196"/>
      <c r="L107" s="783" t="s">
        <v>283</v>
      </c>
      <c r="M107" s="327">
        <v>1</v>
      </c>
    </row>
    <row r="108" spans="1:13" ht="12.75" customHeight="1" x14ac:dyDescent="0.2">
      <c r="A108" s="419"/>
      <c r="B108" s="440"/>
      <c r="C108" s="233"/>
      <c r="D108" s="58"/>
      <c r="E108" s="303"/>
      <c r="F108" s="844"/>
      <c r="G108" s="754"/>
      <c r="H108" s="432"/>
      <c r="I108" s="768"/>
      <c r="J108" s="455"/>
      <c r="K108" s="196"/>
      <c r="L108" s="784"/>
      <c r="M108" s="304"/>
    </row>
    <row r="109" spans="1:13" ht="12.75" customHeight="1" x14ac:dyDescent="0.2">
      <c r="A109" s="419"/>
      <c r="B109" s="440"/>
      <c r="C109" s="233"/>
      <c r="D109" s="58"/>
      <c r="E109" s="303"/>
      <c r="F109" s="325"/>
      <c r="G109" s="326"/>
      <c r="H109" s="432"/>
      <c r="I109" s="458"/>
      <c r="J109" s="455"/>
      <c r="K109" s="196"/>
      <c r="L109" s="498" t="s">
        <v>298</v>
      </c>
      <c r="M109" s="550"/>
    </row>
    <row r="110" spans="1:13" ht="16.5" customHeight="1" x14ac:dyDescent="0.2">
      <c r="A110" s="419"/>
      <c r="B110" s="440"/>
      <c r="C110" s="233"/>
      <c r="D110" s="443"/>
      <c r="E110" s="721"/>
      <c r="F110" s="456"/>
      <c r="G110" s="101"/>
      <c r="H110" s="432"/>
      <c r="I110" s="416"/>
      <c r="J110" s="455"/>
      <c r="K110" s="196"/>
      <c r="L110" s="614" t="s">
        <v>143</v>
      </c>
      <c r="M110" s="561">
        <v>3</v>
      </c>
    </row>
    <row r="111" spans="1:13" ht="16.5" customHeight="1" x14ac:dyDescent="0.2">
      <c r="A111" s="419"/>
      <c r="B111" s="440"/>
      <c r="C111" s="233"/>
      <c r="D111" s="58"/>
      <c r="E111" s="721"/>
      <c r="F111" s="456"/>
      <c r="G111" s="101"/>
      <c r="H111" s="432"/>
      <c r="I111" s="416"/>
      <c r="J111" s="455"/>
      <c r="K111" s="333"/>
      <c r="L111" s="276" t="s">
        <v>313</v>
      </c>
      <c r="M111" s="562">
        <v>20</v>
      </c>
    </row>
    <row r="112" spans="1:13" ht="14.25" customHeight="1" x14ac:dyDescent="0.2">
      <c r="A112" s="419"/>
      <c r="B112" s="440"/>
      <c r="C112" s="233"/>
      <c r="D112" s="58"/>
      <c r="E112" s="721"/>
      <c r="F112" s="456"/>
      <c r="G112" s="101"/>
      <c r="H112" s="432"/>
      <c r="I112" s="416"/>
      <c r="J112" s="455"/>
      <c r="K112" s="333"/>
      <c r="L112" s="276" t="s">
        <v>312</v>
      </c>
      <c r="M112" s="562">
        <v>40</v>
      </c>
    </row>
    <row r="113" spans="1:20" ht="15" customHeight="1" x14ac:dyDescent="0.2">
      <c r="A113" s="419"/>
      <c r="B113" s="440"/>
      <c r="C113" s="233"/>
      <c r="D113" s="58"/>
      <c r="E113" s="721"/>
      <c r="F113" s="456"/>
      <c r="G113" s="101"/>
      <c r="H113" s="432"/>
      <c r="I113" s="416"/>
      <c r="J113" s="455"/>
      <c r="K113" s="333"/>
      <c r="L113" s="615" t="s">
        <v>249</v>
      </c>
      <c r="M113" s="563">
        <v>60</v>
      </c>
    </row>
    <row r="114" spans="1:20" ht="24.75" customHeight="1" x14ac:dyDescent="0.2">
      <c r="A114" s="419"/>
      <c r="B114" s="440"/>
      <c r="C114" s="233"/>
      <c r="D114" s="58"/>
      <c r="E114" s="721"/>
      <c r="F114" s="456"/>
      <c r="G114" s="101"/>
      <c r="H114" s="432"/>
      <c r="I114" s="416"/>
      <c r="J114" s="455"/>
      <c r="K114" s="196"/>
      <c r="L114" s="616" t="s">
        <v>250</v>
      </c>
      <c r="M114" s="564">
        <v>1</v>
      </c>
    </row>
    <row r="115" spans="1:20" ht="15" customHeight="1" x14ac:dyDescent="0.2">
      <c r="A115" s="419"/>
      <c r="B115" s="440"/>
      <c r="C115" s="233"/>
      <c r="D115" s="58"/>
      <c r="E115" s="721"/>
      <c r="F115" s="456"/>
      <c r="G115" s="101"/>
      <c r="H115" s="432"/>
      <c r="I115" s="416"/>
      <c r="J115" s="455"/>
      <c r="K115" s="196"/>
      <c r="L115" s="617" t="s">
        <v>251</v>
      </c>
      <c r="M115" s="565">
        <v>1</v>
      </c>
    </row>
    <row r="116" spans="1:20" ht="26.25" customHeight="1" x14ac:dyDescent="0.2">
      <c r="A116" s="419"/>
      <c r="B116" s="440"/>
      <c r="C116" s="233"/>
      <c r="D116" s="58"/>
      <c r="E116" s="422"/>
      <c r="F116" s="456"/>
      <c r="G116" s="101"/>
      <c r="H116" s="432"/>
      <c r="I116" s="416"/>
      <c r="J116" s="455"/>
      <c r="K116" s="196"/>
      <c r="L116" s="617" t="s">
        <v>252</v>
      </c>
      <c r="M116" s="565">
        <v>2</v>
      </c>
    </row>
    <row r="117" spans="1:20" ht="25.5" customHeight="1" x14ac:dyDescent="0.2">
      <c r="A117" s="419"/>
      <c r="B117" s="440"/>
      <c r="C117" s="233"/>
      <c r="D117" s="58"/>
      <c r="E117" s="422"/>
      <c r="F117" s="456"/>
      <c r="G117" s="101"/>
      <c r="H117" s="432"/>
      <c r="I117" s="416"/>
      <c r="J117" s="455"/>
      <c r="K117" s="196"/>
      <c r="L117" s="617" t="s">
        <v>301</v>
      </c>
      <c r="M117" s="565">
        <v>2</v>
      </c>
    </row>
    <row r="118" spans="1:20" ht="24.75" customHeight="1" x14ac:dyDescent="0.2">
      <c r="A118" s="419"/>
      <c r="B118" s="440"/>
      <c r="C118" s="233"/>
      <c r="D118" s="58"/>
      <c r="E118" s="422"/>
      <c r="F118" s="456"/>
      <c r="G118" s="101"/>
      <c r="H118" s="432"/>
      <c r="I118" s="416"/>
      <c r="J118" s="455"/>
      <c r="K118" s="196"/>
      <c r="L118" s="617" t="s">
        <v>302</v>
      </c>
      <c r="M118" s="565">
        <v>2</v>
      </c>
    </row>
    <row r="119" spans="1:20" ht="18" customHeight="1" x14ac:dyDescent="0.2">
      <c r="A119" s="419"/>
      <c r="B119" s="440"/>
      <c r="C119" s="233"/>
      <c r="D119" s="58"/>
      <c r="E119" s="422"/>
      <c r="F119" s="456"/>
      <c r="G119" s="101"/>
      <c r="H119" s="432"/>
      <c r="I119" s="416"/>
      <c r="J119" s="455"/>
      <c r="K119" s="196"/>
      <c r="L119" s="617" t="s">
        <v>303</v>
      </c>
      <c r="M119" s="565">
        <v>2</v>
      </c>
    </row>
    <row r="120" spans="1:20" ht="27" customHeight="1" x14ac:dyDescent="0.2">
      <c r="A120" s="419"/>
      <c r="B120" s="440"/>
      <c r="C120" s="233"/>
      <c r="D120" s="58"/>
      <c r="E120" s="422"/>
      <c r="F120" s="456"/>
      <c r="G120" s="101"/>
      <c r="H120" s="432"/>
      <c r="I120" s="416"/>
      <c r="J120" s="455"/>
      <c r="K120" s="196"/>
      <c r="L120" s="617" t="s">
        <v>304</v>
      </c>
      <c r="M120" s="565">
        <v>2</v>
      </c>
      <c r="N120" s="42"/>
      <c r="O120" s="337"/>
    </row>
    <row r="121" spans="1:20" ht="18" customHeight="1" x14ac:dyDescent="0.2">
      <c r="A121" s="600"/>
      <c r="B121" s="603"/>
      <c r="C121" s="233"/>
      <c r="D121" s="58"/>
      <c r="E121" s="598"/>
      <c r="F121" s="601"/>
      <c r="G121" s="101"/>
      <c r="H121" s="596"/>
      <c r="I121" s="599"/>
      <c r="J121" s="597"/>
      <c r="K121" s="196"/>
      <c r="L121" s="613" t="s">
        <v>333</v>
      </c>
      <c r="M121" s="565">
        <v>7</v>
      </c>
      <c r="N121" s="42"/>
      <c r="O121" s="337"/>
    </row>
    <row r="122" spans="1:20" ht="17.25" customHeight="1" x14ac:dyDescent="0.2">
      <c r="A122" s="419"/>
      <c r="B122" s="420"/>
      <c r="C122" s="449"/>
      <c r="D122" s="443"/>
      <c r="E122" s="422"/>
      <c r="F122" s="466"/>
      <c r="G122" s="262"/>
      <c r="H122" s="432"/>
      <c r="I122" s="416"/>
      <c r="J122" s="207"/>
      <c r="K122" s="507"/>
      <c r="L122" s="618" t="s">
        <v>311</v>
      </c>
      <c r="M122" s="566">
        <v>1</v>
      </c>
    </row>
    <row r="123" spans="1:20" ht="12.75" customHeight="1" x14ac:dyDescent="0.2">
      <c r="A123" s="714"/>
      <c r="B123" s="833"/>
      <c r="C123" s="735"/>
      <c r="D123" s="840" t="s">
        <v>34</v>
      </c>
      <c r="E123" s="720" t="s">
        <v>371</v>
      </c>
      <c r="F123" s="986"/>
      <c r="G123" s="728" t="s">
        <v>123</v>
      </c>
      <c r="H123" s="723"/>
      <c r="I123" s="416"/>
      <c r="J123" s="455" t="s">
        <v>24</v>
      </c>
      <c r="K123" s="196">
        <v>55</v>
      </c>
      <c r="L123" s="503" t="s">
        <v>173</v>
      </c>
      <c r="M123" s="37">
        <v>1</v>
      </c>
    </row>
    <row r="124" spans="1:20" ht="15" customHeight="1" x14ac:dyDescent="0.2">
      <c r="A124" s="714"/>
      <c r="B124" s="833"/>
      <c r="C124" s="735"/>
      <c r="D124" s="744"/>
      <c r="E124" s="721"/>
      <c r="F124" s="986"/>
      <c r="G124" s="729"/>
      <c r="H124" s="723"/>
      <c r="I124" s="416"/>
      <c r="J124" s="455" t="s">
        <v>40</v>
      </c>
      <c r="K124" s="196">
        <v>5</v>
      </c>
      <c r="L124" s="504" t="s">
        <v>150</v>
      </c>
      <c r="M124" s="567">
        <v>3</v>
      </c>
    </row>
    <row r="125" spans="1:20" ht="15" customHeight="1" x14ac:dyDescent="0.2">
      <c r="A125" s="714"/>
      <c r="B125" s="833"/>
      <c r="C125" s="735"/>
      <c r="D125" s="744"/>
      <c r="E125" s="721"/>
      <c r="F125" s="986"/>
      <c r="G125" s="729"/>
      <c r="H125" s="723"/>
      <c r="I125" s="693"/>
      <c r="J125" s="694" t="s">
        <v>24</v>
      </c>
      <c r="K125" s="196">
        <v>9.5</v>
      </c>
      <c r="L125" s="504"/>
      <c r="M125" s="567"/>
    </row>
    <row r="126" spans="1:20" ht="27" customHeight="1" x14ac:dyDescent="0.2">
      <c r="A126" s="714"/>
      <c r="B126" s="833"/>
      <c r="C126" s="735"/>
      <c r="D126" s="841"/>
      <c r="E126" s="722"/>
      <c r="F126" s="987"/>
      <c r="G126" s="730"/>
      <c r="H126" s="723"/>
      <c r="I126" s="416"/>
      <c r="J126" s="207" t="s">
        <v>330</v>
      </c>
      <c r="K126" s="97">
        <v>0.8</v>
      </c>
      <c r="L126" s="133" t="s">
        <v>265</v>
      </c>
      <c r="M126" s="157">
        <v>100</v>
      </c>
      <c r="O126" s="191"/>
      <c r="P126" s="191"/>
      <c r="Q126" s="191"/>
      <c r="R126" s="191"/>
      <c r="S126" s="191"/>
      <c r="T126" s="191"/>
    </row>
    <row r="127" spans="1:20" ht="15" customHeight="1" x14ac:dyDescent="0.2">
      <c r="A127" s="419"/>
      <c r="B127" s="440"/>
      <c r="C127" s="449"/>
      <c r="D127" s="407" t="s">
        <v>35</v>
      </c>
      <c r="E127" s="721" t="s">
        <v>63</v>
      </c>
      <c r="F127" s="456"/>
      <c r="G127" s="726" t="s">
        <v>124</v>
      </c>
      <c r="H127" s="432"/>
      <c r="I127" s="416"/>
      <c r="J127" s="368" t="s">
        <v>40</v>
      </c>
      <c r="K127" s="96">
        <v>20</v>
      </c>
      <c r="L127" s="47" t="s">
        <v>149</v>
      </c>
      <c r="M127" s="158">
        <v>2</v>
      </c>
    </row>
    <row r="128" spans="1:20" ht="21" customHeight="1" x14ac:dyDescent="0.2">
      <c r="A128" s="419"/>
      <c r="B128" s="440"/>
      <c r="C128" s="233"/>
      <c r="D128" s="628"/>
      <c r="E128" s="722"/>
      <c r="F128" s="457"/>
      <c r="G128" s="727"/>
      <c r="H128" s="447"/>
      <c r="I128" s="362"/>
      <c r="J128" s="21" t="s">
        <v>330</v>
      </c>
      <c r="K128" s="97">
        <v>2.2999999999999998</v>
      </c>
      <c r="L128" s="133"/>
      <c r="M128" s="157"/>
    </row>
    <row r="129" spans="1:15" ht="30.75" customHeight="1" x14ac:dyDescent="0.2">
      <c r="A129" s="620"/>
      <c r="B129" s="621"/>
      <c r="C129" s="627"/>
      <c r="D129" s="407" t="s">
        <v>28</v>
      </c>
      <c r="E129" s="721" t="s">
        <v>338</v>
      </c>
      <c r="F129" s="629"/>
      <c r="G129" s="726"/>
      <c r="H129" s="622" t="s">
        <v>46</v>
      </c>
      <c r="I129" s="625" t="s">
        <v>337</v>
      </c>
      <c r="J129" s="368"/>
      <c r="K129" s="96"/>
      <c r="L129" s="624" t="s">
        <v>97</v>
      </c>
      <c r="M129" s="158"/>
    </row>
    <row r="130" spans="1:15" ht="21" customHeight="1" x14ac:dyDescent="0.2">
      <c r="A130" s="620"/>
      <c r="B130" s="621"/>
      <c r="C130" s="233"/>
      <c r="D130" s="623"/>
      <c r="E130" s="722"/>
      <c r="F130" s="630"/>
      <c r="G130" s="727"/>
      <c r="H130" s="626"/>
      <c r="I130" s="362"/>
      <c r="J130" s="21"/>
      <c r="K130" s="97"/>
      <c r="L130" s="631"/>
      <c r="M130" s="157"/>
    </row>
    <row r="131" spans="1:15" ht="16.5" customHeight="1" thickBot="1" x14ac:dyDescent="0.25">
      <c r="A131" s="26"/>
      <c r="B131" s="441"/>
      <c r="C131" s="224"/>
      <c r="D131" s="228"/>
      <c r="E131" s="239"/>
      <c r="F131" s="236"/>
      <c r="G131" s="237"/>
      <c r="H131" s="238"/>
      <c r="I131" s="227"/>
      <c r="J131" s="22" t="s">
        <v>6</v>
      </c>
      <c r="K131" s="132">
        <f>SUM(K78:K128)</f>
        <v>1186.9000000000001</v>
      </c>
      <c r="L131" s="481"/>
      <c r="M131" s="226"/>
    </row>
    <row r="132" spans="1:15" ht="18" customHeight="1" x14ac:dyDescent="0.2">
      <c r="A132" s="713" t="s">
        <v>5</v>
      </c>
      <c r="B132" s="731" t="s">
        <v>5</v>
      </c>
      <c r="C132" s="734" t="s">
        <v>34</v>
      </c>
      <c r="D132" s="983"/>
      <c r="E132" s="981" t="s">
        <v>55</v>
      </c>
      <c r="F132" s="871" t="s">
        <v>117</v>
      </c>
      <c r="G132" s="76"/>
      <c r="H132" s="746" t="s">
        <v>27</v>
      </c>
      <c r="I132" s="56"/>
      <c r="J132" s="147"/>
      <c r="K132" s="112"/>
      <c r="L132" s="905"/>
      <c r="M132" s="568"/>
    </row>
    <row r="133" spans="1:15" ht="11.25" customHeight="1" x14ac:dyDescent="0.2">
      <c r="A133" s="714"/>
      <c r="B133" s="732"/>
      <c r="C133" s="735"/>
      <c r="D133" s="984"/>
      <c r="E133" s="982"/>
      <c r="F133" s="872"/>
      <c r="G133" s="109"/>
      <c r="H133" s="723"/>
      <c r="I133" s="57"/>
      <c r="J133" s="207"/>
      <c r="K133" s="97"/>
      <c r="L133" s="1007"/>
      <c r="M133" s="37"/>
    </row>
    <row r="134" spans="1:15" ht="15.75" customHeight="1" x14ac:dyDescent="0.2">
      <c r="A134" s="714"/>
      <c r="B134" s="833"/>
      <c r="C134" s="735"/>
      <c r="D134" s="840" t="s">
        <v>5</v>
      </c>
      <c r="E134" s="721" t="s">
        <v>105</v>
      </c>
      <c r="F134" s="834" t="s">
        <v>69</v>
      </c>
      <c r="G134" s="748" t="s">
        <v>253</v>
      </c>
      <c r="H134" s="723"/>
      <c r="I134" s="448"/>
      <c r="J134" s="368" t="s">
        <v>24</v>
      </c>
      <c r="K134" s="96">
        <f>1999.3-K135</f>
        <v>1886.6</v>
      </c>
      <c r="L134" s="679" t="s">
        <v>72</v>
      </c>
      <c r="M134" s="569">
        <v>16.2</v>
      </c>
    </row>
    <row r="135" spans="1:15" ht="15.75" customHeight="1" x14ac:dyDescent="0.2">
      <c r="A135" s="714"/>
      <c r="B135" s="833"/>
      <c r="C135" s="735"/>
      <c r="D135" s="841"/>
      <c r="E135" s="722"/>
      <c r="F135" s="835"/>
      <c r="G135" s="749"/>
      <c r="H135" s="723"/>
      <c r="I135" s="59"/>
      <c r="J135" s="207" t="s">
        <v>58</v>
      </c>
      <c r="K135" s="97">
        <v>112.7</v>
      </c>
      <c r="L135" s="687" t="s">
        <v>51</v>
      </c>
      <c r="M135" s="570">
        <v>11.7</v>
      </c>
    </row>
    <row r="136" spans="1:15" ht="14.25" customHeight="1" x14ac:dyDescent="0.2">
      <c r="A136" s="419"/>
      <c r="B136" s="440"/>
      <c r="C136" s="449"/>
      <c r="D136" s="443" t="s">
        <v>7</v>
      </c>
      <c r="E136" s="720" t="s">
        <v>208</v>
      </c>
      <c r="F136" s="299"/>
      <c r="G136" s="724" t="s">
        <v>126</v>
      </c>
      <c r="H136" s="432"/>
      <c r="I136" s="719" t="s">
        <v>75</v>
      </c>
      <c r="J136" s="455" t="s">
        <v>24</v>
      </c>
      <c r="K136" s="196">
        <v>50.7</v>
      </c>
      <c r="L136" s="702" t="s">
        <v>51</v>
      </c>
      <c r="M136" s="264">
        <v>0.7</v>
      </c>
    </row>
    <row r="137" spans="1:15" ht="27.75" customHeight="1" x14ac:dyDescent="0.2">
      <c r="A137" s="419"/>
      <c r="B137" s="440"/>
      <c r="C137" s="449"/>
      <c r="D137" s="443"/>
      <c r="E137" s="721"/>
      <c r="F137" s="456"/>
      <c r="G137" s="736"/>
      <c r="H137" s="432"/>
      <c r="I137" s="719"/>
      <c r="J137" s="455" t="s">
        <v>58</v>
      </c>
      <c r="K137" s="196"/>
      <c r="L137" s="249" t="s">
        <v>368</v>
      </c>
      <c r="M137" s="571">
        <v>3</v>
      </c>
    </row>
    <row r="138" spans="1:15" ht="18.75" customHeight="1" x14ac:dyDescent="0.2">
      <c r="A138" s="419"/>
      <c r="B138" s="440"/>
      <c r="C138" s="449"/>
      <c r="D138" s="451"/>
      <c r="E138" s="722"/>
      <c r="F138" s="80"/>
      <c r="G138" s="737"/>
      <c r="H138" s="432"/>
      <c r="I138" s="719"/>
      <c r="J138" s="207" t="s">
        <v>24</v>
      </c>
      <c r="K138" s="97">
        <v>92.4</v>
      </c>
      <c r="L138" s="687" t="s">
        <v>100</v>
      </c>
      <c r="M138" s="296">
        <v>1042</v>
      </c>
    </row>
    <row r="139" spans="1:15" ht="28.5" customHeight="1" x14ac:dyDescent="0.2">
      <c r="A139" s="419"/>
      <c r="B139" s="440"/>
      <c r="C139" s="449"/>
      <c r="D139" s="434" t="s">
        <v>26</v>
      </c>
      <c r="E139" s="741" t="s">
        <v>60</v>
      </c>
      <c r="F139" s="459"/>
      <c r="G139" s="747" t="s">
        <v>135</v>
      </c>
      <c r="H139" s="723"/>
      <c r="I139" s="799"/>
      <c r="J139" s="272" t="s">
        <v>68</v>
      </c>
      <c r="K139" s="131">
        <v>65.599999999999994</v>
      </c>
      <c r="L139" s="680" t="s">
        <v>341</v>
      </c>
      <c r="M139" s="571">
        <v>1</v>
      </c>
    </row>
    <row r="140" spans="1:15" ht="30" customHeight="1" x14ac:dyDescent="0.2">
      <c r="A140" s="419"/>
      <c r="B140" s="440"/>
      <c r="C140" s="449"/>
      <c r="D140" s="430"/>
      <c r="E140" s="742"/>
      <c r="F140" s="459"/>
      <c r="G140" s="728"/>
      <c r="H140" s="723"/>
      <c r="I140" s="799"/>
      <c r="J140" s="455" t="s">
        <v>24</v>
      </c>
      <c r="K140" s="196">
        <f>156.3-51-85.8</f>
        <v>19.5</v>
      </c>
      <c r="L140" s="688" t="s">
        <v>342</v>
      </c>
      <c r="M140" s="313">
        <v>1</v>
      </c>
    </row>
    <row r="141" spans="1:15" ht="41.25" customHeight="1" x14ac:dyDescent="0.2">
      <c r="A141" s="419"/>
      <c r="B141" s="440"/>
      <c r="C141" s="449"/>
      <c r="D141" s="430"/>
      <c r="E141" s="742"/>
      <c r="F141" s="459"/>
      <c r="G141" s="728"/>
      <c r="H141" s="723"/>
      <c r="I141" s="799"/>
      <c r="J141" s="455"/>
      <c r="K141" s="196"/>
      <c r="L141" s="688" t="s">
        <v>364</v>
      </c>
      <c r="M141" s="313">
        <v>1</v>
      </c>
    </row>
    <row r="142" spans="1:15" ht="53.25" customHeight="1" x14ac:dyDescent="0.2">
      <c r="A142" s="419"/>
      <c r="B142" s="440"/>
      <c r="C142" s="449"/>
      <c r="D142" s="430"/>
      <c r="E142" s="742"/>
      <c r="F142" s="459"/>
      <c r="G142" s="728"/>
      <c r="H142" s="723"/>
      <c r="I142" s="799"/>
      <c r="J142" s="455"/>
      <c r="K142" s="196"/>
      <c r="L142" s="688" t="s">
        <v>365</v>
      </c>
      <c r="M142" s="313">
        <v>1</v>
      </c>
    </row>
    <row r="143" spans="1:15" ht="39.75" customHeight="1" x14ac:dyDescent="0.2">
      <c r="A143" s="419"/>
      <c r="B143" s="440"/>
      <c r="C143" s="449"/>
      <c r="D143" s="430"/>
      <c r="E143" s="742"/>
      <c r="F143" s="459"/>
      <c r="G143" s="728"/>
      <c r="H143" s="723"/>
      <c r="I143" s="799"/>
      <c r="J143" s="455"/>
      <c r="K143" s="196"/>
      <c r="L143" s="300" t="s">
        <v>366</v>
      </c>
      <c r="M143" s="690">
        <v>1</v>
      </c>
      <c r="O143" s="191"/>
    </row>
    <row r="144" spans="1:15" ht="54.75" customHeight="1" x14ac:dyDescent="0.2">
      <c r="A144" s="672"/>
      <c r="B144" s="673"/>
      <c r="C144" s="674"/>
      <c r="D144" s="677"/>
      <c r="E144" s="742"/>
      <c r="F144" s="676"/>
      <c r="G144" s="728"/>
      <c r="H144" s="723"/>
      <c r="I144" s="799"/>
      <c r="J144" s="207"/>
      <c r="K144" s="68"/>
      <c r="L144" s="161" t="s">
        <v>329</v>
      </c>
      <c r="M144" s="572">
        <v>50</v>
      </c>
      <c r="O144" s="191"/>
    </row>
    <row r="145" spans="1:13" ht="18" customHeight="1" x14ac:dyDescent="0.2">
      <c r="A145" s="419"/>
      <c r="B145" s="440"/>
      <c r="C145" s="449"/>
      <c r="D145" s="434" t="s">
        <v>34</v>
      </c>
      <c r="E145" s="720" t="s">
        <v>114</v>
      </c>
      <c r="F145" s="459"/>
      <c r="G145" s="446"/>
      <c r="H145" s="432"/>
      <c r="I145" s="423"/>
      <c r="J145" s="710" t="s">
        <v>58</v>
      </c>
      <c r="K145" s="195">
        <v>12.1</v>
      </c>
      <c r="L145" s="813" t="s">
        <v>186</v>
      </c>
      <c r="M145" s="37">
        <v>100</v>
      </c>
    </row>
    <row r="146" spans="1:13" ht="14.25" customHeight="1" x14ac:dyDescent="0.2">
      <c r="A146" s="419"/>
      <c r="B146" s="440"/>
      <c r="C146" s="449"/>
      <c r="D146" s="431"/>
      <c r="E146" s="785"/>
      <c r="F146" s="466"/>
      <c r="G146" s="381"/>
      <c r="H146" s="447"/>
      <c r="I146" s="424"/>
      <c r="J146" s="207"/>
      <c r="K146" s="68"/>
      <c r="L146" s="817"/>
      <c r="M146" s="157"/>
    </row>
    <row r="147" spans="1:13" ht="14.25" customHeight="1" thickBot="1" x14ac:dyDescent="0.25">
      <c r="A147" s="26"/>
      <c r="B147" s="441"/>
      <c r="C147" s="224"/>
      <c r="D147" s="228"/>
      <c r="E147" s="239"/>
      <c r="F147" s="236"/>
      <c r="G147" s="237"/>
      <c r="H147" s="238"/>
      <c r="I147" s="227"/>
      <c r="J147" s="22" t="s">
        <v>6</v>
      </c>
      <c r="K147" s="140">
        <f>SUM(K134:K146)</f>
        <v>2239.6</v>
      </c>
      <c r="L147" s="317"/>
      <c r="M147" s="226"/>
    </row>
    <row r="148" spans="1:13" ht="21" customHeight="1" x14ac:dyDescent="0.2">
      <c r="A148" s="713" t="s">
        <v>5</v>
      </c>
      <c r="B148" s="731" t="s">
        <v>5</v>
      </c>
      <c r="C148" s="743" t="s">
        <v>35</v>
      </c>
      <c r="D148" s="716"/>
      <c r="E148" s="941" t="s">
        <v>262</v>
      </c>
      <c r="F148" s="943"/>
      <c r="G148" s="738" t="s">
        <v>127</v>
      </c>
      <c r="H148" s="946" t="s">
        <v>50</v>
      </c>
      <c r="I148" s="896" t="s">
        <v>77</v>
      </c>
      <c r="J148" s="322" t="s">
        <v>24</v>
      </c>
      <c r="K148" s="112">
        <v>271.8</v>
      </c>
      <c r="L148" s="467" t="s">
        <v>151</v>
      </c>
      <c r="M148" s="568">
        <v>117</v>
      </c>
    </row>
    <row r="149" spans="1:13" ht="18.75" customHeight="1" x14ac:dyDescent="0.2">
      <c r="A149" s="714"/>
      <c r="B149" s="732"/>
      <c r="C149" s="744"/>
      <c r="D149" s="717"/>
      <c r="E149" s="721"/>
      <c r="F149" s="944"/>
      <c r="G149" s="739"/>
      <c r="H149" s="947"/>
      <c r="I149" s="897"/>
      <c r="J149" s="319" t="s">
        <v>58</v>
      </c>
      <c r="K149" s="97">
        <v>110</v>
      </c>
      <c r="L149" s="428"/>
      <c r="M149" s="37"/>
    </row>
    <row r="150" spans="1:13" ht="16.5" customHeight="1" thickBot="1" x14ac:dyDescent="0.25">
      <c r="A150" s="715"/>
      <c r="B150" s="733"/>
      <c r="C150" s="745"/>
      <c r="D150" s="718"/>
      <c r="E150" s="942"/>
      <c r="F150" s="945"/>
      <c r="G150" s="740"/>
      <c r="H150" s="948"/>
      <c r="I150" s="898"/>
      <c r="J150" s="33" t="s">
        <v>6</v>
      </c>
      <c r="K150" s="132">
        <f>SUM(K148:K149)</f>
        <v>381.8</v>
      </c>
      <c r="L150" s="178"/>
      <c r="M150" s="314"/>
    </row>
    <row r="151" spans="1:13" ht="15.75" customHeight="1" x14ac:dyDescent="0.2">
      <c r="A151" s="713" t="s">
        <v>5</v>
      </c>
      <c r="B151" s="731" t="s">
        <v>5</v>
      </c>
      <c r="C151" s="743" t="s">
        <v>28</v>
      </c>
      <c r="D151" s="716"/>
      <c r="E151" s="941" t="s">
        <v>289</v>
      </c>
      <c r="F151" s="943"/>
      <c r="G151" s="738"/>
      <c r="H151" s="946" t="s">
        <v>50</v>
      </c>
      <c r="I151" s="896" t="s">
        <v>282</v>
      </c>
      <c r="J151" s="322" t="s">
        <v>24</v>
      </c>
      <c r="K151" s="112">
        <v>26.1</v>
      </c>
      <c r="L151" s="905" t="s">
        <v>299</v>
      </c>
      <c r="M151" s="568">
        <v>2</v>
      </c>
    </row>
    <row r="152" spans="1:13" ht="20.25" customHeight="1" x14ac:dyDescent="0.2">
      <c r="A152" s="714"/>
      <c r="B152" s="732"/>
      <c r="C152" s="744"/>
      <c r="D152" s="717"/>
      <c r="E152" s="721"/>
      <c r="F152" s="944"/>
      <c r="G152" s="739"/>
      <c r="H152" s="947"/>
      <c r="I152" s="897"/>
      <c r="J152" s="319"/>
      <c r="K152" s="97"/>
      <c r="L152" s="906"/>
      <c r="M152" s="37"/>
    </row>
    <row r="153" spans="1:13" ht="16.5" customHeight="1" thickBot="1" x14ac:dyDescent="0.25">
      <c r="A153" s="715"/>
      <c r="B153" s="733"/>
      <c r="C153" s="745"/>
      <c r="D153" s="718"/>
      <c r="E153" s="942"/>
      <c r="F153" s="945"/>
      <c r="G153" s="740"/>
      <c r="H153" s="948"/>
      <c r="I153" s="898"/>
      <c r="J153" s="33" t="s">
        <v>6</v>
      </c>
      <c r="K153" s="132">
        <f>K151</f>
        <v>26.1</v>
      </c>
      <c r="L153" s="178"/>
      <c r="M153" s="314"/>
    </row>
    <row r="154" spans="1:13" ht="20.25" customHeight="1" x14ac:dyDescent="0.2">
      <c r="A154" s="437" t="s">
        <v>5</v>
      </c>
      <c r="B154" s="439" t="s">
        <v>5</v>
      </c>
      <c r="C154" s="453" t="s">
        <v>36</v>
      </c>
      <c r="D154" s="442"/>
      <c r="E154" s="873" t="s">
        <v>181</v>
      </c>
      <c r="F154" s="179" t="s">
        <v>47</v>
      </c>
      <c r="G154" s="72"/>
      <c r="H154" s="454" t="s">
        <v>46</v>
      </c>
      <c r="I154" s="1022" t="s">
        <v>78</v>
      </c>
      <c r="J154" s="54"/>
      <c r="K154" s="116"/>
      <c r="L154" s="903"/>
      <c r="M154" s="155"/>
    </row>
    <row r="155" spans="1:13" ht="21.75" customHeight="1" x14ac:dyDescent="0.2">
      <c r="A155" s="419"/>
      <c r="B155" s="440"/>
      <c r="C155" s="449"/>
      <c r="D155" s="443"/>
      <c r="E155" s="874"/>
      <c r="F155" s="456"/>
      <c r="G155" s="69"/>
      <c r="H155" s="432"/>
      <c r="I155" s="1023"/>
      <c r="J155" s="55"/>
      <c r="K155" s="195"/>
      <c r="L155" s="904"/>
      <c r="M155" s="156"/>
    </row>
    <row r="156" spans="1:13" ht="16.5" customHeight="1" x14ac:dyDescent="0.2">
      <c r="A156" s="419"/>
      <c r="B156" s="440"/>
      <c r="C156" s="449"/>
      <c r="D156" s="171" t="s">
        <v>5</v>
      </c>
      <c r="E156" s="720" t="s">
        <v>203</v>
      </c>
      <c r="F156" s="1016" t="s">
        <v>98</v>
      </c>
      <c r="G156" s="755" t="s">
        <v>220</v>
      </c>
      <c r="H156" s="723"/>
      <c r="I156" s="934"/>
      <c r="J156" s="368" t="s">
        <v>24</v>
      </c>
      <c r="K156" s="99">
        <v>444.7</v>
      </c>
      <c r="L156" s="468" t="s">
        <v>97</v>
      </c>
      <c r="M156" s="158">
        <v>1</v>
      </c>
    </row>
    <row r="157" spans="1:13" ht="17.25" customHeight="1" x14ac:dyDescent="0.2">
      <c r="A157" s="419"/>
      <c r="B157" s="440"/>
      <c r="C157" s="449"/>
      <c r="D157" s="172"/>
      <c r="E157" s="721"/>
      <c r="F157" s="1017"/>
      <c r="G157" s="818"/>
      <c r="H157" s="723"/>
      <c r="I157" s="801"/>
      <c r="J157" s="455" t="s">
        <v>273</v>
      </c>
      <c r="K157" s="195">
        <v>21.8</v>
      </c>
      <c r="L157" s="813" t="s">
        <v>152</v>
      </c>
      <c r="M157" s="37">
        <v>20</v>
      </c>
    </row>
    <row r="158" spans="1:13" ht="33.75" customHeight="1" x14ac:dyDescent="0.2">
      <c r="A158" s="419"/>
      <c r="B158" s="440"/>
      <c r="C158" s="449"/>
      <c r="D158" s="172"/>
      <c r="E158" s="722"/>
      <c r="F158" s="1018"/>
      <c r="G158" s="818"/>
      <c r="H158" s="723"/>
      <c r="I158" s="935"/>
      <c r="J158" s="207" t="s">
        <v>48</v>
      </c>
      <c r="K158" s="68">
        <v>246.2</v>
      </c>
      <c r="L158" s="1013"/>
      <c r="M158" s="157"/>
    </row>
    <row r="159" spans="1:13" ht="19.5" customHeight="1" x14ac:dyDescent="0.2">
      <c r="A159" s="419"/>
      <c r="B159" s="440"/>
      <c r="C159" s="449"/>
      <c r="D159" s="877" t="s">
        <v>7</v>
      </c>
      <c r="E159" s="720" t="s">
        <v>285</v>
      </c>
      <c r="F159" s="932" t="s">
        <v>65</v>
      </c>
      <c r="G159" s="755" t="s">
        <v>221</v>
      </c>
      <c r="H159" s="723"/>
      <c r="I159" s="799"/>
      <c r="J159" s="368" t="s">
        <v>24</v>
      </c>
      <c r="K159" s="206">
        <v>67.599999999999994</v>
      </c>
      <c r="L159" s="468" t="s">
        <v>97</v>
      </c>
      <c r="M159" s="158">
        <v>1</v>
      </c>
    </row>
    <row r="160" spans="1:13" ht="21.75" customHeight="1" x14ac:dyDescent="0.2">
      <c r="A160" s="419"/>
      <c r="B160" s="440"/>
      <c r="C160" s="449"/>
      <c r="D160" s="878"/>
      <c r="E160" s="721"/>
      <c r="F160" s="933"/>
      <c r="G160" s="836"/>
      <c r="H160" s="723"/>
      <c r="I160" s="799"/>
      <c r="J160" s="207" t="s">
        <v>58</v>
      </c>
      <c r="K160" s="508">
        <v>50.5</v>
      </c>
      <c r="L160" s="209"/>
      <c r="M160" s="157"/>
    </row>
    <row r="161" spans="1:17" ht="15.75" customHeight="1" x14ac:dyDescent="0.2">
      <c r="A161" s="419"/>
      <c r="B161" s="440"/>
      <c r="C161" s="449"/>
      <c r="D161" s="877" t="s">
        <v>26</v>
      </c>
      <c r="E161" s="720" t="s">
        <v>278</v>
      </c>
      <c r="F161" s="899" t="s">
        <v>98</v>
      </c>
      <c r="G161" s="755" t="s">
        <v>136</v>
      </c>
      <c r="H161" s="723"/>
      <c r="I161" s="915"/>
      <c r="J161" s="455" t="s">
        <v>24</v>
      </c>
      <c r="K161" s="120">
        <v>148.5</v>
      </c>
      <c r="L161" s="427" t="s">
        <v>97</v>
      </c>
      <c r="M161" s="37">
        <v>1</v>
      </c>
    </row>
    <row r="162" spans="1:17" ht="20.25" customHeight="1" x14ac:dyDescent="0.2">
      <c r="A162" s="419"/>
      <c r="B162" s="440"/>
      <c r="C162" s="449"/>
      <c r="D162" s="878"/>
      <c r="E162" s="721"/>
      <c r="F162" s="900"/>
      <c r="G162" s="836"/>
      <c r="H162" s="723"/>
      <c r="I162" s="915"/>
      <c r="J162" s="455" t="s">
        <v>48</v>
      </c>
      <c r="K162" s="120">
        <v>120.6</v>
      </c>
      <c r="L162" s="1014" t="s">
        <v>153</v>
      </c>
      <c r="M162" s="37">
        <v>15</v>
      </c>
    </row>
    <row r="163" spans="1:17" ht="18" customHeight="1" x14ac:dyDescent="0.2">
      <c r="A163" s="419"/>
      <c r="B163" s="440"/>
      <c r="C163" s="449"/>
      <c r="D163" s="878"/>
      <c r="E163" s="721"/>
      <c r="F163" s="900"/>
      <c r="G163" s="836"/>
      <c r="H163" s="723"/>
      <c r="I163" s="915"/>
      <c r="J163" s="455" t="s">
        <v>273</v>
      </c>
      <c r="K163" s="195">
        <v>10.7</v>
      </c>
      <c r="L163" s="1015"/>
      <c r="M163" s="37"/>
    </row>
    <row r="164" spans="1:17" ht="11.25" customHeight="1" x14ac:dyDescent="0.2">
      <c r="A164" s="419"/>
      <c r="B164" s="440"/>
      <c r="C164" s="449"/>
      <c r="D164" s="879"/>
      <c r="E164" s="722"/>
      <c r="F164" s="949"/>
      <c r="G164" s="980"/>
      <c r="H164" s="723"/>
      <c r="I164" s="915"/>
      <c r="J164" s="21"/>
      <c r="K164" s="68"/>
      <c r="L164" s="209"/>
      <c r="M164" s="157"/>
    </row>
    <row r="165" spans="1:17" ht="17.25" customHeight="1" x14ac:dyDescent="0.2">
      <c r="A165" s="419"/>
      <c r="B165" s="440"/>
      <c r="C165" s="449"/>
      <c r="D165" s="443" t="s">
        <v>34</v>
      </c>
      <c r="E165" s="875" t="s">
        <v>205</v>
      </c>
      <c r="F165" s="900" t="s">
        <v>84</v>
      </c>
      <c r="G165" s="755" t="s">
        <v>222</v>
      </c>
      <c r="H165" s="432"/>
      <c r="I165" s="423"/>
      <c r="J165" s="135" t="s">
        <v>24</v>
      </c>
      <c r="K165" s="195">
        <v>129.69999999999999</v>
      </c>
      <c r="L165" s="427" t="s">
        <v>97</v>
      </c>
      <c r="M165" s="37">
        <v>1</v>
      </c>
    </row>
    <row r="166" spans="1:17" ht="29.25" customHeight="1" x14ac:dyDescent="0.2">
      <c r="A166" s="419"/>
      <c r="B166" s="440"/>
      <c r="C166" s="449"/>
      <c r="D166" s="451"/>
      <c r="E166" s="876"/>
      <c r="F166" s="795"/>
      <c r="G166" s="818"/>
      <c r="H166" s="723"/>
      <c r="I166" s="915"/>
      <c r="J166" s="136"/>
      <c r="K166" s="68"/>
      <c r="L166" s="189"/>
      <c r="M166" s="573"/>
    </row>
    <row r="167" spans="1:17" ht="18.75" customHeight="1" x14ac:dyDescent="0.2">
      <c r="A167" s="419"/>
      <c r="B167" s="440"/>
      <c r="C167" s="449"/>
      <c r="D167" s="443" t="s">
        <v>35</v>
      </c>
      <c r="E167" s="720" t="s">
        <v>202</v>
      </c>
      <c r="F167" s="899" t="s">
        <v>98</v>
      </c>
      <c r="G167" s="755" t="s">
        <v>219</v>
      </c>
      <c r="H167" s="723"/>
      <c r="I167" s="915"/>
      <c r="J167" s="135" t="s">
        <v>24</v>
      </c>
      <c r="K167" s="195">
        <v>45.2</v>
      </c>
      <c r="L167" s="427" t="s">
        <v>97</v>
      </c>
      <c r="M167" s="37">
        <v>1</v>
      </c>
      <c r="P167" s="191"/>
    </row>
    <row r="168" spans="1:17" ht="23.25" customHeight="1" x14ac:dyDescent="0.2">
      <c r="A168" s="419"/>
      <c r="B168" s="440"/>
      <c r="C168" s="449"/>
      <c r="D168" s="451"/>
      <c r="E168" s="721"/>
      <c r="F168" s="900"/>
      <c r="G168" s="818"/>
      <c r="H168" s="723"/>
      <c r="I168" s="915"/>
      <c r="J168" s="138"/>
      <c r="K168" s="68"/>
      <c r="L168" s="209"/>
      <c r="M168" s="157"/>
      <c r="O168" s="191"/>
      <c r="P168" s="191"/>
      <c r="Q168" s="191"/>
    </row>
    <row r="169" spans="1:17" ht="16.5" customHeight="1" x14ac:dyDescent="0.2">
      <c r="A169" s="419"/>
      <c r="B169" s="440"/>
      <c r="C169" s="449"/>
      <c r="D169" s="407" t="s">
        <v>28</v>
      </c>
      <c r="E169" s="936" t="s">
        <v>204</v>
      </c>
      <c r="F169" s="899" t="s">
        <v>98</v>
      </c>
      <c r="G169" s="755" t="s">
        <v>218</v>
      </c>
      <c r="H169" s="432"/>
      <c r="I169" s="433"/>
      <c r="J169" s="135" t="s">
        <v>24</v>
      </c>
      <c r="K169" s="195">
        <v>127.9</v>
      </c>
      <c r="L169" s="427" t="s">
        <v>97</v>
      </c>
      <c r="M169" s="574"/>
    </row>
    <row r="170" spans="1:17" ht="21.75" customHeight="1" x14ac:dyDescent="0.2">
      <c r="A170" s="419"/>
      <c r="B170" s="440"/>
      <c r="C170" s="449"/>
      <c r="D170" s="173"/>
      <c r="E170" s="938"/>
      <c r="F170" s="949"/>
      <c r="G170" s="818"/>
      <c r="H170" s="407"/>
      <c r="I170" s="423"/>
      <c r="J170" s="138"/>
      <c r="K170" s="68"/>
      <c r="L170" s="189"/>
      <c r="M170" s="157"/>
    </row>
    <row r="171" spans="1:17" ht="17.25" customHeight="1" x14ac:dyDescent="0.2">
      <c r="A171" s="419"/>
      <c r="B171" s="440"/>
      <c r="C171" s="449"/>
      <c r="D171" s="407" t="s">
        <v>36</v>
      </c>
      <c r="E171" s="936" t="s">
        <v>158</v>
      </c>
      <c r="F171" s="899"/>
      <c r="G171" s="755" t="s">
        <v>223</v>
      </c>
      <c r="H171" s="57"/>
      <c r="I171" s="423"/>
      <c r="J171" s="135" t="s">
        <v>24</v>
      </c>
      <c r="K171" s="195">
        <v>10</v>
      </c>
      <c r="L171" s="1011" t="s">
        <v>159</v>
      </c>
      <c r="M171" s="575">
        <v>1</v>
      </c>
    </row>
    <row r="172" spans="1:17" ht="18.75" customHeight="1" x14ac:dyDescent="0.2">
      <c r="A172" s="419"/>
      <c r="B172" s="440"/>
      <c r="C172" s="449"/>
      <c r="D172" s="407"/>
      <c r="E172" s="937"/>
      <c r="F172" s="900"/>
      <c r="G172" s="818"/>
      <c r="H172" s="57"/>
      <c r="I172" s="423"/>
      <c r="J172" s="135"/>
      <c r="K172" s="195"/>
      <c r="L172" s="783"/>
      <c r="M172" s="574"/>
    </row>
    <row r="173" spans="1:17" ht="9" customHeight="1" x14ac:dyDescent="0.2">
      <c r="A173" s="419"/>
      <c r="B173" s="440"/>
      <c r="C173" s="449"/>
      <c r="D173" s="173"/>
      <c r="E173" s="938"/>
      <c r="F173" s="949"/>
      <c r="G173" s="818"/>
      <c r="H173" s="407"/>
      <c r="I173" s="423"/>
      <c r="J173" s="137"/>
      <c r="K173" s="68"/>
      <c r="L173" s="1007"/>
      <c r="M173" s="157"/>
    </row>
    <row r="174" spans="1:17" ht="16.5" customHeight="1" x14ac:dyDescent="0.2">
      <c r="A174" s="419"/>
      <c r="B174" s="440"/>
      <c r="C174" s="449"/>
      <c r="D174" s="407" t="s">
        <v>29</v>
      </c>
      <c r="E174" s="1032" t="s">
        <v>279</v>
      </c>
      <c r="F174" s="435"/>
      <c r="G174" s="755" t="s">
        <v>224</v>
      </c>
      <c r="H174" s="318"/>
      <c r="I174" s="423"/>
      <c r="J174" s="135" t="s">
        <v>24</v>
      </c>
      <c r="K174" s="195">
        <v>2.8</v>
      </c>
      <c r="L174" s="315" t="s">
        <v>274</v>
      </c>
      <c r="M174" s="576">
        <v>1</v>
      </c>
    </row>
    <row r="175" spans="1:17" ht="14.25" customHeight="1" x14ac:dyDescent="0.2">
      <c r="A175" s="419"/>
      <c r="B175" s="440"/>
      <c r="C175" s="449"/>
      <c r="D175" s="407"/>
      <c r="E175" s="1033"/>
      <c r="F175" s="436"/>
      <c r="G175" s="839"/>
      <c r="H175" s="432"/>
      <c r="I175" s="423"/>
      <c r="J175" s="135"/>
      <c r="K175" s="195"/>
      <c r="L175" s="315"/>
      <c r="M175" s="577"/>
      <c r="O175" s="191"/>
    </row>
    <row r="176" spans="1:17" ht="23.25" customHeight="1" x14ac:dyDescent="0.2">
      <c r="A176" s="419"/>
      <c r="B176" s="440"/>
      <c r="C176" s="449"/>
      <c r="D176" s="173"/>
      <c r="E176" s="1034"/>
      <c r="F176" s="394"/>
      <c r="G176" s="1012"/>
      <c r="H176" s="447"/>
      <c r="I176" s="424"/>
      <c r="J176" s="97"/>
      <c r="K176" s="68"/>
      <c r="L176" s="316"/>
      <c r="M176" s="578"/>
      <c r="O176" s="191"/>
      <c r="P176" s="191"/>
    </row>
    <row r="177" spans="1:13" ht="15.75" customHeight="1" thickBot="1" x14ac:dyDescent="0.25">
      <c r="A177" s="26"/>
      <c r="B177" s="441"/>
      <c r="C177" s="224"/>
      <c r="D177" s="228"/>
      <c r="E177" s="239"/>
      <c r="F177" s="236"/>
      <c r="G177" s="237"/>
      <c r="H177" s="238"/>
      <c r="I177" s="227"/>
      <c r="J177" s="22" t="s">
        <v>6</v>
      </c>
      <c r="K177" s="140">
        <f>SUM(K156:K176)</f>
        <v>1426.2</v>
      </c>
      <c r="L177" s="317"/>
      <c r="M177" s="226"/>
    </row>
    <row r="178" spans="1:13" ht="14.25" customHeight="1" thickBot="1" x14ac:dyDescent="0.25">
      <c r="A178" s="27" t="s">
        <v>5</v>
      </c>
      <c r="B178" s="60" t="s">
        <v>5</v>
      </c>
      <c r="C178" s="963" t="s">
        <v>8</v>
      </c>
      <c r="D178" s="964"/>
      <c r="E178" s="964"/>
      <c r="F178" s="964"/>
      <c r="G178" s="964"/>
      <c r="H178" s="964"/>
      <c r="I178" s="964"/>
      <c r="J178" s="1026"/>
      <c r="K178" s="284">
        <f>SUM(K177,K150,K147,K131,K76,K64,K153)</f>
        <v>10805.8</v>
      </c>
      <c r="L178" s="197"/>
      <c r="M178" s="180"/>
    </row>
    <row r="179" spans="1:13" ht="17.25" customHeight="1" thickBot="1" x14ac:dyDescent="0.25">
      <c r="A179" s="27" t="s">
        <v>5</v>
      </c>
      <c r="B179" s="60" t="s">
        <v>7</v>
      </c>
      <c r="C179" s="909" t="s">
        <v>42</v>
      </c>
      <c r="D179" s="910"/>
      <c r="E179" s="910"/>
      <c r="F179" s="910"/>
      <c r="G179" s="910"/>
      <c r="H179" s="910"/>
      <c r="I179" s="910"/>
      <c r="J179" s="910"/>
      <c r="K179" s="911"/>
      <c r="L179" s="910"/>
      <c r="M179" s="912"/>
    </row>
    <row r="180" spans="1:13" ht="27.75" customHeight="1" x14ac:dyDescent="0.2">
      <c r="A180" s="66" t="s">
        <v>5</v>
      </c>
      <c r="B180" s="100" t="s">
        <v>7</v>
      </c>
      <c r="C180" s="241" t="s">
        <v>5</v>
      </c>
      <c r="D180" s="169"/>
      <c r="E180" s="170" t="s">
        <v>83</v>
      </c>
      <c r="F180" s="102"/>
      <c r="G180" s="102"/>
      <c r="H180" s="44">
        <v>6</v>
      </c>
      <c r="I180" s="1035" t="s">
        <v>81</v>
      </c>
      <c r="J180" s="509"/>
      <c r="K180" s="144"/>
      <c r="L180" s="218"/>
      <c r="M180" s="81"/>
    </row>
    <row r="181" spans="1:13" ht="18" customHeight="1" x14ac:dyDescent="0.2">
      <c r="A181" s="67"/>
      <c r="B181" s="188"/>
      <c r="C181" s="233"/>
      <c r="D181" s="110" t="s">
        <v>5</v>
      </c>
      <c r="E181" s="955" t="s">
        <v>52</v>
      </c>
      <c r="F181" s="601"/>
      <c r="G181" s="1037" t="s">
        <v>128</v>
      </c>
      <c r="H181" s="45"/>
      <c r="I181" s="1036"/>
      <c r="J181" s="510" t="s">
        <v>24</v>
      </c>
      <c r="K181" s="273">
        <v>35.5</v>
      </c>
      <c r="L181" s="330" t="s">
        <v>154</v>
      </c>
      <c r="M181" s="331">
        <v>350</v>
      </c>
    </row>
    <row r="182" spans="1:13" ht="28.5" customHeight="1" x14ac:dyDescent="0.2">
      <c r="A182" s="67"/>
      <c r="B182" s="188"/>
      <c r="C182" s="233"/>
      <c r="D182" s="46"/>
      <c r="E182" s="955"/>
      <c r="F182" s="601"/>
      <c r="G182" s="1038"/>
      <c r="H182" s="45"/>
      <c r="I182" s="1036"/>
      <c r="J182" s="511" t="s">
        <v>58</v>
      </c>
      <c r="K182" s="129"/>
      <c r="L182" s="117" t="s">
        <v>155</v>
      </c>
      <c r="M182" s="332">
        <v>300</v>
      </c>
    </row>
    <row r="183" spans="1:13" ht="33" customHeight="1" x14ac:dyDescent="0.2">
      <c r="A183" s="67"/>
      <c r="B183" s="188"/>
      <c r="C183" s="604"/>
      <c r="D183" s="111"/>
      <c r="E183" s="990"/>
      <c r="F183" s="602"/>
      <c r="G183" s="1039"/>
      <c r="H183" s="45"/>
      <c r="I183" s="1036"/>
      <c r="J183" s="512"/>
      <c r="K183" s="143"/>
      <c r="L183" s="328" t="s">
        <v>88</v>
      </c>
      <c r="M183" s="329">
        <v>36</v>
      </c>
    </row>
    <row r="184" spans="1:13" ht="14.25" customHeight="1" x14ac:dyDescent="0.2">
      <c r="A184" s="67"/>
      <c r="B184" s="188"/>
      <c r="C184" s="233"/>
      <c r="D184" s="407" t="s">
        <v>7</v>
      </c>
      <c r="E184" s="1030" t="s">
        <v>277</v>
      </c>
      <c r="F184" s="601"/>
      <c r="G184" s="913">
        <v>701050200</v>
      </c>
      <c r="H184" s="45"/>
      <c r="I184" s="606"/>
      <c r="J184" s="510" t="s">
        <v>24</v>
      </c>
      <c r="K184" s="142">
        <v>530.79999999999995</v>
      </c>
      <c r="L184" s="757" t="s">
        <v>112</v>
      </c>
      <c r="M184" s="579">
        <v>18</v>
      </c>
    </row>
    <row r="185" spans="1:13" ht="13.5" customHeight="1" x14ac:dyDescent="0.2">
      <c r="A185" s="67"/>
      <c r="B185" s="188"/>
      <c r="C185" s="233"/>
      <c r="D185" s="46"/>
      <c r="E185" s="1031"/>
      <c r="F185" s="601"/>
      <c r="G185" s="914"/>
      <c r="H185" s="45"/>
      <c r="I185" s="606"/>
      <c r="J185" s="511" t="s">
        <v>58</v>
      </c>
      <c r="K185" s="129"/>
      <c r="L185" s="901"/>
      <c r="M185" s="266"/>
    </row>
    <row r="186" spans="1:13" ht="27.75" customHeight="1" x14ac:dyDescent="0.2">
      <c r="A186" s="67"/>
      <c r="B186" s="188"/>
      <c r="C186" s="233"/>
      <c r="D186" s="46"/>
      <c r="E186" s="1031"/>
      <c r="F186" s="601"/>
      <c r="G186" s="914"/>
      <c r="H186" s="45"/>
      <c r="I186" s="606"/>
      <c r="J186" s="511"/>
      <c r="K186" s="129"/>
      <c r="L186" s="285" t="s">
        <v>107</v>
      </c>
      <c r="M186" s="215">
        <v>32</v>
      </c>
    </row>
    <row r="187" spans="1:13" ht="18.75" customHeight="1" x14ac:dyDescent="0.2">
      <c r="A187" s="67"/>
      <c r="B187" s="188"/>
      <c r="C187" s="233"/>
      <c r="D187" s="46"/>
      <c r="E187" s="1031"/>
      <c r="F187" s="77"/>
      <c r="G187" s="914"/>
      <c r="H187" s="65"/>
      <c r="I187" s="606"/>
      <c r="J187" s="511"/>
      <c r="K187" s="129"/>
      <c r="L187" s="286" t="s">
        <v>44</v>
      </c>
      <c r="M187" s="287">
        <v>57</v>
      </c>
    </row>
    <row r="188" spans="1:13" ht="25.5" customHeight="1" x14ac:dyDescent="0.2">
      <c r="A188" s="67"/>
      <c r="B188" s="188"/>
      <c r="C188" s="233"/>
      <c r="D188" s="46"/>
      <c r="E188" s="1031"/>
      <c r="F188" s="77"/>
      <c r="G188" s="914"/>
      <c r="H188" s="65"/>
      <c r="I188" s="606"/>
      <c r="J188" s="511"/>
      <c r="K188" s="129"/>
      <c r="L188" s="288" t="s">
        <v>106</v>
      </c>
      <c r="M188" s="289">
        <v>1</v>
      </c>
    </row>
    <row r="189" spans="1:13" ht="17.25" customHeight="1" x14ac:dyDescent="0.2">
      <c r="A189" s="67"/>
      <c r="B189" s="188"/>
      <c r="C189" s="233"/>
      <c r="D189" s="46"/>
      <c r="E189" s="605"/>
      <c r="F189" s="77"/>
      <c r="G189" s="914"/>
      <c r="H189" s="65"/>
      <c r="I189" s="606"/>
      <c r="J189" s="511"/>
      <c r="K189" s="129"/>
      <c r="L189" s="517" t="s">
        <v>318</v>
      </c>
      <c r="M189" s="290"/>
    </row>
    <row r="190" spans="1:13" ht="39" customHeight="1" x14ac:dyDescent="0.2">
      <c r="A190" s="67"/>
      <c r="B190" s="188"/>
      <c r="C190" s="233"/>
      <c r="D190" s="46"/>
      <c r="E190" s="605"/>
      <c r="F190" s="77"/>
      <c r="G190" s="608"/>
      <c r="H190" s="65"/>
      <c r="I190" s="606"/>
      <c r="J190" s="511"/>
      <c r="K190" s="129"/>
      <c r="L190" s="285" t="s">
        <v>261</v>
      </c>
      <c r="M190" s="215">
        <v>50</v>
      </c>
    </row>
    <row r="191" spans="1:13" ht="39.75" customHeight="1" x14ac:dyDescent="0.2">
      <c r="A191" s="67"/>
      <c r="B191" s="188"/>
      <c r="C191" s="233"/>
      <c r="D191" s="46"/>
      <c r="E191" s="605"/>
      <c r="F191" s="77"/>
      <c r="G191" s="608"/>
      <c r="H191" s="65"/>
      <c r="I191" s="606"/>
      <c r="J191" s="511"/>
      <c r="K191" s="129"/>
      <c r="L191" s="285" t="s">
        <v>257</v>
      </c>
      <c r="M191" s="215">
        <v>100</v>
      </c>
    </row>
    <row r="192" spans="1:13" ht="41.25" customHeight="1" x14ac:dyDescent="0.2">
      <c r="A192" s="67"/>
      <c r="B192" s="188"/>
      <c r="C192" s="233"/>
      <c r="D192" s="46"/>
      <c r="E192" s="605"/>
      <c r="F192" s="77"/>
      <c r="G192" s="608"/>
      <c r="H192" s="65"/>
      <c r="I192" s="606"/>
      <c r="J192" s="511"/>
      <c r="K192" s="129"/>
      <c r="L192" s="285" t="s">
        <v>258</v>
      </c>
      <c r="M192" s="215">
        <v>50</v>
      </c>
    </row>
    <row r="193" spans="1:13" ht="27" customHeight="1" x14ac:dyDescent="0.2">
      <c r="A193" s="67"/>
      <c r="B193" s="188"/>
      <c r="C193" s="233"/>
      <c r="D193" s="46"/>
      <c r="E193" s="605"/>
      <c r="F193" s="77"/>
      <c r="G193" s="608"/>
      <c r="H193" s="65"/>
      <c r="I193" s="606"/>
      <c r="J193" s="511"/>
      <c r="K193" s="129"/>
      <c r="L193" s="285" t="s">
        <v>256</v>
      </c>
      <c r="M193" s="215">
        <v>1700</v>
      </c>
    </row>
    <row r="194" spans="1:13" ht="27" customHeight="1" x14ac:dyDescent="0.2">
      <c r="A194" s="67"/>
      <c r="B194" s="188"/>
      <c r="C194" s="233"/>
      <c r="D194" s="46"/>
      <c r="E194" s="605"/>
      <c r="F194" s="77"/>
      <c r="G194" s="608"/>
      <c r="H194" s="65"/>
      <c r="I194" s="606"/>
      <c r="J194" s="511"/>
      <c r="K194" s="129"/>
      <c r="L194" s="285" t="s">
        <v>106</v>
      </c>
      <c r="M194" s="215">
        <v>1</v>
      </c>
    </row>
    <row r="195" spans="1:13" ht="21" customHeight="1" x14ac:dyDescent="0.2">
      <c r="A195" s="67"/>
      <c r="B195" s="188"/>
      <c r="C195" s="233"/>
      <c r="D195" s="46"/>
      <c r="E195" s="605"/>
      <c r="F195" s="77"/>
      <c r="G195" s="608"/>
      <c r="H195" s="65"/>
      <c r="I195" s="606"/>
      <c r="J195" s="511"/>
      <c r="K195" s="129"/>
      <c r="L195" s="291" t="s">
        <v>255</v>
      </c>
      <c r="M195" s="215">
        <v>150</v>
      </c>
    </row>
    <row r="196" spans="1:13" ht="41.25" customHeight="1" x14ac:dyDescent="0.2">
      <c r="A196" s="67"/>
      <c r="B196" s="188"/>
      <c r="C196" s="233"/>
      <c r="D196" s="46"/>
      <c r="E196" s="605"/>
      <c r="F196" s="77"/>
      <c r="G196" s="608"/>
      <c r="H196" s="65"/>
      <c r="I196" s="606"/>
      <c r="J196" s="511"/>
      <c r="K196" s="129"/>
      <c r="L196" s="285" t="s">
        <v>254</v>
      </c>
      <c r="M196" s="215">
        <v>10</v>
      </c>
    </row>
    <row r="197" spans="1:13" ht="42" customHeight="1" x14ac:dyDescent="0.2">
      <c r="A197" s="67"/>
      <c r="B197" s="188"/>
      <c r="C197" s="233"/>
      <c r="D197" s="111"/>
      <c r="E197" s="240"/>
      <c r="F197" s="78"/>
      <c r="G197" s="514"/>
      <c r="H197" s="515"/>
      <c r="I197" s="53"/>
      <c r="J197" s="512"/>
      <c r="K197" s="143"/>
      <c r="L197" s="516" t="s">
        <v>266</v>
      </c>
      <c r="M197" s="289">
        <v>10</v>
      </c>
    </row>
    <row r="198" spans="1:13" ht="15.75" customHeight="1" thickBot="1" x14ac:dyDescent="0.25">
      <c r="A198" s="26"/>
      <c r="B198" s="607"/>
      <c r="C198" s="224"/>
      <c r="D198" s="513"/>
      <c r="E198" s="239"/>
      <c r="F198" s="236"/>
      <c r="G198" s="237"/>
      <c r="H198" s="238"/>
      <c r="I198" s="227"/>
      <c r="J198" s="33" t="s">
        <v>6</v>
      </c>
      <c r="K198" s="132">
        <f>SUM(K181:K197)</f>
        <v>566.29999999999995</v>
      </c>
      <c r="L198" s="610"/>
      <c r="M198" s="226"/>
    </row>
    <row r="199" spans="1:13" ht="14.25" customHeight="1" thickBot="1" x14ac:dyDescent="0.25">
      <c r="A199" s="28" t="s">
        <v>5</v>
      </c>
      <c r="B199" s="5" t="s">
        <v>7</v>
      </c>
      <c r="C199" s="964" t="s">
        <v>8</v>
      </c>
      <c r="D199" s="964"/>
      <c r="E199" s="964"/>
      <c r="F199" s="964"/>
      <c r="G199" s="964"/>
      <c r="H199" s="964"/>
      <c r="I199" s="964"/>
      <c r="J199" s="964"/>
      <c r="K199" s="98">
        <f t="shared" ref="K199" si="1">K198</f>
        <v>566.29999999999995</v>
      </c>
      <c r="L199" s="197"/>
      <c r="M199" s="180"/>
    </row>
    <row r="200" spans="1:13" ht="15.75" customHeight="1" thickBot="1" x14ac:dyDescent="0.25">
      <c r="A200" s="27" t="s">
        <v>5</v>
      </c>
      <c r="B200" s="5" t="s">
        <v>26</v>
      </c>
      <c r="C200" s="854" t="s">
        <v>169</v>
      </c>
      <c r="D200" s="855"/>
      <c r="E200" s="855"/>
      <c r="F200" s="855"/>
      <c r="G200" s="855"/>
      <c r="H200" s="855"/>
      <c r="I200" s="855"/>
      <c r="J200" s="855"/>
      <c r="K200" s="1029"/>
      <c r="L200" s="145"/>
      <c r="M200" s="182"/>
    </row>
    <row r="201" spans="1:13" ht="27.75" customHeight="1" x14ac:dyDescent="0.2">
      <c r="A201" s="203" t="s">
        <v>5</v>
      </c>
      <c r="B201" s="198" t="s">
        <v>26</v>
      </c>
      <c r="C201" s="421" t="s">
        <v>5</v>
      </c>
      <c r="D201" s="292"/>
      <c r="E201" s="293" t="s">
        <v>102</v>
      </c>
      <c r="F201" s="204"/>
      <c r="G201" s="294"/>
      <c r="H201" s="202">
        <v>6</v>
      </c>
      <c r="I201" s="425"/>
      <c r="J201" s="295"/>
      <c r="K201" s="521"/>
      <c r="L201" s="324"/>
      <c r="M201" s="305"/>
    </row>
    <row r="202" spans="1:13" ht="14.25" customHeight="1" x14ac:dyDescent="0.2">
      <c r="A202" s="203"/>
      <c r="B202" s="198"/>
      <c r="C202" s="421"/>
      <c r="D202" s="41" t="s">
        <v>5</v>
      </c>
      <c r="E202" s="895" t="s">
        <v>103</v>
      </c>
      <c r="F202" s="163"/>
      <c r="G202" s="73"/>
      <c r="H202" s="202"/>
      <c r="I202" s="1008" t="s">
        <v>101</v>
      </c>
      <c r="J202" s="455" t="s">
        <v>24</v>
      </c>
      <c r="K202" s="148">
        <v>851.8</v>
      </c>
      <c r="L202" s="518"/>
      <c r="M202" s="162"/>
    </row>
    <row r="203" spans="1:13" ht="14.25" customHeight="1" x14ac:dyDescent="0.2">
      <c r="A203" s="203"/>
      <c r="B203" s="198"/>
      <c r="C203" s="421"/>
      <c r="D203" s="41"/>
      <c r="E203" s="802"/>
      <c r="F203" s="163"/>
      <c r="G203" s="73"/>
      <c r="H203" s="202"/>
      <c r="I203" s="766"/>
      <c r="J203" s="455" t="s">
        <v>58</v>
      </c>
      <c r="K203" s="196">
        <v>556.70000000000005</v>
      </c>
      <c r="L203" s="519"/>
      <c r="M203" s="217"/>
    </row>
    <row r="204" spans="1:13" ht="11.25" customHeight="1" x14ac:dyDescent="0.2">
      <c r="A204" s="203"/>
      <c r="B204" s="198"/>
      <c r="C204" s="421"/>
      <c r="D204" s="41"/>
      <c r="E204" s="802"/>
      <c r="F204" s="163"/>
      <c r="G204" s="73"/>
      <c r="H204" s="202"/>
      <c r="I204" s="766"/>
      <c r="J204" s="455"/>
      <c r="K204" s="196"/>
      <c r="L204" s="519"/>
      <c r="M204" s="217"/>
    </row>
    <row r="205" spans="1:13" ht="15" customHeight="1" x14ac:dyDescent="0.2">
      <c r="A205" s="203"/>
      <c r="B205" s="198"/>
      <c r="C205" s="421"/>
      <c r="D205" s="41"/>
      <c r="E205" s="205" t="s">
        <v>174</v>
      </c>
      <c r="F205" s="163"/>
      <c r="G205" s="965" t="s">
        <v>130</v>
      </c>
      <c r="H205" s="202"/>
      <c r="I205" s="766"/>
      <c r="J205" s="455"/>
      <c r="K205" s="379"/>
      <c r="L205" s="267" t="s">
        <v>349</v>
      </c>
      <c r="M205" s="580">
        <v>350</v>
      </c>
    </row>
    <row r="206" spans="1:13" ht="13.5" customHeight="1" x14ac:dyDescent="0.2">
      <c r="A206" s="203"/>
      <c r="B206" s="198"/>
      <c r="C206" s="421"/>
      <c r="D206" s="41"/>
      <c r="E206" s="939" t="s">
        <v>197</v>
      </c>
      <c r="F206" s="163"/>
      <c r="G206" s="965"/>
      <c r="H206" s="202"/>
      <c r="I206" s="458"/>
      <c r="J206" s="455"/>
      <c r="K206" s="196"/>
      <c r="L206" s="907" t="s">
        <v>344</v>
      </c>
      <c r="M206" s="581">
        <v>1000</v>
      </c>
    </row>
    <row r="207" spans="1:13" ht="13.5" customHeight="1" x14ac:dyDescent="0.2">
      <c r="A207" s="203"/>
      <c r="B207" s="198"/>
      <c r="C207" s="421"/>
      <c r="D207" s="41"/>
      <c r="E207" s="940"/>
      <c r="F207" s="163"/>
      <c r="G207" s="965"/>
      <c r="H207" s="202"/>
      <c r="I207" s="458"/>
      <c r="J207" s="455"/>
      <c r="K207" s="196"/>
      <c r="L207" s="908"/>
      <c r="M207" s="582"/>
    </row>
    <row r="208" spans="1:13" ht="27.75" customHeight="1" x14ac:dyDescent="0.2">
      <c r="A208" s="203"/>
      <c r="B208" s="198"/>
      <c r="C208" s="421"/>
      <c r="D208" s="41"/>
      <c r="E208" s="216" t="s">
        <v>198</v>
      </c>
      <c r="F208" s="163"/>
      <c r="G208" s="965"/>
      <c r="H208" s="202"/>
      <c r="I208" s="282"/>
      <c r="J208" s="455"/>
      <c r="K208" s="379"/>
      <c r="L208" s="267" t="s">
        <v>199</v>
      </c>
      <c r="M208" s="583">
        <v>23.4</v>
      </c>
    </row>
    <row r="209" spans="1:13" ht="24.75" customHeight="1" x14ac:dyDescent="0.2">
      <c r="A209" s="714"/>
      <c r="B209" s="833"/>
      <c r="C209" s="866"/>
      <c r="D209" s="1027" t="s">
        <v>7</v>
      </c>
      <c r="E209" s="893" t="s">
        <v>175</v>
      </c>
      <c r="F209" s="1009"/>
      <c r="G209" s="886" t="s">
        <v>226</v>
      </c>
      <c r="H209" s="202"/>
      <c r="I209" s="902" t="s">
        <v>300</v>
      </c>
      <c r="J209" s="368" t="s">
        <v>24</v>
      </c>
      <c r="K209" s="96">
        <v>2.1</v>
      </c>
      <c r="L209" s="47" t="s">
        <v>194</v>
      </c>
      <c r="M209" s="159">
        <v>1</v>
      </c>
    </row>
    <row r="210" spans="1:13" ht="24" customHeight="1" x14ac:dyDescent="0.2">
      <c r="A210" s="714"/>
      <c r="B210" s="833"/>
      <c r="C210" s="866"/>
      <c r="D210" s="1028"/>
      <c r="E210" s="894"/>
      <c r="F210" s="1010"/>
      <c r="G210" s="887"/>
      <c r="H210" s="202"/>
      <c r="I210" s="799"/>
      <c r="J210" s="207"/>
      <c r="K210" s="97"/>
      <c r="L210" s="133"/>
      <c r="M210" s="168"/>
    </row>
    <row r="211" spans="1:13" ht="24.75" customHeight="1" x14ac:dyDescent="0.2">
      <c r="A211" s="419"/>
      <c r="B211" s="420"/>
      <c r="C211" s="233"/>
      <c r="D211" s="450" t="s">
        <v>34</v>
      </c>
      <c r="E211" s="720" t="s">
        <v>305</v>
      </c>
      <c r="F211" s="465"/>
      <c r="G211" s="462"/>
      <c r="H211" s="432"/>
      <c r="I211" s="767"/>
      <c r="J211" s="368" t="s">
        <v>24</v>
      </c>
      <c r="K211" s="196">
        <f>171.5+9</f>
        <v>180.5</v>
      </c>
      <c r="L211" s="426" t="s">
        <v>259</v>
      </c>
      <c r="M211" s="584">
        <v>5</v>
      </c>
    </row>
    <row r="212" spans="1:13" ht="26.25" customHeight="1" x14ac:dyDescent="0.2">
      <c r="A212" s="419"/>
      <c r="B212" s="420"/>
      <c r="C212" s="233"/>
      <c r="D212" s="443"/>
      <c r="E212" s="721"/>
      <c r="F212" s="459"/>
      <c r="G212" s="462"/>
      <c r="H212" s="432"/>
      <c r="I212" s="767"/>
      <c r="J212" s="455"/>
      <c r="K212" s="196"/>
      <c r="L212" s="267" t="s">
        <v>260</v>
      </c>
      <c r="M212" s="563">
        <v>5</v>
      </c>
    </row>
    <row r="213" spans="1:13" ht="27.75" customHeight="1" x14ac:dyDescent="0.2">
      <c r="A213" s="25"/>
      <c r="B213" s="440"/>
      <c r="C213" s="265"/>
      <c r="D213" s="430"/>
      <c r="E213" s="880"/>
      <c r="F213" s="105"/>
      <c r="G213" s="268"/>
      <c r="H213" s="202"/>
      <c r="I213" s="214"/>
      <c r="J213" s="455"/>
      <c r="K213" s="196"/>
      <c r="L213" s="160" t="s">
        <v>356</v>
      </c>
      <c r="M213" s="269">
        <v>100</v>
      </c>
    </row>
    <row r="214" spans="1:13" s="42" customFormat="1" ht="42.75" customHeight="1" x14ac:dyDescent="0.2">
      <c r="A214" s="277"/>
      <c r="B214" s="278"/>
      <c r="C214" s="279"/>
      <c r="D214" s="443"/>
      <c r="E214" s="522"/>
      <c r="F214" s="523"/>
      <c r="G214" s="524"/>
      <c r="H214" s="525"/>
      <c r="I214" s="281"/>
      <c r="J214" s="339"/>
      <c r="K214" s="340"/>
      <c r="L214" s="520" t="s">
        <v>276</v>
      </c>
      <c r="M214" s="139"/>
    </row>
    <row r="215" spans="1:13" ht="15.75" customHeight="1" thickBot="1" x14ac:dyDescent="0.25">
      <c r="A215" s="26"/>
      <c r="B215" s="441"/>
      <c r="C215" s="224"/>
      <c r="D215" s="228"/>
      <c r="E215" s="239"/>
      <c r="F215" s="236"/>
      <c r="G215" s="237"/>
      <c r="H215" s="238"/>
      <c r="I215" s="227"/>
      <c r="J215" s="22" t="s">
        <v>6</v>
      </c>
      <c r="K215" s="132">
        <f>SUM(K202:K214)</f>
        <v>1591.1</v>
      </c>
      <c r="L215" s="481"/>
      <c r="M215" s="226"/>
    </row>
    <row r="216" spans="1:13" ht="28.5" customHeight="1" x14ac:dyDescent="0.2">
      <c r="A216" s="29" t="s">
        <v>5</v>
      </c>
      <c r="B216" s="183" t="s">
        <v>26</v>
      </c>
      <c r="C216" s="235" t="s">
        <v>7</v>
      </c>
      <c r="D216" s="184"/>
      <c r="E216" s="219" t="s">
        <v>206</v>
      </c>
      <c r="F216" s="103"/>
      <c r="G216" s="211"/>
      <c r="H216" s="454" t="s">
        <v>50</v>
      </c>
      <c r="I216" s="865" t="s">
        <v>77</v>
      </c>
      <c r="J216" s="147"/>
      <c r="K216" s="116"/>
      <c r="L216" s="378"/>
      <c r="M216" s="585"/>
    </row>
    <row r="217" spans="1:13" ht="53.25" customHeight="1" x14ac:dyDescent="0.2">
      <c r="A217" s="203"/>
      <c r="B217" s="198"/>
      <c r="C217" s="421"/>
      <c r="D217" s="430"/>
      <c r="E217" s="528" t="s">
        <v>200</v>
      </c>
      <c r="F217" s="529"/>
      <c r="G217" s="530" t="s">
        <v>129</v>
      </c>
      <c r="H217" s="432"/>
      <c r="I217" s="766"/>
      <c r="J217" s="298" t="s">
        <v>24</v>
      </c>
      <c r="K217" s="134">
        <v>3.6</v>
      </c>
      <c r="L217" s="307" t="s">
        <v>187</v>
      </c>
      <c r="M217" s="280">
        <v>1</v>
      </c>
    </row>
    <row r="218" spans="1:13" ht="55.5" customHeight="1" x14ac:dyDescent="0.2">
      <c r="A218" s="203"/>
      <c r="B218" s="198"/>
      <c r="C218" s="421"/>
      <c r="D218" s="430"/>
      <c r="E218" s="531" t="s">
        <v>201</v>
      </c>
      <c r="F218" s="529"/>
      <c r="G218" s="530" t="s">
        <v>225</v>
      </c>
      <c r="H218" s="432"/>
      <c r="I218" s="416"/>
      <c r="J218" s="298" t="s">
        <v>24</v>
      </c>
      <c r="K218" s="134">
        <v>3.6</v>
      </c>
      <c r="L218" s="307" t="s">
        <v>187</v>
      </c>
      <c r="M218" s="280"/>
    </row>
    <row r="219" spans="1:13" ht="51" x14ac:dyDescent="0.2">
      <c r="A219" s="203"/>
      <c r="B219" s="198"/>
      <c r="C219" s="421"/>
      <c r="D219" s="430"/>
      <c r="E219" s="526" t="s">
        <v>247</v>
      </c>
      <c r="F219" s="527"/>
      <c r="G219" s="381"/>
      <c r="H219" s="447"/>
      <c r="I219" s="362"/>
      <c r="J219" s="207" t="s">
        <v>24</v>
      </c>
      <c r="K219" s="68">
        <v>3.5</v>
      </c>
      <c r="L219" s="429" t="s">
        <v>187</v>
      </c>
      <c r="M219" s="168">
        <v>1</v>
      </c>
    </row>
    <row r="220" spans="1:13" ht="16.5" customHeight="1" thickBot="1" x14ac:dyDescent="0.25">
      <c r="A220" s="438"/>
      <c r="B220" s="199"/>
      <c r="C220" s="224"/>
      <c r="D220" s="228"/>
      <c r="E220" s="239"/>
      <c r="F220" s="236"/>
      <c r="G220" s="237"/>
      <c r="H220" s="238"/>
      <c r="I220" s="227"/>
      <c r="J220" s="22" t="s">
        <v>6</v>
      </c>
      <c r="K220" s="140">
        <f>SUM(K217:K219)</f>
        <v>10.7</v>
      </c>
      <c r="L220" s="225"/>
      <c r="M220" s="226"/>
    </row>
    <row r="221" spans="1:13" ht="13.5" thickBot="1" x14ac:dyDescent="0.25">
      <c r="A221" s="27" t="s">
        <v>5</v>
      </c>
      <c r="B221" s="5" t="s">
        <v>26</v>
      </c>
      <c r="C221" s="963" t="s">
        <v>8</v>
      </c>
      <c r="D221" s="964"/>
      <c r="E221" s="964"/>
      <c r="F221" s="964"/>
      <c r="G221" s="964"/>
      <c r="H221" s="964"/>
      <c r="I221" s="964"/>
      <c r="J221" s="1026"/>
      <c r="K221" s="98">
        <f>K220+K215</f>
        <v>1601.8</v>
      </c>
      <c r="L221" s="197"/>
      <c r="M221" s="180"/>
    </row>
    <row r="222" spans="1:13" ht="15.75" customHeight="1" thickBot="1" x14ac:dyDescent="0.25">
      <c r="A222" s="27" t="s">
        <v>5</v>
      </c>
      <c r="B222" s="5" t="s">
        <v>34</v>
      </c>
      <c r="C222" s="854" t="s">
        <v>43</v>
      </c>
      <c r="D222" s="855"/>
      <c r="E222" s="855"/>
      <c r="F222" s="855"/>
      <c r="G222" s="855"/>
      <c r="H222" s="855"/>
      <c r="I222" s="855"/>
      <c r="J222" s="855"/>
      <c r="K222" s="418"/>
      <c r="L222" s="145"/>
      <c r="M222" s="182"/>
    </row>
    <row r="223" spans="1:13" s="42" customFormat="1" ht="42" customHeight="1" x14ac:dyDescent="0.2">
      <c r="A223" s="969" t="s">
        <v>5</v>
      </c>
      <c r="B223" s="971" t="s">
        <v>34</v>
      </c>
      <c r="C223" s="881" t="s">
        <v>5</v>
      </c>
      <c r="D223" s="888"/>
      <c r="E223" s="958" t="s">
        <v>288</v>
      </c>
      <c r="F223" s="960" t="s">
        <v>47</v>
      </c>
      <c r="G223" s="962" t="s">
        <v>137</v>
      </c>
      <c r="H223" s="454" t="s">
        <v>27</v>
      </c>
      <c r="I223" s="896" t="s">
        <v>80</v>
      </c>
      <c r="J223" s="164" t="s">
        <v>24</v>
      </c>
      <c r="K223" s="165">
        <v>200</v>
      </c>
      <c r="L223" s="532" t="s">
        <v>286</v>
      </c>
      <c r="M223" s="320">
        <v>1</v>
      </c>
    </row>
    <row r="224" spans="1:13" s="42" customFormat="1" ht="27" customHeight="1" x14ac:dyDescent="0.2">
      <c r="A224" s="970"/>
      <c r="B224" s="972"/>
      <c r="C224" s="882"/>
      <c r="D224" s="889"/>
      <c r="E224" s="959"/>
      <c r="F224" s="961"/>
      <c r="G224" s="818"/>
      <c r="H224" s="464"/>
      <c r="I224" s="897"/>
      <c r="J224" s="308" t="s">
        <v>58</v>
      </c>
      <c r="K224" s="309">
        <v>115.8</v>
      </c>
      <c r="L224" s="535" t="s">
        <v>287</v>
      </c>
      <c r="M224" s="341">
        <v>1155</v>
      </c>
    </row>
    <row r="225" spans="1:13" s="42" customFormat="1" ht="18.75" customHeight="1" thickBot="1" x14ac:dyDescent="0.25">
      <c r="A225" s="256"/>
      <c r="B225" s="257"/>
      <c r="C225" s="261"/>
      <c r="D225" s="258"/>
      <c r="E225" s="259"/>
      <c r="F225" s="260"/>
      <c r="G225" s="444"/>
      <c r="H225" s="212"/>
      <c r="I225" s="536"/>
      <c r="J225" s="43" t="s">
        <v>6</v>
      </c>
      <c r="K225" s="146">
        <f>SUM(K223:K224)</f>
        <v>315.8</v>
      </c>
      <c r="L225" s="533"/>
      <c r="M225" s="166"/>
    </row>
    <row r="226" spans="1:13" ht="17.25" customHeight="1" x14ac:dyDescent="0.2">
      <c r="A226" s="419" t="s">
        <v>5</v>
      </c>
      <c r="B226" s="420" t="s">
        <v>34</v>
      </c>
      <c r="C226" s="407" t="s">
        <v>7</v>
      </c>
      <c r="D226" s="443"/>
      <c r="E226" s="955" t="s">
        <v>156</v>
      </c>
      <c r="F226" s="105" t="s">
        <v>47</v>
      </c>
      <c r="G226" s="965" t="s">
        <v>133</v>
      </c>
      <c r="H226" s="432" t="s">
        <v>46</v>
      </c>
      <c r="I226" s="767" t="s">
        <v>79</v>
      </c>
      <c r="J226" s="321" t="s">
        <v>24</v>
      </c>
      <c r="K226" s="196">
        <v>145</v>
      </c>
      <c r="L226" s="534" t="s">
        <v>97</v>
      </c>
      <c r="M226" s="193"/>
    </row>
    <row r="227" spans="1:13" ht="27" customHeight="1" x14ac:dyDescent="0.2">
      <c r="A227" s="25"/>
      <c r="B227" s="420"/>
      <c r="C227" s="57"/>
      <c r="D227" s="407"/>
      <c r="E227" s="955"/>
      <c r="F227" s="105"/>
      <c r="G227" s="965"/>
      <c r="H227" s="432"/>
      <c r="I227" s="767"/>
      <c r="J227" s="319" t="s">
        <v>58</v>
      </c>
      <c r="K227" s="97"/>
      <c r="L227" s="306" t="s">
        <v>165</v>
      </c>
      <c r="M227" s="194"/>
    </row>
    <row r="228" spans="1:13" s="42" customFormat="1" ht="17.25" customHeight="1" thickBot="1" x14ac:dyDescent="0.25">
      <c r="A228" s="26"/>
      <c r="B228" s="51"/>
      <c r="C228" s="177"/>
      <c r="D228" s="32"/>
      <c r="E228" s="956"/>
      <c r="F228" s="104"/>
      <c r="G228" s="966"/>
      <c r="H228" s="334"/>
      <c r="I228" s="957"/>
      <c r="J228" s="43" t="s">
        <v>6</v>
      </c>
      <c r="K228" s="146">
        <f>SUM(K226:K227)</f>
        <v>145</v>
      </c>
      <c r="L228" s="533"/>
      <c r="M228" s="149"/>
    </row>
    <row r="229" spans="1:13" ht="13.5" thickBot="1" x14ac:dyDescent="0.25">
      <c r="A229" s="27" t="s">
        <v>5</v>
      </c>
      <c r="B229" s="5" t="s">
        <v>34</v>
      </c>
      <c r="C229" s="963" t="s">
        <v>8</v>
      </c>
      <c r="D229" s="964"/>
      <c r="E229" s="964"/>
      <c r="F229" s="964"/>
      <c r="G229" s="964"/>
      <c r="H229" s="964"/>
      <c r="I229" s="964"/>
      <c r="J229" s="964"/>
      <c r="K229" s="98">
        <f>K228+K225</f>
        <v>460.8</v>
      </c>
      <c r="L229" s="197"/>
      <c r="M229" s="180"/>
    </row>
    <row r="230" spans="1:13" ht="14.25" customHeight="1" thickBot="1" x14ac:dyDescent="0.25">
      <c r="A230" s="28" t="s">
        <v>5</v>
      </c>
      <c r="B230" s="953" t="s">
        <v>9</v>
      </c>
      <c r="C230" s="954"/>
      <c r="D230" s="954"/>
      <c r="E230" s="954"/>
      <c r="F230" s="954"/>
      <c r="G230" s="954"/>
      <c r="H230" s="954"/>
      <c r="I230" s="954"/>
      <c r="J230" s="954"/>
      <c r="K230" s="221">
        <f>K229+K221+K199+K178</f>
        <v>13434.7</v>
      </c>
      <c r="L230" s="978"/>
      <c r="M230" s="979"/>
    </row>
    <row r="231" spans="1:13" ht="14.25" customHeight="1" thickBot="1" x14ac:dyDescent="0.25">
      <c r="A231" s="20" t="s">
        <v>36</v>
      </c>
      <c r="B231" s="967" t="s">
        <v>56</v>
      </c>
      <c r="C231" s="968"/>
      <c r="D231" s="968"/>
      <c r="E231" s="968"/>
      <c r="F231" s="968"/>
      <c r="G231" s="968"/>
      <c r="H231" s="968"/>
      <c r="I231" s="968"/>
      <c r="J231" s="968"/>
      <c r="K231" s="222">
        <f t="shared" ref="K231" si="2">SUM(K230)</f>
        <v>13434.7</v>
      </c>
      <c r="L231" s="976"/>
      <c r="M231" s="977"/>
    </row>
    <row r="232" spans="1:13" s="10" customFormat="1" ht="17.25" customHeight="1" x14ac:dyDescent="0.2">
      <c r="A232" s="973" t="s">
        <v>369</v>
      </c>
      <c r="B232" s="974"/>
      <c r="C232" s="974"/>
      <c r="D232" s="974"/>
      <c r="E232" s="974"/>
      <c r="F232" s="974"/>
      <c r="G232" s="974"/>
      <c r="H232" s="974"/>
      <c r="I232" s="974"/>
      <c r="J232" s="974"/>
      <c r="K232" s="974"/>
      <c r="L232" s="974"/>
      <c r="M232" s="974"/>
    </row>
    <row r="233" spans="1:13" s="9" customFormat="1" ht="17.25" customHeight="1" x14ac:dyDescent="0.2">
      <c r="A233" s="208"/>
      <c r="B233" s="210"/>
      <c r="C233" s="210"/>
      <c r="D233" s="210"/>
      <c r="E233" s="210"/>
      <c r="F233" s="210"/>
      <c r="G233" s="210"/>
      <c r="H233" s="210"/>
      <c r="I233" s="210"/>
      <c r="J233" s="210"/>
      <c r="K233" s="223"/>
      <c r="L233" s="210"/>
      <c r="M233" s="208"/>
    </row>
    <row r="234" spans="1:13" s="10" customFormat="1" ht="14.25" customHeight="1" thickBot="1" x14ac:dyDescent="0.25">
      <c r="A234" s="975" t="s">
        <v>13</v>
      </c>
      <c r="B234" s="975"/>
      <c r="C234" s="975"/>
      <c r="D234" s="975"/>
      <c r="E234" s="975"/>
      <c r="F234" s="975"/>
      <c r="G234" s="975"/>
      <c r="H234" s="975"/>
      <c r="I234" s="975"/>
      <c r="J234" s="975"/>
      <c r="K234" s="187"/>
      <c r="L234" s="16"/>
      <c r="M234" s="16"/>
    </row>
    <row r="235" spans="1:13" ht="57" customHeight="1" thickBot="1" x14ac:dyDescent="0.25">
      <c r="A235" s="950" t="s">
        <v>10</v>
      </c>
      <c r="B235" s="951"/>
      <c r="C235" s="951"/>
      <c r="D235" s="951"/>
      <c r="E235" s="951"/>
      <c r="F235" s="951"/>
      <c r="G235" s="951"/>
      <c r="H235" s="951"/>
      <c r="I235" s="951"/>
      <c r="J235" s="952"/>
      <c r="K235" s="537" t="s">
        <v>316</v>
      </c>
      <c r="L235" s="2"/>
      <c r="M235" s="2"/>
    </row>
    <row r="236" spans="1:13" ht="14.25" customHeight="1" x14ac:dyDescent="0.2">
      <c r="A236" s="862" t="s">
        <v>14</v>
      </c>
      <c r="B236" s="863"/>
      <c r="C236" s="863"/>
      <c r="D236" s="863"/>
      <c r="E236" s="863"/>
      <c r="F236" s="863"/>
      <c r="G236" s="863"/>
      <c r="H236" s="863"/>
      <c r="I236" s="863"/>
      <c r="J236" s="864"/>
      <c r="K236" s="82">
        <f>K237+K246+K247+K248+K245</f>
        <v>13025.4</v>
      </c>
    </row>
    <row r="237" spans="1:13" ht="14.25" customHeight="1" x14ac:dyDescent="0.2">
      <c r="A237" s="1019" t="s">
        <v>91</v>
      </c>
      <c r="B237" s="1020"/>
      <c r="C237" s="1020"/>
      <c r="D237" s="1020"/>
      <c r="E237" s="1020"/>
      <c r="F237" s="1020"/>
      <c r="G237" s="1020"/>
      <c r="H237" s="1020"/>
      <c r="I237" s="1020"/>
      <c r="J237" s="1021"/>
      <c r="K237" s="83">
        <f>SUM(K238:K244)</f>
        <v>11089.5</v>
      </c>
      <c r="L237" s="220"/>
    </row>
    <row r="238" spans="1:13" ht="14.25" customHeight="1" x14ac:dyDescent="0.2">
      <c r="A238" s="991" t="s">
        <v>18</v>
      </c>
      <c r="B238" s="992"/>
      <c r="C238" s="992"/>
      <c r="D238" s="992"/>
      <c r="E238" s="992"/>
      <c r="F238" s="992"/>
      <c r="G238" s="992"/>
      <c r="H238" s="992"/>
      <c r="I238" s="992"/>
      <c r="J238" s="993"/>
      <c r="K238" s="84">
        <f>SUMIF(J13:J231,"SB",K13:K231)</f>
        <v>10976.1</v>
      </c>
      <c r="L238" s="13"/>
    </row>
    <row r="239" spans="1:13" ht="14.25" customHeight="1" x14ac:dyDescent="0.2">
      <c r="A239" s="848" t="s">
        <v>19</v>
      </c>
      <c r="B239" s="849"/>
      <c r="C239" s="849"/>
      <c r="D239" s="849"/>
      <c r="E239" s="849"/>
      <c r="F239" s="849"/>
      <c r="G239" s="849"/>
      <c r="H239" s="849"/>
      <c r="I239" s="849"/>
      <c r="J239" s="850"/>
      <c r="K239" s="85">
        <f>SUMIF(J13:J231,"SB(SP)",K13:K231)</f>
        <v>33.5</v>
      </c>
      <c r="L239" s="18"/>
    </row>
    <row r="240" spans="1:13" ht="12.75" customHeight="1" x14ac:dyDescent="0.2">
      <c r="A240" s="848" t="s">
        <v>67</v>
      </c>
      <c r="B240" s="849"/>
      <c r="C240" s="849"/>
      <c r="D240" s="849"/>
      <c r="E240" s="849"/>
      <c r="F240" s="849"/>
      <c r="G240" s="849"/>
      <c r="H240" s="849"/>
      <c r="I240" s="849"/>
      <c r="J240" s="850"/>
      <c r="K240" s="85">
        <f>SUMIF(J14:J229,"SB(VR)",K14:K229)</f>
        <v>79.900000000000006</v>
      </c>
      <c r="L240" s="15"/>
      <c r="M240" s="1"/>
    </row>
    <row r="241" spans="1:13" x14ac:dyDescent="0.2">
      <c r="A241" s="848" t="s">
        <v>20</v>
      </c>
      <c r="B241" s="849"/>
      <c r="C241" s="849"/>
      <c r="D241" s="849"/>
      <c r="E241" s="849"/>
      <c r="F241" s="849"/>
      <c r="G241" s="849"/>
      <c r="H241" s="849"/>
      <c r="I241" s="849"/>
      <c r="J241" s="850"/>
      <c r="K241" s="85">
        <f>SUMIF(J14:J231,"SB(P)",K14:K231)</f>
        <v>0</v>
      </c>
      <c r="L241" s="15"/>
      <c r="M241" s="1"/>
    </row>
    <row r="242" spans="1:13" x14ac:dyDescent="0.2">
      <c r="A242" s="848" t="s">
        <v>94</v>
      </c>
      <c r="B242" s="849"/>
      <c r="C242" s="849"/>
      <c r="D242" s="849"/>
      <c r="E242" s="849"/>
      <c r="F242" s="849"/>
      <c r="G242" s="849"/>
      <c r="H242" s="849"/>
      <c r="I242" s="849"/>
      <c r="J242" s="850"/>
      <c r="K242" s="85">
        <f>SUMIF(J16:J231,"SB(VB)",K16:K231)</f>
        <v>0</v>
      </c>
    </row>
    <row r="243" spans="1:13" x14ac:dyDescent="0.2">
      <c r="A243" s="859" t="s">
        <v>212</v>
      </c>
      <c r="B243" s="860"/>
      <c r="C243" s="860"/>
      <c r="D243" s="860"/>
      <c r="E243" s="860"/>
      <c r="F243" s="860"/>
      <c r="G243" s="860"/>
      <c r="H243" s="860"/>
      <c r="I243" s="860"/>
      <c r="J243" s="861"/>
      <c r="K243" s="85">
        <f>SUMIF(J14:J231,"SB(KPP)",K14:K231)</f>
        <v>0</v>
      </c>
      <c r="L243" s="39"/>
      <c r="M243" s="39"/>
    </row>
    <row r="244" spans="1:13" ht="14.25" customHeight="1" x14ac:dyDescent="0.2">
      <c r="A244" s="883" t="s">
        <v>196</v>
      </c>
      <c r="B244" s="884"/>
      <c r="C244" s="884"/>
      <c r="D244" s="884"/>
      <c r="E244" s="884"/>
      <c r="F244" s="884"/>
      <c r="G244" s="884"/>
      <c r="H244" s="884"/>
      <c r="I244" s="884"/>
      <c r="J244" s="885"/>
      <c r="K244" s="85">
        <f>SUMIF(J14:J229,"SB(ES)",K14:K229)</f>
        <v>0</v>
      </c>
    </row>
    <row r="245" spans="1:13" ht="14.25" customHeight="1" x14ac:dyDescent="0.2">
      <c r="A245" s="851" t="s">
        <v>59</v>
      </c>
      <c r="B245" s="852"/>
      <c r="C245" s="852"/>
      <c r="D245" s="852"/>
      <c r="E245" s="852"/>
      <c r="F245" s="852"/>
      <c r="G245" s="852"/>
      <c r="H245" s="852"/>
      <c r="I245" s="852"/>
      <c r="J245" s="853"/>
      <c r="K245" s="86">
        <f>SUMIF(J18:J228,"SB(L)",K18:K228)</f>
        <v>1490.4</v>
      </c>
    </row>
    <row r="246" spans="1:13" x14ac:dyDescent="0.2">
      <c r="A246" s="851" t="s">
        <v>92</v>
      </c>
      <c r="B246" s="852"/>
      <c r="C246" s="852"/>
      <c r="D246" s="852"/>
      <c r="E246" s="852"/>
      <c r="F246" s="852"/>
      <c r="G246" s="852"/>
      <c r="H246" s="852"/>
      <c r="I246" s="852"/>
      <c r="J246" s="853"/>
      <c r="K246" s="86">
        <f>SUMIF(J18:J231,"SB(SPL)",K18:K231)</f>
        <v>3.6</v>
      </c>
    </row>
    <row r="247" spans="1:13" x14ac:dyDescent="0.2">
      <c r="A247" s="851" t="s">
        <v>95</v>
      </c>
      <c r="B247" s="852"/>
      <c r="C247" s="852"/>
      <c r="D247" s="852"/>
      <c r="E247" s="852"/>
      <c r="F247" s="852"/>
      <c r="G247" s="852"/>
      <c r="H247" s="852"/>
      <c r="I247" s="852"/>
      <c r="J247" s="853"/>
      <c r="K247" s="86">
        <f>SUMIF(J14:J231,"SB(ŽPL)",K14:K231)</f>
        <v>441.9</v>
      </c>
    </row>
    <row r="248" spans="1:13" ht="12" customHeight="1" x14ac:dyDescent="0.2">
      <c r="A248" s="851" t="s">
        <v>93</v>
      </c>
      <c r="B248" s="852"/>
      <c r="C248" s="852"/>
      <c r="D248" s="852"/>
      <c r="E248" s="852"/>
      <c r="F248" s="852"/>
      <c r="G248" s="852"/>
      <c r="H248" s="852"/>
      <c r="I248" s="852"/>
      <c r="J248" s="853"/>
      <c r="K248" s="86">
        <f>SUMIF(J14:J231,"SB(VRL)",K14:K231)</f>
        <v>0</v>
      </c>
    </row>
    <row r="249" spans="1:13" ht="15" customHeight="1" x14ac:dyDescent="0.2">
      <c r="A249" s="851" t="s">
        <v>264</v>
      </c>
      <c r="B249" s="852"/>
      <c r="C249" s="852"/>
      <c r="D249" s="852"/>
      <c r="E249" s="852"/>
      <c r="F249" s="852"/>
      <c r="G249" s="852"/>
      <c r="H249" s="852"/>
      <c r="I249" s="852"/>
      <c r="J249" s="853"/>
      <c r="K249" s="86">
        <f>SUMIF(J15:J232,"KPP",K15:K232)</f>
        <v>0</v>
      </c>
      <c r="L249" s="39"/>
      <c r="M249" s="39"/>
    </row>
    <row r="250" spans="1:13" x14ac:dyDescent="0.2">
      <c r="A250" s="856" t="s">
        <v>15</v>
      </c>
      <c r="B250" s="857"/>
      <c r="C250" s="857"/>
      <c r="D250" s="857"/>
      <c r="E250" s="857"/>
      <c r="F250" s="857"/>
      <c r="G250" s="857"/>
      <c r="H250" s="857"/>
      <c r="I250" s="857"/>
      <c r="J250" s="858"/>
      <c r="K250" s="87">
        <f>SUM(K251:K254)</f>
        <v>409.3</v>
      </c>
    </row>
    <row r="251" spans="1:13" x14ac:dyDescent="0.2">
      <c r="A251" s="890" t="s">
        <v>166</v>
      </c>
      <c r="B251" s="891"/>
      <c r="C251" s="891"/>
      <c r="D251" s="891"/>
      <c r="E251" s="891"/>
      <c r="F251" s="891"/>
      <c r="G251" s="891"/>
      <c r="H251" s="891"/>
      <c r="I251" s="891"/>
      <c r="J251" s="892"/>
      <c r="K251" s="85">
        <f>SUMIF(J17:J231,"KVJUD",K17:K231)</f>
        <v>0</v>
      </c>
    </row>
    <row r="252" spans="1:13" ht="13.5" customHeight="1" x14ac:dyDescent="0.2">
      <c r="A252" s="848" t="s">
        <v>22</v>
      </c>
      <c r="B252" s="849"/>
      <c r="C252" s="849"/>
      <c r="D252" s="849"/>
      <c r="E252" s="849"/>
      <c r="F252" s="849"/>
      <c r="G252" s="849"/>
      <c r="H252" s="849"/>
      <c r="I252" s="849"/>
      <c r="J252" s="850"/>
      <c r="K252" s="85">
        <f>SUMIF(J14:J231,"LRVB",K14:K231)</f>
        <v>32.5</v>
      </c>
    </row>
    <row r="253" spans="1:13" ht="14.25" customHeight="1" x14ac:dyDescent="0.2">
      <c r="A253" s="883" t="s">
        <v>21</v>
      </c>
      <c r="B253" s="884"/>
      <c r="C253" s="884"/>
      <c r="D253" s="884"/>
      <c r="E253" s="884"/>
      <c r="F253" s="884"/>
      <c r="G253" s="884"/>
      <c r="H253" s="884"/>
      <c r="I253" s="884"/>
      <c r="J253" s="885"/>
      <c r="K253" s="85">
        <f>SUMIF(J15:J228,"ES",K15:K228)</f>
        <v>366.8</v>
      </c>
    </row>
    <row r="254" spans="1:13" ht="15.75" customHeight="1" x14ac:dyDescent="0.2">
      <c r="A254" s="848" t="s">
        <v>23</v>
      </c>
      <c r="B254" s="849"/>
      <c r="C254" s="849"/>
      <c r="D254" s="849"/>
      <c r="E254" s="849"/>
      <c r="F254" s="849"/>
      <c r="G254" s="849"/>
      <c r="H254" s="849"/>
      <c r="I254" s="849"/>
      <c r="J254" s="850"/>
      <c r="K254" s="85">
        <f>SUMIF(J13:J231,"Kt",K13:K231)</f>
        <v>10</v>
      </c>
    </row>
    <row r="255" spans="1:13" ht="15" customHeight="1" thickBot="1" x14ac:dyDescent="0.25">
      <c r="A255" s="845" t="s">
        <v>16</v>
      </c>
      <c r="B255" s="846"/>
      <c r="C255" s="846"/>
      <c r="D255" s="846"/>
      <c r="E255" s="846"/>
      <c r="F255" s="846"/>
      <c r="G255" s="846"/>
      <c r="H255" s="846"/>
      <c r="I255" s="846"/>
      <c r="J255" s="847"/>
      <c r="K255" s="88">
        <f>SUM(K236,K250)</f>
        <v>13434.7</v>
      </c>
      <c r="M255" s="3"/>
    </row>
    <row r="256" spans="1:13" x14ac:dyDescent="0.2">
      <c r="K256" s="9"/>
      <c r="L256" s="9"/>
      <c r="M256" s="7"/>
    </row>
    <row r="257" spans="6:13" x14ac:dyDescent="0.2">
      <c r="F257" s="1025" t="s">
        <v>340</v>
      </c>
      <c r="G257" s="1025"/>
      <c r="H257" s="1025"/>
      <c r="I257" s="1025"/>
      <c r="J257" s="1025"/>
      <c r="K257" s="1025"/>
      <c r="L257" s="52"/>
      <c r="M257" s="7"/>
    </row>
    <row r="258" spans="6:13" x14ac:dyDescent="0.2">
      <c r="K258" s="64"/>
      <c r="L258" s="9"/>
      <c r="M258" s="9"/>
    </row>
    <row r="259" spans="6:13" x14ac:dyDescent="0.2">
      <c r="K259" s="14"/>
    </row>
    <row r="261" spans="6:13" x14ac:dyDescent="0.2">
      <c r="K261" s="39"/>
    </row>
  </sheetData>
  <mergeCells count="302">
    <mergeCell ref="F257:K257"/>
    <mergeCell ref="C221:J221"/>
    <mergeCell ref="D209:D210"/>
    <mergeCell ref="C200:K200"/>
    <mergeCell ref="E184:E188"/>
    <mergeCell ref="E174:E176"/>
    <mergeCell ref="H48:H49"/>
    <mergeCell ref="I48:I49"/>
    <mergeCell ref="E169:E170"/>
    <mergeCell ref="E156:E158"/>
    <mergeCell ref="E134:E135"/>
    <mergeCell ref="E159:E160"/>
    <mergeCell ref="I211:I212"/>
    <mergeCell ref="F169:F170"/>
    <mergeCell ref="C178:J178"/>
    <mergeCell ref="I180:I183"/>
    <mergeCell ref="G181:G183"/>
    <mergeCell ref="C199:J199"/>
    <mergeCell ref="L132:L133"/>
    <mergeCell ref="I139:I144"/>
    <mergeCell ref="I148:I150"/>
    <mergeCell ref="G205:G208"/>
    <mergeCell ref="I202:I205"/>
    <mergeCell ref="F209:F210"/>
    <mergeCell ref="F171:F173"/>
    <mergeCell ref="L171:L173"/>
    <mergeCell ref="G174:G176"/>
    <mergeCell ref="L157:L158"/>
    <mergeCell ref="L162:L163"/>
    <mergeCell ref="F156:F158"/>
    <mergeCell ref="F148:F150"/>
    <mergeCell ref="I154:I155"/>
    <mergeCell ref="L145:L146"/>
    <mergeCell ref="L11:L12"/>
    <mergeCell ref="A10:A12"/>
    <mergeCell ref="G10:G12"/>
    <mergeCell ref="H10:H12"/>
    <mergeCell ref="E10:E12"/>
    <mergeCell ref="F10:F12"/>
    <mergeCell ref="B10:B12"/>
    <mergeCell ref="C10:C12"/>
    <mergeCell ref="G44:G45"/>
    <mergeCell ref="I44:I45"/>
    <mergeCell ref="D44:D45"/>
    <mergeCell ref="L231:M231"/>
    <mergeCell ref="L230:M230"/>
    <mergeCell ref="E161:E164"/>
    <mergeCell ref="G165:G166"/>
    <mergeCell ref="G161:G164"/>
    <mergeCell ref="I161:I164"/>
    <mergeCell ref="D24:D43"/>
    <mergeCell ref="H148:H150"/>
    <mergeCell ref="F48:F49"/>
    <mergeCell ref="E101:E102"/>
    <mergeCell ref="E132:E133"/>
    <mergeCell ref="E92:E93"/>
    <mergeCell ref="E90:E91"/>
    <mergeCell ref="E110:E115"/>
    <mergeCell ref="D132:D133"/>
    <mergeCell ref="D66:D67"/>
    <mergeCell ref="D68:D70"/>
    <mergeCell ref="F54:F55"/>
    <mergeCell ref="E58:E60"/>
    <mergeCell ref="F123:F126"/>
    <mergeCell ref="E52:E53"/>
    <mergeCell ref="D48:D49"/>
    <mergeCell ref="D46:D47"/>
    <mergeCell ref="E46:E47"/>
    <mergeCell ref="I46:I47"/>
    <mergeCell ref="E206:E207"/>
    <mergeCell ref="G151:G153"/>
    <mergeCell ref="E151:E153"/>
    <mergeCell ref="F151:F153"/>
    <mergeCell ref="H151:H153"/>
    <mergeCell ref="F165:F166"/>
    <mergeCell ref="G169:G170"/>
    <mergeCell ref="H156:H158"/>
    <mergeCell ref="F161:F164"/>
    <mergeCell ref="G46:G47"/>
    <mergeCell ref="H46:H47"/>
    <mergeCell ref="E181:E183"/>
    <mergeCell ref="E148:E150"/>
    <mergeCell ref="D50:D51"/>
    <mergeCell ref="D61:D63"/>
    <mergeCell ref="D52:D53"/>
    <mergeCell ref="D56:D57"/>
    <mergeCell ref="D54:D55"/>
    <mergeCell ref="F50:F51"/>
    <mergeCell ref="F159:F160"/>
    <mergeCell ref="I156:I158"/>
    <mergeCell ref="E171:E173"/>
    <mergeCell ref="G171:G173"/>
    <mergeCell ref="E145:E146"/>
    <mergeCell ref="D20:D23"/>
    <mergeCell ref="B20:B23"/>
    <mergeCell ref="A13:M13"/>
    <mergeCell ref="L22:L23"/>
    <mergeCell ref="H20:H23"/>
    <mergeCell ref="B15:M15"/>
    <mergeCell ref="C16:M16"/>
    <mergeCell ref="I18:I19"/>
    <mergeCell ref="G18:G19"/>
    <mergeCell ref="G20:G23"/>
    <mergeCell ref="I20:I23"/>
    <mergeCell ref="E18:E19"/>
    <mergeCell ref="A151:A153"/>
    <mergeCell ref="E202:E204"/>
    <mergeCell ref="I151:I153"/>
    <mergeCell ref="F167:F168"/>
    <mergeCell ref="L184:L185"/>
    <mergeCell ref="I209:I210"/>
    <mergeCell ref="L154:L155"/>
    <mergeCell ref="L151:L152"/>
    <mergeCell ref="B151:B153"/>
    <mergeCell ref="C151:C153"/>
    <mergeCell ref="D151:D153"/>
    <mergeCell ref="L206:L207"/>
    <mergeCell ref="C179:M179"/>
    <mergeCell ref="G184:G189"/>
    <mergeCell ref="I166:I168"/>
    <mergeCell ref="G156:G158"/>
    <mergeCell ref="I159:I160"/>
    <mergeCell ref="H161:H164"/>
    <mergeCell ref="A253:J253"/>
    <mergeCell ref="A244:J244"/>
    <mergeCell ref="G209:G210"/>
    <mergeCell ref="A254:J254"/>
    <mergeCell ref="A240:J240"/>
    <mergeCell ref="D223:D224"/>
    <mergeCell ref="A251:J251"/>
    <mergeCell ref="E209:E210"/>
    <mergeCell ref="A235:J235"/>
    <mergeCell ref="B230:J230"/>
    <mergeCell ref="E226:E228"/>
    <mergeCell ref="I226:I228"/>
    <mergeCell ref="I223:I224"/>
    <mergeCell ref="E223:E224"/>
    <mergeCell ref="F223:F224"/>
    <mergeCell ref="G223:G224"/>
    <mergeCell ref="C229:J229"/>
    <mergeCell ref="G226:G228"/>
    <mergeCell ref="B231:J231"/>
    <mergeCell ref="A223:A224"/>
    <mergeCell ref="B223:B224"/>
    <mergeCell ref="A232:M232"/>
    <mergeCell ref="A68:A70"/>
    <mergeCell ref="C20:C23"/>
    <mergeCell ref="D10:D12"/>
    <mergeCell ref="A66:A67"/>
    <mergeCell ref="A249:J249"/>
    <mergeCell ref="G167:G168"/>
    <mergeCell ref="G50:G51"/>
    <mergeCell ref="E94:E95"/>
    <mergeCell ref="E68:E70"/>
    <mergeCell ref="E136:E138"/>
    <mergeCell ref="E127:E128"/>
    <mergeCell ref="F132:F133"/>
    <mergeCell ref="E154:E155"/>
    <mergeCell ref="E165:E166"/>
    <mergeCell ref="H159:H160"/>
    <mergeCell ref="H166:H168"/>
    <mergeCell ref="E167:E168"/>
    <mergeCell ref="D161:D164"/>
    <mergeCell ref="B66:B67"/>
    <mergeCell ref="C66:C67"/>
    <mergeCell ref="E66:E67"/>
    <mergeCell ref="D159:D160"/>
    <mergeCell ref="B134:B135"/>
    <mergeCell ref="C134:C135"/>
    <mergeCell ref="A255:J255"/>
    <mergeCell ref="A252:J252"/>
    <mergeCell ref="A248:J248"/>
    <mergeCell ref="C222:J222"/>
    <mergeCell ref="A209:A210"/>
    <mergeCell ref="B209:B210"/>
    <mergeCell ref="A250:J250"/>
    <mergeCell ref="A246:J246"/>
    <mergeCell ref="A247:J247"/>
    <mergeCell ref="A243:J243"/>
    <mergeCell ref="A239:J239"/>
    <mergeCell ref="A241:J241"/>
    <mergeCell ref="A236:J236"/>
    <mergeCell ref="A245:J245"/>
    <mergeCell ref="A242:J242"/>
    <mergeCell ref="I216:I217"/>
    <mergeCell ref="C209:C210"/>
    <mergeCell ref="E211:E213"/>
    <mergeCell ref="C223:C224"/>
    <mergeCell ref="A234:J234"/>
    <mergeCell ref="A238:J238"/>
    <mergeCell ref="A237:J237"/>
    <mergeCell ref="B68:B70"/>
    <mergeCell ref="C68:C70"/>
    <mergeCell ref="B123:B126"/>
    <mergeCell ref="C123:C126"/>
    <mergeCell ref="F134:F135"/>
    <mergeCell ref="G159:G160"/>
    <mergeCell ref="E80:E81"/>
    <mergeCell ref="G68:G70"/>
    <mergeCell ref="E71:E74"/>
    <mergeCell ref="F80:F81"/>
    <mergeCell ref="D123:D126"/>
    <mergeCell ref="E85:E87"/>
    <mergeCell ref="E103:E107"/>
    <mergeCell ref="F103:F108"/>
    <mergeCell ref="D134:D135"/>
    <mergeCell ref="E6:L6"/>
    <mergeCell ref="K10:K12"/>
    <mergeCell ref="L61:L63"/>
    <mergeCell ref="E78:E79"/>
    <mergeCell ref="L78:L79"/>
    <mergeCell ref="I78:I79"/>
    <mergeCell ref="H54:H55"/>
    <mergeCell ref="I54:I55"/>
    <mergeCell ref="G56:G57"/>
    <mergeCell ref="G58:G60"/>
    <mergeCell ref="I58:I59"/>
    <mergeCell ref="L58:L59"/>
    <mergeCell ref="G61:G63"/>
    <mergeCell ref="H61:H63"/>
    <mergeCell ref="E50:E51"/>
    <mergeCell ref="F66:F67"/>
    <mergeCell ref="E20:E23"/>
    <mergeCell ref="J10:J12"/>
    <mergeCell ref="L10:M10"/>
    <mergeCell ref="H50:H51"/>
    <mergeCell ref="F56:F57"/>
    <mergeCell ref="A7:M7"/>
    <mergeCell ref="A8:M8"/>
    <mergeCell ref="L9:M9"/>
    <mergeCell ref="L107:L108"/>
    <mergeCell ref="I52:I53"/>
    <mergeCell ref="I103:I108"/>
    <mergeCell ref="H66:H67"/>
    <mergeCell ref="E96:E97"/>
    <mergeCell ref="G71:G74"/>
    <mergeCell ref="F24:F43"/>
    <mergeCell ref="F44:F47"/>
    <mergeCell ref="E44:E45"/>
    <mergeCell ref="G48:G49"/>
    <mergeCell ref="F52:F53"/>
    <mergeCell ref="G66:G67"/>
    <mergeCell ref="F61:F63"/>
    <mergeCell ref="I56:I57"/>
    <mergeCell ref="I61:I63"/>
    <mergeCell ref="E24:E27"/>
    <mergeCell ref="I50:I51"/>
    <mergeCell ref="H52:H53"/>
    <mergeCell ref="E54:E55"/>
    <mergeCell ref="L96:L97"/>
    <mergeCell ref="E48:E49"/>
    <mergeCell ref="F58:F60"/>
    <mergeCell ref="E56:E57"/>
    <mergeCell ref="E61:E63"/>
    <mergeCell ref="J1:M2"/>
    <mergeCell ref="J3:M3"/>
    <mergeCell ref="H123:H126"/>
    <mergeCell ref="G103:G108"/>
    <mergeCell ref="G52:G53"/>
    <mergeCell ref="G78:G81"/>
    <mergeCell ref="G54:G55"/>
    <mergeCell ref="L90:L91"/>
    <mergeCell ref="L94:L95"/>
    <mergeCell ref="I65:I67"/>
    <mergeCell ref="I101:I102"/>
    <mergeCell ref="I85:I86"/>
    <mergeCell ref="I90:I91"/>
    <mergeCell ref="I68:I70"/>
    <mergeCell ref="I92:I93"/>
    <mergeCell ref="I80:I81"/>
    <mergeCell ref="I94:I95"/>
    <mergeCell ref="I83:I84"/>
    <mergeCell ref="L101:L102"/>
    <mergeCell ref="I96:I97"/>
    <mergeCell ref="I10:I12"/>
    <mergeCell ref="A14:M14"/>
    <mergeCell ref="F20:F23"/>
    <mergeCell ref="A20:A23"/>
    <mergeCell ref="A148:A150"/>
    <mergeCell ref="D148:D150"/>
    <mergeCell ref="I136:I138"/>
    <mergeCell ref="E123:E126"/>
    <mergeCell ref="H134:H135"/>
    <mergeCell ref="G101:G102"/>
    <mergeCell ref="A132:A133"/>
    <mergeCell ref="A123:A126"/>
    <mergeCell ref="E129:E130"/>
    <mergeCell ref="G129:G130"/>
    <mergeCell ref="A134:A135"/>
    <mergeCell ref="G123:G126"/>
    <mergeCell ref="B132:B133"/>
    <mergeCell ref="B148:B150"/>
    <mergeCell ref="C132:C133"/>
    <mergeCell ref="G127:G128"/>
    <mergeCell ref="G136:G138"/>
    <mergeCell ref="H139:H144"/>
    <mergeCell ref="G148:G150"/>
    <mergeCell ref="E139:E144"/>
    <mergeCell ref="C148:C150"/>
    <mergeCell ref="H132:H133"/>
    <mergeCell ref="G139:G144"/>
    <mergeCell ref="G134:G135"/>
  </mergeCells>
  <printOptions horizontalCentered="1"/>
  <pageMargins left="0.59055118110236227" right="0.19685039370078741" top="0.59055118110236227" bottom="0.19685039370078741" header="0" footer="0"/>
  <pageSetup paperSize="9" scale="78" orientation="portrait" r:id="rId1"/>
  <rowBreaks count="4" manualBreakCount="4">
    <brk id="51" max="12" man="1"/>
    <brk id="138" max="12" man="1"/>
    <brk id="178" max="12" man="1"/>
    <brk id="215"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62"/>
  <sheetViews>
    <sheetView zoomScaleNormal="100" zoomScaleSheetLayoutView="100" workbookViewId="0">
      <selection activeCell="Z22" sqref="Z22"/>
    </sheetView>
  </sheetViews>
  <sheetFormatPr defaultRowHeight="12.75" x14ac:dyDescent="0.2"/>
  <cols>
    <col min="1" max="4" width="2.7109375" style="4" customWidth="1"/>
    <col min="5" max="5" width="30" style="4" customWidth="1"/>
    <col min="6" max="6" width="3.28515625" style="12" customWidth="1"/>
    <col min="7" max="7" width="3.7109375" style="12" customWidth="1"/>
    <col min="8" max="8" width="3.28515625" style="410" customWidth="1"/>
    <col min="9" max="9" width="11.5703125" style="410" customWidth="1"/>
    <col min="10" max="10" width="7.42578125" style="19" customWidth="1"/>
    <col min="11" max="13" width="9.42578125" style="4" customWidth="1"/>
    <col min="14" max="14" width="36.5703125" style="4" customWidth="1"/>
    <col min="15" max="15" width="8.28515625" style="4" customWidth="1"/>
    <col min="16" max="16384" width="9.140625" style="3"/>
  </cols>
  <sheetData>
    <row r="1" spans="1:15" s="118" customFormat="1" ht="16.5" customHeight="1" x14ac:dyDescent="0.25">
      <c r="N1" s="1040" t="s">
        <v>321</v>
      </c>
      <c r="O1" s="1041"/>
    </row>
    <row r="2" spans="1:15" s="472" customFormat="1" ht="12" customHeight="1" x14ac:dyDescent="0.2">
      <c r="N2" s="1054"/>
      <c r="O2" s="1055"/>
    </row>
    <row r="3" spans="1:15" s="472" customFormat="1" ht="14.25" customHeight="1" x14ac:dyDescent="0.2">
      <c r="N3" s="473"/>
      <c r="O3" s="474"/>
    </row>
    <row r="4" spans="1:15" s="4" customFormat="1" ht="16.5" customHeight="1" x14ac:dyDescent="0.2">
      <c r="A4" s="475"/>
      <c r="B4" s="475"/>
      <c r="C4" s="475"/>
      <c r="D4" s="475"/>
      <c r="E4" s="808" t="s">
        <v>315</v>
      </c>
      <c r="F4" s="808"/>
      <c r="G4" s="808"/>
      <c r="H4" s="808"/>
      <c r="I4" s="808"/>
      <c r="J4" s="808"/>
      <c r="K4" s="808"/>
      <c r="L4" s="808"/>
      <c r="M4" s="808"/>
      <c r="N4" s="808"/>
      <c r="O4" s="475"/>
    </row>
    <row r="5" spans="1:15" ht="18" customHeight="1" x14ac:dyDescent="0.2">
      <c r="A5" s="830" t="s">
        <v>25</v>
      </c>
      <c r="B5" s="830"/>
      <c r="C5" s="830"/>
      <c r="D5" s="830"/>
      <c r="E5" s="830"/>
      <c r="F5" s="830"/>
      <c r="G5" s="830"/>
      <c r="H5" s="830"/>
      <c r="I5" s="830"/>
      <c r="J5" s="830"/>
      <c r="K5" s="830"/>
      <c r="L5" s="830"/>
      <c r="M5" s="830"/>
      <c r="N5" s="830"/>
      <c r="O5" s="830"/>
    </row>
    <row r="6" spans="1:15" ht="17.25" customHeight="1" x14ac:dyDescent="0.2">
      <c r="A6" s="831" t="s">
        <v>113</v>
      </c>
      <c r="B6" s="831"/>
      <c r="C6" s="831"/>
      <c r="D6" s="831"/>
      <c r="E6" s="831"/>
      <c r="F6" s="831"/>
      <c r="G6" s="831"/>
      <c r="H6" s="831"/>
      <c r="I6" s="831"/>
      <c r="J6" s="831"/>
      <c r="K6" s="831"/>
      <c r="L6" s="831"/>
      <c r="M6" s="831"/>
      <c r="N6" s="831"/>
      <c r="O6" s="831"/>
    </row>
    <row r="7" spans="1:15" ht="16.5" customHeight="1" thickBot="1" x14ac:dyDescent="0.25">
      <c r="N7" s="832" t="s">
        <v>109</v>
      </c>
      <c r="O7" s="832"/>
    </row>
    <row r="8" spans="1:15" s="42" customFormat="1" ht="28.5" customHeight="1" x14ac:dyDescent="0.2">
      <c r="A8" s="996" t="s">
        <v>17</v>
      </c>
      <c r="B8" s="867" t="s">
        <v>0</v>
      </c>
      <c r="C8" s="867" t="s">
        <v>1</v>
      </c>
      <c r="D8" s="867" t="s">
        <v>73</v>
      </c>
      <c r="E8" s="1004" t="s">
        <v>12</v>
      </c>
      <c r="F8" s="867" t="s">
        <v>2</v>
      </c>
      <c r="G8" s="867" t="s">
        <v>116</v>
      </c>
      <c r="H8" s="1001" t="s">
        <v>3</v>
      </c>
      <c r="I8" s="1051" t="s">
        <v>74</v>
      </c>
      <c r="J8" s="825" t="s">
        <v>4</v>
      </c>
      <c r="K8" s="809" t="s">
        <v>316</v>
      </c>
      <c r="L8" s="809" t="s">
        <v>319</v>
      </c>
      <c r="M8" s="809" t="s">
        <v>320</v>
      </c>
      <c r="N8" s="828" t="s">
        <v>11</v>
      </c>
      <c r="O8" s="829"/>
    </row>
    <row r="9" spans="1:15" s="42" customFormat="1" ht="33" customHeight="1" x14ac:dyDescent="0.2">
      <c r="A9" s="997"/>
      <c r="B9" s="868"/>
      <c r="C9" s="868"/>
      <c r="D9" s="868"/>
      <c r="E9" s="1005"/>
      <c r="F9" s="868"/>
      <c r="G9" s="999"/>
      <c r="H9" s="1002"/>
      <c r="I9" s="1052"/>
      <c r="J9" s="826"/>
      <c r="K9" s="810"/>
      <c r="L9" s="810"/>
      <c r="M9" s="810"/>
      <c r="N9" s="994" t="s">
        <v>12</v>
      </c>
      <c r="O9" s="476" t="s">
        <v>87</v>
      </c>
    </row>
    <row r="10" spans="1:15" s="42" customFormat="1" ht="58.5" customHeight="1" thickBot="1" x14ac:dyDescent="0.25">
      <c r="A10" s="998"/>
      <c r="B10" s="869"/>
      <c r="C10" s="869"/>
      <c r="D10" s="869"/>
      <c r="E10" s="1006"/>
      <c r="F10" s="869"/>
      <c r="G10" s="1000"/>
      <c r="H10" s="1003"/>
      <c r="I10" s="1053"/>
      <c r="J10" s="827"/>
      <c r="K10" s="811"/>
      <c r="L10" s="811"/>
      <c r="M10" s="811"/>
      <c r="N10" s="995"/>
      <c r="O10" s="477" t="s">
        <v>90</v>
      </c>
    </row>
    <row r="11" spans="1:15" s="11" customFormat="1" ht="15" customHeight="1" x14ac:dyDescent="0.2">
      <c r="A11" s="916" t="s">
        <v>61</v>
      </c>
      <c r="B11" s="917"/>
      <c r="C11" s="917"/>
      <c r="D11" s="917"/>
      <c r="E11" s="917"/>
      <c r="F11" s="917"/>
      <c r="G11" s="917"/>
      <c r="H11" s="917"/>
      <c r="I11" s="917"/>
      <c r="J11" s="917"/>
      <c r="K11" s="917"/>
      <c r="L11" s="917"/>
      <c r="M11" s="917"/>
      <c r="N11" s="917"/>
      <c r="O11" s="918"/>
    </row>
    <row r="12" spans="1:15" s="11" customFormat="1" ht="14.25" customHeight="1" x14ac:dyDescent="0.2">
      <c r="A12" s="777" t="s">
        <v>45</v>
      </c>
      <c r="B12" s="778"/>
      <c r="C12" s="778"/>
      <c r="D12" s="778"/>
      <c r="E12" s="778"/>
      <c r="F12" s="778"/>
      <c r="G12" s="778"/>
      <c r="H12" s="778"/>
      <c r="I12" s="778"/>
      <c r="J12" s="778"/>
      <c r="K12" s="778"/>
      <c r="L12" s="778"/>
      <c r="M12" s="778"/>
      <c r="N12" s="778"/>
      <c r="O12" s="779"/>
    </row>
    <row r="13" spans="1:15" ht="15" customHeight="1" x14ac:dyDescent="0.2">
      <c r="A13" s="24" t="s">
        <v>5</v>
      </c>
      <c r="B13" s="921" t="s">
        <v>62</v>
      </c>
      <c r="C13" s="922"/>
      <c r="D13" s="922"/>
      <c r="E13" s="922"/>
      <c r="F13" s="922"/>
      <c r="G13" s="922"/>
      <c r="H13" s="922"/>
      <c r="I13" s="922"/>
      <c r="J13" s="922"/>
      <c r="K13" s="922"/>
      <c r="L13" s="922"/>
      <c r="M13" s="922"/>
      <c r="N13" s="922"/>
      <c r="O13" s="923"/>
    </row>
    <row r="14" spans="1:15" ht="15.75" customHeight="1" x14ac:dyDescent="0.2">
      <c r="A14" s="35" t="s">
        <v>5</v>
      </c>
      <c r="B14" s="36" t="s">
        <v>5</v>
      </c>
      <c r="C14" s="924" t="s">
        <v>41</v>
      </c>
      <c r="D14" s="925"/>
      <c r="E14" s="925"/>
      <c r="F14" s="925"/>
      <c r="G14" s="925"/>
      <c r="H14" s="925"/>
      <c r="I14" s="925"/>
      <c r="J14" s="925"/>
      <c r="K14" s="925"/>
      <c r="L14" s="925"/>
      <c r="M14" s="925"/>
      <c r="N14" s="925"/>
      <c r="O14" s="926"/>
    </row>
    <row r="15" spans="1:15" ht="39" customHeight="1" x14ac:dyDescent="0.2">
      <c r="A15" s="353" t="s">
        <v>5</v>
      </c>
      <c r="B15" s="354" t="s">
        <v>5</v>
      </c>
      <c r="C15" s="355" t="s">
        <v>5</v>
      </c>
      <c r="D15" s="349"/>
      <c r="E15" s="174" t="s">
        <v>96</v>
      </c>
      <c r="F15" s="108"/>
      <c r="G15" s="186"/>
      <c r="H15" s="181" t="s">
        <v>27</v>
      </c>
      <c r="I15" s="346" t="s">
        <v>210</v>
      </c>
      <c r="J15" s="34"/>
      <c r="K15" s="95"/>
      <c r="L15" s="196"/>
      <c r="M15" s="92"/>
      <c r="N15" s="200"/>
      <c r="O15" s="311"/>
    </row>
    <row r="16" spans="1:15" ht="16.5" customHeight="1" x14ac:dyDescent="0.2">
      <c r="A16" s="353"/>
      <c r="B16" s="354"/>
      <c r="C16" s="355"/>
      <c r="D16" s="347" t="s">
        <v>5</v>
      </c>
      <c r="E16" s="720" t="s">
        <v>115</v>
      </c>
      <c r="F16" s="372"/>
      <c r="G16" s="736" t="s">
        <v>118</v>
      </c>
      <c r="H16" s="342"/>
      <c r="I16" s="799"/>
      <c r="J16" s="48" t="s">
        <v>24</v>
      </c>
      <c r="K16" s="114">
        <v>140</v>
      </c>
      <c r="L16" s="96">
        <v>140</v>
      </c>
      <c r="M16" s="91"/>
      <c r="N16" s="40" t="s">
        <v>331</v>
      </c>
      <c r="O16" s="312">
        <v>3.9</v>
      </c>
    </row>
    <row r="17" spans="1:15" ht="25.5" customHeight="1" x14ac:dyDescent="0.2">
      <c r="A17" s="353"/>
      <c r="B17" s="354"/>
      <c r="C17" s="355"/>
      <c r="D17" s="348"/>
      <c r="E17" s="721"/>
      <c r="F17" s="372"/>
      <c r="G17" s="736"/>
      <c r="H17" s="342"/>
      <c r="I17" s="799"/>
      <c r="J17" s="23"/>
      <c r="K17" s="95"/>
      <c r="L17" s="196"/>
      <c r="M17" s="92"/>
      <c r="N17" s="30" t="s">
        <v>317</v>
      </c>
      <c r="O17" s="313" t="s">
        <v>227</v>
      </c>
    </row>
    <row r="18" spans="1:15" ht="16.5" customHeight="1" x14ac:dyDescent="0.2">
      <c r="A18" s="714"/>
      <c r="B18" s="833"/>
      <c r="C18" s="735"/>
      <c r="D18" s="840" t="s">
        <v>7</v>
      </c>
      <c r="E18" s="720" t="s">
        <v>30</v>
      </c>
      <c r="F18" s="780" t="s">
        <v>99</v>
      </c>
      <c r="G18" s="755" t="s">
        <v>119</v>
      </c>
      <c r="H18" s="723"/>
      <c r="I18" s="767"/>
      <c r="J18" s="368" t="s">
        <v>24</v>
      </c>
      <c r="K18" s="114">
        <v>15.6</v>
      </c>
      <c r="L18" s="96">
        <v>15.6</v>
      </c>
      <c r="M18" s="91"/>
      <c r="N18" s="185" t="s">
        <v>32</v>
      </c>
      <c r="O18" s="338">
        <v>4</v>
      </c>
    </row>
    <row r="19" spans="1:15" ht="16.5" customHeight="1" x14ac:dyDescent="0.2">
      <c r="A19" s="714"/>
      <c r="B19" s="833"/>
      <c r="C19" s="735"/>
      <c r="D19" s="744"/>
      <c r="E19" s="721"/>
      <c r="F19" s="781"/>
      <c r="G19" s="818"/>
      <c r="H19" s="723"/>
      <c r="I19" s="767"/>
      <c r="J19" s="367"/>
      <c r="K19" s="95"/>
      <c r="L19" s="196"/>
      <c r="M19" s="92"/>
      <c r="N19" s="30" t="s">
        <v>86</v>
      </c>
      <c r="O19" s="31">
        <v>3</v>
      </c>
    </row>
    <row r="20" spans="1:15" ht="16.5" customHeight="1" x14ac:dyDescent="0.2">
      <c r="A20" s="714"/>
      <c r="B20" s="833"/>
      <c r="C20" s="735"/>
      <c r="D20" s="744"/>
      <c r="E20" s="721"/>
      <c r="F20" s="781"/>
      <c r="G20" s="818"/>
      <c r="H20" s="723"/>
      <c r="I20" s="767"/>
      <c r="J20" s="367" t="s">
        <v>58</v>
      </c>
      <c r="K20" s="95">
        <v>55</v>
      </c>
      <c r="L20" s="678">
        <f>55-11.9</f>
        <v>43.1</v>
      </c>
      <c r="M20" s="609">
        <f>L20-K20</f>
        <v>-11.9</v>
      </c>
      <c r="N20" s="919" t="s">
        <v>163</v>
      </c>
      <c r="O20" s="37">
        <v>100</v>
      </c>
    </row>
    <row r="21" spans="1:15" ht="15.75" customHeight="1" x14ac:dyDescent="0.2">
      <c r="A21" s="714"/>
      <c r="B21" s="833"/>
      <c r="C21" s="735"/>
      <c r="D21" s="744"/>
      <c r="E21" s="722"/>
      <c r="F21" s="782"/>
      <c r="G21" s="927"/>
      <c r="H21" s="723"/>
      <c r="I21" s="768"/>
      <c r="J21" s="207"/>
      <c r="K21" s="94"/>
      <c r="L21" s="97"/>
      <c r="M21" s="90"/>
      <c r="N21" s="920"/>
      <c r="O21" s="157"/>
    </row>
    <row r="22" spans="1:15" ht="18" customHeight="1" x14ac:dyDescent="0.2">
      <c r="A22" s="353"/>
      <c r="B22" s="354"/>
      <c r="C22" s="355"/>
      <c r="D22" s="840" t="s">
        <v>26</v>
      </c>
      <c r="E22" s="720" t="s">
        <v>31</v>
      </c>
      <c r="F22" s="788"/>
      <c r="G22" s="299"/>
      <c r="H22" s="342"/>
      <c r="I22" s="654"/>
      <c r="J22" s="659" t="s">
        <v>24</v>
      </c>
      <c r="K22" s="95">
        <v>313.39999999999998</v>
      </c>
      <c r="L22" s="196">
        <v>313.39999999999998</v>
      </c>
      <c r="M22" s="92"/>
      <c r="N22" s="478" t="s">
        <v>228</v>
      </c>
      <c r="O22" s="542"/>
    </row>
    <row r="23" spans="1:15" ht="29.25" customHeight="1" x14ac:dyDescent="0.2">
      <c r="A23" s="353"/>
      <c r="B23" s="354"/>
      <c r="C23" s="355"/>
      <c r="D23" s="744"/>
      <c r="E23" s="802"/>
      <c r="F23" s="789"/>
      <c r="G23" s="372"/>
      <c r="H23" s="342"/>
      <c r="I23" s="654"/>
      <c r="J23" s="659" t="s">
        <v>58</v>
      </c>
      <c r="K23" s="95">
        <v>91</v>
      </c>
      <c r="L23" s="196">
        <f>97.5-6.5</f>
        <v>91</v>
      </c>
      <c r="M23" s="609"/>
      <c r="N23" s="395" t="s">
        <v>229</v>
      </c>
      <c r="O23" s="37">
        <v>430</v>
      </c>
    </row>
    <row r="24" spans="1:15" ht="25.5" customHeight="1" x14ac:dyDescent="0.2">
      <c r="A24" s="353"/>
      <c r="B24" s="354"/>
      <c r="C24" s="355"/>
      <c r="D24" s="744"/>
      <c r="E24" s="802"/>
      <c r="F24" s="789"/>
      <c r="G24" s="372"/>
      <c r="H24" s="342"/>
      <c r="I24" s="654"/>
      <c r="J24" s="659"/>
      <c r="K24" s="95"/>
      <c r="L24" s="196"/>
      <c r="M24" s="92"/>
      <c r="N24" s="380" t="s">
        <v>182</v>
      </c>
      <c r="O24" s="543">
        <v>42</v>
      </c>
    </row>
    <row r="25" spans="1:15" ht="15" customHeight="1" x14ac:dyDescent="0.2">
      <c r="A25" s="353"/>
      <c r="B25" s="354"/>
      <c r="C25" s="355"/>
      <c r="D25" s="744"/>
      <c r="E25" s="802"/>
      <c r="F25" s="789"/>
      <c r="G25" s="359"/>
      <c r="H25" s="342"/>
      <c r="I25" s="343"/>
      <c r="J25" s="367"/>
      <c r="K25" s="95"/>
      <c r="L25" s="196"/>
      <c r="M25" s="92"/>
      <c r="N25" s="245" t="s">
        <v>230</v>
      </c>
      <c r="O25" s="243"/>
    </row>
    <row r="26" spans="1:15" ht="13.5" customHeight="1" x14ac:dyDescent="0.2">
      <c r="A26" s="353"/>
      <c r="B26" s="354"/>
      <c r="C26" s="355"/>
      <c r="D26" s="744"/>
      <c r="E26" s="153"/>
      <c r="F26" s="789"/>
      <c r="G26" s="359"/>
      <c r="H26" s="342"/>
      <c r="I26" s="343"/>
      <c r="J26" s="367"/>
      <c r="K26" s="95"/>
      <c r="L26" s="196"/>
      <c r="M26" s="92"/>
      <c r="N26" s="395" t="s">
        <v>111</v>
      </c>
      <c r="O26" s="37">
        <v>13</v>
      </c>
    </row>
    <row r="27" spans="1:15" ht="13.5" customHeight="1" x14ac:dyDescent="0.2">
      <c r="A27" s="353"/>
      <c r="B27" s="354"/>
      <c r="C27" s="355"/>
      <c r="D27" s="744"/>
      <c r="E27" s="153"/>
      <c r="F27" s="789"/>
      <c r="G27" s="359"/>
      <c r="H27" s="342"/>
      <c r="I27" s="343"/>
      <c r="J27" s="367"/>
      <c r="K27" s="95"/>
      <c r="L27" s="196"/>
      <c r="M27" s="92"/>
      <c r="N27" s="358" t="s">
        <v>33</v>
      </c>
      <c r="O27" s="244" t="s">
        <v>231</v>
      </c>
    </row>
    <row r="28" spans="1:15" ht="13.5" customHeight="1" x14ac:dyDescent="0.2">
      <c r="A28" s="353"/>
      <c r="B28" s="354"/>
      <c r="C28" s="355"/>
      <c r="D28" s="744"/>
      <c r="E28" s="153"/>
      <c r="F28" s="789"/>
      <c r="G28" s="359"/>
      <c r="H28" s="342"/>
      <c r="I28" s="343"/>
      <c r="J28" s="367"/>
      <c r="K28" s="95"/>
      <c r="L28" s="196"/>
      <c r="M28" s="92"/>
      <c r="N28" s="358" t="s">
        <v>85</v>
      </c>
      <c r="O28" s="244" t="s">
        <v>232</v>
      </c>
    </row>
    <row r="29" spans="1:15" ht="13.5" customHeight="1" x14ac:dyDescent="0.2">
      <c r="A29" s="353"/>
      <c r="B29" s="354"/>
      <c r="C29" s="355"/>
      <c r="D29" s="744"/>
      <c r="E29" s="153"/>
      <c r="F29" s="789"/>
      <c r="G29" s="359"/>
      <c r="H29" s="342"/>
      <c r="I29" s="343"/>
      <c r="J29" s="367"/>
      <c r="K29" s="95"/>
      <c r="L29" s="196"/>
      <c r="M29" s="92"/>
      <c r="N29" s="358" t="s">
        <v>233</v>
      </c>
      <c r="O29" s="244" t="s">
        <v>234</v>
      </c>
    </row>
    <row r="30" spans="1:15" ht="13.5" customHeight="1" x14ac:dyDescent="0.2">
      <c r="A30" s="353"/>
      <c r="B30" s="354"/>
      <c r="C30" s="355"/>
      <c r="D30" s="744"/>
      <c r="E30" s="153"/>
      <c r="F30" s="789"/>
      <c r="G30" s="359"/>
      <c r="H30" s="342"/>
      <c r="I30" s="343"/>
      <c r="J30" s="367"/>
      <c r="K30" s="95"/>
      <c r="L30" s="196"/>
      <c r="M30" s="92"/>
      <c r="N30" s="122" t="s">
        <v>235</v>
      </c>
      <c r="O30" s="244" t="s">
        <v>236</v>
      </c>
    </row>
    <row r="31" spans="1:15" ht="13.5" customHeight="1" x14ac:dyDescent="0.2">
      <c r="A31" s="668"/>
      <c r="B31" s="667"/>
      <c r="C31" s="669"/>
      <c r="D31" s="744"/>
      <c r="E31" s="153"/>
      <c r="F31" s="789"/>
      <c r="G31" s="671"/>
      <c r="H31" s="664"/>
      <c r="I31" s="665"/>
      <c r="J31" s="670"/>
      <c r="K31" s="95"/>
      <c r="L31" s="196"/>
      <c r="M31" s="92"/>
      <c r="N31" s="666" t="s">
        <v>351</v>
      </c>
      <c r="O31" s="244" t="s">
        <v>280</v>
      </c>
    </row>
    <row r="32" spans="1:15" ht="13.5" customHeight="1" x14ac:dyDescent="0.2">
      <c r="A32" s="668"/>
      <c r="B32" s="667"/>
      <c r="C32" s="669"/>
      <c r="D32" s="744"/>
      <c r="E32" s="153"/>
      <c r="F32" s="789"/>
      <c r="G32" s="671"/>
      <c r="H32" s="664"/>
      <c r="I32" s="665"/>
      <c r="J32" s="670"/>
      <c r="K32" s="95"/>
      <c r="L32" s="196"/>
      <c r="M32" s="92"/>
      <c r="N32" s="666" t="s">
        <v>352</v>
      </c>
      <c r="O32" s="244" t="s">
        <v>353</v>
      </c>
    </row>
    <row r="33" spans="1:15" ht="13.5" customHeight="1" x14ac:dyDescent="0.2">
      <c r="A33" s="668"/>
      <c r="B33" s="667"/>
      <c r="C33" s="669"/>
      <c r="D33" s="744"/>
      <c r="E33" s="153"/>
      <c r="F33" s="789"/>
      <c r="G33" s="671"/>
      <c r="H33" s="664"/>
      <c r="I33" s="665"/>
      <c r="J33" s="670"/>
      <c r="K33" s="95"/>
      <c r="L33" s="196"/>
      <c r="M33" s="92"/>
      <c r="N33" s="300" t="s">
        <v>354</v>
      </c>
      <c r="O33" s="244" t="s">
        <v>355</v>
      </c>
    </row>
    <row r="34" spans="1:15" ht="14.25" customHeight="1" x14ac:dyDescent="0.2">
      <c r="A34" s="353"/>
      <c r="B34" s="354"/>
      <c r="C34" s="355"/>
      <c r="D34" s="744"/>
      <c r="E34" s="153"/>
      <c r="F34" s="789"/>
      <c r="G34" s="359"/>
      <c r="H34" s="342"/>
      <c r="I34" s="343"/>
      <c r="J34" s="367"/>
      <c r="K34" s="95"/>
      <c r="L34" s="196"/>
      <c r="M34" s="92"/>
      <c r="N34" s="245" t="s">
        <v>237</v>
      </c>
      <c r="O34" s="243"/>
    </row>
    <row r="35" spans="1:15" ht="13.5" customHeight="1" x14ac:dyDescent="0.2">
      <c r="A35" s="353"/>
      <c r="B35" s="354"/>
      <c r="C35" s="355"/>
      <c r="D35" s="744"/>
      <c r="E35" s="153"/>
      <c r="F35" s="789"/>
      <c r="G35" s="359"/>
      <c r="H35" s="342"/>
      <c r="I35" s="343"/>
      <c r="J35" s="367"/>
      <c r="K35" s="95"/>
      <c r="L35" s="196"/>
      <c r="M35" s="92"/>
      <c r="N35" s="358" t="s">
        <v>184</v>
      </c>
      <c r="O35" s="246" t="s">
        <v>238</v>
      </c>
    </row>
    <row r="36" spans="1:15" ht="16.5" customHeight="1" x14ac:dyDescent="0.2">
      <c r="A36" s="353"/>
      <c r="B36" s="354"/>
      <c r="C36" s="355"/>
      <c r="D36" s="744"/>
      <c r="E36" s="153"/>
      <c r="F36" s="789"/>
      <c r="G36" s="359"/>
      <c r="H36" s="342"/>
      <c r="I36" s="343"/>
      <c r="J36" s="367"/>
      <c r="K36" s="95"/>
      <c r="L36" s="196"/>
      <c r="M36" s="92"/>
      <c r="N36" s="300" t="s">
        <v>183</v>
      </c>
      <c r="O36" s="152" t="s">
        <v>160</v>
      </c>
    </row>
    <row r="37" spans="1:15" ht="15" customHeight="1" x14ac:dyDescent="0.2">
      <c r="A37" s="353"/>
      <c r="B37" s="354"/>
      <c r="C37" s="355"/>
      <c r="D37" s="744"/>
      <c r="E37" s="153"/>
      <c r="F37" s="789"/>
      <c r="G37" s="351"/>
      <c r="H37" s="342"/>
      <c r="I37" s="343"/>
      <c r="J37" s="367"/>
      <c r="K37" s="95"/>
      <c r="L37" s="196"/>
      <c r="M37" s="92"/>
      <c r="N37" s="245" t="s">
        <v>239</v>
      </c>
      <c r="O37" s="246"/>
    </row>
    <row r="38" spans="1:15" ht="15" customHeight="1" x14ac:dyDescent="0.2">
      <c r="A38" s="353"/>
      <c r="B38" s="354"/>
      <c r="C38" s="355"/>
      <c r="D38" s="744"/>
      <c r="E38" s="153"/>
      <c r="F38" s="789"/>
      <c r="G38" s="359"/>
      <c r="H38" s="342"/>
      <c r="I38" s="343"/>
      <c r="J38" s="367"/>
      <c r="K38" s="95"/>
      <c r="L38" s="196"/>
      <c r="M38" s="92"/>
      <c r="N38" s="358" t="s">
        <v>176</v>
      </c>
      <c r="O38" s="246">
        <v>150</v>
      </c>
    </row>
    <row r="39" spans="1:15" ht="14.25" customHeight="1" x14ac:dyDescent="0.2">
      <c r="A39" s="353"/>
      <c r="B39" s="354"/>
      <c r="C39" s="355"/>
      <c r="D39" s="744"/>
      <c r="E39" s="153"/>
      <c r="F39" s="789"/>
      <c r="G39" s="359"/>
      <c r="H39" s="342"/>
      <c r="I39" s="343"/>
      <c r="J39" s="367"/>
      <c r="K39" s="95"/>
      <c r="L39" s="196"/>
      <c r="M39" s="92"/>
      <c r="N39" s="358" t="s">
        <v>177</v>
      </c>
      <c r="O39" s="246">
        <v>870</v>
      </c>
    </row>
    <row r="40" spans="1:15" ht="24.75" customHeight="1" x14ac:dyDescent="0.2">
      <c r="A40" s="353"/>
      <c r="B40" s="354"/>
      <c r="C40" s="355"/>
      <c r="D40" s="744"/>
      <c r="E40" s="153"/>
      <c r="F40" s="789"/>
      <c r="G40" s="359"/>
      <c r="H40" s="342"/>
      <c r="I40" s="343"/>
      <c r="J40" s="367"/>
      <c r="K40" s="95"/>
      <c r="L40" s="196"/>
      <c r="M40" s="92"/>
      <c r="N40" s="38" t="s">
        <v>306</v>
      </c>
      <c r="O40" s="152">
        <v>1</v>
      </c>
    </row>
    <row r="41" spans="1:15" ht="39" customHeight="1" x14ac:dyDescent="0.2">
      <c r="A41" s="353"/>
      <c r="B41" s="354"/>
      <c r="C41" s="355"/>
      <c r="D41" s="841"/>
      <c r="E41" s="154"/>
      <c r="F41" s="790"/>
      <c r="G41" s="360"/>
      <c r="H41" s="361"/>
      <c r="I41" s="343"/>
      <c r="J41" s="207"/>
      <c r="K41" s="94"/>
      <c r="L41" s="97"/>
      <c r="M41" s="90"/>
      <c r="N41" s="161" t="s">
        <v>281</v>
      </c>
      <c r="O41" s="302">
        <v>2</v>
      </c>
    </row>
    <row r="42" spans="1:15" ht="29.25" customHeight="1" x14ac:dyDescent="0.2">
      <c r="A42" s="353"/>
      <c r="B42" s="354"/>
      <c r="C42" s="233"/>
      <c r="D42" s="1024" t="s">
        <v>34</v>
      </c>
      <c r="E42" s="721" t="s">
        <v>168</v>
      </c>
      <c r="F42" s="791" t="s">
        <v>171</v>
      </c>
      <c r="G42" s="818" t="s">
        <v>213</v>
      </c>
      <c r="H42" s="342"/>
      <c r="I42" s="799" t="s">
        <v>210</v>
      </c>
      <c r="J42" s="48" t="s">
        <v>24</v>
      </c>
      <c r="K42" s="99">
        <v>500</v>
      </c>
      <c r="L42" s="96">
        <v>500</v>
      </c>
      <c r="M42" s="128"/>
      <c r="N42" s="247" t="s">
        <v>190</v>
      </c>
      <c r="O42" s="158">
        <v>100</v>
      </c>
    </row>
    <row r="43" spans="1:15" ht="14.25" customHeight="1" x14ac:dyDescent="0.2">
      <c r="A43" s="353"/>
      <c r="B43" s="354"/>
      <c r="C43" s="233"/>
      <c r="D43" s="1024"/>
      <c r="E43" s="721"/>
      <c r="F43" s="792"/>
      <c r="G43" s="818"/>
      <c r="H43" s="342"/>
      <c r="I43" s="799"/>
      <c r="J43" s="49"/>
      <c r="K43" s="68"/>
      <c r="L43" s="97"/>
      <c r="M43" s="94"/>
      <c r="N43" s="371" t="s">
        <v>170</v>
      </c>
      <c r="O43" s="544">
        <v>1</v>
      </c>
    </row>
    <row r="44" spans="1:15" ht="15" customHeight="1" x14ac:dyDescent="0.2">
      <c r="A44" s="353"/>
      <c r="B44" s="354"/>
      <c r="C44" s="234"/>
      <c r="D44" s="928" t="s">
        <v>35</v>
      </c>
      <c r="E44" s="720" t="s">
        <v>157</v>
      </c>
      <c r="F44" s="792"/>
      <c r="G44" s="755" t="s">
        <v>217</v>
      </c>
      <c r="H44" s="988"/>
      <c r="I44" s="799"/>
      <c r="J44" s="23" t="s">
        <v>24</v>
      </c>
      <c r="K44" s="195">
        <v>195</v>
      </c>
      <c r="L44" s="196">
        <v>195</v>
      </c>
      <c r="M44" s="92"/>
      <c r="N44" s="249" t="s">
        <v>190</v>
      </c>
      <c r="O44" s="37">
        <v>50</v>
      </c>
    </row>
    <row r="45" spans="1:15" ht="21.75" customHeight="1" x14ac:dyDescent="0.2">
      <c r="A45" s="353"/>
      <c r="B45" s="354"/>
      <c r="C45" s="355"/>
      <c r="D45" s="929"/>
      <c r="E45" s="722"/>
      <c r="F45" s="793"/>
      <c r="G45" s="756"/>
      <c r="H45" s="989"/>
      <c r="I45" s="799"/>
      <c r="J45" s="207"/>
      <c r="K45" s="94"/>
      <c r="L45" s="97"/>
      <c r="M45" s="90"/>
      <c r="N45" s="248"/>
      <c r="O45" s="157"/>
    </row>
    <row r="46" spans="1:15" ht="27" customHeight="1" x14ac:dyDescent="0.2">
      <c r="A46" s="353"/>
      <c r="B46" s="354"/>
      <c r="C46" s="234"/>
      <c r="D46" s="928" t="s">
        <v>28</v>
      </c>
      <c r="E46" s="741" t="s">
        <v>140</v>
      </c>
      <c r="F46" s="794" t="s">
        <v>108</v>
      </c>
      <c r="G46" s="755" t="s">
        <v>215</v>
      </c>
      <c r="H46" s="723"/>
      <c r="I46" s="799"/>
      <c r="J46" s="48" t="s">
        <v>24</v>
      </c>
      <c r="K46" s="114">
        <v>383</v>
      </c>
      <c r="L46" s="96">
        <f>174.8-62+270.2</f>
        <v>383</v>
      </c>
      <c r="M46" s="91"/>
      <c r="N46" s="247" t="s">
        <v>191</v>
      </c>
      <c r="O46" s="158">
        <v>100</v>
      </c>
    </row>
    <row r="47" spans="1:15" ht="17.25" customHeight="1" x14ac:dyDescent="0.2">
      <c r="A47" s="353"/>
      <c r="B47" s="354"/>
      <c r="C47" s="355"/>
      <c r="D47" s="929"/>
      <c r="E47" s="804"/>
      <c r="F47" s="795"/>
      <c r="G47" s="756"/>
      <c r="H47" s="723"/>
      <c r="I47" s="799"/>
      <c r="J47" s="49" t="s">
        <v>58</v>
      </c>
      <c r="K47" s="94">
        <v>62</v>
      </c>
      <c r="L47" s="97">
        <v>62</v>
      </c>
      <c r="M47" s="90"/>
      <c r="N47" s="252"/>
      <c r="O47" s="157"/>
    </row>
    <row r="48" spans="1:15" ht="15.75" customHeight="1" x14ac:dyDescent="0.2">
      <c r="A48" s="353"/>
      <c r="B48" s="354"/>
      <c r="C48" s="234"/>
      <c r="D48" s="928" t="s">
        <v>36</v>
      </c>
      <c r="E48" s="741" t="s">
        <v>161</v>
      </c>
      <c r="F48" s="794" t="s">
        <v>171</v>
      </c>
      <c r="G48" s="755"/>
      <c r="H48" s="803"/>
      <c r="I48" s="767"/>
      <c r="J48" s="48" t="s">
        <v>24</v>
      </c>
      <c r="K48" s="114">
        <v>20</v>
      </c>
      <c r="L48" s="96">
        <v>20</v>
      </c>
      <c r="M48" s="114"/>
      <c r="N48" s="250" t="s">
        <v>97</v>
      </c>
      <c r="O48" s="201">
        <v>1</v>
      </c>
    </row>
    <row r="49" spans="1:16" ht="26.25" customHeight="1" x14ac:dyDescent="0.2">
      <c r="A49" s="353"/>
      <c r="B49" s="354"/>
      <c r="C49" s="355"/>
      <c r="D49" s="929"/>
      <c r="E49" s="804"/>
      <c r="F49" s="807"/>
      <c r="G49" s="756"/>
      <c r="H49" s="803"/>
      <c r="I49" s="767"/>
      <c r="J49" s="207"/>
      <c r="K49" s="94"/>
      <c r="L49" s="97"/>
      <c r="M49" s="94"/>
      <c r="N49" s="251" t="s">
        <v>147</v>
      </c>
      <c r="O49" s="297"/>
    </row>
    <row r="50" spans="1:16" ht="18" customHeight="1" x14ac:dyDescent="0.2">
      <c r="A50" s="353"/>
      <c r="B50" s="354"/>
      <c r="C50" s="234"/>
      <c r="D50" s="928" t="s">
        <v>29</v>
      </c>
      <c r="E50" s="741" t="s">
        <v>138</v>
      </c>
      <c r="F50" s="794" t="s">
        <v>108</v>
      </c>
      <c r="G50" s="755" t="s">
        <v>214</v>
      </c>
      <c r="H50" s="803"/>
      <c r="I50" s="767"/>
      <c r="J50" s="48" t="s">
        <v>24</v>
      </c>
      <c r="K50" s="114">
        <v>10.8</v>
      </c>
      <c r="L50" s="96">
        <f>281-270.2</f>
        <v>10.8</v>
      </c>
      <c r="M50" s="114"/>
      <c r="N50" s="369" t="s">
        <v>139</v>
      </c>
      <c r="O50" s="37">
        <v>1</v>
      </c>
      <c r="P50" s="3" t="s">
        <v>332</v>
      </c>
    </row>
    <row r="51" spans="1:16" ht="25.5" customHeight="1" x14ac:dyDescent="0.2">
      <c r="A51" s="353"/>
      <c r="B51" s="354"/>
      <c r="C51" s="355"/>
      <c r="D51" s="929"/>
      <c r="E51" s="804"/>
      <c r="F51" s="795"/>
      <c r="G51" s="756"/>
      <c r="H51" s="803"/>
      <c r="I51" s="767"/>
      <c r="J51" s="207" t="s">
        <v>58</v>
      </c>
      <c r="K51" s="94">
        <v>250</v>
      </c>
      <c r="L51" s="97">
        <v>250</v>
      </c>
      <c r="M51" s="94"/>
      <c r="N51" s="119" t="s">
        <v>146</v>
      </c>
      <c r="O51" s="157">
        <v>10</v>
      </c>
    </row>
    <row r="52" spans="1:16" ht="15" customHeight="1" x14ac:dyDescent="0.2">
      <c r="A52" s="353"/>
      <c r="B52" s="354"/>
      <c r="C52" s="234"/>
      <c r="D52" s="928" t="s">
        <v>64</v>
      </c>
      <c r="E52" s="741" t="s">
        <v>290</v>
      </c>
      <c r="F52" s="794" t="s">
        <v>108</v>
      </c>
      <c r="G52" s="755"/>
      <c r="H52" s="803"/>
      <c r="I52" s="767"/>
      <c r="J52" s="48" t="s">
        <v>24</v>
      </c>
      <c r="K52" s="114">
        <v>15</v>
      </c>
      <c r="L52" s="96">
        <v>15</v>
      </c>
      <c r="M52" s="114"/>
      <c r="N52" s="369" t="s">
        <v>162</v>
      </c>
      <c r="O52" s="37">
        <v>1</v>
      </c>
    </row>
    <row r="53" spans="1:16" ht="27.75" customHeight="1" x14ac:dyDescent="0.2">
      <c r="A53" s="353"/>
      <c r="B53" s="354"/>
      <c r="C53" s="355"/>
      <c r="D53" s="929"/>
      <c r="E53" s="804"/>
      <c r="F53" s="795"/>
      <c r="G53" s="756"/>
      <c r="H53" s="803"/>
      <c r="I53" s="767"/>
      <c r="J53" s="207"/>
      <c r="K53" s="94"/>
      <c r="L53" s="97"/>
      <c r="M53" s="94"/>
      <c r="N53" s="119" t="s">
        <v>291</v>
      </c>
      <c r="O53" s="123" t="s">
        <v>355</v>
      </c>
    </row>
    <row r="54" spans="1:16" ht="15.75" customHeight="1" x14ac:dyDescent="0.2">
      <c r="A54" s="353"/>
      <c r="B54" s="354"/>
      <c r="C54" s="233"/>
      <c r="D54" s="928" t="s">
        <v>209</v>
      </c>
      <c r="E54" s="720" t="s">
        <v>167</v>
      </c>
      <c r="F54" s="794" t="s">
        <v>171</v>
      </c>
      <c r="G54" s="755"/>
      <c r="H54" s="342"/>
      <c r="I54" s="799"/>
      <c r="J54" s="48" t="s">
        <v>49</v>
      </c>
      <c r="K54" s="114">
        <v>10</v>
      </c>
      <c r="L54" s="96">
        <v>10</v>
      </c>
      <c r="M54" s="91"/>
      <c r="N54" s="369" t="s">
        <v>139</v>
      </c>
      <c r="O54" s="159">
        <v>1</v>
      </c>
    </row>
    <row r="55" spans="1:16" ht="17.25" customHeight="1" x14ac:dyDescent="0.2">
      <c r="A55" s="353"/>
      <c r="B55" s="354"/>
      <c r="C55" s="233"/>
      <c r="D55" s="929"/>
      <c r="E55" s="722"/>
      <c r="F55" s="807"/>
      <c r="G55" s="756"/>
      <c r="H55" s="361"/>
      <c r="I55" s="799"/>
      <c r="J55" s="49"/>
      <c r="K55" s="94"/>
      <c r="L55" s="97"/>
      <c r="M55" s="90"/>
      <c r="N55" s="119"/>
      <c r="O55" s="157"/>
    </row>
    <row r="56" spans="1:16" ht="18" customHeight="1" x14ac:dyDescent="0.2">
      <c r="A56" s="353"/>
      <c r="B56" s="354"/>
      <c r="C56" s="355"/>
      <c r="D56" s="348" t="s">
        <v>263</v>
      </c>
      <c r="E56" s="721" t="s">
        <v>189</v>
      </c>
      <c r="F56" s="805" t="s">
        <v>108</v>
      </c>
      <c r="G56" s="818" t="s">
        <v>216</v>
      </c>
      <c r="H56" s="342"/>
      <c r="I56" s="799"/>
      <c r="J56" s="23" t="s">
        <v>24</v>
      </c>
      <c r="K56" s="195"/>
      <c r="L56" s="196"/>
      <c r="M56" s="95"/>
      <c r="N56" s="816" t="s">
        <v>192</v>
      </c>
      <c r="O56" s="545">
        <v>100</v>
      </c>
    </row>
    <row r="57" spans="1:16" ht="21.75" customHeight="1" x14ac:dyDescent="0.2">
      <c r="A57" s="353"/>
      <c r="B57" s="354"/>
      <c r="C57" s="355"/>
      <c r="D57" s="175"/>
      <c r="E57" s="721"/>
      <c r="F57" s="806"/>
      <c r="G57" s="819"/>
      <c r="H57" s="342"/>
      <c r="I57" s="799"/>
      <c r="J57" s="23" t="s">
        <v>58</v>
      </c>
      <c r="K57" s="195">
        <v>36.5</v>
      </c>
      <c r="L57" s="196">
        <f>30+6.5</f>
        <v>36.5</v>
      </c>
      <c r="M57" s="95"/>
      <c r="N57" s="821"/>
      <c r="O57" s="546"/>
    </row>
    <row r="58" spans="1:16" ht="15.75" customHeight="1" x14ac:dyDescent="0.2">
      <c r="A58" s="353"/>
      <c r="B58" s="354"/>
      <c r="C58" s="355"/>
      <c r="D58" s="176"/>
      <c r="E58" s="985"/>
      <c r="F58" s="807"/>
      <c r="G58" s="820"/>
      <c r="H58" s="361"/>
      <c r="I58" s="391"/>
      <c r="J58" s="49"/>
      <c r="K58" s="68"/>
      <c r="L58" s="97"/>
      <c r="M58" s="94"/>
      <c r="N58" s="189"/>
      <c r="O58" s="547"/>
    </row>
    <row r="59" spans="1:16" ht="17.25" customHeight="1" x14ac:dyDescent="0.2">
      <c r="A59" s="353"/>
      <c r="B59" s="354"/>
      <c r="C59" s="355"/>
      <c r="D59" s="930" t="s">
        <v>280</v>
      </c>
      <c r="E59" s="720" t="s">
        <v>110</v>
      </c>
      <c r="F59" s="797" t="s">
        <v>108</v>
      </c>
      <c r="G59" s="818" t="s">
        <v>131</v>
      </c>
      <c r="H59" s="723" t="s">
        <v>46</v>
      </c>
      <c r="I59" s="800" t="s">
        <v>211</v>
      </c>
      <c r="J59" s="368" t="s">
        <v>24</v>
      </c>
      <c r="K59" s="120">
        <v>20.5</v>
      </c>
      <c r="L59" s="695">
        <v>0</v>
      </c>
      <c r="M59" s="696">
        <f>L59-K59</f>
        <v>-20.5</v>
      </c>
      <c r="N59" s="812" t="s">
        <v>193</v>
      </c>
      <c r="O59" s="37">
        <v>100</v>
      </c>
    </row>
    <row r="60" spans="1:16" ht="17.25" customHeight="1" x14ac:dyDescent="0.2">
      <c r="A60" s="353"/>
      <c r="B60" s="354"/>
      <c r="C60" s="355"/>
      <c r="D60" s="930"/>
      <c r="E60" s="721"/>
      <c r="F60" s="797"/>
      <c r="G60" s="818"/>
      <c r="H60" s="723"/>
      <c r="I60" s="800"/>
      <c r="J60" s="367" t="s">
        <v>195</v>
      </c>
      <c r="K60" s="120">
        <v>443</v>
      </c>
      <c r="L60" s="695">
        <f>443-1.1</f>
        <v>441.9</v>
      </c>
      <c r="M60" s="696">
        <f>L60-K60</f>
        <v>-1.1000000000000001</v>
      </c>
      <c r="N60" s="813"/>
      <c r="O60" s="37"/>
    </row>
    <row r="61" spans="1:16" ht="24" customHeight="1" x14ac:dyDescent="0.2">
      <c r="A61" s="353"/>
      <c r="B61" s="354"/>
      <c r="C61" s="355"/>
      <c r="D61" s="931"/>
      <c r="E61" s="785"/>
      <c r="F61" s="798"/>
      <c r="G61" s="820"/>
      <c r="H61" s="822"/>
      <c r="I61" s="801"/>
      <c r="J61" s="207"/>
      <c r="K61" s="94"/>
      <c r="L61" s="97"/>
      <c r="M61" s="94"/>
      <c r="N61" s="814"/>
      <c r="O61" s="157"/>
    </row>
    <row r="62" spans="1:16" ht="18.75" customHeight="1" thickBot="1" x14ac:dyDescent="0.25">
      <c r="A62" s="383"/>
      <c r="B62" s="199"/>
      <c r="C62" s="224"/>
      <c r="D62" s="228"/>
      <c r="E62" s="229"/>
      <c r="F62" s="230"/>
      <c r="G62" s="231"/>
      <c r="H62" s="232"/>
      <c r="I62" s="227"/>
      <c r="J62" s="22" t="s">
        <v>6</v>
      </c>
      <c r="K62" s="140">
        <f>SUM(K16:K61)</f>
        <v>2560.8000000000002</v>
      </c>
      <c r="L62" s="132">
        <f>SUM(L16:L61)</f>
        <v>2527.3000000000002</v>
      </c>
      <c r="M62" s="132">
        <f>SUM(M16:M61)</f>
        <v>-33.5</v>
      </c>
      <c r="N62" s="225"/>
      <c r="O62" s="548"/>
    </row>
    <row r="63" spans="1:16" ht="27" customHeight="1" x14ac:dyDescent="0.2">
      <c r="A63" s="353" t="s">
        <v>5</v>
      </c>
      <c r="B63" s="363" t="s">
        <v>5</v>
      </c>
      <c r="C63" s="355" t="s">
        <v>7</v>
      </c>
      <c r="D63" s="61"/>
      <c r="E63" s="74" t="s">
        <v>53</v>
      </c>
      <c r="F63" s="70"/>
      <c r="G63" s="75"/>
      <c r="H63" s="377" t="s">
        <v>27</v>
      </c>
      <c r="I63" s="761" t="s">
        <v>76</v>
      </c>
      <c r="J63" s="50"/>
      <c r="K63" s="93"/>
      <c r="L63" s="124"/>
      <c r="M63" s="125"/>
      <c r="N63" s="482"/>
      <c r="O63" s="549"/>
    </row>
    <row r="64" spans="1:16" ht="28.5" customHeight="1" x14ac:dyDescent="0.2">
      <c r="A64" s="714"/>
      <c r="B64" s="732"/>
      <c r="C64" s="735"/>
      <c r="D64" s="744" t="s">
        <v>5</v>
      </c>
      <c r="E64" s="720" t="s">
        <v>70</v>
      </c>
      <c r="F64" s="823"/>
      <c r="G64" s="755" t="s">
        <v>134</v>
      </c>
      <c r="H64" s="723"/>
      <c r="I64" s="762"/>
      <c r="J64" s="8" t="s">
        <v>24</v>
      </c>
      <c r="K64" s="196">
        <f>2773.7-110-30</f>
        <v>2633.7</v>
      </c>
      <c r="L64" s="196">
        <f>2773.7-110-30</f>
        <v>2633.7</v>
      </c>
      <c r="M64" s="126"/>
      <c r="N64" s="483" t="s">
        <v>178</v>
      </c>
      <c r="O64" s="550">
        <v>8.6</v>
      </c>
    </row>
    <row r="65" spans="1:15" ht="21.75" customHeight="1" x14ac:dyDescent="0.2">
      <c r="A65" s="714"/>
      <c r="B65" s="732"/>
      <c r="C65" s="735"/>
      <c r="D65" s="744"/>
      <c r="E65" s="785"/>
      <c r="F65" s="824"/>
      <c r="G65" s="796"/>
      <c r="H65" s="723"/>
      <c r="I65" s="762"/>
      <c r="J65" s="207" t="s">
        <v>58</v>
      </c>
      <c r="K65" s="97">
        <v>50</v>
      </c>
      <c r="L65" s="97">
        <v>50</v>
      </c>
      <c r="M65" s="127"/>
      <c r="N65" s="328" t="s">
        <v>207</v>
      </c>
      <c r="O65" s="123">
        <v>1196</v>
      </c>
    </row>
    <row r="66" spans="1:15" ht="18" customHeight="1" x14ac:dyDescent="0.2">
      <c r="A66" s="714"/>
      <c r="B66" s="732"/>
      <c r="C66" s="735"/>
      <c r="D66" s="840" t="s">
        <v>7</v>
      </c>
      <c r="E66" s="741" t="s">
        <v>37</v>
      </c>
      <c r="F66" s="365"/>
      <c r="G66" s="747" t="s">
        <v>120</v>
      </c>
      <c r="H66" s="342"/>
      <c r="I66" s="767"/>
      <c r="J66" s="6" t="s">
        <v>24</v>
      </c>
      <c r="K66" s="96">
        <f>154.5+30</f>
        <v>184.5</v>
      </c>
      <c r="L66" s="96">
        <f>154.5+30</f>
        <v>184.5</v>
      </c>
      <c r="M66" s="128"/>
      <c r="N66" s="484" t="s">
        <v>39</v>
      </c>
      <c r="O66" s="338">
        <v>57</v>
      </c>
    </row>
    <row r="67" spans="1:15" ht="26.25" customHeight="1" x14ac:dyDescent="0.2">
      <c r="A67" s="714"/>
      <c r="B67" s="732"/>
      <c r="C67" s="735"/>
      <c r="D67" s="744"/>
      <c r="E67" s="742"/>
      <c r="F67" s="366"/>
      <c r="G67" s="728"/>
      <c r="H67" s="342"/>
      <c r="I67" s="767"/>
      <c r="J67" s="367" t="s">
        <v>40</v>
      </c>
      <c r="K67" s="195">
        <v>0.8</v>
      </c>
      <c r="L67" s="196">
        <v>0.8</v>
      </c>
      <c r="M67" s="126"/>
      <c r="N67" s="485" t="s">
        <v>71</v>
      </c>
      <c r="O67" s="551">
        <v>2900</v>
      </c>
    </row>
    <row r="68" spans="1:15" ht="27" customHeight="1" x14ac:dyDescent="0.2">
      <c r="A68" s="714"/>
      <c r="B68" s="732"/>
      <c r="C68" s="735"/>
      <c r="D68" s="841"/>
      <c r="E68" s="870"/>
      <c r="F68" s="150"/>
      <c r="G68" s="787"/>
      <c r="H68" s="342"/>
      <c r="I68" s="768"/>
      <c r="J68" s="367"/>
      <c r="K68" s="68"/>
      <c r="L68" s="97"/>
      <c r="M68" s="127"/>
      <c r="N68" s="402" t="s">
        <v>188</v>
      </c>
      <c r="O68" s="296">
        <v>1</v>
      </c>
    </row>
    <row r="69" spans="1:15" ht="16.5" customHeight="1" x14ac:dyDescent="0.2">
      <c r="A69" s="353"/>
      <c r="B69" s="363"/>
      <c r="C69" s="355"/>
      <c r="D69" s="347" t="s">
        <v>26</v>
      </c>
      <c r="E69" s="741" t="s">
        <v>145</v>
      </c>
      <c r="F69" s="350"/>
      <c r="G69" s="747" t="s">
        <v>121</v>
      </c>
      <c r="H69" s="342"/>
      <c r="I69" s="343"/>
      <c r="J69" s="368" t="s">
        <v>24</v>
      </c>
      <c r="K69" s="99">
        <f>30.2+21.4+2.3</f>
        <v>53.9</v>
      </c>
      <c r="L69" s="96">
        <f>30.2+21.4+2.3</f>
        <v>53.9</v>
      </c>
      <c r="M69" s="128"/>
      <c r="N69" s="335" t="s">
        <v>179</v>
      </c>
      <c r="O69" s="192" t="s">
        <v>142</v>
      </c>
    </row>
    <row r="70" spans="1:15" ht="19.5" customHeight="1" x14ac:dyDescent="0.2">
      <c r="A70" s="353"/>
      <c r="B70" s="363"/>
      <c r="C70" s="355"/>
      <c r="D70" s="348"/>
      <c r="E70" s="837"/>
      <c r="F70" s="351"/>
      <c r="G70" s="786"/>
      <c r="H70" s="342"/>
      <c r="I70" s="343"/>
      <c r="J70" s="367"/>
      <c r="K70" s="195"/>
      <c r="L70" s="196"/>
      <c r="M70" s="126"/>
      <c r="N70" s="117" t="s">
        <v>180</v>
      </c>
      <c r="O70" s="152" t="s">
        <v>141</v>
      </c>
    </row>
    <row r="71" spans="1:15" ht="30" customHeight="1" x14ac:dyDescent="0.2">
      <c r="A71" s="353"/>
      <c r="B71" s="363"/>
      <c r="C71" s="355"/>
      <c r="D71" s="348"/>
      <c r="E71" s="837"/>
      <c r="F71" s="351"/>
      <c r="G71" s="786"/>
      <c r="H71" s="342"/>
      <c r="I71" s="343"/>
      <c r="J71" s="367"/>
      <c r="K71" s="195"/>
      <c r="L71" s="196"/>
      <c r="M71" s="126"/>
      <c r="N71" s="336" t="s">
        <v>240</v>
      </c>
      <c r="O71" s="253" t="s">
        <v>275</v>
      </c>
    </row>
    <row r="72" spans="1:15" ht="30" customHeight="1" x14ac:dyDescent="0.2">
      <c r="A72" s="353"/>
      <c r="B72" s="363"/>
      <c r="C72" s="355"/>
      <c r="D72" s="348"/>
      <c r="E72" s="838"/>
      <c r="F72" s="352"/>
      <c r="G72" s="787"/>
      <c r="H72" s="342"/>
      <c r="I72" s="343"/>
      <c r="J72" s="21"/>
      <c r="K72" s="68"/>
      <c r="L72" s="97"/>
      <c r="M72" s="127"/>
      <c r="N72" s="117" t="s">
        <v>172</v>
      </c>
      <c r="O72" s="244" t="s">
        <v>164</v>
      </c>
    </row>
    <row r="73" spans="1:15" ht="34.5" customHeight="1" x14ac:dyDescent="0.2">
      <c r="A73" s="353"/>
      <c r="B73" s="363"/>
      <c r="C73" s="355"/>
      <c r="D73" s="347" t="s">
        <v>34</v>
      </c>
      <c r="E73" s="357" t="s">
        <v>57</v>
      </c>
      <c r="F73" s="351"/>
      <c r="G73" s="364" t="s">
        <v>122</v>
      </c>
      <c r="H73" s="361"/>
      <c r="I73" s="362"/>
      <c r="J73" s="21" t="s">
        <v>24</v>
      </c>
      <c r="K73" s="68">
        <v>95</v>
      </c>
      <c r="L73" s="97">
        <v>95</v>
      </c>
      <c r="M73" s="127"/>
      <c r="N73" s="480" t="s">
        <v>38</v>
      </c>
      <c r="O73" s="242">
        <v>10</v>
      </c>
    </row>
    <row r="74" spans="1:15" ht="16.5" customHeight="1" thickBot="1" x14ac:dyDescent="0.25">
      <c r="A74" s="26"/>
      <c r="B74" s="384"/>
      <c r="C74" s="224"/>
      <c r="D74" s="228"/>
      <c r="E74" s="229"/>
      <c r="F74" s="230"/>
      <c r="G74" s="231"/>
      <c r="H74" s="238"/>
      <c r="I74" s="227"/>
      <c r="J74" s="22" t="s">
        <v>6</v>
      </c>
      <c r="K74" s="140">
        <f>SUM(K64:K73)</f>
        <v>3017.9</v>
      </c>
      <c r="L74" s="132">
        <f>SUM(L64:L73)</f>
        <v>3017.9</v>
      </c>
      <c r="M74" s="323">
        <f t="shared" ref="M74" si="0">SUM(M64:M73)</f>
        <v>0</v>
      </c>
      <c r="N74" s="481"/>
      <c r="O74" s="226"/>
    </row>
    <row r="75" spans="1:15" ht="25.5" customHeight="1" x14ac:dyDescent="0.2">
      <c r="A75" s="374" t="s">
        <v>5</v>
      </c>
      <c r="B75" s="375" t="s">
        <v>5</v>
      </c>
      <c r="C75" s="241" t="s">
        <v>26</v>
      </c>
      <c r="D75" s="62"/>
      <c r="E75" s="79" t="s">
        <v>54</v>
      </c>
      <c r="F75" s="106"/>
      <c r="G75" s="107"/>
      <c r="H75" s="377" t="s">
        <v>27</v>
      </c>
      <c r="I75" s="63"/>
      <c r="J75" s="50"/>
      <c r="K75" s="93"/>
      <c r="L75" s="124"/>
      <c r="M75" s="125"/>
      <c r="N75" s="486"/>
      <c r="O75" s="549"/>
    </row>
    <row r="76" spans="1:15" ht="17.25" customHeight="1" x14ac:dyDescent="0.2">
      <c r="A76" s="353"/>
      <c r="B76" s="363"/>
      <c r="C76" s="233"/>
      <c r="D76" s="348" t="s">
        <v>5</v>
      </c>
      <c r="E76" s="720" t="s">
        <v>296</v>
      </c>
      <c r="F76" s="301"/>
      <c r="G76" s="728" t="s">
        <v>132</v>
      </c>
      <c r="H76" s="342"/>
      <c r="I76" s="765" t="s">
        <v>76</v>
      </c>
      <c r="J76" s="48" t="s">
        <v>24</v>
      </c>
      <c r="K76" s="99">
        <v>305.39999999999998</v>
      </c>
      <c r="L76" s="96">
        <f>162.8+44.6-2+100</f>
        <v>305.39999999999998</v>
      </c>
      <c r="M76" s="587"/>
      <c r="N76" s="816" t="s">
        <v>267</v>
      </c>
      <c r="O76" s="545">
        <v>80</v>
      </c>
    </row>
    <row r="77" spans="1:15" ht="22.5" customHeight="1" x14ac:dyDescent="0.2">
      <c r="A77" s="353"/>
      <c r="B77" s="363"/>
      <c r="C77" s="233"/>
      <c r="D77" s="348"/>
      <c r="E77" s="815"/>
      <c r="F77" s="506"/>
      <c r="G77" s="728"/>
      <c r="H77" s="342"/>
      <c r="I77" s="765"/>
      <c r="J77" s="23" t="s">
        <v>68</v>
      </c>
      <c r="K77" s="195">
        <v>14.3</v>
      </c>
      <c r="L77" s="196">
        <v>14.3</v>
      </c>
      <c r="M77" s="126"/>
      <c r="N77" s="817"/>
      <c r="O77" s="546"/>
    </row>
    <row r="78" spans="1:15" ht="27" customHeight="1" x14ac:dyDescent="0.2">
      <c r="A78" s="353"/>
      <c r="B78" s="363"/>
      <c r="C78" s="233"/>
      <c r="D78" s="348"/>
      <c r="E78" s="721" t="s">
        <v>297</v>
      </c>
      <c r="F78" s="789" t="s">
        <v>66</v>
      </c>
      <c r="G78" s="728"/>
      <c r="H78" s="342"/>
      <c r="I78" s="765"/>
      <c r="J78" s="23"/>
      <c r="K78" s="195"/>
      <c r="L78" s="196"/>
      <c r="M78" s="126"/>
      <c r="N78" s="479" t="s">
        <v>292</v>
      </c>
      <c r="O78" s="552">
        <v>273</v>
      </c>
    </row>
    <row r="79" spans="1:15" ht="43.5" customHeight="1" x14ac:dyDescent="0.2">
      <c r="A79" s="353"/>
      <c r="B79" s="363"/>
      <c r="C79" s="233"/>
      <c r="D79" s="348"/>
      <c r="E79" s="721"/>
      <c r="F79" s="839"/>
      <c r="G79" s="728"/>
      <c r="H79" s="342"/>
      <c r="I79" s="765"/>
      <c r="J79" s="23"/>
      <c r="K79" s="195"/>
      <c r="L79" s="196"/>
      <c r="M79" s="126"/>
      <c r="N79" s="487" t="s">
        <v>309</v>
      </c>
      <c r="O79" s="546">
        <v>100</v>
      </c>
    </row>
    <row r="80" spans="1:15" ht="26.25" customHeight="1" x14ac:dyDescent="0.2">
      <c r="A80" s="353"/>
      <c r="B80" s="363"/>
      <c r="C80" s="233"/>
      <c r="D80" s="348"/>
      <c r="E80" s="345"/>
      <c r="F80" s="411"/>
      <c r="G80" s="213"/>
      <c r="H80" s="342"/>
      <c r="I80" s="412"/>
      <c r="J80" s="23"/>
      <c r="K80" s="195"/>
      <c r="L80" s="196"/>
      <c r="M80" s="126"/>
      <c r="N80" s="488" t="s">
        <v>243</v>
      </c>
      <c r="O80" s="553">
        <v>2</v>
      </c>
    </row>
    <row r="81" spans="1:22" ht="15.75" customHeight="1" x14ac:dyDescent="0.2">
      <c r="A81" s="353"/>
      <c r="B81" s="363"/>
      <c r="C81" s="233"/>
      <c r="D81" s="348"/>
      <c r="E81" s="345"/>
      <c r="F81" s="411"/>
      <c r="G81" s="71"/>
      <c r="H81" s="342"/>
      <c r="I81" s="765"/>
      <c r="J81" s="23"/>
      <c r="K81" s="195"/>
      <c r="L81" s="196"/>
      <c r="M81" s="126"/>
      <c r="N81" s="489" t="s">
        <v>244</v>
      </c>
      <c r="O81" s="554">
        <v>5</v>
      </c>
    </row>
    <row r="82" spans="1:22" ht="16.5" customHeight="1" x14ac:dyDescent="0.2">
      <c r="A82" s="353"/>
      <c r="B82" s="363"/>
      <c r="C82" s="233"/>
      <c r="D82" s="348"/>
      <c r="E82" s="345"/>
      <c r="F82" s="271"/>
      <c r="G82" s="71"/>
      <c r="H82" s="342"/>
      <c r="I82" s="771"/>
      <c r="J82" s="23"/>
      <c r="K82" s="195"/>
      <c r="L82" s="196"/>
      <c r="M82" s="126"/>
      <c r="N82" s="490" t="s">
        <v>245</v>
      </c>
      <c r="O82" s="555">
        <v>20</v>
      </c>
    </row>
    <row r="83" spans="1:22" ht="26.25" customHeight="1" x14ac:dyDescent="0.2">
      <c r="A83" s="353"/>
      <c r="B83" s="363"/>
      <c r="C83" s="233"/>
      <c r="D83" s="348"/>
      <c r="E83" s="720" t="s">
        <v>308</v>
      </c>
      <c r="F83" s="89"/>
      <c r="G83" s="71"/>
      <c r="H83" s="342"/>
      <c r="I83" s="765"/>
      <c r="J83" s="23"/>
      <c r="K83" s="195"/>
      <c r="L83" s="196"/>
      <c r="M83" s="126"/>
      <c r="N83" s="491" t="s">
        <v>242</v>
      </c>
      <c r="O83" s="552">
        <v>100</v>
      </c>
    </row>
    <row r="84" spans="1:22" ht="16.5" customHeight="1" x14ac:dyDescent="0.2">
      <c r="A84" s="353"/>
      <c r="B84" s="363"/>
      <c r="C84" s="233"/>
      <c r="D84" s="348"/>
      <c r="E84" s="842"/>
      <c r="F84" s="89"/>
      <c r="G84" s="71"/>
      <c r="H84" s="342"/>
      <c r="I84" s="766"/>
      <c r="J84" s="23"/>
      <c r="K84" s="254"/>
      <c r="L84" s="379"/>
      <c r="M84" s="408"/>
      <c r="N84" s="490" t="s">
        <v>241</v>
      </c>
      <c r="O84" s="555">
        <v>5</v>
      </c>
    </row>
    <row r="85" spans="1:22" ht="17.25" customHeight="1" x14ac:dyDescent="0.2">
      <c r="A85" s="353"/>
      <c r="B85" s="363"/>
      <c r="C85" s="233"/>
      <c r="D85" s="348"/>
      <c r="E85" s="842"/>
      <c r="F85" s="89"/>
      <c r="G85" s="71"/>
      <c r="H85" s="342"/>
      <c r="I85" s="367"/>
      <c r="J85" s="23"/>
      <c r="K85" s="195"/>
      <c r="L85" s="196"/>
      <c r="M85" s="126"/>
      <c r="N85" s="488" t="s">
        <v>246</v>
      </c>
      <c r="O85" s="553">
        <v>1</v>
      </c>
    </row>
    <row r="86" spans="1:22" ht="29.25" customHeight="1" x14ac:dyDescent="0.2">
      <c r="A86" s="353"/>
      <c r="B86" s="363"/>
      <c r="C86" s="233"/>
      <c r="D86" s="348"/>
      <c r="E86" s="345"/>
      <c r="F86" s="89"/>
      <c r="G86" s="71"/>
      <c r="H86" s="342"/>
      <c r="I86" s="367"/>
      <c r="J86" s="23"/>
      <c r="K86" s="195"/>
      <c r="L86" s="196"/>
      <c r="M86" s="126"/>
      <c r="N86" s="492" t="s">
        <v>243</v>
      </c>
      <c r="O86" s="556">
        <v>2</v>
      </c>
    </row>
    <row r="87" spans="1:22" ht="27" customHeight="1" x14ac:dyDescent="0.2">
      <c r="A87" s="353"/>
      <c r="B87" s="363"/>
      <c r="C87" s="233"/>
      <c r="D87" s="348"/>
      <c r="E87" s="270" t="s">
        <v>268</v>
      </c>
      <c r="F87" s="89"/>
      <c r="G87" s="71"/>
      <c r="H87" s="342"/>
      <c r="I87" s="367"/>
      <c r="J87" s="23"/>
      <c r="K87" s="254"/>
      <c r="L87" s="379"/>
      <c r="M87" s="408"/>
      <c r="N87" s="489" t="s">
        <v>245</v>
      </c>
      <c r="O87" s="552">
        <v>20</v>
      </c>
    </row>
    <row r="88" spans="1:22" ht="21.75" customHeight="1" x14ac:dyDescent="0.2">
      <c r="A88" s="353"/>
      <c r="B88" s="363"/>
      <c r="C88" s="233"/>
      <c r="D88" s="348"/>
      <c r="E88" s="721" t="s">
        <v>307</v>
      </c>
      <c r="F88" s="89"/>
      <c r="G88" s="71"/>
      <c r="H88" s="342"/>
      <c r="I88" s="765"/>
      <c r="J88" s="23"/>
      <c r="K88" s="195"/>
      <c r="L88" s="196"/>
      <c r="M88" s="126"/>
      <c r="N88" s="757" t="s">
        <v>310</v>
      </c>
      <c r="O88" s="545">
        <v>100</v>
      </c>
    </row>
    <row r="89" spans="1:22" ht="23.25" customHeight="1" x14ac:dyDescent="0.2">
      <c r="A89" s="353"/>
      <c r="B89" s="363"/>
      <c r="C89" s="233"/>
      <c r="D89" s="348"/>
      <c r="E89" s="721"/>
      <c r="F89" s="89"/>
      <c r="G89" s="71"/>
      <c r="H89" s="342"/>
      <c r="I89" s="765"/>
      <c r="J89" s="23"/>
      <c r="K89" s="195"/>
      <c r="L89" s="196"/>
      <c r="M89" s="126"/>
      <c r="N89" s="758"/>
      <c r="O89" s="556"/>
      <c r="Q89" s="191"/>
      <c r="R89" s="191"/>
      <c r="S89" s="191"/>
      <c r="T89" s="191"/>
      <c r="U89" s="191"/>
      <c r="V89" s="191"/>
    </row>
    <row r="90" spans="1:22" ht="27.75" customHeight="1" x14ac:dyDescent="0.2">
      <c r="A90" s="353"/>
      <c r="B90" s="363"/>
      <c r="C90" s="233"/>
      <c r="D90" s="348"/>
      <c r="E90" s="720" t="s">
        <v>269</v>
      </c>
      <c r="F90" s="89"/>
      <c r="G90" s="71"/>
      <c r="H90" s="342"/>
      <c r="I90" s="765"/>
      <c r="J90" s="23"/>
      <c r="K90" s="195"/>
      <c r="L90" s="196"/>
      <c r="M90" s="126"/>
      <c r="N90" s="491" t="s">
        <v>248</v>
      </c>
      <c r="O90" s="552">
        <v>4</v>
      </c>
    </row>
    <row r="91" spans="1:22" ht="26.25" customHeight="1" x14ac:dyDescent="0.2">
      <c r="A91" s="353"/>
      <c r="B91" s="363"/>
      <c r="C91" s="233"/>
      <c r="D91" s="348"/>
      <c r="E91" s="842"/>
      <c r="F91" s="89"/>
      <c r="G91" s="71"/>
      <c r="H91" s="342"/>
      <c r="I91" s="765"/>
      <c r="J91" s="23"/>
      <c r="K91" s="195"/>
      <c r="L91" s="196"/>
      <c r="M91" s="126"/>
      <c r="N91" s="492" t="s">
        <v>293</v>
      </c>
      <c r="O91" s="557">
        <v>276</v>
      </c>
    </row>
    <row r="92" spans="1:22" ht="18" customHeight="1" x14ac:dyDescent="0.2">
      <c r="A92" s="353"/>
      <c r="B92" s="363"/>
      <c r="C92" s="233"/>
      <c r="D92" s="348"/>
      <c r="E92" s="720" t="s">
        <v>270</v>
      </c>
      <c r="F92" s="89"/>
      <c r="G92" s="71"/>
      <c r="H92" s="342"/>
      <c r="I92" s="769"/>
      <c r="J92" s="23"/>
      <c r="K92" s="195"/>
      <c r="L92" s="196"/>
      <c r="M92" s="126"/>
      <c r="N92" s="759" t="s">
        <v>104</v>
      </c>
      <c r="O92" s="546">
        <v>4</v>
      </c>
    </row>
    <row r="93" spans="1:22" ht="10.5" customHeight="1" x14ac:dyDescent="0.2">
      <c r="A93" s="353"/>
      <c r="B93" s="363"/>
      <c r="C93" s="233"/>
      <c r="D93" s="348"/>
      <c r="E93" s="785"/>
      <c r="F93" s="89"/>
      <c r="G93" s="71"/>
      <c r="H93" s="342"/>
      <c r="I93" s="770"/>
      <c r="J93" s="23"/>
      <c r="K93" s="195"/>
      <c r="L93" s="196"/>
      <c r="M93" s="126"/>
      <c r="N93" s="760"/>
      <c r="O93" s="557"/>
    </row>
    <row r="94" spans="1:22" ht="27.75" customHeight="1" x14ac:dyDescent="0.2">
      <c r="A94" s="353"/>
      <c r="B94" s="363"/>
      <c r="C94" s="233"/>
      <c r="D94" s="348"/>
      <c r="E94" s="633" t="s">
        <v>334</v>
      </c>
      <c r="F94" s="634"/>
      <c r="G94" s="635"/>
      <c r="H94" s="636"/>
      <c r="I94" s="1050"/>
      <c r="J94" s="637"/>
      <c r="K94" s="638"/>
      <c r="L94" s="639"/>
      <c r="M94" s="640"/>
      <c r="N94" s="641" t="s">
        <v>271</v>
      </c>
      <c r="O94" s="642"/>
      <c r="Q94" s="191"/>
      <c r="R94" s="191"/>
      <c r="S94" s="191"/>
      <c r="T94" s="191"/>
      <c r="U94" s="191"/>
      <c r="V94" s="191"/>
    </row>
    <row r="95" spans="1:22" ht="39" customHeight="1" x14ac:dyDescent="0.2">
      <c r="A95" s="353"/>
      <c r="B95" s="363"/>
      <c r="C95" s="233"/>
      <c r="D95" s="348"/>
      <c r="E95" s="643" t="s">
        <v>335</v>
      </c>
      <c r="F95" s="634"/>
      <c r="G95" s="635"/>
      <c r="H95" s="636"/>
      <c r="I95" s="1050"/>
      <c r="J95" s="637"/>
      <c r="K95" s="638"/>
      <c r="L95" s="639"/>
      <c r="M95" s="640"/>
      <c r="N95" s="644" t="s">
        <v>272</v>
      </c>
      <c r="O95" s="645"/>
    </row>
    <row r="96" spans="1:22" ht="14.1" customHeight="1" x14ac:dyDescent="0.2">
      <c r="A96" s="353"/>
      <c r="B96" s="363"/>
      <c r="C96" s="233"/>
      <c r="D96" s="348"/>
      <c r="E96" s="345"/>
      <c r="F96" s="77"/>
      <c r="G96" s="71"/>
      <c r="H96" s="342"/>
      <c r="I96" s="413"/>
      <c r="J96" s="23"/>
      <c r="K96" s="195"/>
      <c r="L96" s="196"/>
      <c r="M96" s="126"/>
      <c r="N96" s="493" t="s">
        <v>294</v>
      </c>
      <c r="O96" s="558">
        <v>2</v>
      </c>
    </row>
    <row r="97" spans="1:15" ht="14.25" customHeight="1" x14ac:dyDescent="0.2">
      <c r="A97" s="353"/>
      <c r="B97" s="363"/>
      <c r="C97" s="233"/>
      <c r="D97" s="348"/>
      <c r="E97" s="345"/>
      <c r="F97" s="77"/>
      <c r="G97" s="71"/>
      <c r="H97" s="342"/>
      <c r="I97" s="274"/>
      <c r="J97" s="23"/>
      <c r="K97" s="195"/>
      <c r="L97" s="196"/>
      <c r="M97" s="126"/>
      <c r="N97" s="494" t="s">
        <v>295</v>
      </c>
      <c r="O97" s="556"/>
    </row>
    <row r="98" spans="1:15" ht="29.25" customHeight="1" x14ac:dyDescent="0.2">
      <c r="A98" s="353"/>
      <c r="B98" s="363"/>
      <c r="C98" s="355"/>
      <c r="D98" s="110" t="s">
        <v>7</v>
      </c>
      <c r="E98" s="720" t="s">
        <v>144</v>
      </c>
      <c r="F98" s="299"/>
      <c r="G98" s="724">
        <v>7010304</v>
      </c>
      <c r="H98" s="255"/>
      <c r="I98" s="763" t="s">
        <v>76</v>
      </c>
      <c r="J98" s="368" t="s">
        <v>24</v>
      </c>
      <c r="K98" s="99">
        <v>10</v>
      </c>
      <c r="L98" s="96">
        <f>8+2</f>
        <v>10</v>
      </c>
      <c r="M98" s="587"/>
      <c r="N98" s="772" t="s">
        <v>314</v>
      </c>
      <c r="O98" s="545">
        <v>1</v>
      </c>
    </row>
    <row r="99" spans="1:15" ht="21.75" customHeight="1" x14ac:dyDescent="0.2">
      <c r="A99" s="353"/>
      <c r="B99" s="363"/>
      <c r="C99" s="233"/>
      <c r="D99" s="349"/>
      <c r="E99" s="722"/>
      <c r="F99" s="373"/>
      <c r="G99" s="725"/>
      <c r="H99" s="361"/>
      <c r="I99" s="764"/>
      <c r="J99" s="21"/>
      <c r="K99" s="68"/>
      <c r="L99" s="97"/>
      <c r="M99" s="127"/>
      <c r="N99" s="773"/>
      <c r="O99" s="157"/>
    </row>
    <row r="100" spans="1:15" ht="15.75" customHeight="1" x14ac:dyDescent="0.2">
      <c r="A100" s="353"/>
      <c r="B100" s="363"/>
      <c r="C100" s="233"/>
      <c r="D100" s="347" t="s">
        <v>26</v>
      </c>
      <c r="E100" s="720" t="s">
        <v>89</v>
      </c>
      <c r="F100" s="843" t="s">
        <v>66</v>
      </c>
      <c r="G100" s="753" t="s">
        <v>125</v>
      </c>
      <c r="H100" s="342"/>
      <c r="I100" s="767" t="s">
        <v>82</v>
      </c>
      <c r="J100" s="368" t="s">
        <v>24</v>
      </c>
      <c r="K100" s="505">
        <f>600+127.2+12.5+14.3</f>
        <v>754</v>
      </c>
      <c r="L100" s="505">
        <f>600+127.2+12.5+14.3</f>
        <v>754</v>
      </c>
      <c r="M100" s="611"/>
      <c r="N100" s="495" t="s">
        <v>149</v>
      </c>
      <c r="O100" s="559">
        <v>22.5</v>
      </c>
    </row>
    <row r="101" spans="1:15" ht="15.75" customHeight="1" x14ac:dyDescent="0.2">
      <c r="A101" s="353"/>
      <c r="B101" s="363"/>
      <c r="C101" s="233"/>
      <c r="D101" s="58"/>
      <c r="E101" s="721"/>
      <c r="F101" s="844"/>
      <c r="G101" s="754"/>
      <c r="H101" s="342"/>
      <c r="I101" s="768"/>
      <c r="J101" s="367" t="s">
        <v>40</v>
      </c>
      <c r="K101" s="195">
        <v>7.7</v>
      </c>
      <c r="L101" s="196">
        <v>7.7</v>
      </c>
      <c r="M101" s="126"/>
      <c r="N101" s="496" t="s">
        <v>150</v>
      </c>
      <c r="O101" s="560">
        <v>110</v>
      </c>
    </row>
    <row r="102" spans="1:15" ht="15.75" customHeight="1" x14ac:dyDescent="0.2">
      <c r="A102" s="353"/>
      <c r="B102" s="354"/>
      <c r="C102" s="355"/>
      <c r="D102" s="348"/>
      <c r="E102" s="721"/>
      <c r="F102" s="844"/>
      <c r="G102" s="754"/>
      <c r="H102" s="342"/>
      <c r="I102" s="768"/>
      <c r="J102" s="367" t="s">
        <v>330</v>
      </c>
      <c r="K102" s="263">
        <v>0.5</v>
      </c>
      <c r="L102" s="505">
        <v>0.5</v>
      </c>
      <c r="M102" s="538"/>
      <c r="N102" s="497" t="s">
        <v>148</v>
      </c>
      <c r="O102" s="561">
        <v>5</v>
      </c>
    </row>
    <row r="103" spans="1:15" ht="27" customHeight="1" x14ac:dyDescent="0.2">
      <c r="A103" s="353"/>
      <c r="B103" s="363"/>
      <c r="C103" s="233"/>
      <c r="D103" s="58"/>
      <c r="E103" s="721"/>
      <c r="F103" s="844"/>
      <c r="G103" s="754"/>
      <c r="H103" s="342"/>
      <c r="I103" s="768"/>
      <c r="J103" s="367" t="s">
        <v>24</v>
      </c>
      <c r="K103" s="275"/>
      <c r="L103" s="699">
        <v>2.4</v>
      </c>
      <c r="M103" s="700">
        <f>L103-K103</f>
        <v>2.4</v>
      </c>
      <c r="N103" s="276" t="s">
        <v>185</v>
      </c>
      <c r="O103" s="562">
        <v>1</v>
      </c>
    </row>
    <row r="104" spans="1:15" ht="15" customHeight="1" x14ac:dyDescent="0.2">
      <c r="A104" s="353"/>
      <c r="B104" s="363"/>
      <c r="C104" s="233"/>
      <c r="D104" s="58"/>
      <c r="E104" s="721"/>
      <c r="F104" s="844"/>
      <c r="G104" s="754"/>
      <c r="H104" s="342"/>
      <c r="I104" s="768"/>
      <c r="J104" s="367"/>
      <c r="K104" s="195"/>
      <c r="L104" s="196"/>
      <c r="M104" s="126"/>
      <c r="N104" s="783" t="s">
        <v>283</v>
      </c>
      <c r="O104" s="327">
        <v>1</v>
      </c>
    </row>
    <row r="105" spans="1:15" ht="12.75" customHeight="1" x14ac:dyDescent="0.2">
      <c r="A105" s="353"/>
      <c r="B105" s="363"/>
      <c r="C105" s="233"/>
      <c r="D105" s="58"/>
      <c r="E105" s="303"/>
      <c r="F105" s="844"/>
      <c r="G105" s="754"/>
      <c r="H105" s="342"/>
      <c r="I105" s="768"/>
      <c r="J105" s="367"/>
      <c r="K105" s="195"/>
      <c r="L105" s="196"/>
      <c r="M105" s="126"/>
      <c r="N105" s="784"/>
      <c r="O105" s="304"/>
    </row>
    <row r="106" spans="1:15" ht="12.75" customHeight="1" x14ac:dyDescent="0.2">
      <c r="A106" s="353"/>
      <c r="B106" s="363"/>
      <c r="C106" s="233"/>
      <c r="D106" s="58"/>
      <c r="E106" s="303"/>
      <c r="F106" s="325"/>
      <c r="G106" s="326"/>
      <c r="H106" s="342"/>
      <c r="I106" s="344"/>
      <c r="J106" s="367"/>
      <c r="K106" s="195"/>
      <c r="L106" s="196"/>
      <c r="M106" s="126"/>
      <c r="N106" s="498" t="s">
        <v>298</v>
      </c>
      <c r="O106" s="550"/>
    </row>
    <row r="107" spans="1:15" ht="16.5" customHeight="1" x14ac:dyDescent="0.2">
      <c r="A107" s="353"/>
      <c r="B107" s="363"/>
      <c r="C107" s="233"/>
      <c r="D107" s="348"/>
      <c r="E107" s="721"/>
      <c r="F107" s="372"/>
      <c r="G107" s="101"/>
      <c r="H107" s="342"/>
      <c r="I107" s="343"/>
      <c r="J107" s="367"/>
      <c r="K107" s="195"/>
      <c r="L107" s="196"/>
      <c r="M107" s="126"/>
      <c r="N107" s="499" t="s">
        <v>143</v>
      </c>
      <c r="O107" s="561">
        <v>3</v>
      </c>
    </row>
    <row r="108" spans="1:15" ht="16.5" customHeight="1" x14ac:dyDescent="0.2">
      <c r="A108" s="353"/>
      <c r="B108" s="363"/>
      <c r="C108" s="233"/>
      <c r="D108" s="58"/>
      <c r="E108" s="721"/>
      <c r="F108" s="372"/>
      <c r="G108" s="101"/>
      <c r="H108" s="342"/>
      <c r="I108" s="343"/>
      <c r="J108" s="367"/>
      <c r="K108" s="275"/>
      <c r="L108" s="333"/>
      <c r="M108" s="539"/>
      <c r="N108" s="500" t="s">
        <v>313</v>
      </c>
      <c r="O108" s="562">
        <v>20</v>
      </c>
    </row>
    <row r="109" spans="1:15" ht="14.25" customHeight="1" x14ac:dyDescent="0.2">
      <c r="A109" s="353"/>
      <c r="B109" s="363"/>
      <c r="C109" s="233"/>
      <c r="D109" s="58"/>
      <c r="E109" s="721"/>
      <c r="F109" s="372"/>
      <c r="G109" s="101"/>
      <c r="H109" s="342"/>
      <c r="I109" s="343"/>
      <c r="J109" s="367"/>
      <c r="K109" s="275"/>
      <c r="L109" s="333"/>
      <c r="M109" s="539"/>
      <c r="N109" s="500" t="s">
        <v>312</v>
      </c>
      <c r="O109" s="562">
        <v>40</v>
      </c>
    </row>
    <row r="110" spans="1:15" ht="15" customHeight="1" x14ac:dyDescent="0.2">
      <c r="A110" s="353"/>
      <c r="B110" s="363"/>
      <c r="C110" s="233"/>
      <c r="D110" s="58"/>
      <c r="E110" s="721"/>
      <c r="F110" s="372"/>
      <c r="G110" s="101"/>
      <c r="H110" s="342"/>
      <c r="I110" s="343"/>
      <c r="J110" s="367"/>
      <c r="K110" s="275"/>
      <c r="L110" s="333"/>
      <c r="M110" s="539"/>
      <c r="N110" s="160" t="s">
        <v>249</v>
      </c>
      <c r="O110" s="563">
        <v>60</v>
      </c>
    </row>
    <row r="111" spans="1:15" ht="24.75" customHeight="1" x14ac:dyDescent="0.2">
      <c r="A111" s="353"/>
      <c r="B111" s="363"/>
      <c r="C111" s="233"/>
      <c r="D111" s="58"/>
      <c r="E111" s="721"/>
      <c r="F111" s="372"/>
      <c r="G111" s="101"/>
      <c r="H111" s="342"/>
      <c r="I111" s="343"/>
      <c r="J111" s="367"/>
      <c r="K111" s="195"/>
      <c r="L111" s="196"/>
      <c r="M111" s="126"/>
      <c r="N111" s="501" t="s">
        <v>250</v>
      </c>
      <c r="O111" s="564">
        <v>1</v>
      </c>
    </row>
    <row r="112" spans="1:15" ht="15" customHeight="1" x14ac:dyDescent="0.2">
      <c r="A112" s="353"/>
      <c r="B112" s="363"/>
      <c r="C112" s="233"/>
      <c r="D112" s="58"/>
      <c r="E112" s="721"/>
      <c r="F112" s="372"/>
      <c r="G112" s="101"/>
      <c r="H112" s="342"/>
      <c r="I112" s="343"/>
      <c r="J112" s="367"/>
      <c r="K112" s="195"/>
      <c r="L112" s="196"/>
      <c r="M112" s="126"/>
      <c r="N112" s="502" t="s">
        <v>251</v>
      </c>
      <c r="O112" s="565">
        <v>1</v>
      </c>
    </row>
    <row r="113" spans="1:22" ht="26.25" customHeight="1" x14ac:dyDescent="0.2">
      <c r="A113" s="353"/>
      <c r="B113" s="363"/>
      <c r="C113" s="233"/>
      <c r="D113" s="58"/>
      <c r="E113" s="345"/>
      <c r="F113" s="372"/>
      <c r="G113" s="101"/>
      <c r="H113" s="342"/>
      <c r="I113" s="343"/>
      <c r="J113" s="367"/>
      <c r="K113" s="195"/>
      <c r="L113" s="196"/>
      <c r="M113" s="126"/>
      <c r="N113" s="502" t="s">
        <v>252</v>
      </c>
      <c r="O113" s="565">
        <v>2</v>
      </c>
    </row>
    <row r="114" spans="1:22" ht="25.5" customHeight="1" x14ac:dyDescent="0.2">
      <c r="A114" s="353"/>
      <c r="B114" s="363"/>
      <c r="C114" s="233"/>
      <c r="D114" s="58"/>
      <c r="E114" s="345"/>
      <c r="F114" s="372"/>
      <c r="G114" s="101"/>
      <c r="H114" s="342"/>
      <c r="I114" s="343"/>
      <c r="J114" s="367"/>
      <c r="K114" s="195"/>
      <c r="L114" s="196"/>
      <c r="M114" s="126"/>
      <c r="N114" s="502" t="s">
        <v>301</v>
      </c>
      <c r="O114" s="565">
        <v>2</v>
      </c>
    </row>
    <row r="115" spans="1:22" ht="24.75" customHeight="1" x14ac:dyDescent="0.2">
      <c r="A115" s="353"/>
      <c r="B115" s="363"/>
      <c r="C115" s="233"/>
      <c r="D115" s="58"/>
      <c r="E115" s="345"/>
      <c r="F115" s="372"/>
      <c r="G115" s="101"/>
      <c r="H115" s="342"/>
      <c r="I115" s="343"/>
      <c r="J115" s="367"/>
      <c r="K115" s="195"/>
      <c r="L115" s="196"/>
      <c r="M115" s="126"/>
      <c r="N115" s="502" t="s">
        <v>302</v>
      </c>
      <c r="O115" s="565">
        <v>2</v>
      </c>
    </row>
    <row r="116" spans="1:22" ht="18" customHeight="1" x14ac:dyDescent="0.2">
      <c r="A116" s="353"/>
      <c r="B116" s="363"/>
      <c r="C116" s="233"/>
      <c r="D116" s="58"/>
      <c r="E116" s="345"/>
      <c r="F116" s="372"/>
      <c r="G116" s="101"/>
      <c r="H116" s="342"/>
      <c r="I116" s="343"/>
      <c r="J116" s="367"/>
      <c r="K116" s="195"/>
      <c r="L116" s="196"/>
      <c r="M116" s="126"/>
      <c r="N116" s="502" t="s">
        <v>303</v>
      </c>
      <c r="O116" s="565">
        <v>2</v>
      </c>
    </row>
    <row r="117" spans="1:22" ht="27" customHeight="1" x14ac:dyDescent="0.2">
      <c r="A117" s="353"/>
      <c r="B117" s="363"/>
      <c r="C117" s="233"/>
      <c r="D117" s="58"/>
      <c r="E117" s="345"/>
      <c r="F117" s="372"/>
      <c r="G117" s="101"/>
      <c r="H117" s="342"/>
      <c r="I117" s="343"/>
      <c r="J117" s="367"/>
      <c r="K117" s="195"/>
      <c r="L117" s="196"/>
      <c r="M117" s="126"/>
      <c r="N117" s="502" t="s">
        <v>304</v>
      </c>
      <c r="O117" s="565">
        <v>2</v>
      </c>
      <c r="P117" s="42"/>
      <c r="Q117" s="337"/>
    </row>
    <row r="118" spans="1:22" ht="18" customHeight="1" x14ac:dyDescent="0.2">
      <c r="A118" s="600"/>
      <c r="B118" s="603"/>
      <c r="C118" s="233"/>
      <c r="D118" s="58"/>
      <c r="E118" s="598"/>
      <c r="F118" s="601"/>
      <c r="G118" s="101"/>
      <c r="H118" s="596"/>
      <c r="I118" s="599"/>
      <c r="J118" s="597"/>
      <c r="K118" s="195"/>
      <c r="L118" s="196"/>
      <c r="M118" s="126"/>
      <c r="N118" s="613" t="s">
        <v>333</v>
      </c>
      <c r="O118" s="565">
        <v>7</v>
      </c>
      <c r="P118" s="42"/>
      <c r="Q118" s="337"/>
    </row>
    <row r="119" spans="1:22" ht="17.25" customHeight="1" x14ac:dyDescent="0.2">
      <c r="A119" s="353"/>
      <c r="B119" s="354"/>
      <c r="C119" s="355"/>
      <c r="D119" s="348"/>
      <c r="E119" s="345"/>
      <c r="F119" s="352"/>
      <c r="G119" s="262"/>
      <c r="H119" s="342"/>
      <c r="I119" s="343"/>
      <c r="J119" s="207"/>
      <c r="K119" s="310"/>
      <c r="L119" s="507"/>
      <c r="M119" s="540"/>
      <c r="N119" s="612" t="s">
        <v>311</v>
      </c>
      <c r="O119" s="566">
        <v>1</v>
      </c>
    </row>
    <row r="120" spans="1:22" ht="12.75" customHeight="1" x14ac:dyDescent="0.2">
      <c r="A120" s="714"/>
      <c r="B120" s="833"/>
      <c r="C120" s="735"/>
      <c r="D120" s="840" t="s">
        <v>34</v>
      </c>
      <c r="E120" s="1047" t="s">
        <v>371</v>
      </c>
      <c r="F120" s="986"/>
      <c r="G120" s="728" t="s">
        <v>123</v>
      </c>
      <c r="H120" s="723"/>
      <c r="I120" s="343"/>
      <c r="J120" s="367" t="s">
        <v>24</v>
      </c>
      <c r="K120" s="195">
        <v>55</v>
      </c>
      <c r="L120" s="196">
        <v>55</v>
      </c>
      <c r="M120" s="126"/>
      <c r="N120" s="503" t="s">
        <v>173</v>
      </c>
      <c r="O120" s="37">
        <v>1</v>
      </c>
    </row>
    <row r="121" spans="1:22" ht="15" customHeight="1" x14ac:dyDescent="0.2">
      <c r="A121" s="714"/>
      <c r="B121" s="833"/>
      <c r="C121" s="735"/>
      <c r="D121" s="744"/>
      <c r="E121" s="1048"/>
      <c r="F121" s="986"/>
      <c r="G121" s="729"/>
      <c r="H121" s="723"/>
      <c r="I121" s="343"/>
      <c r="J121" s="367" t="s">
        <v>40</v>
      </c>
      <c r="K121" s="195">
        <v>5</v>
      </c>
      <c r="L121" s="196">
        <v>5</v>
      </c>
      <c r="M121" s="126"/>
      <c r="N121" s="504" t="s">
        <v>150</v>
      </c>
      <c r="O121" s="567">
        <v>3</v>
      </c>
    </row>
    <row r="122" spans="1:22" ht="15" customHeight="1" x14ac:dyDescent="0.2">
      <c r="A122" s="714"/>
      <c r="B122" s="833"/>
      <c r="C122" s="735"/>
      <c r="D122" s="744"/>
      <c r="E122" s="1048"/>
      <c r="F122" s="986"/>
      <c r="G122" s="729"/>
      <c r="H122" s="723"/>
      <c r="I122" s="693"/>
      <c r="J122" s="694" t="s">
        <v>24</v>
      </c>
      <c r="K122" s="195"/>
      <c r="L122" s="678">
        <v>9.5</v>
      </c>
      <c r="M122" s="698">
        <f>L122-K122</f>
        <v>9.5</v>
      </c>
      <c r="N122" s="504"/>
      <c r="O122" s="567"/>
    </row>
    <row r="123" spans="1:22" ht="27" customHeight="1" x14ac:dyDescent="0.2">
      <c r="A123" s="714"/>
      <c r="B123" s="833"/>
      <c r="C123" s="735"/>
      <c r="D123" s="841"/>
      <c r="E123" s="1049"/>
      <c r="F123" s="987"/>
      <c r="G123" s="730"/>
      <c r="H123" s="723"/>
      <c r="I123" s="343"/>
      <c r="J123" s="207" t="s">
        <v>330</v>
      </c>
      <c r="K123" s="97">
        <v>0.8</v>
      </c>
      <c r="L123" s="97">
        <v>0.8</v>
      </c>
      <c r="M123" s="127"/>
      <c r="N123" s="133" t="s">
        <v>265</v>
      </c>
      <c r="O123" s="157">
        <v>100</v>
      </c>
      <c r="Q123" s="191"/>
      <c r="R123" s="191"/>
      <c r="S123" s="191"/>
      <c r="T123" s="191"/>
      <c r="U123" s="191"/>
      <c r="V123" s="191"/>
    </row>
    <row r="124" spans="1:22" ht="15" customHeight="1" x14ac:dyDescent="0.2">
      <c r="A124" s="353"/>
      <c r="B124" s="363"/>
      <c r="C124" s="355"/>
      <c r="D124" s="407" t="s">
        <v>35</v>
      </c>
      <c r="E124" s="721" t="s">
        <v>63</v>
      </c>
      <c r="F124" s="657"/>
      <c r="G124" s="726" t="s">
        <v>124</v>
      </c>
      <c r="H124" s="653"/>
      <c r="I124" s="654"/>
      <c r="J124" s="368" t="s">
        <v>40</v>
      </c>
      <c r="K124" s="99">
        <v>20</v>
      </c>
      <c r="L124" s="96">
        <v>20</v>
      </c>
      <c r="M124" s="128"/>
      <c r="N124" s="661" t="s">
        <v>149</v>
      </c>
      <c r="O124" s="158">
        <v>2</v>
      </c>
    </row>
    <row r="125" spans="1:22" ht="21" customHeight="1" x14ac:dyDescent="0.2">
      <c r="A125" s="353"/>
      <c r="B125" s="363"/>
      <c r="C125" s="233"/>
      <c r="D125" s="632"/>
      <c r="E125" s="722"/>
      <c r="F125" s="658"/>
      <c r="G125" s="727"/>
      <c r="H125" s="660"/>
      <c r="I125" s="362"/>
      <c r="J125" s="21" t="s">
        <v>330</v>
      </c>
      <c r="K125" s="97">
        <v>2.2999999999999998</v>
      </c>
      <c r="L125" s="97">
        <v>2.2999999999999998</v>
      </c>
      <c r="M125" s="127"/>
      <c r="N125" s="655"/>
      <c r="O125" s="157"/>
    </row>
    <row r="126" spans="1:22" ht="15" customHeight="1" x14ac:dyDescent="0.2">
      <c r="A126" s="620"/>
      <c r="B126" s="621"/>
      <c r="C126" s="627"/>
      <c r="D126" s="407" t="s">
        <v>28</v>
      </c>
      <c r="E126" s="721" t="s">
        <v>338</v>
      </c>
      <c r="F126" s="657"/>
      <c r="G126" s="726"/>
      <c r="H126" s="653" t="s">
        <v>46</v>
      </c>
      <c r="I126" s="654" t="s">
        <v>337</v>
      </c>
      <c r="J126" s="368" t="s">
        <v>24</v>
      </c>
      <c r="K126" s="99"/>
      <c r="L126" s="96"/>
      <c r="M126" s="128"/>
      <c r="N126" s="656" t="s">
        <v>97</v>
      </c>
      <c r="O126" s="158"/>
    </row>
    <row r="127" spans="1:22" ht="38.25" customHeight="1" x14ac:dyDescent="0.2">
      <c r="A127" s="620"/>
      <c r="B127" s="621"/>
      <c r="C127" s="233"/>
      <c r="D127" s="646"/>
      <c r="E127" s="722"/>
      <c r="F127" s="658"/>
      <c r="G127" s="727"/>
      <c r="H127" s="660"/>
      <c r="I127" s="362"/>
      <c r="J127" s="21"/>
      <c r="K127" s="68"/>
      <c r="L127" s="97"/>
      <c r="M127" s="127"/>
      <c r="N127" s="655"/>
      <c r="O127" s="157"/>
    </row>
    <row r="128" spans="1:22" ht="16.5" customHeight="1" thickBot="1" x14ac:dyDescent="0.25">
      <c r="A128" s="26"/>
      <c r="B128" s="384"/>
      <c r="C128" s="224"/>
      <c r="D128" s="228"/>
      <c r="E128" s="239"/>
      <c r="F128" s="236"/>
      <c r="G128" s="237"/>
      <c r="H128" s="238"/>
      <c r="I128" s="227"/>
      <c r="J128" s="22" t="s">
        <v>6</v>
      </c>
      <c r="K128" s="140">
        <f>SUM(K76:K125)</f>
        <v>1175</v>
      </c>
      <c r="L128" s="132">
        <f>SUM(L76:L127)</f>
        <v>1186.9000000000001</v>
      </c>
      <c r="M128" s="701">
        <f>SUM(M76:M127)</f>
        <v>11.9</v>
      </c>
      <c r="N128" s="481"/>
      <c r="O128" s="226"/>
    </row>
    <row r="129" spans="1:17" ht="18" customHeight="1" x14ac:dyDescent="0.2">
      <c r="A129" s="713" t="s">
        <v>5</v>
      </c>
      <c r="B129" s="731" t="s">
        <v>5</v>
      </c>
      <c r="C129" s="734" t="s">
        <v>34</v>
      </c>
      <c r="D129" s="983"/>
      <c r="E129" s="981" t="s">
        <v>55</v>
      </c>
      <c r="F129" s="871" t="s">
        <v>117</v>
      </c>
      <c r="G129" s="76"/>
      <c r="H129" s="746" t="s">
        <v>27</v>
      </c>
      <c r="I129" s="56"/>
      <c r="J129" s="147"/>
      <c r="K129" s="115"/>
      <c r="L129" s="112"/>
      <c r="M129" s="115"/>
      <c r="N129" s="905"/>
      <c r="O129" s="568"/>
    </row>
    <row r="130" spans="1:17" ht="11.25" customHeight="1" x14ac:dyDescent="0.2">
      <c r="A130" s="714"/>
      <c r="B130" s="732"/>
      <c r="C130" s="735"/>
      <c r="D130" s="984"/>
      <c r="E130" s="982"/>
      <c r="F130" s="872"/>
      <c r="G130" s="109"/>
      <c r="H130" s="723"/>
      <c r="I130" s="57"/>
      <c r="J130" s="207"/>
      <c r="K130" s="94"/>
      <c r="L130" s="97"/>
      <c r="M130" s="94"/>
      <c r="N130" s="1007"/>
      <c r="O130" s="37"/>
    </row>
    <row r="131" spans="1:17" ht="15.75" customHeight="1" x14ac:dyDescent="0.2">
      <c r="A131" s="714"/>
      <c r="B131" s="833"/>
      <c r="C131" s="735"/>
      <c r="D131" s="840" t="s">
        <v>5</v>
      </c>
      <c r="E131" s="721" t="s">
        <v>105</v>
      </c>
      <c r="F131" s="834" t="s">
        <v>69</v>
      </c>
      <c r="G131" s="748" t="s">
        <v>253</v>
      </c>
      <c r="H131" s="723"/>
      <c r="I131" s="382"/>
      <c r="J131" s="368" t="s">
        <v>24</v>
      </c>
      <c r="K131" s="99">
        <f>1999.3-K132</f>
        <v>1886.6</v>
      </c>
      <c r="L131" s="96">
        <f>1999.3-L132</f>
        <v>1886.6</v>
      </c>
      <c r="M131" s="96"/>
      <c r="N131" s="679" t="s">
        <v>72</v>
      </c>
      <c r="O131" s="569">
        <v>16.2</v>
      </c>
    </row>
    <row r="132" spans="1:17" ht="15.75" customHeight="1" x14ac:dyDescent="0.2">
      <c r="A132" s="714"/>
      <c r="B132" s="833"/>
      <c r="C132" s="735"/>
      <c r="D132" s="841"/>
      <c r="E132" s="722"/>
      <c r="F132" s="835"/>
      <c r="G132" s="749"/>
      <c r="H132" s="723"/>
      <c r="I132" s="59"/>
      <c r="J132" s="207" t="s">
        <v>58</v>
      </c>
      <c r="K132" s="97">
        <v>112.7</v>
      </c>
      <c r="L132" s="97">
        <v>112.7</v>
      </c>
      <c r="M132" s="97"/>
      <c r="N132" s="687" t="s">
        <v>51</v>
      </c>
      <c r="O132" s="570">
        <v>11.7</v>
      </c>
    </row>
    <row r="133" spans="1:17" ht="15.75" customHeight="1" x14ac:dyDescent="0.2">
      <c r="A133" s="353"/>
      <c r="B133" s="363"/>
      <c r="C133" s="355"/>
      <c r="D133" s="348" t="s">
        <v>7</v>
      </c>
      <c r="E133" s="720" t="s">
        <v>208</v>
      </c>
      <c r="F133" s="299"/>
      <c r="G133" s="724" t="s">
        <v>126</v>
      </c>
      <c r="H133" s="342"/>
      <c r="I133" s="719" t="s">
        <v>75</v>
      </c>
      <c r="J133" s="367" t="s">
        <v>24</v>
      </c>
      <c r="K133" s="95">
        <v>50.7</v>
      </c>
      <c r="L133" s="196">
        <v>50.7</v>
      </c>
      <c r="M133" s="196"/>
      <c r="N133" s="704" t="s">
        <v>51</v>
      </c>
      <c r="O133" s="264">
        <v>0.7</v>
      </c>
    </row>
    <row r="134" spans="1:17" ht="27.75" customHeight="1" x14ac:dyDescent="0.2">
      <c r="A134" s="706"/>
      <c r="B134" s="705"/>
      <c r="C134" s="707"/>
      <c r="D134" s="708"/>
      <c r="E134" s="721"/>
      <c r="F134" s="709"/>
      <c r="G134" s="736"/>
      <c r="H134" s="703"/>
      <c r="I134" s="719"/>
      <c r="J134" s="710"/>
      <c r="K134" s="95"/>
      <c r="L134" s="196"/>
      <c r="M134" s="196"/>
      <c r="N134" s="711" t="s">
        <v>368</v>
      </c>
      <c r="O134" s="712">
        <v>3</v>
      </c>
      <c r="P134" s="191"/>
    </row>
    <row r="135" spans="1:17" ht="18.75" customHeight="1" x14ac:dyDescent="0.2">
      <c r="A135" s="353"/>
      <c r="B135" s="363"/>
      <c r="C135" s="355"/>
      <c r="D135" s="349"/>
      <c r="E135" s="722"/>
      <c r="F135" s="80"/>
      <c r="G135" s="737"/>
      <c r="H135" s="342"/>
      <c r="I135" s="719"/>
      <c r="J135" s="207" t="s">
        <v>24</v>
      </c>
      <c r="K135" s="94">
        <v>92.4</v>
      </c>
      <c r="L135" s="97">
        <v>92.4</v>
      </c>
      <c r="M135" s="97"/>
      <c r="N135" s="687" t="s">
        <v>100</v>
      </c>
      <c r="O135" s="296">
        <v>1042</v>
      </c>
    </row>
    <row r="136" spans="1:17" ht="17.25" customHeight="1" x14ac:dyDescent="0.2">
      <c r="A136" s="353"/>
      <c r="B136" s="363"/>
      <c r="C136" s="355"/>
      <c r="D136" s="388" t="s">
        <v>26</v>
      </c>
      <c r="E136" s="741" t="s">
        <v>60</v>
      </c>
      <c r="F136" s="351"/>
      <c r="G136" s="747" t="s">
        <v>135</v>
      </c>
      <c r="H136" s="723"/>
      <c r="I136" s="799"/>
      <c r="J136" s="272" t="s">
        <v>68</v>
      </c>
      <c r="K136" s="130">
        <v>65.599999999999994</v>
      </c>
      <c r="L136" s="131">
        <v>65.599999999999994</v>
      </c>
      <c r="M136" s="131"/>
      <c r="N136" s="680"/>
      <c r="O136" s="571"/>
    </row>
    <row r="137" spans="1:17" ht="12.75" customHeight="1" x14ac:dyDescent="0.2">
      <c r="A137" s="682"/>
      <c r="B137" s="681"/>
      <c r="C137" s="683"/>
      <c r="D137" s="684"/>
      <c r="E137" s="742"/>
      <c r="F137" s="685"/>
      <c r="G137" s="728"/>
      <c r="H137" s="723"/>
      <c r="I137" s="799"/>
      <c r="J137" s="686" t="s">
        <v>24</v>
      </c>
      <c r="K137" s="95">
        <v>156.30000000000001</v>
      </c>
      <c r="L137" s="678">
        <f>156.3-51-85.8</f>
        <v>19.5</v>
      </c>
      <c r="M137" s="678">
        <f>L137-K137</f>
        <v>-136.80000000000001</v>
      </c>
      <c r="N137" s="680"/>
      <c r="O137" s="571"/>
    </row>
    <row r="138" spans="1:17" ht="17.25" customHeight="1" x14ac:dyDescent="0.2">
      <c r="A138" s="682"/>
      <c r="B138" s="681"/>
      <c r="C138" s="683"/>
      <c r="D138" s="684"/>
      <c r="E138" s="742"/>
      <c r="F138" s="685"/>
      <c r="G138" s="728"/>
      <c r="H138" s="723"/>
      <c r="I138" s="799"/>
      <c r="J138" s="686" t="s">
        <v>24</v>
      </c>
      <c r="K138" s="95"/>
      <c r="L138" s="689"/>
      <c r="M138" s="689"/>
      <c r="N138" s="680"/>
      <c r="O138" s="571"/>
      <c r="P138" s="3" t="s">
        <v>358</v>
      </c>
    </row>
    <row r="139" spans="1:17" ht="15" customHeight="1" x14ac:dyDescent="0.2">
      <c r="A139" s="682"/>
      <c r="B139" s="681"/>
      <c r="C139" s="683"/>
      <c r="D139" s="684"/>
      <c r="E139" s="742"/>
      <c r="F139" s="685"/>
      <c r="G139" s="728"/>
      <c r="H139" s="723"/>
      <c r="I139" s="799"/>
      <c r="J139" s="686" t="s">
        <v>24</v>
      </c>
      <c r="K139" s="95"/>
      <c r="L139" s="678"/>
      <c r="M139" s="678"/>
      <c r="N139" s="300"/>
      <c r="O139" s="690"/>
      <c r="P139" s="3" t="s">
        <v>359</v>
      </c>
    </row>
    <row r="140" spans="1:17" ht="26.25" customHeight="1" x14ac:dyDescent="0.2">
      <c r="A140" s="682"/>
      <c r="B140" s="681"/>
      <c r="C140" s="683"/>
      <c r="D140" s="684"/>
      <c r="E140" s="742"/>
      <c r="F140" s="685"/>
      <c r="G140" s="728"/>
      <c r="H140" s="723"/>
      <c r="I140" s="799"/>
      <c r="J140" s="686"/>
      <c r="K140" s="95"/>
      <c r="L140" s="196"/>
      <c r="M140" s="196"/>
      <c r="N140" s="680" t="s">
        <v>345</v>
      </c>
      <c r="O140" s="571">
        <v>1</v>
      </c>
      <c r="Q140" s="191"/>
    </row>
    <row r="141" spans="1:17" ht="26.25" customHeight="1" x14ac:dyDescent="0.2">
      <c r="A141" s="353"/>
      <c r="B141" s="363"/>
      <c r="C141" s="355"/>
      <c r="D141" s="389"/>
      <c r="E141" s="742"/>
      <c r="F141" s="351"/>
      <c r="G141" s="728"/>
      <c r="H141" s="723"/>
      <c r="I141" s="799"/>
      <c r="J141" s="367"/>
      <c r="K141" s="95"/>
      <c r="L141" s="196"/>
      <c r="M141" s="196"/>
      <c r="N141" s="688" t="s">
        <v>346</v>
      </c>
      <c r="O141" s="313">
        <v>1</v>
      </c>
    </row>
    <row r="142" spans="1:17" ht="41.25" customHeight="1" x14ac:dyDescent="0.2">
      <c r="A142" s="353"/>
      <c r="B142" s="363"/>
      <c r="C142" s="355"/>
      <c r="D142" s="389"/>
      <c r="E142" s="742"/>
      <c r="F142" s="351"/>
      <c r="G142" s="728"/>
      <c r="H142" s="723"/>
      <c r="I142" s="799"/>
      <c r="J142" s="367"/>
      <c r="K142" s="95"/>
      <c r="L142" s="689"/>
      <c r="M142" s="689"/>
      <c r="N142" s="688" t="s">
        <v>360</v>
      </c>
      <c r="O142" s="692" t="s">
        <v>361</v>
      </c>
    </row>
    <row r="143" spans="1:17" ht="53.25" customHeight="1" x14ac:dyDescent="0.2">
      <c r="A143" s="353"/>
      <c r="B143" s="363"/>
      <c r="C143" s="355"/>
      <c r="D143" s="389"/>
      <c r="E143" s="742"/>
      <c r="F143" s="351"/>
      <c r="G143" s="728"/>
      <c r="H143" s="723"/>
      <c r="I143" s="799"/>
      <c r="J143" s="367"/>
      <c r="K143" s="95"/>
      <c r="L143" s="678"/>
      <c r="M143" s="678"/>
      <c r="N143" s="688" t="s">
        <v>362</v>
      </c>
      <c r="O143" s="692" t="s">
        <v>361</v>
      </c>
    </row>
    <row r="144" spans="1:17" ht="39.75" customHeight="1" x14ac:dyDescent="0.2">
      <c r="A144" s="353"/>
      <c r="B144" s="363"/>
      <c r="C144" s="355"/>
      <c r="D144" s="389"/>
      <c r="E144" s="742"/>
      <c r="F144" s="351"/>
      <c r="G144" s="728"/>
      <c r="H144" s="723"/>
      <c r="I144" s="799"/>
      <c r="J144" s="367"/>
      <c r="K144" s="95"/>
      <c r="L144" s="196"/>
      <c r="M144" s="196"/>
      <c r="N144" s="300" t="s">
        <v>363</v>
      </c>
      <c r="O144" s="692" t="s">
        <v>361</v>
      </c>
      <c r="Q144" s="191"/>
    </row>
    <row r="145" spans="1:17" ht="39.75" customHeight="1" x14ac:dyDescent="0.2">
      <c r="A145" s="672"/>
      <c r="B145" s="673"/>
      <c r="C145" s="674"/>
      <c r="D145" s="677"/>
      <c r="E145" s="742"/>
      <c r="F145" s="676"/>
      <c r="G145" s="728"/>
      <c r="H145" s="723"/>
      <c r="I145" s="799"/>
      <c r="J145" s="675"/>
      <c r="K145" s="95"/>
      <c r="L145" s="196"/>
      <c r="M145" s="196"/>
      <c r="N145" s="687" t="s">
        <v>322</v>
      </c>
      <c r="O145" s="572">
        <v>50</v>
      </c>
      <c r="Q145" s="191"/>
    </row>
    <row r="146" spans="1:17" ht="18" customHeight="1" x14ac:dyDescent="0.2">
      <c r="A146" s="353"/>
      <c r="B146" s="363"/>
      <c r="C146" s="355"/>
      <c r="D146" s="388" t="s">
        <v>34</v>
      </c>
      <c r="E146" s="720" t="s">
        <v>114</v>
      </c>
      <c r="F146" s="351"/>
      <c r="G146" s="364"/>
      <c r="H146" s="342"/>
      <c r="I146" s="346"/>
      <c r="J146" s="368" t="s">
        <v>58</v>
      </c>
      <c r="K146" s="114">
        <v>12.1</v>
      </c>
      <c r="L146" s="96">
        <v>12.1</v>
      </c>
      <c r="M146" s="96"/>
      <c r="N146" s="813" t="s">
        <v>186</v>
      </c>
      <c r="O146" s="37">
        <v>100</v>
      </c>
    </row>
    <row r="147" spans="1:17" ht="14.25" customHeight="1" x14ac:dyDescent="0.2">
      <c r="A147" s="353"/>
      <c r="B147" s="363"/>
      <c r="C147" s="355"/>
      <c r="D147" s="390"/>
      <c r="E147" s="785"/>
      <c r="F147" s="352"/>
      <c r="G147" s="381"/>
      <c r="H147" s="361"/>
      <c r="I147" s="387"/>
      <c r="J147" s="207"/>
      <c r="K147" s="94"/>
      <c r="L147" s="97"/>
      <c r="M147" s="94"/>
      <c r="N147" s="817"/>
      <c r="O147" s="157"/>
    </row>
    <row r="148" spans="1:17" ht="14.25" customHeight="1" thickBot="1" x14ac:dyDescent="0.25">
      <c r="A148" s="26"/>
      <c r="B148" s="384"/>
      <c r="C148" s="224"/>
      <c r="D148" s="228"/>
      <c r="E148" s="239"/>
      <c r="F148" s="236"/>
      <c r="G148" s="237"/>
      <c r="H148" s="238"/>
      <c r="I148" s="227"/>
      <c r="J148" s="22" t="s">
        <v>6</v>
      </c>
      <c r="K148" s="283">
        <f>SUM(K131:K147)</f>
        <v>2376.4</v>
      </c>
      <c r="L148" s="132">
        <f>SUM(L131:L147)</f>
        <v>2239.6</v>
      </c>
      <c r="M148" s="691">
        <f>SUM(M131:M147)</f>
        <v>-136.80000000000001</v>
      </c>
      <c r="N148" s="317"/>
      <c r="O148" s="226"/>
    </row>
    <row r="149" spans="1:17" ht="21" customHeight="1" x14ac:dyDescent="0.2">
      <c r="A149" s="713" t="s">
        <v>5</v>
      </c>
      <c r="B149" s="731" t="s">
        <v>5</v>
      </c>
      <c r="C149" s="743" t="s">
        <v>35</v>
      </c>
      <c r="D149" s="716"/>
      <c r="E149" s="941" t="s">
        <v>262</v>
      </c>
      <c r="F149" s="943"/>
      <c r="G149" s="738" t="s">
        <v>127</v>
      </c>
      <c r="H149" s="946" t="s">
        <v>50</v>
      </c>
      <c r="I149" s="896" t="s">
        <v>77</v>
      </c>
      <c r="J149" s="322" t="s">
        <v>24</v>
      </c>
      <c r="K149" s="116">
        <v>271.8</v>
      </c>
      <c r="L149" s="112">
        <v>271.8</v>
      </c>
      <c r="M149" s="151"/>
      <c r="N149" s="409" t="s">
        <v>151</v>
      </c>
      <c r="O149" s="662" t="s">
        <v>347</v>
      </c>
    </row>
    <row r="150" spans="1:17" ht="18.75" customHeight="1" x14ac:dyDescent="0.2">
      <c r="A150" s="714"/>
      <c r="B150" s="732"/>
      <c r="C150" s="744"/>
      <c r="D150" s="717"/>
      <c r="E150" s="721"/>
      <c r="F150" s="944"/>
      <c r="G150" s="739"/>
      <c r="H150" s="947"/>
      <c r="I150" s="897"/>
      <c r="J150" s="319" t="s">
        <v>58</v>
      </c>
      <c r="K150" s="68">
        <v>110</v>
      </c>
      <c r="L150" s="97">
        <v>110</v>
      </c>
      <c r="M150" s="127"/>
      <c r="N150" s="395"/>
      <c r="O150" s="37"/>
    </row>
    <row r="151" spans="1:17" ht="16.5" customHeight="1" thickBot="1" x14ac:dyDescent="0.25">
      <c r="A151" s="715"/>
      <c r="B151" s="733"/>
      <c r="C151" s="745"/>
      <c r="D151" s="718"/>
      <c r="E151" s="942"/>
      <c r="F151" s="945"/>
      <c r="G151" s="740"/>
      <c r="H151" s="948"/>
      <c r="I151" s="898"/>
      <c r="J151" s="33" t="s">
        <v>6</v>
      </c>
      <c r="K151" s="140">
        <f>SUM(K149:K150)</f>
        <v>381.8</v>
      </c>
      <c r="L151" s="132">
        <f>SUM(L149:L150)</f>
        <v>381.8</v>
      </c>
      <c r="M151" s="323">
        <f>SUM(M149:M150)</f>
        <v>0</v>
      </c>
      <c r="N151" s="178"/>
      <c r="O151" s="314"/>
    </row>
    <row r="152" spans="1:17" ht="15.75" customHeight="1" x14ac:dyDescent="0.2">
      <c r="A152" s="713" t="s">
        <v>5</v>
      </c>
      <c r="B152" s="731" t="s">
        <v>5</v>
      </c>
      <c r="C152" s="743" t="s">
        <v>28</v>
      </c>
      <c r="D152" s="716"/>
      <c r="E152" s="941" t="s">
        <v>289</v>
      </c>
      <c r="F152" s="943"/>
      <c r="G152" s="738"/>
      <c r="H152" s="946" t="s">
        <v>50</v>
      </c>
      <c r="I152" s="896" t="s">
        <v>282</v>
      </c>
      <c r="J152" s="322" t="s">
        <v>24</v>
      </c>
      <c r="K152" s="116">
        <v>26.1</v>
      </c>
      <c r="L152" s="112">
        <v>26.1</v>
      </c>
      <c r="M152" s="151"/>
      <c r="N152" s="905" t="s">
        <v>299</v>
      </c>
      <c r="O152" s="568">
        <v>2</v>
      </c>
    </row>
    <row r="153" spans="1:17" ht="24.75" customHeight="1" x14ac:dyDescent="0.2">
      <c r="A153" s="714"/>
      <c r="B153" s="732"/>
      <c r="C153" s="744"/>
      <c r="D153" s="717"/>
      <c r="E153" s="721"/>
      <c r="F153" s="944"/>
      <c r="G153" s="739"/>
      <c r="H153" s="947"/>
      <c r="I153" s="897"/>
      <c r="J153" s="319"/>
      <c r="K153" s="68"/>
      <c r="L153" s="97"/>
      <c r="M153" s="127"/>
      <c r="N153" s="906"/>
      <c r="O153" s="37"/>
    </row>
    <row r="154" spans="1:17" ht="14.25" customHeight="1" thickBot="1" x14ac:dyDescent="0.25">
      <c r="A154" s="715"/>
      <c r="B154" s="733"/>
      <c r="C154" s="745"/>
      <c r="D154" s="718"/>
      <c r="E154" s="942"/>
      <c r="F154" s="945"/>
      <c r="G154" s="740"/>
      <c r="H154" s="948"/>
      <c r="I154" s="898"/>
      <c r="J154" s="33" t="s">
        <v>6</v>
      </c>
      <c r="K154" s="140">
        <f>K152</f>
        <v>26.1</v>
      </c>
      <c r="L154" s="132">
        <f>L152</f>
        <v>26.1</v>
      </c>
      <c r="M154" s="323">
        <f>M152</f>
        <v>0</v>
      </c>
      <c r="N154" s="178"/>
      <c r="O154" s="314"/>
    </row>
    <row r="155" spans="1:17" ht="20.25" customHeight="1" x14ac:dyDescent="0.2">
      <c r="A155" s="374" t="s">
        <v>5</v>
      </c>
      <c r="B155" s="375" t="s">
        <v>5</v>
      </c>
      <c r="C155" s="376" t="s">
        <v>36</v>
      </c>
      <c r="D155" s="385"/>
      <c r="E155" s="873" t="s">
        <v>181</v>
      </c>
      <c r="F155" s="179" t="s">
        <v>47</v>
      </c>
      <c r="G155" s="72"/>
      <c r="H155" s="377" t="s">
        <v>46</v>
      </c>
      <c r="I155" s="1022" t="s">
        <v>78</v>
      </c>
      <c r="J155" s="54"/>
      <c r="K155" s="116"/>
      <c r="L155" s="116"/>
      <c r="M155" s="112"/>
      <c r="N155" s="903"/>
      <c r="O155" s="155"/>
    </row>
    <row r="156" spans="1:17" ht="21.75" customHeight="1" x14ac:dyDescent="0.2">
      <c r="A156" s="353"/>
      <c r="B156" s="363"/>
      <c r="C156" s="355"/>
      <c r="D156" s="348"/>
      <c r="E156" s="874"/>
      <c r="F156" s="372"/>
      <c r="G156" s="69"/>
      <c r="H156" s="342"/>
      <c r="I156" s="1023"/>
      <c r="J156" s="55"/>
      <c r="K156" s="195"/>
      <c r="L156" s="195"/>
      <c r="M156" s="196"/>
      <c r="N156" s="904"/>
      <c r="O156" s="156"/>
    </row>
    <row r="157" spans="1:17" ht="16.5" customHeight="1" x14ac:dyDescent="0.2">
      <c r="A157" s="353"/>
      <c r="B157" s="363"/>
      <c r="C157" s="355"/>
      <c r="D157" s="171" t="s">
        <v>5</v>
      </c>
      <c r="E157" s="720" t="s">
        <v>203</v>
      </c>
      <c r="F157" s="1016" t="s">
        <v>98</v>
      </c>
      <c r="G157" s="755" t="s">
        <v>220</v>
      </c>
      <c r="H157" s="723"/>
      <c r="I157" s="934"/>
      <c r="J157" s="368" t="s">
        <v>24</v>
      </c>
      <c r="K157" s="99">
        <v>444.7</v>
      </c>
      <c r="L157" s="99">
        <v>444.7</v>
      </c>
      <c r="M157" s="96"/>
      <c r="N157" s="406" t="s">
        <v>97</v>
      </c>
      <c r="O157" s="158">
        <v>1</v>
      </c>
    </row>
    <row r="158" spans="1:17" ht="17.25" customHeight="1" x14ac:dyDescent="0.2">
      <c r="A158" s="353"/>
      <c r="B158" s="363"/>
      <c r="C158" s="355"/>
      <c r="D158" s="172"/>
      <c r="E158" s="721"/>
      <c r="F158" s="1017"/>
      <c r="G158" s="818"/>
      <c r="H158" s="723"/>
      <c r="I158" s="801"/>
      <c r="J158" s="367" t="s">
        <v>273</v>
      </c>
      <c r="K158" s="195">
        <v>21.8</v>
      </c>
      <c r="L158" s="195">
        <v>21.8</v>
      </c>
      <c r="M158" s="196"/>
      <c r="N158" s="813" t="s">
        <v>152</v>
      </c>
      <c r="O158" s="37">
        <v>20</v>
      </c>
    </row>
    <row r="159" spans="1:17" ht="33.75" customHeight="1" x14ac:dyDescent="0.2">
      <c r="A159" s="353"/>
      <c r="B159" s="363"/>
      <c r="C159" s="355"/>
      <c r="D159" s="172"/>
      <c r="E159" s="722"/>
      <c r="F159" s="1018"/>
      <c r="G159" s="818"/>
      <c r="H159" s="723"/>
      <c r="I159" s="935"/>
      <c r="J159" s="207" t="s">
        <v>48</v>
      </c>
      <c r="K159" s="68">
        <v>246.2</v>
      </c>
      <c r="L159" s="68">
        <v>246.2</v>
      </c>
      <c r="M159" s="97"/>
      <c r="N159" s="1013"/>
      <c r="O159" s="157"/>
    </row>
    <row r="160" spans="1:17" ht="19.5" customHeight="1" x14ac:dyDescent="0.2">
      <c r="A160" s="353"/>
      <c r="B160" s="363"/>
      <c r="C160" s="355"/>
      <c r="D160" s="877" t="s">
        <v>7</v>
      </c>
      <c r="E160" s="720" t="s">
        <v>285</v>
      </c>
      <c r="F160" s="932" t="s">
        <v>65</v>
      </c>
      <c r="G160" s="755" t="s">
        <v>221</v>
      </c>
      <c r="H160" s="723"/>
      <c r="I160" s="799"/>
      <c r="J160" s="368" t="s">
        <v>24</v>
      </c>
      <c r="K160" s="206">
        <v>67.599999999999994</v>
      </c>
      <c r="L160" s="206">
        <v>67.599999999999994</v>
      </c>
      <c r="M160" s="121"/>
      <c r="N160" s="406" t="s">
        <v>97</v>
      </c>
      <c r="O160" s="158">
        <v>1</v>
      </c>
    </row>
    <row r="161" spans="1:19" ht="21.75" customHeight="1" x14ac:dyDescent="0.2">
      <c r="A161" s="353"/>
      <c r="B161" s="363"/>
      <c r="C161" s="355"/>
      <c r="D161" s="878"/>
      <c r="E161" s="721"/>
      <c r="F161" s="933"/>
      <c r="G161" s="836"/>
      <c r="H161" s="723"/>
      <c r="I161" s="799"/>
      <c r="J161" s="207" t="s">
        <v>58</v>
      </c>
      <c r="K161" s="508">
        <v>50.5</v>
      </c>
      <c r="L161" s="508">
        <v>50.5</v>
      </c>
      <c r="M161" s="697"/>
      <c r="N161" s="209"/>
      <c r="O161" s="157"/>
    </row>
    <row r="162" spans="1:19" ht="15.75" customHeight="1" x14ac:dyDescent="0.2">
      <c r="A162" s="353"/>
      <c r="B162" s="363"/>
      <c r="C162" s="355"/>
      <c r="D162" s="877" t="s">
        <v>26</v>
      </c>
      <c r="E162" s="720" t="s">
        <v>278</v>
      </c>
      <c r="F162" s="899" t="s">
        <v>98</v>
      </c>
      <c r="G162" s="755" t="s">
        <v>136</v>
      </c>
      <c r="H162" s="723"/>
      <c r="I162" s="915"/>
      <c r="J162" s="367" t="s">
        <v>24</v>
      </c>
      <c r="K162" s="120">
        <v>148.5</v>
      </c>
      <c r="L162" s="120">
        <v>148.5</v>
      </c>
      <c r="M162" s="135"/>
      <c r="N162" s="369" t="s">
        <v>97</v>
      </c>
      <c r="O162" s="37">
        <v>1</v>
      </c>
    </row>
    <row r="163" spans="1:19" ht="20.25" customHeight="1" x14ac:dyDescent="0.2">
      <c r="A163" s="353"/>
      <c r="B163" s="363"/>
      <c r="C163" s="355"/>
      <c r="D163" s="878"/>
      <c r="E163" s="721"/>
      <c r="F163" s="900"/>
      <c r="G163" s="836"/>
      <c r="H163" s="723"/>
      <c r="I163" s="915"/>
      <c r="J163" s="367" t="s">
        <v>48</v>
      </c>
      <c r="K163" s="120">
        <v>120.6</v>
      </c>
      <c r="L163" s="120">
        <v>120.6</v>
      </c>
      <c r="M163" s="135"/>
      <c r="N163" s="1014" t="s">
        <v>153</v>
      </c>
      <c r="O163" s="37">
        <v>15</v>
      </c>
    </row>
    <row r="164" spans="1:19" ht="18" customHeight="1" x14ac:dyDescent="0.2">
      <c r="A164" s="353"/>
      <c r="B164" s="363"/>
      <c r="C164" s="355"/>
      <c r="D164" s="878"/>
      <c r="E164" s="721"/>
      <c r="F164" s="900"/>
      <c r="G164" s="836"/>
      <c r="H164" s="723"/>
      <c r="I164" s="915"/>
      <c r="J164" s="367" t="s">
        <v>273</v>
      </c>
      <c r="K164" s="195">
        <v>10.7</v>
      </c>
      <c r="L164" s="195">
        <v>10.7</v>
      </c>
      <c r="M164" s="196"/>
      <c r="N164" s="1015"/>
      <c r="O164" s="37"/>
    </row>
    <row r="165" spans="1:19" ht="11.25" customHeight="1" x14ac:dyDescent="0.2">
      <c r="A165" s="353"/>
      <c r="B165" s="363"/>
      <c r="C165" s="355"/>
      <c r="D165" s="879"/>
      <c r="E165" s="722"/>
      <c r="F165" s="949"/>
      <c r="G165" s="980"/>
      <c r="H165" s="723"/>
      <c r="I165" s="915"/>
      <c r="J165" s="21"/>
      <c r="K165" s="68"/>
      <c r="L165" s="68"/>
      <c r="M165" s="97"/>
      <c r="N165" s="209"/>
      <c r="O165" s="157"/>
    </row>
    <row r="166" spans="1:19" ht="17.25" customHeight="1" x14ac:dyDescent="0.2">
      <c r="A166" s="353"/>
      <c r="B166" s="363"/>
      <c r="C166" s="355"/>
      <c r="D166" s="348" t="s">
        <v>34</v>
      </c>
      <c r="E166" s="875" t="s">
        <v>205</v>
      </c>
      <c r="F166" s="900" t="s">
        <v>84</v>
      </c>
      <c r="G166" s="755" t="s">
        <v>222</v>
      </c>
      <c r="H166" s="342"/>
      <c r="I166" s="346"/>
      <c r="J166" s="135" t="s">
        <v>24</v>
      </c>
      <c r="K166" s="195">
        <v>129.69999999999999</v>
      </c>
      <c r="L166" s="195">
        <v>129.69999999999999</v>
      </c>
      <c r="M166" s="196"/>
      <c r="N166" s="369" t="s">
        <v>97</v>
      </c>
      <c r="O166" s="37">
        <v>1</v>
      </c>
    </row>
    <row r="167" spans="1:19" ht="29.25" customHeight="1" x14ac:dyDescent="0.2">
      <c r="A167" s="353"/>
      <c r="B167" s="363"/>
      <c r="C167" s="355"/>
      <c r="D167" s="349"/>
      <c r="E167" s="876"/>
      <c r="F167" s="795"/>
      <c r="G167" s="818"/>
      <c r="H167" s="723"/>
      <c r="I167" s="915"/>
      <c r="J167" s="136"/>
      <c r="K167" s="68"/>
      <c r="L167" s="68"/>
      <c r="M167" s="97"/>
      <c r="N167" s="189"/>
      <c r="O167" s="573"/>
    </row>
    <row r="168" spans="1:19" ht="18.75" customHeight="1" x14ac:dyDescent="0.2">
      <c r="A168" s="353"/>
      <c r="B168" s="363"/>
      <c r="C168" s="355"/>
      <c r="D168" s="348" t="s">
        <v>35</v>
      </c>
      <c r="E168" s="720" t="s">
        <v>202</v>
      </c>
      <c r="F168" s="899" t="s">
        <v>98</v>
      </c>
      <c r="G168" s="755" t="s">
        <v>219</v>
      </c>
      <c r="H168" s="723"/>
      <c r="I168" s="915"/>
      <c r="J168" s="135" t="s">
        <v>24</v>
      </c>
      <c r="K168" s="195">
        <v>45.2</v>
      </c>
      <c r="L168" s="195">
        <v>45.2</v>
      </c>
      <c r="M168" s="196"/>
      <c r="N168" s="369" t="s">
        <v>97</v>
      </c>
      <c r="O168" s="37">
        <v>1</v>
      </c>
      <c r="R168" s="191"/>
    </row>
    <row r="169" spans="1:19" ht="23.25" customHeight="1" x14ac:dyDescent="0.2">
      <c r="A169" s="353"/>
      <c r="B169" s="363"/>
      <c r="C169" s="355"/>
      <c r="D169" s="349"/>
      <c r="E169" s="721"/>
      <c r="F169" s="900"/>
      <c r="G169" s="818"/>
      <c r="H169" s="723"/>
      <c r="I169" s="915"/>
      <c r="J169" s="138"/>
      <c r="K169" s="68"/>
      <c r="L169" s="68"/>
      <c r="M169" s="97"/>
      <c r="N169" s="209"/>
      <c r="O169" s="157"/>
      <c r="Q169" s="191"/>
      <c r="R169" s="191"/>
      <c r="S169" s="191"/>
    </row>
    <row r="170" spans="1:19" ht="16.5" customHeight="1" x14ac:dyDescent="0.2">
      <c r="A170" s="353"/>
      <c r="B170" s="363"/>
      <c r="C170" s="355"/>
      <c r="D170" s="407" t="s">
        <v>28</v>
      </c>
      <c r="E170" s="936" t="s">
        <v>204</v>
      </c>
      <c r="F170" s="899" t="s">
        <v>98</v>
      </c>
      <c r="G170" s="755" t="s">
        <v>218</v>
      </c>
      <c r="H170" s="342"/>
      <c r="I170" s="391"/>
      <c r="J170" s="135" t="s">
        <v>24</v>
      </c>
      <c r="K170" s="195">
        <v>127.9</v>
      </c>
      <c r="L170" s="195">
        <v>127.9</v>
      </c>
      <c r="M170" s="196"/>
      <c r="N170" s="369" t="s">
        <v>97</v>
      </c>
      <c r="O170" s="574"/>
    </row>
    <row r="171" spans="1:19" ht="21.75" customHeight="1" x14ac:dyDescent="0.2">
      <c r="A171" s="353"/>
      <c r="B171" s="363"/>
      <c r="C171" s="355"/>
      <c r="D171" s="173"/>
      <c r="E171" s="938"/>
      <c r="F171" s="949"/>
      <c r="G171" s="818"/>
      <c r="H171" s="407"/>
      <c r="I171" s="346"/>
      <c r="J171" s="138"/>
      <c r="K171" s="68"/>
      <c r="L171" s="68"/>
      <c r="M171" s="97"/>
      <c r="N171" s="189"/>
      <c r="O171" s="157"/>
    </row>
    <row r="172" spans="1:19" ht="17.25" customHeight="1" x14ac:dyDescent="0.2">
      <c r="A172" s="353"/>
      <c r="B172" s="363"/>
      <c r="C172" s="355"/>
      <c r="D172" s="407" t="s">
        <v>36</v>
      </c>
      <c r="E172" s="936" t="s">
        <v>158</v>
      </c>
      <c r="F172" s="899"/>
      <c r="G172" s="755" t="s">
        <v>223</v>
      </c>
      <c r="H172" s="57"/>
      <c r="I172" s="346"/>
      <c r="J172" s="135" t="s">
        <v>24</v>
      </c>
      <c r="K172" s="195">
        <v>10</v>
      </c>
      <c r="L172" s="195">
        <v>10</v>
      </c>
      <c r="M172" s="678"/>
      <c r="N172" s="1011" t="s">
        <v>367</v>
      </c>
      <c r="O172" s="575">
        <v>1</v>
      </c>
    </row>
    <row r="173" spans="1:19" ht="18.75" customHeight="1" x14ac:dyDescent="0.2">
      <c r="A173" s="353"/>
      <c r="B173" s="363"/>
      <c r="C173" s="355"/>
      <c r="D173" s="407"/>
      <c r="E173" s="937"/>
      <c r="F173" s="900"/>
      <c r="G173" s="818"/>
      <c r="H173" s="57"/>
      <c r="I173" s="346"/>
      <c r="J173" s="135"/>
      <c r="K173" s="195"/>
      <c r="L173" s="195"/>
      <c r="M173" s="196"/>
      <c r="N173" s="783"/>
      <c r="O173" s="574"/>
    </row>
    <row r="174" spans="1:19" ht="9" customHeight="1" x14ac:dyDescent="0.2">
      <c r="A174" s="353"/>
      <c r="B174" s="363"/>
      <c r="C174" s="355"/>
      <c r="D174" s="173"/>
      <c r="E174" s="938"/>
      <c r="F174" s="949"/>
      <c r="G174" s="818"/>
      <c r="H174" s="407"/>
      <c r="I174" s="346"/>
      <c r="J174" s="137"/>
      <c r="K174" s="68"/>
      <c r="L174" s="68"/>
      <c r="M174" s="97"/>
      <c r="N174" s="1007"/>
      <c r="O174" s="157"/>
    </row>
    <row r="175" spans="1:19" ht="16.5" customHeight="1" x14ac:dyDescent="0.2">
      <c r="A175" s="353"/>
      <c r="B175" s="363"/>
      <c r="C175" s="355"/>
      <c r="D175" s="407" t="s">
        <v>29</v>
      </c>
      <c r="E175" s="1032" t="s">
        <v>279</v>
      </c>
      <c r="F175" s="392"/>
      <c r="G175" s="755" t="s">
        <v>224</v>
      </c>
      <c r="H175" s="318"/>
      <c r="I175" s="346"/>
      <c r="J175" s="135" t="s">
        <v>24</v>
      </c>
      <c r="K175" s="195">
        <v>2.8</v>
      </c>
      <c r="L175" s="195">
        <v>2.8</v>
      </c>
      <c r="M175" s="196"/>
      <c r="N175" s="315" t="s">
        <v>274</v>
      </c>
      <c r="O175" s="576">
        <v>1</v>
      </c>
    </row>
    <row r="176" spans="1:19" ht="14.25" customHeight="1" x14ac:dyDescent="0.2">
      <c r="A176" s="353"/>
      <c r="B176" s="363"/>
      <c r="C176" s="355"/>
      <c r="D176" s="407"/>
      <c r="E176" s="1033"/>
      <c r="F176" s="393"/>
      <c r="G176" s="839"/>
      <c r="H176" s="342"/>
      <c r="I176" s="346"/>
      <c r="J176" s="135"/>
      <c r="K176" s="195"/>
      <c r="L176" s="195"/>
      <c r="M176" s="196"/>
      <c r="N176" s="315"/>
      <c r="O176" s="577"/>
      <c r="Q176" s="191"/>
    </row>
    <row r="177" spans="1:18" ht="23.25" customHeight="1" x14ac:dyDescent="0.2">
      <c r="A177" s="353"/>
      <c r="B177" s="363"/>
      <c r="C177" s="355"/>
      <c r="D177" s="173"/>
      <c r="E177" s="1034"/>
      <c r="F177" s="394"/>
      <c r="G177" s="1012"/>
      <c r="H177" s="361"/>
      <c r="I177" s="387"/>
      <c r="J177" s="97"/>
      <c r="K177" s="68"/>
      <c r="L177" s="68"/>
      <c r="M177" s="97"/>
      <c r="N177" s="316"/>
      <c r="O177" s="578"/>
      <c r="Q177" s="191"/>
      <c r="R177" s="191"/>
    </row>
    <row r="178" spans="1:18" ht="15.75" customHeight="1" thickBot="1" x14ac:dyDescent="0.25">
      <c r="A178" s="26"/>
      <c r="B178" s="384"/>
      <c r="C178" s="224"/>
      <c r="D178" s="228"/>
      <c r="E178" s="239"/>
      <c r="F178" s="236"/>
      <c r="G178" s="237"/>
      <c r="H178" s="238"/>
      <c r="I178" s="227"/>
      <c r="J178" s="22" t="s">
        <v>6</v>
      </c>
      <c r="K178" s="140">
        <f>SUM(K157:K177)</f>
        <v>1426.2</v>
      </c>
      <c r="L178" s="140">
        <f>SUM(L157:L177)</f>
        <v>1426.2</v>
      </c>
      <c r="M178" s="132">
        <f>SUM(M157:M177)</f>
        <v>0</v>
      </c>
      <c r="N178" s="317"/>
      <c r="O178" s="226"/>
    </row>
    <row r="179" spans="1:18" ht="14.25" customHeight="1" thickBot="1" x14ac:dyDescent="0.25">
      <c r="A179" s="27" t="s">
        <v>5</v>
      </c>
      <c r="B179" s="60" t="s">
        <v>5</v>
      </c>
      <c r="C179" s="963" t="s">
        <v>8</v>
      </c>
      <c r="D179" s="964"/>
      <c r="E179" s="964"/>
      <c r="F179" s="964"/>
      <c r="G179" s="964"/>
      <c r="H179" s="964"/>
      <c r="I179" s="964"/>
      <c r="J179" s="1026"/>
      <c r="K179" s="141">
        <f>SUM(K178,K151,K148,K128,K74,K62,K154)</f>
        <v>10964.2</v>
      </c>
      <c r="L179" s="141">
        <f>SUM(L178,L151,L148,L128,L74,L62,L154)</f>
        <v>10805.8</v>
      </c>
      <c r="M179" s="541">
        <f>SUM(M178,M151,M148,M128,M74,M62,M154)</f>
        <v>-158.4</v>
      </c>
      <c r="N179" s="197"/>
      <c r="O179" s="180"/>
    </row>
    <row r="180" spans="1:18" ht="17.25" customHeight="1" thickBot="1" x14ac:dyDescent="0.25">
      <c r="A180" s="27" t="s">
        <v>5</v>
      </c>
      <c r="B180" s="60" t="s">
        <v>7</v>
      </c>
      <c r="C180" s="909" t="s">
        <v>42</v>
      </c>
      <c r="D180" s="910"/>
      <c r="E180" s="910"/>
      <c r="F180" s="910"/>
      <c r="G180" s="910"/>
      <c r="H180" s="910"/>
      <c r="I180" s="910"/>
      <c r="J180" s="910"/>
      <c r="K180" s="911"/>
      <c r="L180" s="911"/>
      <c r="M180" s="911"/>
      <c r="N180" s="910"/>
      <c r="O180" s="912"/>
    </row>
    <row r="181" spans="1:18" ht="27.75" customHeight="1" x14ac:dyDescent="0.2">
      <c r="A181" s="66" t="s">
        <v>5</v>
      </c>
      <c r="B181" s="100" t="s">
        <v>7</v>
      </c>
      <c r="C181" s="241" t="s">
        <v>5</v>
      </c>
      <c r="D181" s="169"/>
      <c r="E181" s="170" t="s">
        <v>83</v>
      </c>
      <c r="F181" s="102"/>
      <c r="G181" s="102"/>
      <c r="H181" s="44">
        <v>6</v>
      </c>
      <c r="I181" s="1035" t="s">
        <v>81</v>
      </c>
      <c r="J181" s="509"/>
      <c r="K181" s="144"/>
      <c r="L181" s="144"/>
      <c r="M181" s="144"/>
      <c r="N181" s="218"/>
      <c r="O181" s="81"/>
    </row>
    <row r="182" spans="1:18" ht="18" customHeight="1" x14ac:dyDescent="0.2">
      <c r="A182" s="67"/>
      <c r="B182" s="188"/>
      <c r="C182" s="233"/>
      <c r="D182" s="110" t="s">
        <v>5</v>
      </c>
      <c r="E182" s="955" t="s">
        <v>52</v>
      </c>
      <c r="F182" s="372"/>
      <c r="G182" s="1037" t="s">
        <v>128</v>
      </c>
      <c r="H182" s="45"/>
      <c r="I182" s="1036"/>
      <c r="J182" s="510" t="s">
        <v>24</v>
      </c>
      <c r="K182" s="273">
        <v>35.5</v>
      </c>
      <c r="L182" s="273">
        <v>35.5</v>
      </c>
      <c r="M182" s="273"/>
      <c r="N182" s="330" t="s">
        <v>154</v>
      </c>
      <c r="O182" s="331">
        <v>350</v>
      </c>
    </row>
    <row r="183" spans="1:18" ht="28.5" customHeight="1" x14ac:dyDescent="0.2">
      <c r="A183" s="67"/>
      <c r="B183" s="188"/>
      <c r="C183" s="233"/>
      <c r="D183" s="46"/>
      <c r="E183" s="955"/>
      <c r="F183" s="372"/>
      <c r="G183" s="1038"/>
      <c r="H183" s="45"/>
      <c r="I183" s="1036"/>
      <c r="J183" s="511" t="s">
        <v>58</v>
      </c>
      <c r="K183" s="129"/>
      <c r="L183" s="129"/>
      <c r="M183" s="129"/>
      <c r="N183" s="117" t="s">
        <v>155</v>
      </c>
      <c r="O183" s="332">
        <v>300</v>
      </c>
    </row>
    <row r="184" spans="1:18" ht="33" customHeight="1" x14ac:dyDescent="0.2">
      <c r="A184" s="67"/>
      <c r="B184" s="188"/>
      <c r="C184" s="355"/>
      <c r="D184" s="111"/>
      <c r="E184" s="990"/>
      <c r="F184" s="373"/>
      <c r="G184" s="1039"/>
      <c r="H184" s="45"/>
      <c r="I184" s="1036"/>
      <c r="J184" s="512"/>
      <c r="K184" s="143"/>
      <c r="L184" s="143"/>
      <c r="M184" s="143"/>
      <c r="N184" s="328" t="s">
        <v>88</v>
      </c>
      <c r="O184" s="329">
        <v>36</v>
      </c>
    </row>
    <row r="185" spans="1:18" ht="14.25" customHeight="1" x14ac:dyDescent="0.2">
      <c r="A185" s="67"/>
      <c r="B185" s="188"/>
      <c r="C185" s="233"/>
      <c r="D185" s="407" t="s">
        <v>7</v>
      </c>
      <c r="E185" s="1030" t="s">
        <v>277</v>
      </c>
      <c r="F185" s="372"/>
      <c r="G185" s="913">
        <v>701050200</v>
      </c>
      <c r="H185" s="45"/>
      <c r="I185" s="412"/>
      <c r="J185" s="510" t="s">
        <v>24</v>
      </c>
      <c r="K185" s="142">
        <v>530.79999999999995</v>
      </c>
      <c r="L185" s="142">
        <v>530.79999999999995</v>
      </c>
      <c r="M185" s="142"/>
      <c r="N185" s="757" t="s">
        <v>112</v>
      </c>
      <c r="O185" s="579">
        <v>18</v>
      </c>
    </row>
    <row r="186" spans="1:18" ht="13.5" customHeight="1" x14ac:dyDescent="0.2">
      <c r="A186" s="67"/>
      <c r="B186" s="188"/>
      <c r="C186" s="233"/>
      <c r="D186" s="46"/>
      <c r="E186" s="1031"/>
      <c r="F186" s="372"/>
      <c r="G186" s="914"/>
      <c r="H186" s="45"/>
      <c r="I186" s="412"/>
      <c r="J186" s="511" t="s">
        <v>58</v>
      </c>
      <c r="K186" s="129"/>
      <c r="L186" s="129"/>
      <c r="M186" s="129"/>
      <c r="N186" s="901"/>
      <c r="O186" s="266"/>
    </row>
    <row r="187" spans="1:18" ht="27.75" customHeight="1" x14ac:dyDescent="0.2">
      <c r="A187" s="67"/>
      <c r="B187" s="188"/>
      <c r="C187" s="233"/>
      <c r="D187" s="46"/>
      <c r="E187" s="1031"/>
      <c r="F187" s="372"/>
      <c r="G187" s="914"/>
      <c r="H187" s="45"/>
      <c r="I187" s="412"/>
      <c r="J187" s="511"/>
      <c r="K187" s="129"/>
      <c r="L187" s="129"/>
      <c r="M187" s="129"/>
      <c r="N187" s="285" t="s">
        <v>107</v>
      </c>
      <c r="O187" s="215">
        <v>32</v>
      </c>
    </row>
    <row r="188" spans="1:18" ht="18.75" customHeight="1" x14ac:dyDescent="0.2">
      <c r="A188" s="67"/>
      <c r="B188" s="188"/>
      <c r="C188" s="233"/>
      <c r="D188" s="46"/>
      <c r="E188" s="1031"/>
      <c r="F188" s="77"/>
      <c r="G188" s="914"/>
      <c r="H188" s="65"/>
      <c r="I188" s="412"/>
      <c r="J188" s="511"/>
      <c r="K188" s="129"/>
      <c r="L188" s="129"/>
      <c r="M188" s="129"/>
      <c r="N188" s="286" t="s">
        <v>44</v>
      </c>
      <c r="O188" s="287">
        <v>57</v>
      </c>
    </row>
    <row r="189" spans="1:18" ht="24" customHeight="1" x14ac:dyDescent="0.2">
      <c r="A189" s="67"/>
      <c r="B189" s="188"/>
      <c r="C189" s="233"/>
      <c r="D189" s="46"/>
      <c r="E189" s="647"/>
      <c r="F189" s="77"/>
      <c r="G189" s="914"/>
      <c r="H189" s="65"/>
      <c r="I189" s="648"/>
      <c r="J189" s="511"/>
      <c r="K189" s="129"/>
      <c r="L189" s="129"/>
      <c r="M189" s="129"/>
      <c r="N189" s="285" t="s">
        <v>106</v>
      </c>
      <c r="O189" s="215">
        <v>1</v>
      </c>
    </row>
    <row r="190" spans="1:18" ht="17.25" customHeight="1" x14ac:dyDescent="0.2">
      <c r="A190" s="67"/>
      <c r="B190" s="188"/>
      <c r="C190" s="233"/>
      <c r="D190" s="46"/>
      <c r="E190" s="401"/>
      <c r="F190" s="77"/>
      <c r="G190" s="914"/>
      <c r="H190" s="65"/>
      <c r="I190" s="412"/>
      <c r="J190" s="511"/>
      <c r="K190" s="129"/>
      <c r="L190" s="129"/>
      <c r="M190" s="129"/>
      <c r="N190" s="517" t="s">
        <v>318</v>
      </c>
      <c r="O190" s="290"/>
    </row>
    <row r="191" spans="1:18" ht="39" customHeight="1" x14ac:dyDescent="0.2">
      <c r="A191" s="67"/>
      <c r="B191" s="188"/>
      <c r="C191" s="233"/>
      <c r="D191" s="46"/>
      <c r="E191" s="401"/>
      <c r="F191" s="77"/>
      <c r="G191" s="370"/>
      <c r="H191" s="65"/>
      <c r="I191" s="412"/>
      <c r="J191" s="511"/>
      <c r="K191" s="129"/>
      <c r="L191" s="129"/>
      <c r="M191" s="129"/>
      <c r="N191" s="285" t="s">
        <v>261</v>
      </c>
      <c r="O191" s="215">
        <v>50</v>
      </c>
    </row>
    <row r="192" spans="1:18" ht="39.75" customHeight="1" x14ac:dyDescent="0.2">
      <c r="A192" s="67"/>
      <c r="B192" s="188"/>
      <c r="C192" s="233"/>
      <c r="D192" s="46"/>
      <c r="E192" s="401"/>
      <c r="F192" s="77"/>
      <c r="G192" s="370"/>
      <c r="H192" s="65"/>
      <c r="I192" s="412"/>
      <c r="J192" s="511"/>
      <c r="K192" s="129"/>
      <c r="L192" s="129"/>
      <c r="M192" s="129"/>
      <c r="N192" s="285" t="s">
        <v>257</v>
      </c>
      <c r="O192" s="215">
        <v>100</v>
      </c>
    </row>
    <row r="193" spans="1:16" ht="41.25" customHeight="1" x14ac:dyDescent="0.2">
      <c r="A193" s="67"/>
      <c r="B193" s="188"/>
      <c r="C193" s="233"/>
      <c r="D193" s="46"/>
      <c r="E193" s="401"/>
      <c r="F193" s="77"/>
      <c r="G193" s="370"/>
      <c r="H193" s="65"/>
      <c r="I193" s="412"/>
      <c r="J193" s="511"/>
      <c r="K193" s="129"/>
      <c r="L193" s="129"/>
      <c r="M193" s="129"/>
      <c r="N193" s="285" t="s">
        <v>258</v>
      </c>
      <c r="O193" s="215">
        <v>50</v>
      </c>
    </row>
    <row r="194" spans="1:16" ht="27" customHeight="1" x14ac:dyDescent="0.2">
      <c r="A194" s="67"/>
      <c r="B194" s="188"/>
      <c r="C194" s="233"/>
      <c r="D194" s="46"/>
      <c r="E194" s="401"/>
      <c r="F194" s="77"/>
      <c r="G194" s="370"/>
      <c r="H194" s="65"/>
      <c r="I194" s="412"/>
      <c r="J194" s="511"/>
      <c r="K194" s="129"/>
      <c r="L194" s="129"/>
      <c r="M194" s="129"/>
      <c r="N194" s="285" t="s">
        <v>256</v>
      </c>
      <c r="O194" s="215">
        <v>1700</v>
      </c>
    </row>
    <row r="195" spans="1:16" ht="21" customHeight="1" x14ac:dyDescent="0.2">
      <c r="A195" s="67"/>
      <c r="B195" s="188"/>
      <c r="C195" s="233"/>
      <c r="D195" s="46"/>
      <c r="E195" s="401"/>
      <c r="F195" s="77"/>
      <c r="G195" s="370"/>
      <c r="H195" s="65"/>
      <c r="I195" s="412"/>
      <c r="J195" s="511"/>
      <c r="K195" s="129"/>
      <c r="L195" s="129"/>
      <c r="M195" s="129"/>
      <c r="N195" s="291" t="s">
        <v>255</v>
      </c>
      <c r="O195" s="215">
        <v>150</v>
      </c>
    </row>
    <row r="196" spans="1:16" ht="41.25" customHeight="1" x14ac:dyDescent="0.2">
      <c r="A196" s="67"/>
      <c r="B196" s="188"/>
      <c r="C196" s="233"/>
      <c r="D196" s="46"/>
      <c r="E196" s="401"/>
      <c r="F196" s="77"/>
      <c r="G196" s="370"/>
      <c r="H196" s="65"/>
      <c r="I196" s="412"/>
      <c r="J196" s="511"/>
      <c r="K196" s="129"/>
      <c r="L196" s="129"/>
      <c r="M196" s="129"/>
      <c r="N196" s="285" t="s">
        <v>254</v>
      </c>
      <c r="O196" s="215">
        <v>10</v>
      </c>
    </row>
    <row r="197" spans="1:16" ht="42" customHeight="1" x14ac:dyDescent="0.2">
      <c r="A197" s="67"/>
      <c r="B197" s="188"/>
      <c r="C197" s="233"/>
      <c r="D197" s="111"/>
      <c r="E197" s="240"/>
      <c r="F197" s="78"/>
      <c r="G197" s="514"/>
      <c r="H197" s="515"/>
      <c r="I197" s="53"/>
      <c r="J197" s="512"/>
      <c r="K197" s="143"/>
      <c r="L197" s="143"/>
      <c r="M197" s="143"/>
      <c r="N197" s="516" t="s">
        <v>266</v>
      </c>
      <c r="O197" s="289">
        <v>10</v>
      </c>
    </row>
    <row r="198" spans="1:16" ht="15.75" customHeight="1" thickBot="1" x14ac:dyDescent="0.25">
      <c r="A198" s="26"/>
      <c r="B198" s="384"/>
      <c r="C198" s="224"/>
      <c r="D198" s="513"/>
      <c r="E198" s="239"/>
      <c r="F198" s="236"/>
      <c r="G198" s="237"/>
      <c r="H198" s="238"/>
      <c r="I198" s="227"/>
      <c r="J198" s="33" t="s">
        <v>6</v>
      </c>
      <c r="K198" s="132">
        <f>SUM(K182:K197)</f>
        <v>566.29999999999995</v>
      </c>
      <c r="L198" s="132">
        <f>SUM(L182:L197)</f>
        <v>566.29999999999995</v>
      </c>
      <c r="M198" s="132">
        <f>SUM(M182:M197)</f>
        <v>0</v>
      </c>
      <c r="N198" s="481"/>
      <c r="O198" s="226"/>
    </row>
    <row r="199" spans="1:16" ht="14.25" customHeight="1" thickBot="1" x14ac:dyDescent="0.25">
      <c r="A199" s="28" t="s">
        <v>5</v>
      </c>
      <c r="B199" s="5" t="s">
        <v>7</v>
      </c>
      <c r="C199" s="964" t="s">
        <v>8</v>
      </c>
      <c r="D199" s="964"/>
      <c r="E199" s="964"/>
      <c r="F199" s="964"/>
      <c r="G199" s="964"/>
      <c r="H199" s="964"/>
      <c r="I199" s="964"/>
      <c r="J199" s="964"/>
      <c r="K199" s="98">
        <f t="shared" ref="K199:L199" si="1">K198</f>
        <v>566.29999999999995</v>
      </c>
      <c r="L199" s="98">
        <f t="shared" si="1"/>
        <v>566.29999999999995</v>
      </c>
      <c r="M199" s="98">
        <f t="shared" ref="M199" si="2">M198</f>
        <v>0</v>
      </c>
      <c r="N199" s="197"/>
      <c r="O199" s="180"/>
    </row>
    <row r="200" spans="1:16" ht="15.75" customHeight="1" thickBot="1" x14ac:dyDescent="0.25">
      <c r="A200" s="27" t="s">
        <v>5</v>
      </c>
      <c r="B200" s="5" t="s">
        <v>26</v>
      </c>
      <c r="C200" s="854" t="s">
        <v>169</v>
      </c>
      <c r="D200" s="855"/>
      <c r="E200" s="855"/>
      <c r="F200" s="855"/>
      <c r="G200" s="855"/>
      <c r="H200" s="855"/>
      <c r="I200" s="855"/>
      <c r="J200" s="855"/>
      <c r="K200" s="855"/>
      <c r="L200" s="397"/>
      <c r="M200" s="397"/>
      <c r="N200" s="145"/>
      <c r="O200" s="182"/>
    </row>
    <row r="201" spans="1:16" ht="27.75" customHeight="1" x14ac:dyDescent="0.2">
      <c r="A201" s="203" t="s">
        <v>5</v>
      </c>
      <c r="B201" s="198" t="s">
        <v>26</v>
      </c>
      <c r="C201" s="400" t="s">
        <v>5</v>
      </c>
      <c r="D201" s="292"/>
      <c r="E201" s="293" t="s">
        <v>102</v>
      </c>
      <c r="F201" s="204"/>
      <c r="G201" s="294"/>
      <c r="H201" s="202">
        <v>6</v>
      </c>
      <c r="I201" s="398"/>
      <c r="J201" s="295"/>
      <c r="K201" s="521"/>
      <c r="L201" s="521"/>
      <c r="M201" s="521"/>
      <c r="N201" s="324"/>
      <c r="O201" s="305"/>
    </row>
    <row r="202" spans="1:16" ht="14.25" customHeight="1" x14ac:dyDescent="0.2">
      <c r="A202" s="203"/>
      <c r="B202" s="198"/>
      <c r="C202" s="400"/>
      <c r="D202" s="41" t="s">
        <v>5</v>
      </c>
      <c r="E202" s="895" t="s">
        <v>103</v>
      </c>
      <c r="F202" s="163"/>
      <c r="G202" s="73"/>
      <c r="H202" s="202"/>
      <c r="I202" s="1008" t="s">
        <v>101</v>
      </c>
      <c r="J202" s="367" t="s">
        <v>24</v>
      </c>
      <c r="K202" s="148">
        <v>851.8</v>
      </c>
      <c r="L202" s="148">
        <v>851.8</v>
      </c>
      <c r="M202" s="148"/>
      <c r="N202" s="518"/>
      <c r="O202" s="162"/>
    </row>
    <row r="203" spans="1:16" ht="14.25" customHeight="1" x14ac:dyDescent="0.2">
      <c r="A203" s="203"/>
      <c r="B203" s="198"/>
      <c r="C203" s="400"/>
      <c r="D203" s="41"/>
      <c r="E203" s="802"/>
      <c r="F203" s="163"/>
      <c r="G203" s="73"/>
      <c r="H203" s="202"/>
      <c r="I203" s="766"/>
      <c r="J203" s="367" t="s">
        <v>58</v>
      </c>
      <c r="K203" s="196">
        <v>556.70000000000005</v>
      </c>
      <c r="L203" s="196">
        <v>556.70000000000005</v>
      </c>
      <c r="M203" s="196"/>
      <c r="N203" s="519"/>
      <c r="O203" s="217"/>
    </row>
    <row r="204" spans="1:16" ht="11.25" customHeight="1" x14ac:dyDescent="0.2">
      <c r="A204" s="203"/>
      <c r="B204" s="198"/>
      <c r="C204" s="400"/>
      <c r="D204" s="41"/>
      <c r="E204" s="802"/>
      <c r="F204" s="163"/>
      <c r="G204" s="73"/>
      <c r="H204" s="202"/>
      <c r="I204" s="766"/>
      <c r="J204" s="367"/>
      <c r="K204" s="196"/>
      <c r="L204" s="196"/>
      <c r="M204" s="196"/>
      <c r="N204" s="519"/>
      <c r="O204" s="217"/>
    </row>
    <row r="205" spans="1:16" ht="30" customHeight="1" x14ac:dyDescent="0.2">
      <c r="A205" s="203"/>
      <c r="B205" s="198"/>
      <c r="C205" s="400"/>
      <c r="D205" s="41"/>
      <c r="E205" s="205" t="s">
        <v>174</v>
      </c>
      <c r="F205" s="163"/>
      <c r="G205" s="965" t="s">
        <v>130</v>
      </c>
      <c r="H205" s="202"/>
      <c r="I205" s="766"/>
      <c r="J205" s="367"/>
      <c r="K205" s="379"/>
      <c r="L205" s="379"/>
      <c r="M205" s="379"/>
      <c r="N205" s="663" t="s">
        <v>350</v>
      </c>
      <c r="O205" s="580">
        <v>350</v>
      </c>
    </row>
    <row r="206" spans="1:16" ht="13.5" customHeight="1" x14ac:dyDescent="0.2">
      <c r="A206" s="203"/>
      <c r="B206" s="198"/>
      <c r="C206" s="400"/>
      <c r="D206" s="41"/>
      <c r="E206" s="939" t="s">
        <v>197</v>
      </c>
      <c r="F206" s="163"/>
      <c r="G206" s="965"/>
      <c r="H206" s="202"/>
      <c r="I206" s="344"/>
      <c r="J206" s="367"/>
      <c r="K206" s="196"/>
      <c r="L206" s="196"/>
      <c r="M206" s="196"/>
      <c r="N206" s="907" t="s">
        <v>343</v>
      </c>
      <c r="O206" s="581">
        <v>1000</v>
      </c>
      <c r="P206" s="3" t="s">
        <v>348</v>
      </c>
    </row>
    <row r="207" spans="1:16" ht="13.5" customHeight="1" x14ac:dyDescent="0.2">
      <c r="A207" s="203"/>
      <c r="B207" s="198"/>
      <c r="C207" s="400"/>
      <c r="D207" s="41"/>
      <c r="E207" s="940"/>
      <c r="F207" s="163"/>
      <c r="G207" s="965"/>
      <c r="H207" s="202"/>
      <c r="I207" s="344"/>
      <c r="J207" s="367"/>
      <c r="K207" s="196"/>
      <c r="L207" s="196"/>
      <c r="M207" s="196"/>
      <c r="N207" s="908"/>
      <c r="O207" s="582"/>
    </row>
    <row r="208" spans="1:16" ht="27.75" customHeight="1" x14ac:dyDescent="0.2">
      <c r="A208" s="203"/>
      <c r="B208" s="198"/>
      <c r="C208" s="400"/>
      <c r="D208" s="41"/>
      <c r="E208" s="216" t="s">
        <v>198</v>
      </c>
      <c r="F208" s="163"/>
      <c r="G208" s="965"/>
      <c r="H208" s="202"/>
      <c r="I208" s="282"/>
      <c r="J208" s="367"/>
      <c r="K208" s="379"/>
      <c r="L208" s="379"/>
      <c r="M208" s="379"/>
      <c r="N208" s="267" t="s">
        <v>199</v>
      </c>
      <c r="O208" s="583">
        <v>23.4</v>
      </c>
    </row>
    <row r="209" spans="1:15" ht="24.75" customHeight="1" x14ac:dyDescent="0.2">
      <c r="A209" s="714"/>
      <c r="B209" s="833"/>
      <c r="C209" s="866"/>
      <c r="D209" s="1027" t="s">
        <v>7</v>
      </c>
      <c r="E209" s="893" t="s">
        <v>175</v>
      </c>
      <c r="F209" s="1009"/>
      <c r="G209" s="886" t="s">
        <v>226</v>
      </c>
      <c r="H209" s="202"/>
      <c r="I209" s="902" t="s">
        <v>300</v>
      </c>
      <c r="J209" s="368" t="s">
        <v>24</v>
      </c>
      <c r="K209" s="96">
        <v>2.1</v>
      </c>
      <c r="L209" s="96">
        <v>2.1</v>
      </c>
      <c r="M209" s="96"/>
      <c r="N209" s="47" t="s">
        <v>194</v>
      </c>
      <c r="O209" s="159">
        <v>1</v>
      </c>
    </row>
    <row r="210" spans="1:15" ht="24" customHeight="1" x14ac:dyDescent="0.2">
      <c r="A210" s="714"/>
      <c r="B210" s="833"/>
      <c r="C210" s="866"/>
      <c r="D210" s="1028"/>
      <c r="E210" s="894"/>
      <c r="F210" s="1010"/>
      <c r="G210" s="887"/>
      <c r="H210" s="202"/>
      <c r="I210" s="799"/>
      <c r="J210" s="207"/>
      <c r="K210" s="97"/>
      <c r="L210" s="97"/>
      <c r="M210" s="97"/>
      <c r="N210" s="133"/>
      <c r="O210" s="168"/>
    </row>
    <row r="211" spans="1:15" ht="24.75" customHeight="1" x14ac:dyDescent="0.2">
      <c r="A211" s="353"/>
      <c r="B211" s="354"/>
      <c r="C211" s="233"/>
      <c r="D211" s="347" t="s">
        <v>34</v>
      </c>
      <c r="E211" s="720" t="s">
        <v>305</v>
      </c>
      <c r="F211" s="350"/>
      <c r="G211" s="359"/>
      <c r="H211" s="342"/>
      <c r="I211" s="767"/>
      <c r="J211" s="368" t="s">
        <v>24</v>
      </c>
      <c r="K211" s="196">
        <v>171.5</v>
      </c>
      <c r="L211" s="196">
        <v>171.5</v>
      </c>
      <c r="M211" s="196"/>
      <c r="N211" s="399" t="s">
        <v>259</v>
      </c>
      <c r="O211" s="584">
        <v>5</v>
      </c>
    </row>
    <row r="212" spans="1:15" ht="26.25" customHeight="1" x14ac:dyDescent="0.2">
      <c r="A212" s="353"/>
      <c r="B212" s="354"/>
      <c r="C212" s="233"/>
      <c r="D212" s="348"/>
      <c r="E212" s="721"/>
      <c r="F212" s="351"/>
      <c r="G212" s="359"/>
      <c r="H212" s="342"/>
      <c r="I212" s="767"/>
      <c r="J212" s="367" t="s">
        <v>24</v>
      </c>
      <c r="K212" s="196"/>
      <c r="L212" s="678">
        <v>9</v>
      </c>
      <c r="M212" s="678">
        <f>L212-K212</f>
        <v>9</v>
      </c>
      <c r="N212" s="267" t="s">
        <v>260</v>
      </c>
      <c r="O212" s="563">
        <v>5</v>
      </c>
    </row>
    <row r="213" spans="1:15" ht="27" customHeight="1" x14ac:dyDescent="0.2">
      <c r="A213" s="25"/>
      <c r="B213" s="363"/>
      <c r="C213" s="265"/>
      <c r="D213" s="389"/>
      <c r="E213" s="880"/>
      <c r="F213" s="105"/>
      <c r="G213" s="268"/>
      <c r="H213" s="202"/>
      <c r="I213" s="214"/>
      <c r="J213" s="367"/>
      <c r="K213" s="196"/>
      <c r="L213" s="196"/>
      <c r="M213" s="196"/>
      <c r="N213" s="160" t="s">
        <v>357</v>
      </c>
      <c r="O213" s="269">
        <v>100</v>
      </c>
    </row>
    <row r="214" spans="1:15" s="42" customFormat="1" ht="42.75" customHeight="1" x14ac:dyDescent="0.2">
      <c r="A214" s="277"/>
      <c r="B214" s="278"/>
      <c r="C214" s="279"/>
      <c r="D214" s="348"/>
      <c r="E214" s="522"/>
      <c r="F214" s="523"/>
      <c r="G214" s="524"/>
      <c r="H214" s="525"/>
      <c r="I214" s="281"/>
      <c r="J214" s="339"/>
      <c r="K214" s="340"/>
      <c r="L214" s="340"/>
      <c r="M214" s="340"/>
      <c r="N214" s="520" t="s">
        <v>276</v>
      </c>
      <c r="O214" s="139"/>
    </row>
    <row r="215" spans="1:15" ht="15.75" customHeight="1" thickBot="1" x14ac:dyDescent="0.25">
      <c r="A215" s="26"/>
      <c r="B215" s="384"/>
      <c r="C215" s="224"/>
      <c r="D215" s="228"/>
      <c r="E215" s="239"/>
      <c r="F215" s="236"/>
      <c r="G215" s="237"/>
      <c r="H215" s="238"/>
      <c r="I215" s="227"/>
      <c r="J215" s="22" t="s">
        <v>6</v>
      </c>
      <c r="K215" s="132">
        <f>SUM(K202:K214)</f>
        <v>1582.1</v>
      </c>
      <c r="L215" s="132">
        <f>SUM(L202:L214)</f>
        <v>1591.1</v>
      </c>
      <c r="M215" s="132">
        <f>SUM(M202:M214)</f>
        <v>9</v>
      </c>
      <c r="N215" s="481"/>
      <c r="O215" s="226"/>
    </row>
    <row r="216" spans="1:15" ht="28.5" customHeight="1" x14ac:dyDescent="0.2">
      <c r="A216" s="29" t="s">
        <v>5</v>
      </c>
      <c r="B216" s="183" t="s">
        <v>26</v>
      </c>
      <c r="C216" s="235" t="s">
        <v>7</v>
      </c>
      <c r="D216" s="184"/>
      <c r="E216" s="219" t="s">
        <v>206</v>
      </c>
      <c r="F216" s="103"/>
      <c r="G216" s="211"/>
      <c r="H216" s="377" t="s">
        <v>50</v>
      </c>
      <c r="I216" s="865" t="s">
        <v>77</v>
      </c>
      <c r="J216" s="147"/>
      <c r="K216" s="116"/>
      <c r="L216" s="116"/>
      <c r="M216" s="116"/>
      <c r="N216" s="378"/>
      <c r="O216" s="585"/>
    </row>
    <row r="217" spans="1:15" ht="53.25" customHeight="1" x14ac:dyDescent="0.2">
      <c r="A217" s="203"/>
      <c r="B217" s="198"/>
      <c r="C217" s="400"/>
      <c r="D217" s="389"/>
      <c r="E217" s="528" t="s">
        <v>200</v>
      </c>
      <c r="F217" s="529"/>
      <c r="G217" s="530" t="s">
        <v>129</v>
      </c>
      <c r="H217" s="342"/>
      <c r="I217" s="766"/>
      <c r="J217" s="298" t="s">
        <v>24</v>
      </c>
      <c r="K217" s="134">
        <v>3.6</v>
      </c>
      <c r="L217" s="134">
        <v>3.6</v>
      </c>
      <c r="M217" s="134"/>
      <c r="N217" s="307" t="s">
        <v>187</v>
      </c>
      <c r="O217" s="280">
        <v>1</v>
      </c>
    </row>
    <row r="218" spans="1:15" ht="55.5" customHeight="1" x14ac:dyDescent="0.2">
      <c r="A218" s="203"/>
      <c r="B218" s="198"/>
      <c r="C218" s="400"/>
      <c r="D218" s="389"/>
      <c r="E218" s="531" t="s">
        <v>201</v>
      </c>
      <c r="F218" s="529"/>
      <c r="G218" s="530" t="s">
        <v>225</v>
      </c>
      <c r="H218" s="342"/>
      <c r="I218" s="343"/>
      <c r="J218" s="298" t="s">
        <v>24</v>
      </c>
      <c r="K218" s="134">
        <v>3.6</v>
      </c>
      <c r="L218" s="134">
        <v>3.6</v>
      </c>
      <c r="M218" s="134"/>
      <c r="N218" s="307" t="s">
        <v>187</v>
      </c>
      <c r="O218" s="280"/>
    </row>
    <row r="219" spans="1:15" ht="51" x14ac:dyDescent="0.2">
      <c r="A219" s="203"/>
      <c r="B219" s="198"/>
      <c r="C219" s="400"/>
      <c r="D219" s="389"/>
      <c r="E219" s="526" t="s">
        <v>247</v>
      </c>
      <c r="F219" s="527"/>
      <c r="G219" s="381"/>
      <c r="H219" s="361"/>
      <c r="I219" s="362"/>
      <c r="J219" s="207" t="s">
        <v>24</v>
      </c>
      <c r="K219" s="68">
        <v>3.5</v>
      </c>
      <c r="L219" s="68">
        <v>3.5</v>
      </c>
      <c r="M219" s="68"/>
      <c r="N219" s="396" t="s">
        <v>187</v>
      </c>
      <c r="O219" s="168">
        <v>1</v>
      </c>
    </row>
    <row r="220" spans="1:15" ht="16.5" customHeight="1" thickBot="1" x14ac:dyDescent="0.25">
      <c r="A220" s="383"/>
      <c r="B220" s="199"/>
      <c r="C220" s="224"/>
      <c r="D220" s="228"/>
      <c r="E220" s="239"/>
      <c r="F220" s="236"/>
      <c r="G220" s="237"/>
      <c r="H220" s="238"/>
      <c r="I220" s="227"/>
      <c r="J220" s="22" t="s">
        <v>6</v>
      </c>
      <c r="K220" s="140">
        <f>SUM(K217:K219)</f>
        <v>10.7</v>
      </c>
      <c r="L220" s="140">
        <f>SUM(L217:L219)</f>
        <v>10.7</v>
      </c>
      <c r="M220" s="140">
        <f>SUM(M217:M219)</f>
        <v>0</v>
      </c>
      <c r="N220" s="225"/>
      <c r="O220" s="226"/>
    </row>
    <row r="221" spans="1:15" ht="13.5" thickBot="1" x14ac:dyDescent="0.25">
      <c r="A221" s="27" t="s">
        <v>5</v>
      </c>
      <c r="B221" s="5" t="s">
        <v>26</v>
      </c>
      <c r="C221" s="963" t="s">
        <v>8</v>
      </c>
      <c r="D221" s="964"/>
      <c r="E221" s="964"/>
      <c r="F221" s="964"/>
      <c r="G221" s="964"/>
      <c r="H221" s="964"/>
      <c r="I221" s="964"/>
      <c r="J221" s="1026"/>
      <c r="K221" s="98">
        <f>K220+K215</f>
        <v>1592.8</v>
      </c>
      <c r="L221" s="98">
        <f>L220+L215</f>
        <v>1601.8</v>
      </c>
      <c r="M221" s="98">
        <f>M220+M215</f>
        <v>9</v>
      </c>
      <c r="N221" s="197"/>
      <c r="O221" s="180"/>
    </row>
    <row r="222" spans="1:15" ht="15.75" customHeight="1" thickBot="1" x14ac:dyDescent="0.25">
      <c r="A222" s="27" t="s">
        <v>5</v>
      </c>
      <c r="B222" s="5" t="s">
        <v>34</v>
      </c>
      <c r="C222" s="854" t="s">
        <v>43</v>
      </c>
      <c r="D222" s="855"/>
      <c r="E222" s="855"/>
      <c r="F222" s="855"/>
      <c r="G222" s="855"/>
      <c r="H222" s="855"/>
      <c r="I222" s="855"/>
      <c r="J222" s="855"/>
      <c r="K222" s="397"/>
      <c r="L222" s="397"/>
      <c r="M222" s="397"/>
      <c r="N222" s="145"/>
      <c r="O222" s="182"/>
    </row>
    <row r="223" spans="1:15" s="42" customFormat="1" ht="42" customHeight="1" x14ac:dyDescent="0.2">
      <c r="A223" s="969" t="s">
        <v>5</v>
      </c>
      <c r="B223" s="971" t="s">
        <v>34</v>
      </c>
      <c r="C223" s="881" t="s">
        <v>5</v>
      </c>
      <c r="D223" s="888"/>
      <c r="E223" s="958" t="s">
        <v>288</v>
      </c>
      <c r="F223" s="960" t="s">
        <v>47</v>
      </c>
      <c r="G223" s="962" t="s">
        <v>137</v>
      </c>
      <c r="H223" s="377" t="s">
        <v>27</v>
      </c>
      <c r="I223" s="896" t="s">
        <v>80</v>
      </c>
      <c r="J223" s="164" t="s">
        <v>24</v>
      </c>
      <c r="K223" s="165">
        <v>200</v>
      </c>
      <c r="L223" s="165">
        <v>200</v>
      </c>
      <c r="M223" s="165"/>
      <c r="N223" s="532" t="s">
        <v>286</v>
      </c>
      <c r="O223" s="320">
        <v>1</v>
      </c>
    </row>
    <row r="224" spans="1:15" s="42" customFormat="1" ht="27" customHeight="1" x14ac:dyDescent="0.2">
      <c r="A224" s="970"/>
      <c r="B224" s="972"/>
      <c r="C224" s="882"/>
      <c r="D224" s="889"/>
      <c r="E224" s="959"/>
      <c r="F224" s="961"/>
      <c r="G224" s="818"/>
      <c r="H224" s="356"/>
      <c r="I224" s="897"/>
      <c r="J224" s="308" t="s">
        <v>58</v>
      </c>
      <c r="K224" s="309">
        <v>115.8</v>
      </c>
      <c r="L224" s="309">
        <v>115.8</v>
      </c>
      <c r="M224" s="309"/>
      <c r="N224" s="535" t="s">
        <v>287</v>
      </c>
      <c r="O224" s="341">
        <v>1155</v>
      </c>
    </row>
    <row r="225" spans="1:15" s="42" customFormat="1" ht="18.75" customHeight="1" thickBot="1" x14ac:dyDescent="0.25">
      <c r="A225" s="256"/>
      <c r="B225" s="257"/>
      <c r="C225" s="261"/>
      <c r="D225" s="258"/>
      <c r="E225" s="259"/>
      <c r="F225" s="260"/>
      <c r="G225" s="386"/>
      <c r="H225" s="212"/>
      <c r="I225" s="536"/>
      <c r="J225" s="43" t="s">
        <v>6</v>
      </c>
      <c r="K225" s="146">
        <f>SUM(K223:K224)</f>
        <v>315.8</v>
      </c>
      <c r="L225" s="146">
        <f>SUM(L223:L224)</f>
        <v>315.8</v>
      </c>
      <c r="M225" s="146">
        <f>SUM(M223:M224)</f>
        <v>0</v>
      </c>
      <c r="N225" s="533"/>
      <c r="O225" s="166"/>
    </row>
    <row r="226" spans="1:15" ht="17.25" customHeight="1" x14ac:dyDescent="0.2">
      <c r="A226" s="353" t="s">
        <v>5</v>
      </c>
      <c r="B226" s="354" t="s">
        <v>34</v>
      </c>
      <c r="C226" s="407" t="s">
        <v>7</v>
      </c>
      <c r="D226" s="348"/>
      <c r="E226" s="955" t="s">
        <v>156</v>
      </c>
      <c r="F226" s="105" t="s">
        <v>47</v>
      </c>
      <c r="G226" s="965" t="s">
        <v>133</v>
      </c>
      <c r="H226" s="342" t="s">
        <v>46</v>
      </c>
      <c r="I226" s="767" t="s">
        <v>79</v>
      </c>
      <c r="J226" s="321" t="s">
        <v>24</v>
      </c>
      <c r="K226" s="196">
        <v>145</v>
      </c>
      <c r="L226" s="196">
        <v>145</v>
      </c>
      <c r="M226" s="196"/>
      <c r="N226" s="534" t="s">
        <v>97</v>
      </c>
      <c r="O226" s="193"/>
    </row>
    <row r="227" spans="1:15" ht="27" customHeight="1" x14ac:dyDescent="0.2">
      <c r="A227" s="25"/>
      <c r="B227" s="354"/>
      <c r="C227" s="57"/>
      <c r="D227" s="407"/>
      <c r="E227" s="955"/>
      <c r="F227" s="105"/>
      <c r="G227" s="965"/>
      <c r="H227" s="342"/>
      <c r="I227" s="767"/>
      <c r="J227" s="319" t="s">
        <v>58</v>
      </c>
      <c r="K227" s="97"/>
      <c r="L227" s="97"/>
      <c r="M227" s="97"/>
      <c r="N227" s="306" t="s">
        <v>165</v>
      </c>
      <c r="O227" s="194"/>
    </row>
    <row r="228" spans="1:15" s="42" customFormat="1" ht="17.25" customHeight="1" thickBot="1" x14ac:dyDescent="0.25">
      <c r="A228" s="26"/>
      <c r="B228" s="51"/>
      <c r="C228" s="177"/>
      <c r="D228" s="32"/>
      <c r="E228" s="956"/>
      <c r="F228" s="104"/>
      <c r="G228" s="966"/>
      <c r="H228" s="334"/>
      <c r="I228" s="957"/>
      <c r="J228" s="43" t="s">
        <v>6</v>
      </c>
      <c r="K228" s="146">
        <f>SUM(K226:K227)</f>
        <v>145</v>
      </c>
      <c r="L228" s="146">
        <f>SUM(L226:L227)</f>
        <v>145</v>
      </c>
      <c r="M228" s="146">
        <f>SUM(M226:M227)</f>
        <v>0</v>
      </c>
      <c r="N228" s="533"/>
      <c r="O228" s="149"/>
    </row>
    <row r="229" spans="1:15" ht="13.5" thickBot="1" x14ac:dyDescent="0.25">
      <c r="A229" s="383" t="s">
        <v>5</v>
      </c>
      <c r="B229" s="199" t="s">
        <v>34</v>
      </c>
      <c r="C229" s="1045" t="s">
        <v>8</v>
      </c>
      <c r="D229" s="1046"/>
      <c r="E229" s="1046"/>
      <c r="F229" s="1046"/>
      <c r="G229" s="1046"/>
      <c r="H229" s="1046"/>
      <c r="I229" s="1046"/>
      <c r="J229" s="1046"/>
      <c r="K229" s="98">
        <f>K228+K225</f>
        <v>460.8</v>
      </c>
      <c r="L229" s="98">
        <f>L228+L225</f>
        <v>460.8</v>
      </c>
      <c r="M229" s="98">
        <f>M228+M225</f>
        <v>0</v>
      </c>
      <c r="N229" s="197"/>
      <c r="O229" s="180"/>
    </row>
    <row r="230" spans="1:15" ht="14.25" customHeight="1" thickBot="1" x14ac:dyDescent="0.25">
      <c r="A230" s="28" t="s">
        <v>5</v>
      </c>
      <c r="B230" s="953" t="s">
        <v>9</v>
      </c>
      <c r="C230" s="954"/>
      <c r="D230" s="954"/>
      <c r="E230" s="954"/>
      <c r="F230" s="954"/>
      <c r="G230" s="954"/>
      <c r="H230" s="954"/>
      <c r="I230" s="954"/>
      <c r="J230" s="954"/>
      <c r="K230" s="221">
        <f>K229+K221+K199+K179</f>
        <v>13584.1</v>
      </c>
      <c r="L230" s="221">
        <f>L229+L221+L199+L179</f>
        <v>13434.7</v>
      </c>
      <c r="M230" s="221">
        <f>M229+M221+M199+M179</f>
        <v>-149.4</v>
      </c>
      <c r="N230" s="978"/>
      <c r="O230" s="979"/>
    </row>
    <row r="231" spans="1:15" ht="14.25" customHeight="1" thickBot="1" x14ac:dyDescent="0.25">
      <c r="A231" s="586" t="s">
        <v>36</v>
      </c>
      <c r="B231" s="1044" t="s">
        <v>56</v>
      </c>
      <c r="C231" s="968"/>
      <c r="D231" s="968"/>
      <c r="E231" s="968"/>
      <c r="F231" s="968"/>
      <c r="G231" s="968"/>
      <c r="H231" s="968"/>
      <c r="I231" s="968"/>
      <c r="J231" s="968"/>
      <c r="K231" s="222">
        <f t="shared" ref="K231:L231" si="3">SUM(K230)</f>
        <v>13584.1</v>
      </c>
      <c r="L231" s="222">
        <f t="shared" si="3"/>
        <v>13434.7</v>
      </c>
      <c r="M231" s="222">
        <f t="shared" ref="M231" si="4">SUM(M230)</f>
        <v>-149.4</v>
      </c>
      <c r="N231" s="976"/>
      <c r="O231" s="977"/>
    </row>
    <row r="232" spans="1:15" s="10" customFormat="1" ht="17.25" customHeight="1" x14ac:dyDescent="0.2">
      <c r="A232" s="973" t="s">
        <v>372</v>
      </c>
      <c r="B232" s="974"/>
      <c r="C232" s="974"/>
      <c r="D232" s="974"/>
      <c r="E232" s="974"/>
      <c r="F232" s="974"/>
      <c r="G232" s="974"/>
      <c r="H232" s="974"/>
      <c r="I232" s="974"/>
      <c r="J232" s="974"/>
      <c r="K232" s="974"/>
      <c r="L232" s="974"/>
      <c r="M232" s="974"/>
      <c r="N232" s="974"/>
      <c r="O232" s="974"/>
    </row>
    <row r="233" spans="1:15" s="9" customFormat="1" ht="17.25" customHeight="1" x14ac:dyDescent="0.2">
      <c r="A233" s="1042" t="s">
        <v>370</v>
      </c>
      <c r="B233" s="1043"/>
      <c r="C233" s="1043"/>
      <c r="D233" s="1043"/>
      <c r="E233" s="1043"/>
      <c r="F233" s="1043"/>
      <c r="G233" s="1043"/>
      <c r="H233" s="1043"/>
      <c r="I233" s="1043"/>
      <c r="J233" s="1043"/>
      <c r="K233" s="1043"/>
      <c r="L233" s="1043"/>
      <c r="M233" s="1043"/>
      <c r="N233" s="1043"/>
      <c r="O233" s="403"/>
    </row>
    <row r="234" spans="1:15" s="9" customFormat="1" ht="17.25" customHeight="1" x14ac:dyDescent="0.2">
      <c r="A234" s="403"/>
      <c r="B234" s="404"/>
      <c r="C234" s="404"/>
      <c r="D234" s="404"/>
      <c r="E234" s="404"/>
      <c r="F234" s="404"/>
      <c r="G234" s="404"/>
      <c r="H234" s="404"/>
      <c r="I234" s="404"/>
      <c r="J234" s="404"/>
      <c r="K234" s="223"/>
      <c r="L234" s="223"/>
      <c r="M234" s="223"/>
      <c r="N234" s="404"/>
      <c r="O234" s="403"/>
    </row>
    <row r="235" spans="1:15" s="10" customFormat="1" ht="14.25" customHeight="1" thickBot="1" x14ac:dyDescent="0.25">
      <c r="A235" s="975" t="s">
        <v>13</v>
      </c>
      <c r="B235" s="975"/>
      <c r="C235" s="975"/>
      <c r="D235" s="975"/>
      <c r="E235" s="975"/>
      <c r="F235" s="975"/>
      <c r="G235" s="975"/>
      <c r="H235" s="975"/>
      <c r="I235" s="975"/>
      <c r="J235" s="975"/>
      <c r="K235" s="405"/>
      <c r="L235" s="405"/>
      <c r="M235" s="405"/>
      <c r="N235" s="16"/>
      <c r="O235" s="16"/>
    </row>
    <row r="236" spans="1:15" ht="78" customHeight="1" thickBot="1" x14ac:dyDescent="0.25">
      <c r="A236" s="950" t="s">
        <v>10</v>
      </c>
      <c r="B236" s="951"/>
      <c r="C236" s="951"/>
      <c r="D236" s="951"/>
      <c r="E236" s="951"/>
      <c r="F236" s="951"/>
      <c r="G236" s="951"/>
      <c r="H236" s="951"/>
      <c r="I236" s="951"/>
      <c r="J236" s="952"/>
      <c r="K236" s="190" t="s">
        <v>316</v>
      </c>
      <c r="L236" s="190" t="s">
        <v>319</v>
      </c>
      <c r="M236" s="190" t="s">
        <v>320</v>
      </c>
      <c r="N236" s="2"/>
      <c r="O236" s="2"/>
    </row>
    <row r="237" spans="1:15" ht="14.25" customHeight="1" x14ac:dyDescent="0.2">
      <c r="A237" s="862" t="s">
        <v>14</v>
      </c>
      <c r="B237" s="863"/>
      <c r="C237" s="863"/>
      <c r="D237" s="863"/>
      <c r="E237" s="863"/>
      <c r="F237" s="863"/>
      <c r="G237" s="863"/>
      <c r="H237" s="863"/>
      <c r="I237" s="863"/>
      <c r="J237" s="864"/>
      <c r="K237" s="82">
        <f>K238+K247+K248+K249+K246</f>
        <v>13174.8</v>
      </c>
      <c r="L237" s="82">
        <f>L238+L247+L248+L249+L246</f>
        <v>13025.4</v>
      </c>
      <c r="M237" s="82">
        <f>M238+M247+M248+M249+M246</f>
        <v>-149.4</v>
      </c>
    </row>
    <row r="238" spans="1:15" ht="14.25" customHeight="1" x14ac:dyDescent="0.2">
      <c r="A238" s="1019" t="s">
        <v>91</v>
      </c>
      <c r="B238" s="1020"/>
      <c r="C238" s="1020"/>
      <c r="D238" s="1020"/>
      <c r="E238" s="1020"/>
      <c r="F238" s="1020"/>
      <c r="G238" s="1020"/>
      <c r="H238" s="1020"/>
      <c r="I238" s="1020"/>
      <c r="J238" s="1021"/>
      <c r="K238" s="83">
        <f>SUM(K239:K245)</f>
        <v>11225.9</v>
      </c>
      <c r="L238" s="83">
        <f>SUM(L239:L245)</f>
        <v>11089.5</v>
      </c>
      <c r="M238" s="83">
        <f>SUM(M239:M245)</f>
        <v>-136.4</v>
      </c>
      <c r="N238" s="220"/>
    </row>
    <row r="239" spans="1:15" ht="14.25" customHeight="1" x14ac:dyDescent="0.2">
      <c r="A239" s="991" t="s">
        <v>18</v>
      </c>
      <c r="B239" s="992"/>
      <c r="C239" s="992"/>
      <c r="D239" s="992"/>
      <c r="E239" s="992"/>
      <c r="F239" s="992"/>
      <c r="G239" s="992"/>
      <c r="H239" s="992"/>
      <c r="I239" s="992"/>
      <c r="J239" s="993"/>
      <c r="K239" s="84">
        <f>SUMIF(J11:J231,"SB",K11:K231)</f>
        <v>11112.5</v>
      </c>
      <c r="L239" s="84">
        <f>SUMIF(J11:J231,"SB",L11:L231)</f>
        <v>10976.1</v>
      </c>
      <c r="M239" s="84">
        <f>SUMIF(J11:J231,"SB",M11:M231)</f>
        <v>-136.4</v>
      </c>
      <c r="N239" s="13"/>
    </row>
    <row r="240" spans="1:15" ht="14.25" customHeight="1" x14ac:dyDescent="0.2">
      <c r="A240" s="848" t="s">
        <v>19</v>
      </c>
      <c r="B240" s="849"/>
      <c r="C240" s="849"/>
      <c r="D240" s="849"/>
      <c r="E240" s="849"/>
      <c r="F240" s="849"/>
      <c r="G240" s="849"/>
      <c r="H240" s="849"/>
      <c r="I240" s="849"/>
      <c r="J240" s="850"/>
      <c r="K240" s="85">
        <f>SUMIF(J11:J231,"SB(SP)",K11:K231)</f>
        <v>33.5</v>
      </c>
      <c r="L240" s="85">
        <f>SUMIF(J11:J231,"SB(SP)",L11:L231)</f>
        <v>33.5</v>
      </c>
      <c r="M240" s="85">
        <f>SUMIF(J11:J231,"SB(SP)",M11:M231)</f>
        <v>0</v>
      </c>
      <c r="N240" s="18"/>
    </row>
    <row r="241" spans="1:15" ht="12.75" customHeight="1" x14ac:dyDescent="0.2">
      <c r="A241" s="848" t="s">
        <v>67</v>
      </c>
      <c r="B241" s="849"/>
      <c r="C241" s="849"/>
      <c r="D241" s="849"/>
      <c r="E241" s="849"/>
      <c r="F241" s="849"/>
      <c r="G241" s="849"/>
      <c r="H241" s="849"/>
      <c r="I241" s="849"/>
      <c r="J241" s="850"/>
      <c r="K241" s="85">
        <f>SUMIF(J12:J229,"SB(VR)",K12:K229)</f>
        <v>79.900000000000006</v>
      </c>
      <c r="L241" s="85">
        <f>SUMIF(J12:J229,"SB(VR)",L12:L229)</f>
        <v>79.900000000000006</v>
      </c>
      <c r="M241" s="85">
        <f>SUMIF(J12:J229,"SB(VR)",M12:M229)</f>
        <v>0</v>
      </c>
      <c r="N241" s="15"/>
      <c r="O241" s="1"/>
    </row>
    <row r="242" spans="1:15" x14ac:dyDescent="0.2">
      <c r="A242" s="848" t="s">
        <v>20</v>
      </c>
      <c r="B242" s="849"/>
      <c r="C242" s="849"/>
      <c r="D242" s="849"/>
      <c r="E242" s="849"/>
      <c r="F242" s="849"/>
      <c r="G242" s="849"/>
      <c r="H242" s="849"/>
      <c r="I242" s="849"/>
      <c r="J242" s="850"/>
      <c r="K242" s="85">
        <f>SUMIF(J12:J231,"SB(P)",K12:K231)</f>
        <v>0</v>
      </c>
      <c r="L242" s="85">
        <f>SUMIF(J12:J231,"SB(P)",L12:L231)</f>
        <v>0</v>
      </c>
      <c r="M242" s="85">
        <f>SUMIF(J12:J231,"SB(P)",M12:M231)</f>
        <v>0</v>
      </c>
      <c r="N242" s="15"/>
      <c r="O242" s="1"/>
    </row>
    <row r="243" spans="1:15" x14ac:dyDescent="0.2">
      <c r="A243" s="848" t="s">
        <v>94</v>
      </c>
      <c r="B243" s="849"/>
      <c r="C243" s="849"/>
      <c r="D243" s="849"/>
      <c r="E243" s="849"/>
      <c r="F243" s="849"/>
      <c r="G243" s="849"/>
      <c r="H243" s="849"/>
      <c r="I243" s="849"/>
      <c r="J243" s="850"/>
      <c r="K243" s="85">
        <f>SUMIF(J14:J231,"SB(VB)",K14:K231)</f>
        <v>0</v>
      </c>
      <c r="L243" s="85">
        <f>SUMIF(J14:J231,"SB(VB)",L14:L231)</f>
        <v>0</v>
      </c>
      <c r="M243" s="85">
        <f>SUMIF(J14:J231,"SB(VB)",M14:M231)</f>
        <v>0</v>
      </c>
    </row>
    <row r="244" spans="1:15" x14ac:dyDescent="0.2">
      <c r="A244" s="859" t="s">
        <v>212</v>
      </c>
      <c r="B244" s="860"/>
      <c r="C244" s="860"/>
      <c r="D244" s="860"/>
      <c r="E244" s="860"/>
      <c r="F244" s="860"/>
      <c r="G244" s="860"/>
      <c r="H244" s="860"/>
      <c r="I244" s="860"/>
      <c r="J244" s="861"/>
      <c r="K244" s="85">
        <f>SUMIF(J12:J231,"SB(KPP)",K12:K231)</f>
        <v>0</v>
      </c>
      <c r="L244" s="85">
        <f>SUMIF(J12:J231,"SB(KPP)",L12:L231)</f>
        <v>0</v>
      </c>
      <c r="M244" s="85">
        <f>SUMIF(J12:J231,"SB(KPP)",M12:M231)</f>
        <v>0</v>
      </c>
      <c r="N244" s="39"/>
      <c r="O244" s="39"/>
    </row>
    <row r="245" spans="1:15" ht="14.25" customHeight="1" x14ac:dyDescent="0.2">
      <c r="A245" s="883" t="s">
        <v>196</v>
      </c>
      <c r="B245" s="884"/>
      <c r="C245" s="884"/>
      <c r="D245" s="884"/>
      <c r="E245" s="884"/>
      <c r="F245" s="884"/>
      <c r="G245" s="884"/>
      <c r="H245" s="884"/>
      <c r="I245" s="884"/>
      <c r="J245" s="885"/>
      <c r="K245" s="85">
        <f>SUMIF(J12:J229,"SB(ES)",K12:K229)</f>
        <v>0</v>
      </c>
      <c r="L245" s="85">
        <f>SUMIF(J12:J229,"SB(ES)",L12:L229)</f>
        <v>0</v>
      </c>
      <c r="M245" s="85">
        <f>SUMIF(J12:J229,"SB(ES)",M12:M229)</f>
        <v>0</v>
      </c>
    </row>
    <row r="246" spans="1:15" ht="14.25" customHeight="1" x14ac:dyDescent="0.2">
      <c r="A246" s="851" t="s">
        <v>59</v>
      </c>
      <c r="B246" s="852"/>
      <c r="C246" s="852"/>
      <c r="D246" s="852"/>
      <c r="E246" s="852"/>
      <c r="F246" s="852"/>
      <c r="G246" s="852"/>
      <c r="H246" s="852"/>
      <c r="I246" s="852"/>
      <c r="J246" s="853"/>
      <c r="K246" s="86">
        <f>SUMIF(J16:J228,"SB(L)",K16:K228)</f>
        <v>1502.3</v>
      </c>
      <c r="L246" s="86">
        <f>SUMIF(J16:J228,"SB(L)",L16:L228)</f>
        <v>1490.4</v>
      </c>
      <c r="M246" s="86">
        <f>SUMIF(J16:J228,"SB(L)",M16:M228)</f>
        <v>-11.9</v>
      </c>
    </row>
    <row r="247" spans="1:15" x14ac:dyDescent="0.2">
      <c r="A247" s="851" t="s">
        <v>92</v>
      </c>
      <c r="B247" s="852"/>
      <c r="C247" s="852"/>
      <c r="D247" s="852"/>
      <c r="E247" s="852"/>
      <c r="F247" s="852"/>
      <c r="G247" s="852"/>
      <c r="H247" s="852"/>
      <c r="I247" s="852"/>
      <c r="J247" s="853"/>
      <c r="K247" s="86">
        <f>SUMIF(J16:J231,"SB(SPL)",K16:K231)</f>
        <v>3.6</v>
      </c>
      <c r="L247" s="86">
        <f>SUMIF(J16:J231,"SB(SPL)",L16:L231)</f>
        <v>3.6</v>
      </c>
      <c r="M247" s="86">
        <f>SUMIF(J16:J231,"SB(SPL)",M16:M231)</f>
        <v>0</v>
      </c>
    </row>
    <row r="248" spans="1:15" x14ac:dyDescent="0.2">
      <c r="A248" s="851" t="s">
        <v>95</v>
      </c>
      <c r="B248" s="852"/>
      <c r="C248" s="852"/>
      <c r="D248" s="852"/>
      <c r="E248" s="852"/>
      <c r="F248" s="852"/>
      <c r="G248" s="852"/>
      <c r="H248" s="852"/>
      <c r="I248" s="852"/>
      <c r="J248" s="853"/>
      <c r="K248" s="86">
        <f>SUMIF(J12:J231,"SB(ŽPL)",K12:K231)</f>
        <v>443</v>
      </c>
      <c r="L248" s="86">
        <f>SUMIF(J12:J231,"SB(ŽPL)",L12:L231)</f>
        <v>441.9</v>
      </c>
      <c r="M248" s="86">
        <f>SUMIF(J12:J231,"SB(ŽPL)",M12:M231)</f>
        <v>-1.1000000000000001</v>
      </c>
    </row>
    <row r="249" spans="1:15" ht="12" customHeight="1" x14ac:dyDescent="0.2">
      <c r="A249" s="851" t="s">
        <v>93</v>
      </c>
      <c r="B249" s="852"/>
      <c r="C249" s="852"/>
      <c r="D249" s="852"/>
      <c r="E249" s="852"/>
      <c r="F249" s="852"/>
      <c r="G249" s="852"/>
      <c r="H249" s="852"/>
      <c r="I249" s="852"/>
      <c r="J249" s="853"/>
      <c r="K249" s="86">
        <f>SUMIF(J12:J231,"SB(VRL)",K12:K231)</f>
        <v>0</v>
      </c>
      <c r="L249" s="86">
        <f>SUMIF(J12:J231,"SB(VRL)",L12:L231)</f>
        <v>0</v>
      </c>
      <c r="M249" s="86">
        <f>SUMIF(J12:J231,"SB(VRL)",M12:M231)</f>
        <v>0</v>
      </c>
    </row>
    <row r="250" spans="1:15" ht="15" customHeight="1" x14ac:dyDescent="0.2">
      <c r="A250" s="851" t="s">
        <v>264</v>
      </c>
      <c r="B250" s="852"/>
      <c r="C250" s="852"/>
      <c r="D250" s="852"/>
      <c r="E250" s="852"/>
      <c r="F250" s="852"/>
      <c r="G250" s="852"/>
      <c r="H250" s="852"/>
      <c r="I250" s="852"/>
      <c r="J250" s="853"/>
      <c r="K250" s="86">
        <f>SUMIF(J13:J232,"KPP",K13:K232)</f>
        <v>0</v>
      </c>
      <c r="L250" s="86">
        <f>SUMIF(J13:J232,"KPP",L13:L232)</f>
        <v>0</v>
      </c>
      <c r="M250" s="86">
        <f>SUMIF(J13:J232,"KPP",M13:M232)</f>
        <v>0</v>
      </c>
      <c r="N250" s="39"/>
      <c r="O250" s="39"/>
    </row>
    <row r="251" spans="1:15" x14ac:dyDescent="0.2">
      <c r="A251" s="856" t="s">
        <v>15</v>
      </c>
      <c r="B251" s="857"/>
      <c r="C251" s="857"/>
      <c r="D251" s="857"/>
      <c r="E251" s="857"/>
      <c r="F251" s="857"/>
      <c r="G251" s="857"/>
      <c r="H251" s="857"/>
      <c r="I251" s="857"/>
      <c r="J251" s="858"/>
      <c r="K251" s="87">
        <f>SUM(K252:K255)</f>
        <v>409.3</v>
      </c>
      <c r="L251" s="87">
        <f>SUM(L252:L255)</f>
        <v>409.3</v>
      </c>
      <c r="M251" s="87">
        <f>SUM(M252:M255)</f>
        <v>0</v>
      </c>
    </row>
    <row r="252" spans="1:15" x14ac:dyDescent="0.2">
      <c r="A252" s="890" t="s">
        <v>166</v>
      </c>
      <c r="B252" s="891"/>
      <c r="C252" s="891"/>
      <c r="D252" s="891"/>
      <c r="E252" s="891"/>
      <c r="F252" s="891"/>
      <c r="G252" s="891"/>
      <c r="H252" s="891"/>
      <c r="I252" s="891"/>
      <c r="J252" s="892"/>
      <c r="K252" s="85">
        <f>SUMIF(J15:J231,"KVJUD",K15:K231)</f>
        <v>0</v>
      </c>
      <c r="L252" s="85">
        <f>SUMIF(J15:J231,"KVJUD",L15:L231)</f>
        <v>0</v>
      </c>
      <c r="M252" s="85">
        <f>SUMIF(J15:J231,"KVJUD",M15:M231)</f>
        <v>0</v>
      </c>
    </row>
    <row r="253" spans="1:15" ht="13.5" customHeight="1" x14ac:dyDescent="0.2">
      <c r="A253" s="848" t="s">
        <v>22</v>
      </c>
      <c r="B253" s="849"/>
      <c r="C253" s="849"/>
      <c r="D253" s="849"/>
      <c r="E253" s="849"/>
      <c r="F253" s="849"/>
      <c r="G253" s="849"/>
      <c r="H253" s="849"/>
      <c r="I253" s="849"/>
      <c r="J253" s="850"/>
      <c r="K253" s="85">
        <f>SUMIF(J12:J231,"LRVB",K12:K231)</f>
        <v>32.5</v>
      </c>
      <c r="L253" s="85">
        <f>SUMIF(J12:J231,"LRVB",L12:L231)</f>
        <v>32.5</v>
      </c>
      <c r="M253" s="85">
        <f>SUMIF(J12:J231,"LRVB",M12:M231)</f>
        <v>0</v>
      </c>
    </row>
    <row r="254" spans="1:15" ht="14.25" customHeight="1" x14ac:dyDescent="0.2">
      <c r="A254" s="883" t="s">
        <v>21</v>
      </c>
      <c r="B254" s="884"/>
      <c r="C254" s="884"/>
      <c r="D254" s="884"/>
      <c r="E254" s="884"/>
      <c r="F254" s="884"/>
      <c r="G254" s="884"/>
      <c r="H254" s="884"/>
      <c r="I254" s="884"/>
      <c r="J254" s="885"/>
      <c r="K254" s="85">
        <f>SUMIF(J13:J228,"ES",K13:K228)</f>
        <v>366.8</v>
      </c>
      <c r="L254" s="85">
        <f>SUMIF(J13:J228,"ES",L13:L228)</f>
        <v>366.8</v>
      </c>
      <c r="M254" s="85">
        <f>SUMIF(J13:J228,"ES",M13:M228)</f>
        <v>0</v>
      </c>
    </row>
    <row r="255" spans="1:15" ht="15.75" customHeight="1" x14ac:dyDescent="0.2">
      <c r="A255" s="848" t="s">
        <v>23</v>
      </c>
      <c r="B255" s="849"/>
      <c r="C255" s="849"/>
      <c r="D255" s="849"/>
      <c r="E255" s="849"/>
      <c r="F255" s="849"/>
      <c r="G255" s="849"/>
      <c r="H255" s="849"/>
      <c r="I255" s="849"/>
      <c r="J255" s="850"/>
      <c r="K255" s="85">
        <f>SUMIF(J11:J231,"Kt",K11:K231)</f>
        <v>10</v>
      </c>
      <c r="L255" s="85">
        <f>SUMIF(J11:J231,"Kt",L11:L231)</f>
        <v>10</v>
      </c>
      <c r="M255" s="85">
        <f>SUMIF(J11:J231,"Kt",M11:M231)</f>
        <v>0</v>
      </c>
    </row>
    <row r="256" spans="1:15" ht="15" customHeight="1" thickBot="1" x14ac:dyDescent="0.25">
      <c r="A256" s="845" t="s">
        <v>16</v>
      </c>
      <c r="B256" s="846"/>
      <c r="C256" s="846"/>
      <c r="D256" s="846"/>
      <c r="E256" s="846"/>
      <c r="F256" s="846"/>
      <c r="G256" s="846"/>
      <c r="H256" s="846"/>
      <c r="I256" s="846"/>
      <c r="J256" s="847"/>
      <c r="K256" s="88">
        <f>SUM(K237,K251)</f>
        <v>13584.1</v>
      </c>
      <c r="L256" s="88">
        <f>SUM(L237,L251)</f>
        <v>13434.7</v>
      </c>
      <c r="M256" s="88">
        <f>SUM(M237,M251)</f>
        <v>-149.4</v>
      </c>
      <c r="O256" s="3"/>
    </row>
    <row r="257" spans="11:15" x14ac:dyDescent="0.2">
      <c r="K257" s="9"/>
      <c r="L257" s="9"/>
      <c r="M257" s="9"/>
      <c r="N257" s="9"/>
      <c r="O257" s="7"/>
    </row>
    <row r="258" spans="11:15" x14ac:dyDescent="0.2">
      <c r="K258" s="167"/>
      <c r="L258" s="167"/>
      <c r="M258" s="167"/>
      <c r="N258" s="52"/>
      <c r="O258" s="7"/>
    </row>
    <row r="259" spans="11:15" x14ac:dyDescent="0.2">
      <c r="K259" s="64"/>
      <c r="L259" s="64"/>
      <c r="M259" s="64"/>
      <c r="N259" s="9"/>
      <c r="O259" s="9"/>
    </row>
    <row r="260" spans="11:15" x14ac:dyDescent="0.2">
      <c r="K260" s="14"/>
      <c r="L260" s="14"/>
      <c r="M260" s="14"/>
    </row>
    <row r="262" spans="11:15" x14ac:dyDescent="0.2">
      <c r="K262" s="39"/>
      <c r="L262" s="39"/>
      <c r="M262" s="39"/>
    </row>
  </sheetData>
  <mergeCells count="302">
    <mergeCell ref="N2:O2"/>
    <mergeCell ref="E4:N4"/>
    <mergeCell ref="A5:O5"/>
    <mergeCell ref="A6:O6"/>
    <mergeCell ref="N7:O7"/>
    <mergeCell ref="A11:O11"/>
    <mergeCell ref="A12:O12"/>
    <mergeCell ref="B13:O13"/>
    <mergeCell ref="C14:O14"/>
    <mergeCell ref="A8:A10"/>
    <mergeCell ref="B8:B10"/>
    <mergeCell ref="C8:C10"/>
    <mergeCell ref="D8:D10"/>
    <mergeCell ref="E16:E17"/>
    <mergeCell ref="G16:G17"/>
    <mergeCell ref="I16:I17"/>
    <mergeCell ref="G8:G10"/>
    <mergeCell ref="H8:H10"/>
    <mergeCell ref="I8:I10"/>
    <mergeCell ref="J8:J10"/>
    <mergeCell ref="K8:K10"/>
    <mergeCell ref="N8:O8"/>
    <mergeCell ref="N9:N10"/>
    <mergeCell ref="E8:E10"/>
    <mergeCell ref="F8:F10"/>
    <mergeCell ref="G18:G21"/>
    <mergeCell ref="H18:H21"/>
    <mergeCell ref="I18:I21"/>
    <mergeCell ref="N20:N21"/>
    <mergeCell ref="D22:D41"/>
    <mergeCell ref="E22:E25"/>
    <mergeCell ref="F22:F41"/>
    <mergeCell ref="A18:A21"/>
    <mergeCell ref="B18:B21"/>
    <mergeCell ref="C18:C21"/>
    <mergeCell ref="D18:D21"/>
    <mergeCell ref="E18:E21"/>
    <mergeCell ref="F18:F21"/>
    <mergeCell ref="D42:D43"/>
    <mergeCell ref="E42:E43"/>
    <mergeCell ref="F42:F45"/>
    <mergeCell ref="G42:G43"/>
    <mergeCell ref="I42:I43"/>
    <mergeCell ref="D44:D45"/>
    <mergeCell ref="E44:E45"/>
    <mergeCell ref="G44:G45"/>
    <mergeCell ref="H44:H45"/>
    <mergeCell ref="I44:I45"/>
    <mergeCell ref="D48:D49"/>
    <mergeCell ref="E48:E49"/>
    <mergeCell ref="F48:F49"/>
    <mergeCell ref="G48:G49"/>
    <mergeCell ref="H48:H49"/>
    <mergeCell ref="I48:I49"/>
    <mergeCell ref="D46:D47"/>
    <mergeCell ref="E46:E47"/>
    <mergeCell ref="F46:F47"/>
    <mergeCell ref="G46:G47"/>
    <mergeCell ref="H46:H47"/>
    <mergeCell ref="I46:I47"/>
    <mergeCell ref="D52:D53"/>
    <mergeCell ref="E52:E53"/>
    <mergeCell ref="F52:F53"/>
    <mergeCell ref="G52:G53"/>
    <mergeCell ref="H52:H53"/>
    <mergeCell ref="I52:I53"/>
    <mergeCell ref="D50:D51"/>
    <mergeCell ref="E50:E51"/>
    <mergeCell ref="F50:F51"/>
    <mergeCell ref="G50:G51"/>
    <mergeCell ref="H50:H51"/>
    <mergeCell ref="I50:I51"/>
    <mergeCell ref="N56:N57"/>
    <mergeCell ref="D59:D61"/>
    <mergeCell ref="E59:E61"/>
    <mergeCell ref="F59:F61"/>
    <mergeCell ref="G59:G61"/>
    <mergeCell ref="H59:H61"/>
    <mergeCell ref="I59:I61"/>
    <mergeCell ref="N59:N61"/>
    <mergeCell ref="D54:D55"/>
    <mergeCell ref="E54:E55"/>
    <mergeCell ref="F54:F55"/>
    <mergeCell ref="G54:G55"/>
    <mergeCell ref="I54:I55"/>
    <mergeCell ref="E56:E58"/>
    <mergeCell ref="F56:F58"/>
    <mergeCell ref="G56:G58"/>
    <mergeCell ref="I56:I57"/>
    <mergeCell ref="A66:A68"/>
    <mergeCell ref="B66:B68"/>
    <mergeCell ref="C66:C68"/>
    <mergeCell ref="D66:D68"/>
    <mergeCell ref="E66:E68"/>
    <mergeCell ref="G66:G68"/>
    <mergeCell ref="I63:I65"/>
    <mergeCell ref="A64:A65"/>
    <mergeCell ref="B64:B65"/>
    <mergeCell ref="C64:C65"/>
    <mergeCell ref="D64:D65"/>
    <mergeCell ref="E64:E65"/>
    <mergeCell ref="F64:F65"/>
    <mergeCell ref="G64:G65"/>
    <mergeCell ref="H64:H65"/>
    <mergeCell ref="N76:N77"/>
    <mergeCell ref="E78:E79"/>
    <mergeCell ref="F78:F79"/>
    <mergeCell ref="I78:I79"/>
    <mergeCell ref="I81:I82"/>
    <mergeCell ref="E83:E85"/>
    <mergeCell ref="I83:I84"/>
    <mergeCell ref="I66:I68"/>
    <mergeCell ref="E69:E72"/>
    <mergeCell ref="G69:G72"/>
    <mergeCell ref="E76:E77"/>
    <mergeCell ref="G76:G79"/>
    <mergeCell ref="I76:I77"/>
    <mergeCell ref="N98:N99"/>
    <mergeCell ref="E100:E104"/>
    <mergeCell ref="F100:F105"/>
    <mergeCell ref="G100:G105"/>
    <mergeCell ref="I100:I105"/>
    <mergeCell ref="N104:N105"/>
    <mergeCell ref="E88:E89"/>
    <mergeCell ref="I88:I89"/>
    <mergeCell ref="N88:N89"/>
    <mergeCell ref="E90:E91"/>
    <mergeCell ref="I90:I91"/>
    <mergeCell ref="E92:E93"/>
    <mergeCell ref="I92:I93"/>
    <mergeCell ref="N92:N93"/>
    <mergeCell ref="I94:I95"/>
    <mergeCell ref="E107:E112"/>
    <mergeCell ref="A120:A123"/>
    <mergeCell ref="B120:B123"/>
    <mergeCell ref="C120:C123"/>
    <mergeCell ref="D120:D123"/>
    <mergeCell ref="E120:E123"/>
    <mergeCell ref="E98:E99"/>
    <mergeCell ref="G98:G99"/>
    <mergeCell ref="I98:I99"/>
    <mergeCell ref="F120:F123"/>
    <mergeCell ref="G120:G123"/>
    <mergeCell ref="H120:H123"/>
    <mergeCell ref="E124:E125"/>
    <mergeCell ref="G124:G125"/>
    <mergeCell ref="A129:A130"/>
    <mergeCell ref="B129:B130"/>
    <mergeCell ref="C129:C130"/>
    <mergeCell ref="D129:D130"/>
    <mergeCell ref="E129:E130"/>
    <mergeCell ref="F129:F130"/>
    <mergeCell ref="H129:H130"/>
    <mergeCell ref="E126:E127"/>
    <mergeCell ref="G126:G127"/>
    <mergeCell ref="N129:N130"/>
    <mergeCell ref="A131:A132"/>
    <mergeCell ref="B131:B132"/>
    <mergeCell ref="C131:C132"/>
    <mergeCell ref="D131:D132"/>
    <mergeCell ref="E131:E132"/>
    <mergeCell ref="F131:F132"/>
    <mergeCell ref="G131:G132"/>
    <mergeCell ref="H131:H132"/>
    <mergeCell ref="E133:E135"/>
    <mergeCell ref="G133:G135"/>
    <mergeCell ref="I133:I135"/>
    <mergeCell ref="E136:E145"/>
    <mergeCell ref="G136:G145"/>
    <mergeCell ref="H136:H145"/>
    <mergeCell ref="I136:I145"/>
    <mergeCell ref="E146:E147"/>
    <mergeCell ref="N146:N147"/>
    <mergeCell ref="A149:A151"/>
    <mergeCell ref="B149:B151"/>
    <mergeCell ref="C149:C151"/>
    <mergeCell ref="D149:D151"/>
    <mergeCell ref="E149:E151"/>
    <mergeCell ref="F149:F151"/>
    <mergeCell ref="G149:G151"/>
    <mergeCell ref="H149:H151"/>
    <mergeCell ref="I149:I151"/>
    <mergeCell ref="A152:A154"/>
    <mergeCell ref="B152:B154"/>
    <mergeCell ref="C152:C154"/>
    <mergeCell ref="D152:D154"/>
    <mergeCell ref="E152:E154"/>
    <mergeCell ref="F152:F154"/>
    <mergeCell ref="G152:G154"/>
    <mergeCell ref="H152:H154"/>
    <mergeCell ref="I152:I154"/>
    <mergeCell ref="N152:N153"/>
    <mergeCell ref="E155:E156"/>
    <mergeCell ref="I155:I156"/>
    <mergeCell ref="N155:N156"/>
    <mergeCell ref="E157:E159"/>
    <mergeCell ref="F157:F159"/>
    <mergeCell ref="G157:G159"/>
    <mergeCell ref="H157:H159"/>
    <mergeCell ref="I157:I159"/>
    <mergeCell ref="N158:N159"/>
    <mergeCell ref="D162:D165"/>
    <mergeCell ref="E162:E165"/>
    <mergeCell ref="F162:F165"/>
    <mergeCell ref="G162:G165"/>
    <mergeCell ref="H162:H165"/>
    <mergeCell ref="I162:I165"/>
    <mergeCell ref="D160:D161"/>
    <mergeCell ref="E160:E161"/>
    <mergeCell ref="F160:F161"/>
    <mergeCell ref="G160:G161"/>
    <mergeCell ref="H160:H161"/>
    <mergeCell ref="I160:I161"/>
    <mergeCell ref="N163:N164"/>
    <mergeCell ref="E166:E167"/>
    <mergeCell ref="F166:F167"/>
    <mergeCell ref="G166:G167"/>
    <mergeCell ref="H167:H169"/>
    <mergeCell ref="I167:I169"/>
    <mergeCell ref="E168:E169"/>
    <mergeCell ref="F168:F169"/>
    <mergeCell ref="G168:G169"/>
    <mergeCell ref="N172:N174"/>
    <mergeCell ref="E175:E177"/>
    <mergeCell ref="G175:G177"/>
    <mergeCell ref="C179:J179"/>
    <mergeCell ref="C180:O180"/>
    <mergeCell ref="I181:I184"/>
    <mergeCell ref="E182:E184"/>
    <mergeCell ref="G182:G184"/>
    <mergeCell ref="E170:E171"/>
    <mergeCell ref="F170:F171"/>
    <mergeCell ref="G170:G171"/>
    <mergeCell ref="E172:E174"/>
    <mergeCell ref="F172:F174"/>
    <mergeCell ref="G172:G174"/>
    <mergeCell ref="E185:E188"/>
    <mergeCell ref="G185:G190"/>
    <mergeCell ref="N185:N186"/>
    <mergeCell ref="C199:J199"/>
    <mergeCell ref="C200:K200"/>
    <mergeCell ref="E202:E204"/>
    <mergeCell ref="I202:I205"/>
    <mergeCell ref="G205:G208"/>
    <mergeCell ref="E206:E207"/>
    <mergeCell ref="N206:N207"/>
    <mergeCell ref="E211:E213"/>
    <mergeCell ref="I211:I212"/>
    <mergeCell ref="I216:I217"/>
    <mergeCell ref="C221:J221"/>
    <mergeCell ref="C222:J222"/>
    <mergeCell ref="G209:G210"/>
    <mergeCell ref="I209:I210"/>
    <mergeCell ref="A209:A210"/>
    <mergeCell ref="B209:B210"/>
    <mergeCell ref="C209:C210"/>
    <mergeCell ref="D209:D210"/>
    <mergeCell ref="E209:E210"/>
    <mergeCell ref="F209:F210"/>
    <mergeCell ref="A241:J241"/>
    <mergeCell ref="B230:J230"/>
    <mergeCell ref="N230:O230"/>
    <mergeCell ref="B231:J231"/>
    <mergeCell ref="N231:O231"/>
    <mergeCell ref="A232:O232"/>
    <mergeCell ref="A235:J235"/>
    <mergeCell ref="G223:G224"/>
    <mergeCell ref="I223:I224"/>
    <mergeCell ref="E226:E228"/>
    <mergeCell ref="G226:G228"/>
    <mergeCell ref="I226:I228"/>
    <mergeCell ref="C229:J229"/>
    <mergeCell ref="A223:A224"/>
    <mergeCell ref="B223:B224"/>
    <mergeCell ref="C223:C224"/>
    <mergeCell ref="D223:D224"/>
    <mergeCell ref="E223:E224"/>
    <mergeCell ref="F223:F224"/>
    <mergeCell ref="A254:J254"/>
    <mergeCell ref="A255:J255"/>
    <mergeCell ref="A256:J256"/>
    <mergeCell ref="L8:L10"/>
    <mergeCell ref="M8:M10"/>
    <mergeCell ref="N1:O1"/>
    <mergeCell ref="A233:N233"/>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s>
  <printOptions horizontalCentered="1"/>
  <pageMargins left="0.59055118110236227" right="0.19685039370078741" top="0.59055118110236227" bottom="0.19685039370078741" header="0" footer="0"/>
  <pageSetup paperSize="9" scale="67" orientation="portrait" r:id="rId1"/>
  <rowBreaks count="2" manualBreakCount="2">
    <brk id="161" max="14" man="1"/>
    <brk id="210"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2018 MVP</vt:lpstr>
      <vt:lpstr>Lyginamasis variantas</vt:lpstr>
      <vt:lpstr>'2018 MVP'!Print_Area</vt:lpstr>
      <vt:lpstr>'Lyginamasis variantas'!Print_Area</vt:lpstr>
      <vt:lpstr>'2018 MVP'!Print_Titles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2018-10-26T12:39:21Z</cp:lastPrinted>
  <dcterms:created xsi:type="dcterms:W3CDTF">2007-07-27T10:32:34Z</dcterms:created>
  <dcterms:modified xsi:type="dcterms:W3CDTF">2018-11-06T09:34:45Z</dcterms:modified>
</cp:coreProperties>
</file>