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UOSNIS\Kmsa\Strateginio planavimo skyrius\SVP keitimai\2018-2020 SVP keitimas\2018-10-25 keitimas\SPRENDIMAS\"/>
    </mc:Choice>
  </mc:AlternateContent>
  <bookViews>
    <workbookView xWindow="0" yWindow="0" windowWidth="28800" windowHeight="12300"/>
  </bookViews>
  <sheets>
    <sheet name="8 programa" sheetId="1" r:id="rId1"/>
    <sheet name="Lyginamasis" sheetId="3" state="hidden" r:id="rId2"/>
  </sheets>
  <definedNames>
    <definedName name="_xlnm.Print_Area" localSheetId="0">'8 programa'!$A$1:$N$221</definedName>
    <definedName name="_xlnm.Print_Area" localSheetId="1">Lyginamasis!$A$1:$U$215</definedName>
    <definedName name="_xlnm.Print_Titles" localSheetId="0">'8 programa'!$6:$9</definedName>
    <definedName name="_xlnm.Print_Titles" localSheetId="1">Lyginamasis!$6:$9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3" l="1"/>
  <c r="I169" i="3"/>
  <c r="M194" i="3" l="1"/>
  <c r="M121" i="3"/>
  <c r="J157" i="3"/>
  <c r="J121" i="3"/>
  <c r="I121" i="3"/>
  <c r="J122" i="3" l="1"/>
  <c r="I122" i="3"/>
  <c r="I118" i="1" l="1"/>
  <c r="H118" i="1"/>
  <c r="J113" i="3"/>
  <c r="I113" i="3"/>
  <c r="M113" i="3"/>
  <c r="L113" i="3"/>
  <c r="H75" i="1" l="1"/>
  <c r="M161" i="3"/>
  <c r="J161" i="3"/>
  <c r="M159" i="3"/>
  <c r="J159" i="3"/>
  <c r="J72" i="3" l="1"/>
  <c r="I71" i="3"/>
  <c r="I72" i="3"/>
  <c r="J189" i="3" l="1"/>
  <c r="J194" i="3" s="1"/>
  <c r="J48" i="3"/>
  <c r="J47" i="3"/>
  <c r="J46" i="3"/>
  <c r="J117" i="3" l="1"/>
  <c r="I117" i="3"/>
  <c r="O201" i="3" l="1"/>
  <c r="N201" i="3"/>
  <c r="K205" i="3"/>
  <c r="K202" i="3"/>
  <c r="K201" i="3"/>
  <c r="H156" i="3"/>
  <c r="I156" i="3"/>
  <c r="H189" i="3"/>
  <c r="H124" i="3"/>
  <c r="H121" i="3"/>
  <c r="H106" i="3"/>
  <c r="H69" i="3"/>
  <c r="H56" i="3"/>
  <c r="H35" i="3"/>
  <c r="H31" i="3"/>
  <c r="H211" i="3"/>
  <c r="H210" i="3"/>
  <c r="H208" i="3"/>
  <c r="H207" i="3"/>
  <c r="H205" i="3"/>
  <c r="H204" i="3"/>
  <c r="H203" i="3"/>
  <c r="H202" i="3"/>
  <c r="H201" i="3"/>
  <c r="H169" i="3"/>
  <c r="N125" i="3"/>
  <c r="K151" i="3"/>
  <c r="H40" i="3"/>
  <c r="H43" i="3"/>
  <c r="H45" i="3"/>
  <c r="H47" i="3"/>
  <c r="N156" i="3" l="1"/>
  <c r="K156" i="3"/>
  <c r="I134" i="1" l="1"/>
  <c r="I56" i="3" l="1"/>
  <c r="J130" i="1" l="1"/>
  <c r="O125" i="3"/>
  <c r="O156" i="3" l="1"/>
  <c r="J31" i="3"/>
  <c r="K31" i="3"/>
  <c r="M31" i="3"/>
  <c r="M69" i="3" s="1"/>
  <c r="N31" i="3"/>
  <c r="P31" i="3"/>
  <c r="I205" i="3" l="1"/>
  <c r="H206" i="3"/>
  <c r="I206" i="3"/>
  <c r="H33" i="1"/>
  <c r="O31" i="3" l="1"/>
  <c r="L31" i="3"/>
  <c r="J207" i="1" l="1"/>
  <c r="I207" i="1"/>
  <c r="H207" i="1"/>
  <c r="N202" i="3"/>
  <c r="O202" i="3"/>
  <c r="N210" i="3"/>
  <c r="O210" i="3"/>
  <c r="L202" i="3"/>
  <c r="I202" i="3"/>
  <c r="P202" i="3" l="1"/>
  <c r="J202" i="3"/>
  <c r="P156" i="3"/>
  <c r="I161" i="1" l="1"/>
  <c r="H161" i="1"/>
  <c r="J161" i="1"/>
  <c r="L151" i="3" l="1"/>
  <c r="L156" i="3" s="1"/>
  <c r="L211" i="3"/>
  <c r="L210" i="3"/>
  <c r="L208" i="3"/>
  <c r="L207" i="3"/>
  <c r="L205" i="3"/>
  <c r="K211" i="3"/>
  <c r="K210" i="3"/>
  <c r="K208" i="3"/>
  <c r="K207" i="3"/>
  <c r="L193" i="3"/>
  <c r="L189" i="3"/>
  <c r="L168" i="3"/>
  <c r="L161" i="3"/>
  <c r="L124" i="3"/>
  <c r="L121" i="3"/>
  <c r="L106" i="3"/>
  <c r="L68" i="3"/>
  <c r="L66" i="3"/>
  <c r="L56" i="3"/>
  <c r="L47" i="3"/>
  <c r="L45" i="3"/>
  <c r="L43" i="3"/>
  <c r="L40" i="3"/>
  <c r="L35" i="3"/>
  <c r="K193" i="3"/>
  <c r="K189" i="3"/>
  <c r="K168" i="3"/>
  <c r="K161" i="3"/>
  <c r="K124" i="3"/>
  <c r="K121" i="3"/>
  <c r="K106" i="3"/>
  <c r="K68" i="3"/>
  <c r="K66" i="3"/>
  <c r="K56" i="3"/>
  <c r="K47" i="3"/>
  <c r="K45" i="3"/>
  <c r="K43" i="3"/>
  <c r="K40" i="3"/>
  <c r="K35" i="3"/>
  <c r="J156" i="3"/>
  <c r="K69" i="3" l="1"/>
  <c r="L69" i="3"/>
  <c r="L201" i="3"/>
  <c r="L200" i="3" s="1"/>
  <c r="M210" i="3"/>
  <c r="M211" i="3"/>
  <c r="K194" i="3"/>
  <c r="L209" i="3"/>
  <c r="K209" i="3"/>
  <c r="L194" i="3"/>
  <c r="K157" i="3"/>
  <c r="L157" i="3"/>
  <c r="M156" i="3" l="1"/>
  <c r="M157" i="3" s="1"/>
  <c r="M195" i="3" s="1"/>
  <c r="M196" i="3" s="1"/>
  <c r="M201" i="3"/>
  <c r="M209" i="3"/>
  <c r="K195" i="3"/>
  <c r="K196" i="3" s="1"/>
  <c r="L195" i="3"/>
  <c r="L196" i="3" s="1"/>
  <c r="L212" i="3"/>
  <c r="I57" i="3"/>
  <c r="J66" i="3" s="1"/>
  <c r="J56" i="3" l="1"/>
  <c r="J69" i="3" s="1"/>
  <c r="J195" i="3" s="1"/>
  <c r="H210" i="1" l="1"/>
  <c r="I33" i="1"/>
  <c r="J33" i="1"/>
  <c r="I36" i="3"/>
  <c r="J40" i="3" s="1"/>
  <c r="O211" i="3" l="1"/>
  <c r="O208" i="3"/>
  <c r="O207" i="3"/>
  <c r="O205" i="3"/>
  <c r="O193" i="3"/>
  <c r="O189" i="3"/>
  <c r="O168" i="3"/>
  <c r="O161" i="3"/>
  <c r="O124" i="3"/>
  <c r="O121" i="3"/>
  <c r="O106" i="3"/>
  <c r="O68" i="3"/>
  <c r="O66" i="3"/>
  <c r="O56" i="3"/>
  <c r="O47" i="3"/>
  <c r="O45" i="3"/>
  <c r="O40" i="3"/>
  <c r="O35" i="3"/>
  <c r="P193" i="3"/>
  <c r="P189" i="3"/>
  <c r="P168" i="3"/>
  <c r="P161" i="3"/>
  <c r="P124" i="3"/>
  <c r="P121" i="3"/>
  <c r="P106" i="3"/>
  <c r="P68" i="3"/>
  <c r="P66" i="3"/>
  <c r="P56" i="3"/>
  <c r="P47" i="3"/>
  <c r="P45" i="3"/>
  <c r="P40" i="3"/>
  <c r="P35" i="3"/>
  <c r="O69" i="3" l="1"/>
  <c r="P69" i="3"/>
  <c r="P157" i="3"/>
  <c r="O157" i="3"/>
  <c r="P194" i="3"/>
  <c r="O209" i="3"/>
  <c r="O194" i="3"/>
  <c r="O195" i="3" l="1"/>
  <c r="O196" i="3" s="1"/>
  <c r="P195" i="3"/>
  <c r="P196" i="3" s="1"/>
  <c r="H174" i="1" l="1"/>
  <c r="H206" i="1" s="1"/>
  <c r="H211" i="1" l="1"/>
  <c r="H195" i="1"/>
  <c r="I189" i="3" l="1"/>
  <c r="J206" i="3"/>
  <c r="I124" i="3" l="1"/>
  <c r="J124" i="3" l="1"/>
  <c r="J106" i="3"/>
  <c r="J196" i="3" l="1"/>
  <c r="I203" i="3"/>
  <c r="I211" i="3"/>
  <c r="I210" i="3"/>
  <c r="I208" i="3"/>
  <c r="I207" i="3"/>
  <c r="J207" i="3" s="1"/>
  <c r="I204" i="3"/>
  <c r="I168" i="3"/>
  <c r="I161" i="3"/>
  <c r="I106" i="3"/>
  <c r="I66" i="3"/>
  <c r="I47" i="3"/>
  <c r="I45" i="3"/>
  <c r="I43" i="3"/>
  <c r="I40" i="3"/>
  <c r="I35" i="3"/>
  <c r="M202" i="3" l="1"/>
  <c r="M200" i="3" s="1"/>
  <c r="M212" i="3" s="1"/>
  <c r="I157" i="3"/>
  <c r="I194" i="3"/>
  <c r="I209" i="3"/>
  <c r="K200" i="3" l="1"/>
  <c r="K212" i="3" s="1"/>
  <c r="N211" i="3"/>
  <c r="J211" i="3"/>
  <c r="P210" i="3"/>
  <c r="J210" i="3"/>
  <c r="N208" i="3"/>
  <c r="J208" i="3"/>
  <c r="N207" i="3"/>
  <c r="N205" i="3"/>
  <c r="J204" i="3"/>
  <c r="P201" i="3"/>
  <c r="N193" i="3"/>
  <c r="N189" i="3"/>
  <c r="N168" i="3"/>
  <c r="H168" i="3"/>
  <c r="N161" i="3"/>
  <c r="H161" i="3"/>
  <c r="N124" i="3"/>
  <c r="N121" i="3"/>
  <c r="N106" i="3"/>
  <c r="N68" i="3"/>
  <c r="N66" i="3"/>
  <c r="H66" i="3"/>
  <c r="N56" i="3"/>
  <c r="N47" i="3"/>
  <c r="N45" i="3"/>
  <c r="N40" i="3"/>
  <c r="N35" i="3"/>
  <c r="N69" i="3" l="1"/>
  <c r="J209" i="3"/>
  <c r="N157" i="3"/>
  <c r="O200" i="3" s="1"/>
  <c r="O212" i="3" s="1"/>
  <c r="N200" i="3"/>
  <c r="H209" i="3"/>
  <c r="N194" i="3"/>
  <c r="N209" i="3"/>
  <c r="H157" i="3"/>
  <c r="H194" i="3"/>
  <c r="J216" i="1"/>
  <c r="I216" i="1"/>
  <c r="H216" i="1"/>
  <c r="J215" i="1"/>
  <c r="I215" i="1"/>
  <c r="H215" i="1"/>
  <c r="J213" i="1"/>
  <c r="I213" i="1"/>
  <c r="H213" i="1"/>
  <c r="J212" i="1"/>
  <c r="I212" i="1"/>
  <c r="H212" i="1"/>
  <c r="J210" i="1"/>
  <c r="I210" i="1"/>
  <c r="H209" i="1"/>
  <c r="H208" i="1"/>
  <c r="J206" i="1"/>
  <c r="I206" i="1"/>
  <c r="J199" i="1"/>
  <c r="I199" i="1"/>
  <c r="J195" i="1"/>
  <c r="I195" i="1"/>
  <c r="J173" i="1"/>
  <c r="I173" i="1"/>
  <c r="H173" i="1"/>
  <c r="J166" i="1"/>
  <c r="I166" i="1"/>
  <c r="H166" i="1"/>
  <c r="J129" i="1"/>
  <c r="I129" i="1"/>
  <c r="H129" i="1"/>
  <c r="J126" i="1"/>
  <c r="I126" i="1"/>
  <c r="H126" i="1"/>
  <c r="J111" i="1"/>
  <c r="I111" i="1"/>
  <c r="H111" i="1"/>
  <c r="J71" i="1"/>
  <c r="I71" i="1"/>
  <c r="J69" i="1"/>
  <c r="I69" i="1"/>
  <c r="H69" i="1"/>
  <c r="J59" i="1"/>
  <c r="I59" i="1"/>
  <c r="H59" i="1"/>
  <c r="J49" i="1"/>
  <c r="I49" i="1"/>
  <c r="H49" i="1"/>
  <c r="J47" i="1"/>
  <c r="I47" i="1"/>
  <c r="H47" i="1"/>
  <c r="I45" i="1"/>
  <c r="H45" i="1"/>
  <c r="J42" i="1"/>
  <c r="I42" i="1"/>
  <c r="H42" i="1"/>
  <c r="J37" i="1"/>
  <c r="I37" i="1"/>
  <c r="H37" i="1"/>
  <c r="I72" i="1" l="1"/>
  <c r="J72" i="1"/>
  <c r="H72" i="1"/>
  <c r="H162" i="1"/>
  <c r="H205" i="1"/>
  <c r="I214" i="1"/>
  <c r="N212" i="3"/>
  <c r="N195" i="3"/>
  <c r="N196" i="3" s="1"/>
  <c r="J205" i="1"/>
  <c r="H214" i="1"/>
  <c r="J200" i="1"/>
  <c r="H200" i="1"/>
  <c r="I200" i="1"/>
  <c r="I162" i="1"/>
  <c r="J162" i="1"/>
  <c r="I205" i="1"/>
  <c r="J214" i="1"/>
  <c r="H201" i="1" l="1"/>
  <c r="H202" i="1" s="1"/>
  <c r="I217" i="1"/>
  <c r="J217" i="1"/>
  <c r="I201" i="1"/>
  <c r="I202" i="1" s="1"/>
  <c r="H217" i="1"/>
  <c r="J201" i="1"/>
  <c r="J202" i="1" s="1"/>
  <c r="P208" i="3"/>
  <c r="I31" i="3"/>
  <c r="H200" i="3"/>
  <c r="H212" i="3" s="1"/>
  <c r="I69" i="3" l="1"/>
  <c r="I195" i="3" s="1"/>
  <c r="I196" i="3" s="1"/>
  <c r="I201" i="3"/>
  <c r="I200" i="3" s="1"/>
  <c r="I212" i="3" s="1"/>
  <c r="H195" i="3"/>
  <c r="H196" i="3" s="1"/>
  <c r="P207" i="3"/>
  <c r="P205" i="3"/>
  <c r="P211" i="3"/>
  <c r="P209" i="3" s="1"/>
  <c r="P200" i="3" l="1"/>
  <c r="P212" i="3" s="1"/>
  <c r="J201" i="3"/>
  <c r="J200" i="3" s="1"/>
  <c r="J212" i="3" s="1"/>
</calcChain>
</file>

<file path=xl/comments1.xml><?xml version="1.0" encoding="utf-8"?>
<comments xmlns="http://schemas.openxmlformats.org/spreadsheetml/2006/main">
  <authors>
    <author>Snieguole Kacerauskaite</author>
    <author>Sniega</author>
  </authors>
  <commentList>
    <comment ref="L43" authorId="0" shapeId="0">
      <text>
        <r>
          <rPr>
            <sz val="9"/>
            <color indexed="81"/>
            <rFont val="Tahoma"/>
            <family val="2"/>
            <charset val="186"/>
          </rPr>
          <t xml:space="preserve">Klaipėdos pilies džiazo festivalis, 
XLII festivalis „Klaipėdos muzikos pavasaris“, 
Tarptautinis festivalis „Muzikinis rugpjūtis pajūryje“, 
Tarptautinis šiuolaikinio meno festivalis „Plartforma“, 
Tarptautinis teatro festivalis „Jauno teatro dienos“
Tradicinis tarptautinis folkloro festivalis "Parbėg laivelis"
</t>
        </r>
      </text>
    </comment>
    <comment ref="M43" authorId="0" shapeId="0">
      <text>
        <r>
          <rPr>
            <sz val="9"/>
            <color indexed="81"/>
            <rFont val="Tahoma"/>
            <family val="2"/>
            <charset val="186"/>
          </rPr>
          <t xml:space="preserve">Tarptautinis lėlių teatro festivalis „Materia Magica“, 
XIX tarptautinis gatvės teatrų festivalis „Šermukšnis“, 
Klaipėdos pilies džiazo festivalis, 
XLII festivalis „Klaipėdos muzikos pavasaris“, 
Tarptautinis festivalis „Muzikinis rugpjūtis pajūryje“, 
Tarptautinis šiuolaikinio meno festivalis „Plartforma“, 
Tarptautinis teatro festivalis „Jauno teatro dienos“
</t>
        </r>
      </text>
    </comment>
    <comment ref="D52" authorId="0" shapeId="0">
      <text>
        <r>
          <rPr>
            <sz val="9"/>
            <color indexed="81"/>
            <rFont val="Tahoma"/>
            <family val="2"/>
            <charset val="186"/>
          </rPr>
          <t>Gelės, Padėkos kaukės + ceremonija, Kultūros magistrai (2 žiedai) + ceremonija, garbės piliečio ženklas + ceremonija, Albatrosas (3 + ceremonija), Meorialinai objektai (tvarkymas) + Medalio -Apdovanojimo „Už meilę Klaipėdai“:  įstegimas ir sukūrimas ( 15 medalių?).</t>
        </r>
      </text>
    </comment>
    <comment ref="D55" authorId="0" shapeId="0">
      <text>
        <r>
          <rPr>
            <sz val="9"/>
            <color indexed="81"/>
            <rFont val="Tahoma"/>
            <family val="2"/>
            <charset val="186"/>
          </rPr>
          <t>Valstybines šventes - Sausio 13, Sausio 15, Vasario 16,  Kovo 11 ir Liepos 6 - organizuos kultūros centras ŽR.</t>
        </r>
      </text>
    </comment>
    <comment ref="M55" authorId="0" shapeId="0">
      <text>
        <r>
          <rPr>
            <sz val="9"/>
            <color indexed="81"/>
            <rFont val="Tahoma"/>
            <family val="2"/>
            <charset val="186"/>
          </rPr>
          <t xml:space="preserve">
Sausio 15-oji, Kovo 11-oji,  Vasario 16 ir Liepos 6</t>
        </r>
      </text>
    </comment>
    <comment ref="N55" authorId="0" shapeId="0">
      <text>
        <r>
          <rPr>
            <sz val="9"/>
            <color indexed="81"/>
            <rFont val="Tahoma"/>
            <family val="2"/>
            <charset val="186"/>
          </rPr>
          <t xml:space="preserve">
Sausio 15-oji, Kovo 11-oji,  Vasario 16 ir Liepos 6</t>
        </r>
      </text>
    </comment>
    <comment ref="E102" authorId="1" shapeId="0">
      <text>
        <r>
          <rPr>
            <sz val="9"/>
            <color indexed="81"/>
            <rFont val="Tahoma"/>
            <family val="2"/>
            <charset val="186"/>
          </rPr>
          <t xml:space="preserve">"Modernizuoti Mažosios Lietuvos istorijos muziejaus ekspozicijas"
</t>
        </r>
      </text>
    </comment>
    <comment ref="G134" authorId="0" shapeId="0">
      <text>
        <r>
          <rPr>
            <b/>
            <sz val="9"/>
            <color indexed="81"/>
            <rFont val="Tahoma"/>
            <family val="2"/>
            <charset val="186"/>
          </rPr>
          <t>Vienuolių lėšos</t>
        </r>
        <r>
          <rPr>
            <sz val="9"/>
            <color indexed="81"/>
            <rFont val="Tahoma"/>
            <family val="2"/>
            <charset val="186"/>
          </rPr>
          <t xml:space="preserve">
</t>
        </r>
      </text>
    </comment>
    <comment ref="G138" authorId="0" shapeId="0">
      <text>
        <r>
          <rPr>
            <b/>
            <sz val="9"/>
            <color indexed="81"/>
            <rFont val="Tahoma"/>
            <family val="2"/>
            <charset val="186"/>
          </rPr>
          <t>Vienuolių lėšos</t>
        </r>
        <r>
          <rPr>
            <sz val="9"/>
            <color indexed="81"/>
            <rFont val="Tahoma"/>
            <family val="2"/>
            <charset val="186"/>
          </rPr>
          <t xml:space="preserve">
</t>
        </r>
      </text>
    </comment>
    <comment ref="D148" authorId="0" shapeId="0">
      <text>
        <r>
          <rPr>
            <sz val="9"/>
            <color indexed="81"/>
            <rFont val="Tahoma"/>
            <family val="2"/>
            <charset val="186"/>
          </rPr>
          <t>Projekto pradžia - 2018 m. sausis, trukmė 20 mėn.</t>
        </r>
      </text>
    </comment>
    <comment ref="K148" authorId="0" shapeId="0">
      <text>
        <r>
          <rPr>
            <b/>
            <sz val="9"/>
            <color indexed="81"/>
            <rFont val="Tahoma"/>
            <family val="2"/>
            <charset val="186"/>
          </rPr>
          <t>Renovuoti 2 pastatai vienuolyno teritorijoje -</t>
        </r>
        <r>
          <rPr>
            <sz val="9"/>
            <color indexed="81"/>
            <rFont val="Tahoma"/>
            <family val="2"/>
            <charset val="186"/>
          </rPr>
          <t xml:space="preserve"> </t>
        </r>
        <r>
          <rPr>
            <b/>
            <i/>
            <sz val="9"/>
            <color indexed="81"/>
            <rFont val="Tahoma"/>
            <family val="2"/>
            <charset val="186"/>
          </rPr>
          <t>koplyčios</t>
        </r>
        <r>
          <rPr>
            <sz val="9"/>
            <color indexed="81"/>
            <rFont val="Tahoma"/>
            <family val="2"/>
            <charset val="186"/>
          </rPr>
          <t xml:space="preserve"> pritaikymas muzikinei – koncertinei veiklai (kapitalinis remontas įrengiant šildymo, vėsinimo, vėdinimo, drėkinimo sistemas) ir Klaipėdos Šv. Pranciškaus Asyžiečio </t>
        </r>
        <r>
          <rPr>
            <b/>
            <i/>
            <sz val="9"/>
            <color indexed="81"/>
            <rFont val="Tahoma"/>
            <family val="2"/>
            <charset val="186"/>
          </rPr>
          <t>vienuolyno patalpų</t>
        </r>
        <r>
          <rPr>
            <sz val="9"/>
            <color indexed="81"/>
            <rFont val="Tahoma"/>
            <family val="2"/>
            <charset val="186"/>
          </rPr>
          <t xml:space="preserve"> pritaikymas galerijai (kapitalinis remontas)
</t>
        </r>
      </text>
    </comment>
    <comment ref="D151" authorId="0" shapeId="0">
      <text>
        <r>
          <rPr>
            <sz val="9"/>
            <color indexed="81"/>
            <rFont val="Tahoma"/>
            <family val="2"/>
            <charset val="186"/>
          </rPr>
          <t xml:space="preserve">Pagal 2017-04-03 įsakymą AD1-812 </t>
        </r>
        <r>
          <rPr>
            <b/>
            <sz val="9"/>
            <color indexed="81"/>
            <rFont val="Tahoma"/>
            <family val="2"/>
            <charset val="186"/>
          </rPr>
          <t xml:space="preserve">2018 m. </t>
        </r>
        <r>
          <rPr>
            <sz val="9"/>
            <color indexed="81"/>
            <rFont val="Tahoma"/>
            <family val="2"/>
            <charset val="186"/>
          </rPr>
          <t>turėtų būti parengtas techn. projektas (5.000 Eur) ir</t>
        </r>
        <r>
          <rPr>
            <b/>
            <sz val="9"/>
            <color indexed="81"/>
            <rFont val="Tahoma"/>
            <family val="2"/>
            <charset val="186"/>
          </rPr>
          <t xml:space="preserve"> 2019 m.</t>
        </r>
        <r>
          <rPr>
            <sz val="9"/>
            <color indexed="81"/>
            <rFont val="Tahoma"/>
            <family val="2"/>
            <charset val="186"/>
          </rPr>
          <t xml:space="preserve"> įrengtas liftas (80.000 Eur)</t>
        </r>
      </text>
    </comment>
    <comment ref="D164" authorId="0" shapeId="0">
      <text>
        <r>
          <rPr>
            <sz val="9"/>
            <color indexed="81"/>
            <rFont val="Tahoma"/>
            <family val="2"/>
            <charset val="186"/>
          </rPr>
          <t xml:space="preserve">2018 m. pradžioje ketinama eiti į kolegiją, diskutuoti dėl tolesnio įgyvendinimo. Lėšos numatomos skaitmeninimui
</t>
        </r>
      </text>
    </comment>
    <comment ref="E164" authorId="0" shapeId="0">
      <text>
        <r>
          <rPr>
            <sz val="9"/>
            <color indexed="81"/>
            <rFont val="Tahoma"/>
            <family val="2"/>
            <charset val="186"/>
          </rPr>
          <t xml:space="preserve">"Parengti ir įgyvendinti dailės palikimo išsaugojimo Klaipėdos mieste koncepciją ir programą"
</t>
        </r>
      </text>
    </comment>
    <comment ref="E167" authorId="1" shapeId="0">
      <text>
        <r>
          <rPr>
            <sz val="9"/>
            <color indexed="81"/>
            <rFont val="Tahoma"/>
            <family val="2"/>
            <charset val="186"/>
          </rPr>
          <t xml:space="preserve">"Sukurti ir viešinti pažintinius maršrutus, integruoti juos į tarptautinius kultūros ir turizmo kelius"
</t>
        </r>
      </text>
    </comment>
    <comment ref="D196" authorId="0" shapeId="0">
      <text>
        <r>
          <rPr>
            <sz val="9"/>
            <color indexed="81"/>
            <rFont val="Tahoma"/>
            <family val="2"/>
            <charset val="186"/>
          </rPr>
          <t xml:space="preserve">Buvusi priemonė "Baltijos jūros regiono šalių kultūrinį bendradarbiavimą skatinančių renginių organizavimas"
</t>
        </r>
      </text>
    </comment>
    <comment ref="E197" authorId="1" shapeId="0">
      <text>
        <r>
          <rPr>
            <sz val="9"/>
            <color indexed="81"/>
            <rFont val="Tahoma"/>
            <family val="2"/>
            <charset val="186"/>
          </rPr>
          <t xml:space="preserve">"Organizuoti Baltijos jūros regiono šalių  kultūros forumus"
</t>
        </r>
      </text>
    </comment>
  </commentList>
</comments>
</file>

<file path=xl/comments2.xml><?xml version="1.0" encoding="utf-8"?>
<comments xmlns="http://schemas.openxmlformats.org/spreadsheetml/2006/main">
  <authors>
    <author>Snieguole Kacerauskaite</author>
    <author>Sniega</author>
  </authors>
  <commentList>
    <comment ref="R41" authorId="0" shapeId="0">
      <text>
        <r>
          <rPr>
            <sz val="9"/>
            <color indexed="81"/>
            <rFont val="Tahoma"/>
            <family val="2"/>
            <charset val="186"/>
          </rPr>
          <t xml:space="preserve">Klaipėdos pilies džiazo festivalis, 
XLII festivalis „Klaipėdos muzikos pavasaris“, 
Tarptautinis festivalis „Muzikinis rugpjūtis pajūryje“, 
Tarptautinis šiuolaikinio meno festivalis „Plartforma“, 
Tarptautinis teatro festivalis „Jauno teatro dienos“
Tradicinis tarptautinis folkloro festivalis "Parbėg laivelis"
</t>
        </r>
      </text>
    </comment>
    <comment ref="S41" authorId="0" shapeId="0">
      <text>
        <r>
          <rPr>
            <sz val="9"/>
            <color indexed="81"/>
            <rFont val="Tahoma"/>
            <family val="2"/>
            <charset val="186"/>
          </rPr>
          <t xml:space="preserve">Tarptautinis lėlių teatro festivalis „Materia Magica“, 
XIX tarptautinis gatvės teatrų festivalis „Šermukšnis“, 
Klaipėdos pilies džiazo festivalis, 
XLII festivalis „Klaipėdos muzikos pavasaris“, 
Tarptautinis festivalis „Muzikinis rugpjūtis pajūryje“, 
Tarptautinis šiuolaikinio meno festivalis „Plartforma“, 
Tarptautinis teatro festivalis „Jauno teatro dienos“
</t>
        </r>
      </text>
    </comment>
    <comment ref="D50" authorId="0" shapeId="0">
      <text>
        <r>
          <rPr>
            <sz val="9"/>
            <color indexed="81"/>
            <rFont val="Tahoma"/>
            <family val="2"/>
            <charset val="186"/>
          </rPr>
          <t>Gelės, Padėkos kaukės + ceremonija, Kultūros magistrai (2 žiedai) + ceremonija, garbės piliečio ženklas + ceremonija, Albatrosas (3 + ceremonija), Meorialinai objektai (tvarkymas) + Medalio -Apdovanojimo „Už meilę Klaipėdai“:  įstegimas ir sukūrimas ( 15 medalių?).</t>
        </r>
      </text>
    </comment>
    <comment ref="D53" authorId="0" shapeId="0">
      <text>
        <r>
          <rPr>
            <sz val="9"/>
            <color indexed="81"/>
            <rFont val="Tahoma"/>
            <family val="2"/>
            <charset val="186"/>
          </rPr>
          <t>Valstybines šventes - Sausio 13, Sausio 15, Vasario 16,  Kovo 11 ir Liepos 6 - organizuos kultūros centras ŽR.</t>
        </r>
      </text>
    </comment>
    <comment ref="S53" authorId="0" shapeId="0">
      <text>
        <r>
          <rPr>
            <sz val="9"/>
            <color indexed="81"/>
            <rFont val="Tahoma"/>
            <family val="2"/>
            <charset val="186"/>
          </rPr>
          <t xml:space="preserve">
Sausio 15-oji, Kovo 11-oji,  Vasario 16 ir Liepos 6</t>
        </r>
      </text>
    </comment>
    <comment ref="T53" authorId="0" shapeId="0">
      <text>
        <r>
          <rPr>
            <sz val="9"/>
            <color indexed="81"/>
            <rFont val="Tahoma"/>
            <family val="2"/>
            <charset val="186"/>
          </rPr>
          <t xml:space="preserve">
Sausio 15-oji, Kovo 11-oji,  Vasario 16 ir Liepos 6</t>
        </r>
      </text>
    </comment>
    <comment ref="U78" authorId="0" shapeId="0">
      <text>
        <r>
          <rPr>
            <sz val="9"/>
            <color indexed="81"/>
            <rFont val="Tahoma"/>
            <family val="2"/>
            <charset val="186"/>
          </rPr>
          <t xml:space="preserve">1) teatralizuota sueiga scenoje prie paminklo “Arka”,
2) jubiliejinė paroda “Sąjūdžiui – 30”, 
3) Sąjūdžio bendruomenės vakaras
</t>
        </r>
      </text>
    </comment>
    <comment ref="E97" authorId="1" shapeId="0">
      <text>
        <r>
          <rPr>
            <sz val="9"/>
            <color indexed="81"/>
            <rFont val="Tahoma"/>
            <family val="2"/>
            <charset val="186"/>
          </rPr>
          <t xml:space="preserve">"Modernizuoti Mažosios Lietuvos istorijos muziejaus ekspozicijas"
</t>
        </r>
      </text>
    </comment>
    <comment ref="G129" authorId="0" shapeId="0">
      <text>
        <r>
          <rPr>
            <b/>
            <sz val="9"/>
            <color indexed="81"/>
            <rFont val="Tahoma"/>
            <family val="2"/>
            <charset val="186"/>
          </rPr>
          <t>Vienuolių lėšos</t>
        </r>
        <r>
          <rPr>
            <sz val="9"/>
            <color indexed="81"/>
            <rFont val="Tahoma"/>
            <family val="2"/>
            <charset val="186"/>
          </rPr>
          <t xml:space="preserve">
</t>
        </r>
      </text>
    </comment>
    <comment ref="D143" authorId="0" shapeId="0">
      <text>
        <r>
          <rPr>
            <sz val="9"/>
            <color indexed="81"/>
            <rFont val="Tahoma"/>
            <family val="2"/>
            <charset val="186"/>
          </rPr>
          <t>Projekto pradžia - 2018 m. sausis, trukmė 20 mėn.</t>
        </r>
      </text>
    </comment>
    <comment ref="Q143" authorId="0" shapeId="0">
      <text>
        <r>
          <rPr>
            <b/>
            <sz val="9"/>
            <color indexed="81"/>
            <rFont val="Tahoma"/>
            <family val="2"/>
            <charset val="186"/>
          </rPr>
          <t>Renovuoti 2 pastatai vienuolyno teritorijoje -</t>
        </r>
        <r>
          <rPr>
            <sz val="9"/>
            <color indexed="81"/>
            <rFont val="Tahoma"/>
            <family val="2"/>
            <charset val="186"/>
          </rPr>
          <t xml:space="preserve"> </t>
        </r>
        <r>
          <rPr>
            <b/>
            <i/>
            <sz val="9"/>
            <color indexed="81"/>
            <rFont val="Tahoma"/>
            <family val="2"/>
            <charset val="186"/>
          </rPr>
          <t>koplyčios</t>
        </r>
        <r>
          <rPr>
            <sz val="9"/>
            <color indexed="81"/>
            <rFont val="Tahoma"/>
            <family val="2"/>
            <charset val="186"/>
          </rPr>
          <t xml:space="preserve"> pritaikymas muzikinei – koncertinei veiklai (kapitalinis remontas įrengiant šildymo, vėsinimo, vėdinimo, drėkinimo sistemas) ir Klaipėdos Šv. Pranciškaus Asyžiečio </t>
        </r>
        <r>
          <rPr>
            <b/>
            <i/>
            <sz val="9"/>
            <color indexed="81"/>
            <rFont val="Tahoma"/>
            <family val="2"/>
            <charset val="186"/>
          </rPr>
          <t>vienuolyno patalpų</t>
        </r>
        <r>
          <rPr>
            <sz val="9"/>
            <color indexed="81"/>
            <rFont val="Tahoma"/>
            <family val="2"/>
            <charset val="186"/>
          </rPr>
          <t xml:space="preserve"> pritaikymas galerijai (kapitalinis remontas)
</t>
        </r>
      </text>
    </comment>
    <comment ref="D146" authorId="0" shapeId="0">
      <text>
        <r>
          <rPr>
            <sz val="9"/>
            <color indexed="81"/>
            <rFont val="Tahoma"/>
            <family val="2"/>
            <charset val="186"/>
          </rPr>
          <t xml:space="preserve">Pagal 2017-04-03 įsakymą AD1-812 </t>
        </r>
        <r>
          <rPr>
            <b/>
            <sz val="9"/>
            <color indexed="81"/>
            <rFont val="Tahoma"/>
            <family val="2"/>
            <charset val="186"/>
          </rPr>
          <t xml:space="preserve">2018 m. </t>
        </r>
        <r>
          <rPr>
            <sz val="9"/>
            <color indexed="81"/>
            <rFont val="Tahoma"/>
            <family val="2"/>
            <charset val="186"/>
          </rPr>
          <t>turėtų būti parengtas techn. projektas (5.000 Eur) ir</t>
        </r>
        <r>
          <rPr>
            <b/>
            <sz val="9"/>
            <color indexed="81"/>
            <rFont val="Tahoma"/>
            <family val="2"/>
            <charset val="186"/>
          </rPr>
          <t xml:space="preserve"> 2019 m.</t>
        </r>
        <r>
          <rPr>
            <sz val="9"/>
            <color indexed="81"/>
            <rFont val="Tahoma"/>
            <family val="2"/>
            <charset val="186"/>
          </rPr>
          <t xml:space="preserve"> įrengtas liftas (80.000 Eur)</t>
        </r>
      </text>
    </comment>
    <comment ref="D159" authorId="0" shapeId="0">
      <text>
        <r>
          <rPr>
            <sz val="9"/>
            <color indexed="81"/>
            <rFont val="Tahoma"/>
            <family val="2"/>
            <charset val="186"/>
          </rPr>
          <t xml:space="preserve">2018 m. pradžioje ketinama eiti į kolegiją, diskutuoti dėl tolesnio įgyvendinimo. Lėšos numatomos skaitmeninimui
</t>
        </r>
      </text>
    </comment>
    <comment ref="E159" authorId="0" shapeId="0">
      <text>
        <r>
          <rPr>
            <sz val="9"/>
            <color indexed="81"/>
            <rFont val="Tahoma"/>
            <family val="2"/>
            <charset val="186"/>
          </rPr>
          <t xml:space="preserve">"Parengti ir įgyvendinti dailės palikimo išsaugojimo Klaipėdos mieste koncepciją ir programą"
</t>
        </r>
      </text>
    </comment>
    <comment ref="E162" authorId="1" shapeId="0">
      <text>
        <r>
          <rPr>
            <sz val="9"/>
            <color indexed="81"/>
            <rFont val="Tahoma"/>
            <family val="2"/>
            <charset val="186"/>
          </rPr>
          <t xml:space="preserve">"Sukurti ir viešinti pažintinius maršrutus, integruoti juos į tarptautinius kultūros ir turizmo kelius"
</t>
        </r>
      </text>
    </comment>
    <comment ref="D190" authorId="0" shapeId="0">
      <text>
        <r>
          <rPr>
            <sz val="9"/>
            <color indexed="81"/>
            <rFont val="Tahoma"/>
            <family val="2"/>
            <charset val="186"/>
          </rPr>
          <t xml:space="preserve">Buvusi priemonė "Baltijos jūros regiono šalių kultūrinį bendradarbiavimą skatinančių renginių organizavimas"
</t>
        </r>
      </text>
    </comment>
    <comment ref="E191" authorId="1" shapeId="0">
      <text>
        <r>
          <rPr>
            <sz val="9"/>
            <color indexed="81"/>
            <rFont val="Tahoma"/>
            <family val="2"/>
            <charset val="186"/>
          </rPr>
          <t xml:space="preserve">"Organizuoti Baltijos jūros regiono šalių  kultūros forumus"
</t>
        </r>
      </text>
    </comment>
  </commentList>
</comments>
</file>

<file path=xl/sharedStrings.xml><?xml version="1.0" encoding="utf-8"?>
<sst xmlns="http://schemas.openxmlformats.org/spreadsheetml/2006/main" count="779" uniqueCount="289">
  <si>
    <t>Klaipėdos miesto savivaldybės kultūros plėtros programos (Nr. 08) aprašymo 
priedas</t>
  </si>
  <si>
    <t xml:space="preserve"> 2018–2020 M. KLAIPĖDOS MIESTO SAVIVALDYBĖS</t>
  </si>
  <si>
    <t>KULTŪROS PLĖTROS PROGRAMOS (NR. 08)</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</si>
  <si>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</si>
  <si>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</si>
  <si>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</si>
  <si>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</si>
  <si>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</si>
  <si>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</si>
  <si>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</si>
  <si>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</si>
  <si>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</si>
  <si>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2018-ųjų metų asignavimų planas</t>
  </si>
  <si>
    <t>2019-ųjų metų lėšų projektas</t>
  </si>
  <si>
    <t>2020-ųjų metų lėšų projektas</t>
  </si>
  <si>
    <t>Produkto kriterijaus</t>
  </si>
  <si>
    <t>2018-ieji metai</t>
  </si>
  <si>
    <t>2019-ieji metai</t>
  </si>
  <si>
    <t>2020-ieji metai</t>
  </si>
  <si>
    <t>Strateginis tikslas 03. Užtikrinti gyventojams aukštą švietimo, kultūros, socialinių, sporto ir sveikatos apsaugos paslaugų kokybę ir prieinamumą</t>
  </si>
  <si>
    <t xml:space="preserve">08 Kultūros plėtros programa </t>
  </si>
  <si>
    <t>01</t>
  </si>
  <si>
    <t>Skatinti miesto bendruomenės kultūrinį ir kūrybinį aktyvumą bei gerinti kultūrinių paslaugų prieinamumą ir kokybę</t>
  </si>
  <si>
    <t>Remti kūrybinių organizacijų iniciatyvas ir miesto švenčių organizavimą</t>
  </si>
  <si>
    <t xml:space="preserve">Kultūros ir meno sričių projektų dalinis finansavimas </t>
  </si>
  <si>
    <t>P5</t>
  </si>
  <si>
    <t>SB</t>
  </si>
  <si>
    <t>Iš dalies finansuota projektų, skaičius</t>
  </si>
  <si>
    <t>Kutūros ir meno projektuose apsilankiusių asmenų skaičius</t>
  </si>
  <si>
    <t xml:space="preserve">Kūrybinių partnerysių metodiką naudojančių projektų skaičius </t>
  </si>
  <si>
    <t>Iš viso:</t>
  </si>
  <si>
    <t xml:space="preserve">Menininkų rezidentų skaičius </t>
  </si>
  <si>
    <t>02</t>
  </si>
  <si>
    <t>2</t>
  </si>
  <si>
    <t>Iš dalies finansuota programų, skaičius</t>
  </si>
  <si>
    <t>SB(VR)</t>
  </si>
  <si>
    <t>Edukacinių projektų skaičius</t>
  </si>
  <si>
    <t xml:space="preserve">Teatrinės veiklos programų dalinis finansavimas </t>
  </si>
  <si>
    <t xml:space="preserve">Sukurtų naujų teatro pastatymų skaičius </t>
  </si>
  <si>
    <t xml:space="preserve">Tęstinių tarptautinių meno renginių dalinis finansavimas </t>
  </si>
  <si>
    <t>Iš dalies finansuota renginių, skaičius</t>
  </si>
  <si>
    <t xml:space="preserve">Muzikinės veiklos programų dalinis finansavimas </t>
  </si>
  <si>
    <t xml:space="preserve">Sukurta koncertinių programų, skaičius </t>
  </si>
  <si>
    <t xml:space="preserve">Jūrinės kultūros tarptautinių tęstinių programų dalinis finansavimas </t>
  </si>
  <si>
    <t>Surengta Jūros šventė</t>
  </si>
  <si>
    <t>Apsilankiusiųjų renginiuose dalyvių skaičius, tūkst.</t>
  </si>
  <si>
    <t xml:space="preserve">Jūros šventės programoje dalyvavusių organizacijų skaičius </t>
  </si>
  <si>
    <t xml:space="preserve">Jūros šventės programoje dalyvavusių savanorių skaičius </t>
  </si>
  <si>
    <t xml:space="preserve">Surengta regata „Baltic Sail“ </t>
  </si>
  <si>
    <t>Regatoje „Baltic Sail“ atplaukusių laivų skaičius, vnt.</t>
  </si>
  <si>
    <t>03</t>
  </si>
  <si>
    <r>
      <t xml:space="preserve">Pasirengimas Didžiųjų burlaivių lenktynių </t>
    </r>
    <r>
      <rPr>
        <b/>
        <i/>
        <sz val="10"/>
        <rFont val="Times New Roman"/>
        <family val="1"/>
        <charset val="186"/>
      </rPr>
      <t>(The Tall Ships Races</t>
    </r>
    <r>
      <rPr>
        <b/>
        <sz val="10"/>
        <rFont val="Times New Roman"/>
        <family val="1"/>
        <charset val="186"/>
      </rPr>
      <t>) programai ir jos įgyvendinimas</t>
    </r>
  </si>
  <si>
    <t>Įvykdyta renginio pristatymų, vnt.</t>
  </si>
  <si>
    <t xml:space="preserve">Dalyvauta tarptautiniuose renginiuose pristatant Klaipėdą, renginių skaičius </t>
  </si>
  <si>
    <t>Narystės mokestis organizacijai „Sail Training international“</t>
  </si>
  <si>
    <t xml:space="preserve">Sumokėta narystės mokesčių, skaičius </t>
  </si>
  <si>
    <t>Paruošta paraiškų dėl Didžiųjų burlaivių lenktynių organizavimo</t>
  </si>
  <si>
    <t>04</t>
  </si>
  <si>
    <t>Kultūros ir meno projektų vertinimas ir administravimas:</t>
  </si>
  <si>
    <t>Kultūros ir meno projektų vertinimo paslaugų pirkimas</t>
  </si>
  <si>
    <t>Ekspertų skaičius</t>
  </si>
  <si>
    <t xml:space="preserve">Įvertinta paraiškų, skaičius </t>
  </si>
  <si>
    <t>Kultūros ir meno projektų administravimo programos įdiegimas</t>
  </si>
  <si>
    <t>Įdiegta programa, proc.</t>
  </si>
  <si>
    <t xml:space="preserve">Programa pasinaudojusių subjektų skaičius </t>
  </si>
  <si>
    <t>05</t>
  </si>
  <si>
    <t>Reprezentacinių Klaipėdos festivalių dalinis finansavimas</t>
  </si>
  <si>
    <t xml:space="preserve">Iš dalies finansuota festivalių, skaičius </t>
  </si>
  <si>
    <t xml:space="preserve">Įgyvendinta edukacinių projektų, skaičius </t>
  </si>
  <si>
    <t>06</t>
  </si>
  <si>
    <t xml:space="preserve">Stipendijų mokėjimas kultūros ir meno kūrėjams, mentoriams, rezidentams </t>
  </si>
  <si>
    <t>Skirta kultūros ir meno stipendijų, skaičius</t>
  </si>
  <si>
    <t>07</t>
  </si>
  <si>
    <t xml:space="preserve">Jaunųjų klaipėdiečių kūrėjų, išvykusių iš Klaipėdos ar Lietuvos, kūrybos pristatymas „Mes esame“ </t>
  </si>
  <si>
    <t xml:space="preserve">Administruojama duomenų bazių, skaičius </t>
  </si>
  <si>
    <t xml:space="preserve">Pristatoma jaunųjų kūrėjų, skaičius </t>
  </si>
  <si>
    <t>08</t>
  </si>
  <si>
    <t>Kultūrinių renginių organizavimas</t>
  </si>
  <si>
    <t>Nusipelniusių žmonių pagerbimas ir istorinių įvykių, vietų bei asmenybių atminimo įamžinimas</t>
  </si>
  <si>
    <t xml:space="preserve">Organizuota apdovanojimo ceremonijų </t>
  </si>
  <si>
    <t>4</t>
  </si>
  <si>
    <t>Pagaminta memorialinių objektų, skaičius</t>
  </si>
  <si>
    <t>Pagaminta apdovanojimų, skaičius</t>
  </si>
  <si>
    <t>Valstybinių dienų ir atmintinų datų minėjimo organizavimas</t>
  </si>
  <si>
    <t>Suorganizuota valstybinių švenčių, atmintinų datų minėjimų ir miesto švenčių, skaičius</t>
  </si>
  <si>
    <t xml:space="preserve">Miestui aktualių renginių organizavimas </t>
  </si>
  <si>
    <t>Suorganizuota miestui aktualių renginių ir miesto švenčių  (Šviesų festivalis, Kalėdinių ir naujametinių renginių ciklas, Kultūros diena, Vydūno dalyvavimas Šimtmečio dainų šventėje ir iš anksto nesuplanuotos iniciatyvos)</t>
  </si>
  <si>
    <t xml:space="preserve">Politinių kalinių ir tremtinių sąjungos narių kelionė į kasmetinį suvažiavimą Ariogaloje </t>
  </si>
  <si>
    <t xml:space="preserve">Suorganizuota kelionių, skaičius </t>
  </si>
  <si>
    <t>09</t>
  </si>
  <si>
    <t>Prancūzų ir lietuvių koprodukcinių projektų įgyvendinimas:</t>
  </si>
  <si>
    <t>1920–1923 m. istorinės atminties aktualizavimas ir sklaida</t>
  </si>
  <si>
    <t xml:space="preserve">Pasirašyta bendrdarbiavimo sutarčių, skaičius </t>
  </si>
  <si>
    <t>Parengta leidinio maketų, skaičius</t>
  </si>
  <si>
    <t xml:space="preserve">Išleista leidinių, skaičius </t>
  </si>
  <si>
    <t xml:space="preserve">Parengta paroda, proc. </t>
  </si>
  <si>
    <t>Šiuolaikinio prancūzų ir lietuvių šokio populiarinimas ir sklaida</t>
  </si>
  <si>
    <t xml:space="preserve">Surganizuota meistriškumo sesijų, skaičius </t>
  </si>
  <si>
    <t xml:space="preserve">Pastatyta naujų šokių, skaičius </t>
  </si>
  <si>
    <t xml:space="preserve">Programos dalyvių skaičius </t>
  </si>
  <si>
    <t>10</t>
  </si>
  <si>
    <t xml:space="preserve">Mokymų organizavimas Klaipėdos miesto kultūros ir meno kūrėjams </t>
  </si>
  <si>
    <t>Suorganizuota mokymų programų, skaičius</t>
  </si>
  <si>
    <t xml:space="preserve">Dalyvių skaičius </t>
  </si>
  <si>
    <t>Iš viso uždaviniui:</t>
  </si>
  <si>
    <t>Užtikrinti kultūros įstaigų veiklą ir atnaujinti viešąsias kultūros erdves</t>
  </si>
  <si>
    <t>Kultūros įstaigų veiklos organizavimas:</t>
  </si>
  <si>
    <t>Lankytojų skaičius, tūkst.</t>
  </si>
  <si>
    <t>SB(SP)</t>
  </si>
  <si>
    <t>Suorganizuota renginių, skaičius</t>
  </si>
  <si>
    <t>SB(ESA)</t>
  </si>
  <si>
    <t>ES</t>
  </si>
  <si>
    <t xml:space="preserve">Įvykdyta renginių, skirtų Lietuvos valstybės šimtmečiui </t>
  </si>
  <si>
    <t xml:space="preserve">Edukacinių programų skaičius </t>
  </si>
  <si>
    <t xml:space="preserve">BĮ Klaipėdos miesto savivaldybės kultūros centro Žvejų rūmų veiklos organizavimas  </t>
  </si>
  <si>
    <t xml:space="preserve">BĮ Klaipėdos miesto savivaldybės koncertinės įstaigos Klaipėdos koncertų salės veiklos organizavimas  </t>
  </si>
  <si>
    <t>BĮ Klaipėdos miesto savivaldybės tautinių kultūrų centro veiklos organizavimas</t>
  </si>
  <si>
    <t>BĮ Klaipėdos miesto savivaldybės viešosios bibliotekos veiklos organizavimas:</t>
  </si>
  <si>
    <t>Dokumentų išduotis bibliotekoje, tūkst.</t>
  </si>
  <si>
    <t xml:space="preserve"> - projekto „Stop – knyga“ įgyvendinimas</t>
  </si>
  <si>
    <t>BĮ Klaipėdos kultūrų komunikacijų centro veiklos organizavimas:</t>
  </si>
  <si>
    <t xml:space="preserve"> - projekto „Esminis tradicinės industrijos pokytis į kūrybines industrijas – darnios regioninės plėtros pagrindas“ įgyvendinimas</t>
  </si>
  <si>
    <t xml:space="preserve"> - informacinės-kūrybinės zonos įrengimas Parodų rūmų fojė, Didžioji Vandens g. 2</t>
  </si>
  <si>
    <t>Parengtas Parodų rūmo fojė renovacijos projektas, vnt.</t>
  </si>
  <si>
    <t>Įrengta edukacinė kompiuterinės sistema, proc.</t>
  </si>
  <si>
    <t xml:space="preserve">Atlikta fojė renovacija, proc. </t>
  </si>
  <si>
    <t>Įrengta iformacinė-kūrybinė zona, proc.</t>
  </si>
  <si>
    <t>BĮ Klaipėdos miesto savivaldybės Mažosios Lietuvos istorijos muziejaus veiklos organizavimas:</t>
  </si>
  <si>
    <t>3.3.2.5., 3.32.7.</t>
  </si>
  <si>
    <t>Parengta ekspozicijų atnaujinimo ir piliavietės erdvių muziejifikavimo koncepcijų ir programų, skaičius</t>
  </si>
  <si>
    <t xml:space="preserve"> -  Mažosios Lietuvos istorijos muziejaus istorijos laikotarpio XX a. ir Etnografijos ekspozicijų įrengimas Didžioji Vandens g. 2</t>
  </si>
  <si>
    <t>Įrengta ekspozicija, vnt.</t>
  </si>
  <si>
    <t>BĮ Klaipėdos miesto savivaldybės etnokultūros centro veiklos organizavimas</t>
  </si>
  <si>
    <t>Centralizuotas paviršinių (lietaus) nuotekų tvarkymas (paslaugos apmokėjimas)</t>
  </si>
  <si>
    <t>Įstaigų skaičius</t>
  </si>
  <si>
    <t>Kultūros įstaigų remontas:</t>
  </si>
  <si>
    <t>BĮ Klaipėdos miesto savivaldybės kultūros centro Žvejų rūmų patalpų remontas, pritaikant jas Muzikinio teatro veiklai</t>
  </si>
  <si>
    <t>Suremontuota tarnybinių ir sanitarinių patalpų, skaičius</t>
  </si>
  <si>
    <t>BĮ Klaipėdos kultūrų komunikacijų centro patalpų remontas</t>
  </si>
  <si>
    <t>Atliktas einamasis remontas, proc.</t>
  </si>
  <si>
    <t>Atliktas stogo remontas, 100 kv. m, proc.</t>
  </si>
  <si>
    <t>Viešosios bibliotekos filialų  einamasis remontas (2018 m. – Tilžės g. 9, 11, Danės g. 7,         J. Janonio g. 9, 2019 m. – Kalnupės g. 13)</t>
  </si>
  <si>
    <t>Atliktas einamasis remontas, pastatų skaičius</t>
  </si>
  <si>
    <t>Bendruomenės centro-bibliotekos (Molo g. 60) pastato kapitalinis remontas</t>
  </si>
  <si>
    <t xml:space="preserve">Parengtas techninis projektas, vnt. </t>
  </si>
  <si>
    <t>Atlikta remonto darbų, proc.</t>
  </si>
  <si>
    <t>Lifto įrengimas Bendruomenės namuose Debreceno g. 48</t>
  </si>
  <si>
    <t>Įrengtas liftas, vnt.</t>
  </si>
  <si>
    <t>BĮ Klaipėdos miesto savivaldybės koncertinės įstaigos Klaipėdos koncertų salės pastato ir patalpų remontas</t>
  </si>
  <si>
    <t xml:space="preserve">Parengtas kapitalinio remonto techninis projektas, vnt. </t>
  </si>
  <si>
    <t>Atlikta kapitalinio remonto darbų, proc.</t>
  </si>
  <si>
    <t>BĮ Klaipėdos miesto savivaldybės etnokultūros centro  remontas</t>
  </si>
  <si>
    <t>Pakeista langų, kv. m</t>
  </si>
  <si>
    <t>Kultūros įstaigų  patalpų šildymas</t>
  </si>
  <si>
    <t xml:space="preserve">Šîldoma įstaigų, įstaigų skaičius  </t>
  </si>
  <si>
    <t>SB(L)</t>
  </si>
  <si>
    <t>Kultūros objektų infrastruktūros modernizavimas:</t>
  </si>
  <si>
    <t xml:space="preserve">Vasaros koncertų estrados architektūrinės idėjos konkurso organizavimas </t>
  </si>
  <si>
    <t>Įvykdytas architektūrinės idėjos pasiūlymų konkursas, vnt.</t>
  </si>
  <si>
    <t xml:space="preserve">Modernaus bendruomenės centro-bibliotekos statyba pietinėje miesto dalyje  </t>
  </si>
  <si>
    <t>Organizuotas projekto konkursas, vnt.</t>
  </si>
  <si>
    <t>Kt</t>
  </si>
  <si>
    <t>Parengtas techninis projektas, vnt.</t>
  </si>
  <si>
    <t>Atlikta rangos darbų, proc.</t>
  </si>
  <si>
    <t>Projekto „Klaipėdos miesto savivaldybės viešosios bibliotekos „Kauno atžalyno“ filialas – naujos galimybės mažiems ir dideliems“ įgyvendinimas</t>
  </si>
  <si>
    <t>Atlikta rekonstravimo darbų,  proc.</t>
  </si>
  <si>
    <t>Įsigyta baldų, įrangos, proc.</t>
  </si>
  <si>
    <t xml:space="preserve">Fachverkinės architektūros pastatų komplekso (Bažnyčių g. 4 / Daržų g. 10, Bažnyčių g. 6, Vežėjų g. 4, Aukštoji g. 1 / Didžioji Vandens g. 2) tvarkyba </t>
  </si>
  <si>
    <t>Kultūrų diasporos centro infrastruktūros kompleksinė plėtra (socialinio kultūrinio klasterio „Vilties miestas“ infrastruktūros  kompleksinė plėtra)</t>
  </si>
  <si>
    <t>Modernizuoti du kultūros infrastruktūros objektai (koplyčia ir vienuolyno patalpos)</t>
  </si>
  <si>
    <t xml:space="preserve">Lifto įrengimas Klaipėdos miesto savivaldybės Mažosios Lietuvos istorijos muziejuje </t>
  </si>
  <si>
    <t>1</t>
  </si>
  <si>
    <t>Ekspozicijos projektavimas ir įrengimas piliavietės šiaurinėje kurtinoje</t>
  </si>
  <si>
    <t xml:space="preserve">Parengta techninė dokumentacija, vnt. </t>
  </si>
  <si>
    <t>Įrengta I salės ekspozicija, proc.</t>
  </si>
  <si>
    <t>Įrengta II salės ekspozicija, proc.</t>
  </si>
  <si>
    <t>Kultūros centro Žvejų rūmų modernizavimo koncepcijos parengimas</t>
  </si>
  <si>
    <t>Parengta koncepcija</t>
  </si>
  <si>
    <t>Nupirkta objekto apsaugos paslauga</t>
  </si>
  <si>
    <t xml:space="preserve">Atlikta pastatų techninės būklės ekspertizė </t>
  </si>
  <si>
    <t>Pašalinta pastatų avarinė būklė, proc.</t>
  </si>
  <si>
    <t>Atliktas stogo remontas, proc.</t>
  </si>
  <si>
    <t>Formuoti miesto kultūrinį tapatumą, integruotą į Baltijos jūros regiono kultūrinę erdvę</t>
  </si>
  <si>
    <t xml:space="preserve">Klaipėdos kilnojamojo kultūros paveldo ir dailės palikimo muziejifikavimo strategijos parengimas </t>
  </si>
  <si>
    <t>3.3.2.4</t>
  </si>
  <si>
    <t>Parengta muziejifikavimo strategija</t>
  </si>
  <si>
    <t xml:space="preserve">Parengtas Klaipėdos dailės palikimo sąvadas </t>
  </si>
  <si>
    <t>Kultūrinio turizmo maršrutų formavimas:</t>
  </si>
  <si>
    <t>3.2.2.2.</t>
  </si>
  <si>
    <t>Dalyvavimas Europos komisijos sertifikuotų kulūros kelių programose</t>
  </si>
  <si>
    <t>Sukurta mobiliųjų programų skaičius</t>
  </si>
  <si>
    <t>Inicijuota Žydų kultūros paveldo asociacijos narių susitikimų, skaičius</t>
  </si>
  <si>
    <t>Inicijuota asociacijos narių susitikimų, skaičius</t>
  </si>
  <si>
    <t xml:space="preserve">Atviras virtualus ubanistikos muziejus </t>
  </si>
  <si>
    <t>Sukurta skaitmeninė platforma, proc.</t>
  </si>
  <si>
    <t>Suprojektuotas urbanistikos informacinis centras-muziejus, proc.</t>
  </si>
  <si>
    <t>Įgyvendinta projektų, skaičius</t>
  </si>
  <si>
    <t>Valstybinės ir tarptautinės reikšmės kultūrinių projektų įgyvendinimas</t>
  </si>
  <si>
    <t xml:space="preserve">3.3.1.4. </t>
  </si>
  <si>
    <t>Lietuvos valstybės šimtmečio minėjimo Klaipėdoje programos įgyvendinimas</t>
  </si>
  <si>
    <t>Įgyvendinta Lietuvos valstybės šimtmečio programa</t>
  </si>
  <si>
    <t>Įgyvendinta Lietuvos valstybės šimtmečio minėjimo programos projektų, vnt.</t>
  </si>
  <si>
    <t xml:space="preserve">Klaipėdos miesto kultūros rinkodaros programos įgyvendinimas ir miesto kultūrą pristatančių objektų gamyba  </t>
  </si>
  <si>
    <t>Įgyvendinama Klaipėdos kultūros rinkodaros programa</t>
  </si>
  <si>
    <t>Unikalių lankytojų platformoje „Kultūros uostas“ skaičius  per metus</t>
  </si>
  <si>
    <t xml:space="preserve">Platformos „Kultūros uostas“ „Facebook“ sekėjų skaičius </t>
  </si>
  <si>
    <t>Palaikoma virtuali platforma „Kultūros uostas“</t>
  </si>
  <si>
    <t xml:space="preserve">Pristatyti renginiai nacionalinės televizijos eteryje, sekundžių skaičius </t>
  </si>
  <si>
    <t xml:space="preserve">Dalyvavimas festivalyje „Europeada“ </t>
  </si>
  <si>
    <t>Suorganizuota miesto pristatymų, skaičius</t>
  </si>
  <si>
    <t>Pasirašyta tarptautinių sutarčių, skaičius</t>
  </si>
  <si>
    <t xml:space="preserve">Miesto pietinės dalies gyventojų socialinės-kultūrinės atskirites mažinimas, naudojant kūrybinių partnerysčių metodiką </t>
  </si>
  <si>
    <t xml:space="preserve">Parengta programa </t>
  </si>
  <si>
    <t>Bandomųjų projektų skaičius</t>
  </si>
  <si>
    <t xml:space="preserve">Projektuose dalyvaujančių asmenų skaičius </t>
  </si>
  <si>
    <t xml:space="preserve">Vaikų ir jaunimo kultūrinių kompetencijų ugdymo strategijos parengimas </t>
  </si>
  <si>
    <t xml:space="preserve">Parengta strategijų, skaičius </t>
  </si>
  <si>
    <t xml:space="preserve">Įgyvendinta bandomųjų projektų, skaičius </t>
  </si>
  <si>
    <t xml:space="preserve">Projekte dalyvaujančių ugdytinių skaičius </t>
  </si>
  <si>
    <t xml:space="preserve">Įgyvendinta kultūrinių kompetencijų ugdymo strategija, proc. </t>
  </si>
  <si>
    <t xml:space="preserve">Kultūrinės veiklos tyrimų ir stebėsenos vykdymas </t>
  </si>
  <si>
    <t>Kultūros lauko tyrimų skaičius</t>
  </si>
  <si>
    <t xml:space="preserve">Klaipėdos kultūros ir meno kūrėjų kompetencijų ugdymo poreikio tyrimų skaičius </t>
  </si>
  <si>
    <t>Tarptautinį kultūrinį bendradarbiavimą skatinančių projektų organizavimas:</t>
  </si>
  <si>
    <t>Baltijos jūros regiono šalių kultūros forumų inicijavimas ir organizavimas</t>
  </si>
  <si>
    <t>3.3.3.2.</t>
  </si>
  <si>
    <t>Surengta tarptautinė konferencija „Common Sea, common Culture“</t>
  </si>
  <si>
    <t xml:space="preserve">Programos „Klaipėda – 2030“ parengimas ir įgyvendinimas </t>
  </si>
  <si>
    <t>Parengta programa „Klaipėda – 2030“</t>
  </si>
  <si>
    <t xml:space="preserve">Įgyvendinta programa „Kaipėda – 2030“, proc. </t>
  </si>
  <si>
    <t>Iš viso tikslui:</t>
  </si>
  <si>
    <t>Iš viso programai:</t>
  </si>
  <si>
    <t>Finansavimo šaltinių suvestinė</t>
  </si>
  <si>
    <t>Finansavimo šaltiniai</t>
  </si>
  <si>
    <t>2018-ųjų metų asigna-vimų planas</t>
  </si>
  <si>
    <t>2019 m. lėšų projektas</t>
  </si>
  <si>
    <t>2020 m. lėšų projektas</t>
  </si>
  <si>
    <t>SAVIVALDYBĖS LĖŠOS, IŠ VISO</t>
  </si>
  <si>
    <r>
      <t xml:space="preserve">Savivaldybės biudžeto lėšos </t>
    </r>
    <r>
      <rPr>
        <b/>
        <sz val="10"/>
        <rFont val="Times New Roman"/>
        <family val="1"/>
        <charset val="186"/>
      </rPr>
      <t>SB</t>
    </r>
  </si>
  <si>
    <r>
      <t xml:space="preserve">Savivaldybės biudžeto apyvartos lėšos ES finansinės paramos programų laikinam lėšų stygiui dengti  </t>
    </r>
    <r>
      <rPr>
        <b/>
        <sz val="10"/>
        <rFont val="Times New Roman"/>
        <family val="1"/>
        <charset val="186"/>
      </rPr>
      <t>SB(ESA)</t>
    </r>
  </si>
  <si>
    <r>
      <t xml:space="preserve">Apyvartos lėšų likutis </t>
    </r>
    <r>
      <rPr>
        <b/>
        <sz val="10"/>
        <rFont val="Times New Roman"/>
        <family val="1"/>
        <charset val="186"/>
      </rPr>
      <t>SB(L)</t>
    </r>
  </si>
  <si>
    <r>
      <t xml:space="preserve">Vietinės rinkliavos lėšos </t>
    </r>
    <r>
      <rPr>
        <b/>
        <sz val="10"/>
        <rFont val="Times New Roman"/>
        <family val="1"/>
        <charset val="186"/>
      </rPr>
      <t>SB(VR)</t>
    </r>
  </si>
  <si>
    <r>
      <t xml:space="preserve">Specialiosios programos lėšos (pajamos už atsitiktines paslaugas) </t>
    </r>
    <r>
      <rPr>
        <b/>
        <sz val="10"/>
        <rFont val="Times New Roman"/>
        <family val="1"/>
        <charset val="186"/>
      </rPr>
      <t>SB(SP)</t>
    </r>
  </si>
  <si>
    <r>
      <t xml:space="preserve">Pajamų imokų likutis </t>
    </r>
    <r>
      <rPr>
        <b/>
        <sz val="10"/>
        <rFont val="Times New Roman"/>
        <family val="1"/>
        <charset val="186"/>
      </rPr>
      <t>SB(SPL)</t>
    </r>
  </si>
  <si>
    <t>KITOS LĖŠOS, IŠ VISO</t>
  </si>
  <si>
    <r>
      <t xml:space="preserve">Europos Sąjungos paramos lėšos </t>
    </r>
    <r>
      <rPr>
        <b/>
        <sz val="10"/>
        <rFont val="Times New Roman"/>
        <family val="1"/>
        <charset val="186"/>
      </rPr>
      <t>ES</t>
    </r>
  </si>
  <si>
    <r>
      <t xml:space="preserve">Kiti finansavimo šaltiniai </t>
    </r>
    <r>
      <rPr>
        <b/>
        <sz val="10"/>
        <rFont val="Times New Roman"/>
        <family val="1"/>
        <charset val="186"/>
      </rPr>
      <t>Kt</t>
    </r>
  </si>
  <si>
    <t>_______________________________</t>
  </si>
  <si>
    <t>Planas</t>
  </si>
  <si>
    <t>SB(SPL)</t>
  </si>
  <si>
    <t>Siūlomas keisti 2018-ųjų metų asignavimų planas</t>
  </si>
  <si>
    <t>Skirtumas</t>
  </si>
  <si>
    <t>Siūlomas keisti 2018 m. asignavimų planas</t>
  </si>
  <si>
    <t>Lyginamasis variantas</t>
  </si>
  <si>
    <t>Paaiškinimai</t>
  </si>
  <si>
    <t>SB(VRL)</t>
  </si>
  <si>
    <r>
      <t xml:space="preserve">Vietinės rinkliavos lėšų likutis </t>
    </r>
    <r>
      <rPr>
        <b/>
        <sz val="10"/>
        <rFont val="Times New Roman"/>
        <family val="1"/>
        <charset val="186"/>
      </rPr>
      <t>SB(VRL)</t>
    </r>
  </si>
  <si>
    <t>Siūlomas keisti 2020-ųjų metų asignavimų planas</t>
  </si>
  <si>
    <t xml:space="preserve">Kultūros ir meno projektų dalinis finansavimas </t>
  </si>
  <si>
    <t xml:space="preserve">Kūrybinių partnerysčių metodiką naudojančių projektų skaičius </t>
  </si>
  <si>
    <t>Prancūzų kino sklaida Klaipėdos mieste</t>
  </si>
  <si>
    <t>Naujų erdvių pritaikymas kultūros reikmėms</t>
  </si>
  <si>
    <t>2019-ųjų metų asignavimų planas</t>
  </si>
  <si>
    <t>Siūlomas keisti 2019-ųjų metų asignavimų planas</t>
  </si>
  <si>
    <t>2019-ųjų metų asigna-vimų planas</t>
  </si>
  <si>
    <t>Siūlomas keisti 2019 m. asignavimų planas</t>
  </si>
  <si>
    <t>2020-ųjų metų asigna-vimų planas</t>
  </si>
  <si>
    <t>Siūlomas keisti 2020 m. asignavimų planas</t>
  </si>
  <si>
    <t>Pristatyta filmų, skaičius</t>
  </si>
  <si>
    <t>SB(ES)</t>
  </si>
  <si>
    <t>SB(ES)'</t>
  </si>
  <si>
    <t>ES'</t>
  </si>
  <si>
    <r>
      <t xml:space="preserve">Europos Sąjungos paramos lėšos, kurios įtrauktos į Savivaldybės biudžetą </t>
    </r>
    <r>
      <rPr>
        <b/>
        <sz val="10"/>
        <rFont val="Times New Roman"/>
        <family val="1"/>
        <charset val="186"/>
      </rPr>
      <t>SB(ES)</t>
    </r>
  </si>
  <si>
    <t>Kultūros ir meno projektuose apsilankiusių asmenų skaičius</t>
  </si>
  <si>
    <t>Parengta pastatų panaudojimo galimybių studija</t>
  </si>
  <si>
    <t>Įvykdyta renginių, skirtų Lietuvos persitvarkymo sąjūdžio 30-mečiui paminėti, skaičius</t>
  </si>
  <si>
    <t>______________________________________</t>
  </si>
  <si>
    <t>SB'</t>
  </si>
  <si>
    <r>
      <t>Kultūros ir meno</t>
    </r>
    <r>
      <rPr>
        <b/>
        <sz val="10"/>
        <color rgb="FFFF0000"/>
        <rFont val="Times New Roman"/>
        <family val="1"/>
        <charset val="186"/>
      </rPr>
      <t xml:space="preserve"> </t>
    </r>
    <r>
      <rPr>
        <b/>
        <sz val="10"/>
        <rFont val="Times New Roman"/>
        <family val="1"/>
        <charset val="186"/>
      </rPr>
      <t xml:space="preserve">projektų dalinis finansavimas </t>
    </r>
  </si>
  <si>
    <r>
      <t xml:space="preserve">0  </t>
    </r>
    <r>
      <rPr>
        <strike/>
        <sz val="10"/>
        <color rgb="FFFF0000"/>
        <rFont val="Times New Roman"/>
        <family val="1"/>
        <charset val="186"/>
      </rPr>
      <t>1</t>
    </r>
  </si>
  <si>
    <r>
      <t xml:space="preserve">0  </t>
    </r>
    <r>
      <rPr>
        <strike/>
        <sz val="10"/>
        <color rgb="FFFF0000"/>
        <rFont val="Times New Roman"/>
        <family val="1"/>
        <charset val="186"/>
      </rPr>
      <t>180</t>
    </r>
  </si>
  <si>
    <r>
      <t xml:space="preserve">0 </t>
    </r>
    <r>
      <rPr>
        <strike/>
        <sz val="10"/>
        <color rgb="FFFF0000"/>
        <rFont val="Times New Roman"/>
        <family val="1"/>
        <charset val="186"/>
      </rPr>
      <t xml:space="preserve"> 1</t>
    </r>
  </si>
  <si>
    <t>Siūloma mažinti priemonės finansavimo apimtį, nes  įstaigos 2018 m. šildymo sezono metu sunaudojo mažiau kWh, nei buvo planuota</t>
  </si>
  <si>
    <t>Siūloma mažinti finansinę apimtį priemonei 2018 m., nes Koncertų salės remonto darbai nupirkti už mažesnę kainą</t>
  </si>
  <si>
    <t xml:space="preserve">Siūloma didinti finansavimo apimtį iš SB(SP) lėšų, nes BĮ Žvejų rūmai planuoja surinkti daugiau lėšų dėl padidėjusių pajamų iš salės nuomos ir 
bilietų pardavimo </t>
  </si>
  <si>
    <t xml:space="preserve">Siūloma mažinti priemonės finansinę apimtį, nes iki rugsėjo pradžios užsitęsus viešojo pirkimo sąlygų derinimo procedūroms netikslinga pirkti duomenų bazės administravimo paslaugas visiems 2018 m. </t>
  </si>
  <si>
    <t xml:space="preserve">Siūloma mažinti finansavimo apimtį papriemonei, nes dėl užsitęsusių diskusijų su suinteresuotomis grupėmis  ir neišgrynintos idėjos 
2018 m. nepavyks sukurti apdovanojimo „Už meilę Klaipėdai“ 
</t>
  </si>
  <si>
    <r>
      <t>Siūloma mažinti finansavimo apimtį 2018 m. ir atitinkamai padidinti 2019 m.</t>
    </r>
    <r>
      <rPr>
        <sz val="10"/>
        <rFont val="Times New Roman"/>
        <family val="1"/>
        <charset val="186"/>
      </rPr>
      <t>, nes Mažosios Lietuvos istorijos muziejus nespės įvykdyti šios paslaugos viešųjų pirkimų procedūrų 2018 m.</t>
    </r>
  </si>
  <si>
    <t>Siūloma mažinti papriemonės finansinę apimtį, nes techninio projekto parengimo paslauga nupirkta pigiau nei planuota. Siūloma lėšų likutį planuoti 2019 m. kapitalinio remonto darbams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</si>
</sst>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5" x14ac:knownFonts="1">
    <font>
      <sz val="10"/>
      <name val="Arial"/>
      <charset val="186"/>
    </font>
    <font>
      <sz val="10"/>
      <name val="Times New Roman"/>
      <family val="1"/>
      <charset val="186"/>
    </font>
    <font>
      <sz val="12"/>
      <name val="Times New Roman"/>
      <family val="1"/>
    </font>
    <font>
      <sz val="12"/>
      <name val="Times New Roman"/>
      <family val="1"/>
      <charset val="186"/>
    </font>
    <font>
      <b/>
      <sz val="12"/>
      <name val="Times New Roman"/>
      <family val="1"/>
      <charset val="186"/>
    </font>
    <font>
      <b/>
      <sz val="12"/>
      <name val="Times New Roman"/>
      <family val="1"/>
    </font>
    <font>
      <sz val="12"/>
      <name val="Arial"/>
      <family val="2"/>
      <charset val="186"/>
    </font>
    <font>
      <sz val="10"/>
      <name val="Times New Roman"/>
      <family val="1"/>
    </font>
    <font>
      <b/>
      <sz val="10"/>
      <name val="Times New Roman"/>
      <family val="1"/>
      <charset val="186"/>
    </font>
    <font>
      <sz val="9"/>
      <name val="Times New Roman"/>
      <family val="1"/>
      <charset val="186"/>
    </font>
    <font>
      <i/>
      <sz val="10"/>
      <name val="Times New Roman"/>
      <family val="1"/>
      <charset val="186"/>
    </font>
    <font>
      <b/>
      <i/>
      <sz val="10"/>
      <name val="Times New Roman"/>
      <family val="1"/>
      <charset val="186"/>
    </font>
    <font>
      <b/>
      <u/>
      <sz val="10"/>
      <name val="Times New Roman"/>
      <family val="1"/>
      <charset val="186"/>
    </font>
    <font>
      <sz val="10"/>
      <name val="Arial"/>
      <family val="2"/>
      <charset val="186"/>
    </font>
    <font>
      <b/>
      <u/>
      <sz val="10"/>
      <name val="Times New Roman"/>
      <family val="1"/>
    </font>
    <font>
      <b/>
      <sz val="10"/>
      <name val="Times New Roman"/>
      <family val="1"/>
    </font>
    <font>
      <b/>
      <sz val="9"/>
      <color indexed="81"/>
      <name val="Tahoma"/>
      <family val="2"/>
      <charset val="186"/>
    </font>
    <font>
      <sz val="9"/>
      <color indexed="81"/>
      <name val="Tahoma"/>
      <family val="2"/>
      <charset val="186"/>
    </font>
    <font>
      <b/>
      <i/>
      <sz val="9"/>
      <color indexed="81"/>
      <name val="Tahoma"/>
      <family val="2"/>
      <charset val="186"/>
    </font>
    <font>
      <sz val="10"/>
      <color rgb="FFFF0000"/>
      <name val="Times New Roman"/>
      <family val="1"/>
      <charset val="186"/>
    </font>
    <font>
      <strike/>
      <sz val="10"/>
      <name val="Times New Roman"/>
      <family val="1"/>
      <charset val="186"/>
    </font>
    <font>
      <strike/>
      <sz val="10"/>
      <color rgb="FFFF0000"/>
      <name val="Times New Roman"/>
      <family val="1"/>
      <charset val="186"/>
    </font>
    <font>
      <b/>
      <sz val="10"/>
      <color rgb="FFFF0000"/>
      <name val="Times New Roman"/>
      <family val="1"/>
      <charset val="186"/>
    </font>
    <font>
      <sz val="10"/>
      <color rgb="FFFF0000"/>
      <name val="Times New Roman"/>
      <family val="1"/>
    </font>
    <font>
      <u/>
      <sz val="10"/>
      <name val="Times New Roman"/>
      <family val="1"/>
      <charset val="186"/>
    </font>
  </fonts>
  <fills count="16">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99CCFF"/>
        <bgColor indexed="64"/>
      </patternFill>
    </fill>
    <fill>
      <patternFill patternType="solid">
        <fgColor rgb="FFBCF6BD"/>
        <bgColor indexed="64"/>
      </patternFill>
    </fill>
    <fill>
      <patternFill patternType="solid">
        <fgColor rgb="FFFFCCFF"/>
        <bgColor indexed="64"/>
      </patternFill>
    </fill>
    <fill>
      <patternFill patternType="solid">
        <fgColor rgb="FFFFFF66"/>
        <bgColor indexed="64"/>
      </patternFill>
    </fill>
    <fill>
      <patternFill patternType="solid">
        <fgColor rgb="FFCCECFF"/>
        <bgColor indexed="64"/>
      </patternFill>
    </fill>
    <fill>
      <patternFill patternType="solid">
        <fgColor rgb="FFCCFFCC"/>
        <bgColor indexed="64"/>
      </patternFill>
    </fill>
    <fill>
      <patternFill patternType="solid">
        <fgColor rgb="FFFFFF99"/>
        <bgColor indexed="64"/>
      </patternFill>
    </fill>
  </fills>
  <borders count="9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3" fillId="0" borderId="0"/>
    <xf numFmtId="0" fontId="13" fillId="0" borderId="0">
      <alignment vertical="center"/>
    </xf>
  </cellStyleXfs>
  <cellXfs count="1417">
    <xf numFmtId="0" fontId="0" fillId="0" borderId="0" xfId="0"/>
    <xf numFmtId="49" fontId="1" fillId="0" borderId="0" xfId="0" applyNumberFormat="1" applyFont="1" applyAlignment="1">
      <alignment vertical="top"/>
    </xf>
    <xf numFmtId="49" fontId="1" fillId="0" borderId="0" xfId="0" applyNumberFormat="1" applyFont="1" applyAlignment="1">
      <alignment horizontal="center" vertical="top"/>
    </xf>
    <xf numFmtId="3" fontId="1" fillId="0" borderId="0" xfId="0" applyNumberFormat="1" applyFont="1" applyAlignment="1">
      <alignment vertical="top"/>
    </xf>
    <xf numFmtId="3" fontId="1" fillId="0" borderId="0" xfId="0" applyNumberFormat="1" applyFont="1" applyAlignment="1">
      <alignment horizontal="center" vertical="center" wrapText="1"/>
    </xf>
    <xf numFmtId="3" fontId="1" fillId="0" borderId="0" xfId="0" applyNumberFormat="1" applyFont="1" applyAlignment="1">
      <alignment horizontal="center" vertical="top"/>
    </xf>
    <xf numFmtId="164" fontId="1" fillId="0" borderId="0" xfId="0" applyNumberFormat="1" applyFont="1" applyAlignment="1">
      <alignment horizontal="center" vertical="top"/>
    </xf>
    <xf numFmtId="3" fontId="1" fillId="0" borderId="0" xfId="0" applyNumberFormat="1" applyFont="1" applyBorder="1" applyAlignment="1">
      <alignment vertical="top"/>
    </xf>
    <xf numFmtId="3" fontId="2" fillId="0" borderId="0" xfId="0" applyNumberFormat="1" applyFont="1" applyBorder="1" applyAlignment="1">
      <alignment vertical="top"/>
    </xf>
    <xf numFmtId="49" fontId="7" fillId="0" borderId="0" xfId="0" applyNumberFormat="1" applyFont="1" applyAlignment="1">
      <alignment vertical="top"/>
    </xf>
    <xf numFmtId="49" fontId="7" fillId="0" borderId="0" xfId="0" applyNumberFormat="1" applyFont="1" applyAlignment="1">
      <alignment horizontal="center" vertical="top"/>
    </xf>
    <xf numFmtId="3" fontId="7" fillId="0" borderId="0" xfId="0" applyNumberFormat="1" applyFont="1" applyAlignment="1">
      <alignment vertical="top"/>
    </xf>
    <xf numFmtId="3" fontId="7" fillId="0" borderId="0" xfId="0" applyNumberFormat="1" applyFont="1" applyAlignment="1">
      <alignment horizontal="center" vertical="center" wrapText="1"/>
    </xf>
    <xf numFmtId="3" fontId="7" fillId="0" borderId="0" xfId="0" applyNumberFormat="1" applyFont="1" applyAlignment="1">
      <alignment horizontal="center" vertical="top"/>
    </xf>
    <xf numFmtId="164" fontId="7" fillId="0" borderId="0" xfId="0" applyNumberFormat="1" applyFont="1" applyAlignment="1">
      <alignment horizontal="center" vertical="top"/>
    </xf>
    <xf numFmtId="3" fontId="7" fillId="0" borderId="0" xfId="0" applyNumberFormat="1" applyFont="1" applyAlignment="1">
      <alignment vertical="top" wrapText="1"/>
    </xf>
    <xf numFmtId="3" fontId="7" fillId="0" borderId="0" xfId="0" applyNumberFormat="1" applyFont="1" applyBorder="1" applyAlignment="1">
      <alignment vertical="top"/>
    </xf>
    <xf numFmtId="49" fontId="8" fillId="4" borderId="25" xfId="0" applyNumberFormat="1" applyFont="1" applyFill="1" applyBorder="1" applyAlignment="1">
      <alignment horizontal="center" vertical="top"/>
    </xf>
    <xf numFmtId="49" fontId="8" fillId="5" borderId="19" xfId="0" applyNumberFormat="1" applyFont="1" applyFill="1" applyBorder="1" applyAlignment="1">
      <alignment horizontal="center" vertical="top"/>
    </xf>
    <xf numFmtId="49" fontId="8" fillId="5" borderId="3" xfId="0" applyNumberFormat="1" applyFont="1" applyFill="1" applyBorder="1" applyAlignment="1">
      <alignment horizontal="center" vertical="top"/>
    </xf>
    <xf numFmtId="49" fontId="8" fillId="6" borderId="3" xfId="0" applyNumberFormat="1" applyFont="1" applyFill="1" applyBorder="1" applyAlignment="1">
      <alignment horizontal="left" vertical="top" wrapText="1"/>
    </xf>
    <xf numFmtId="3" fontId="8" fillId="6" borderId="3" xfId="0" applyNumberFormat="1" applyFont="1" applyFill="1" applyBorder="1" applyAlignment="1">
      <alignment vertical="top" wrapText="1"/>
    </xf>
    <xf numFmtId="3" fontId="8" fillId="6" borderId="4" xfId="0" applyNumberFormat="1" applyFont="1" applyFill="1" applyBorder="1" applyAlignment="1">
      <alignment horizontal="center" vertical="top" wrapText="1"/>
    </xf>
    <xf numFmtId="3" fontId="8" fillId="6" borderId="5" xfId="0" applyNumberFormat="1" applyFont="1" applyFill="1" applyBorder="1" applyAlignment="1">
      <alignment horizontal="center" vertical="top" wrapText="1"/>
    </xf>
    <xf numFmtId="3" fontId="1" fillId="0" borderId="29" xfId="0" applyNumberFormat="1" applyFont="1" applyFill="1" applyBorder="1" applyAlignment="1">
      <alignment horizontal="center" vertical="top"/>
    </xf>
    <xf numFmtId="164" fontId="1" fillId="6" borderId="29" xfId="0" applyNumberFormat="1" applyFont="1" applyFill="1" applyBorder="1" applyAlignment="1">
      <alignment horizontal="center" vertical="top"/>
    </xf>
    <xf numFmtId="164" fontId="1" fillId="6" borderId="5" xfId="0" applyNumberFormat="1" applyFont="1" applyFill="1" applyBorder="1" applyAlignment="1">
      <alignment horizontal="center" vertical="top"/>
    </xf>
    <xf numFmtId="164" fontId="9" fillId="6" borderId="29" xfId="0" applyNumberFormat="1" applyFont="1" applyFill="1" applyBorder="1" applyAlignment="1">
      <alignment vertical="top" wrapText="1"/>
    </xf>
    <xf numFmtId="3" fontId="1" fillId="6" borderId="30" xfId="0" applyNumberFormat="1" applyFont="1" applyFill="1" applyBorder="1" applyAlignment="1">
      <alignment horizontal="center" vertical="top"/>
    </xf>
    <xf numFmtId="3" fontId="1" fillId="6" borderId="31" xfId="0" applyNumberFormat="1" applyFont="1" applyFill="1" applyBorder="1" applyAlignment="1">
      <alignment horizontal="center" vertical="top"/>
    </xf>
    <xf numFmtId="3" fontId="1" fillId="6" borderId="4" xfId="0" applyNumberFormat="1" applyFont="1" applyFill="1" applyBorder="1" applyAlignment="1">
      <alignment horizontal="center" vertical="top"/>
    </xf>
    <xf numFmtId="49" fontId="8" fillId="5" borderId="10" xfId="0" applyNumberFormat="1" applyFont="1" applyFill="1" applyBorder="1" applyAlignment="1">
      <alignment horizontal="center" vertical="top"/>
    </xf>
    <xf numFmtId="49" fontId="8" fillId="6" borderId="10" xfId="0" applyNumberFormat="1" applyFont="1" applyFill="1" applyBorder="1" applyAlignment="1">
      <alignment horizontal="left" vertical="top" wrapText="1"/>
    </xf>
    <xf numFmtId="3" fontId="10" fillId="6" borderId="10" xfId="0" applyNumberFormat="1" applyFont="1" applyFill="1" applyBorder="1" applyAlignment="1">
      <alignment vertical="top" wrapText="1"/>
    </xf>
    <xf numFmtId="3" fontId="11" fillId="6" borderId="11" xfId="0" applyNumberFormat="1" applyFont="1" applyFill="1" applyBorder="1" applyAlignment="1">
      <alignment horizontal="center" vertical="top" wrapText="1"/>
    </xf>
    <xf numFmtId="3" fontId="11" fillId="6" borderId="12" xfId="0" applyNumberFormat="1" applyFont="1" applyFill="1" applyBorder="1" applyAlignment="1">
      <alignment horizontal="center" vertical="top" wrapText="1"/>
    </xf>
    <xf numFmtId="164" fontId="1" fillId="0" borderId="32" xfId="0" applyNumberFormat="1" applyFont="1" applyFill="1" applyBorder="1" applyAlignment="1">
      <alignment vertical="top"/>
    </xf>
    <xf numFmtId="164" fontId="9" fillId="0" borderId="33" xfId="0" applyNumberFormat="1" applyFont="1" applyFill="1" applyBorder="1" applyAlignment="1">
      <alignment vertical="top" wrapText="1"/>
    </xf>
    <xf numFmtId="3" fontId="1" fillId="6" borderId="34" xfId="0" applyNumberFormat="1" applyFont="1" applyFill="1" applyBorder="1" applyAlignment="1">
      <alignment horizontal="center" vertical="top"/>
    </xf>
    <xf numFmtId="3" fontId="1" fillId="6" borderId="35" xfId="0" applyNumberFormat="1" applyFont="1" applyFill="1" applyBorder="1" applyAlignment="1">
      <alignment horizontal="center" vertical="top"/>
    </xf>
    <xf numFmtId="3" fontId="1" fillId="6" borderId="36" xfId="0" applyNumberFormat="1" applyFont="1" applyFill="1" applyBorder="1" applyAlignment="1">
      <alignment horizontal="center" vertical="top"/>
    </xf>
    <xf numFmtId="3" fontId="10" fillId="0" borderId="32" xfId="0" applyNumberFormat="1" applyFont="1" applyFill="1" applyBorder="1" applyAlignment="1">
      <alignment horizontal="center" vertical="top"/>
    </xf>
    <xf numFmtId="3" fontId="1" fillId="6" borderId="9" xfId="0" applyNumberFormat="1" applyFont="1" applyFill="1" applyBorder="1" applyAlignment="1">
      <alignment horizontal="center" vertical="top"/>
    </xf>
    <xf numFmtId="3" fontId="1" fillId="6" borderId="37"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8" fillId="6" borderId="21" xfId="0" applyNumberFormat="1" applyFont="1" applyFill="1" applyBorder="1" applyAlignment="1">
      <alignment horizontal="left" vertical="top" wrapText="1"/>
    </xf>
    <xf numFmtId="3" fontId="8" fillId="7" borderId="22" xfId="0" applyNumberFormat="1" applyFont="1" applyFill="1" applyBorder="1" applyAlignment="1">
      <alignment horizontal="right" vertical="top" wrapText="1"/>
    </xf>
    <xf numFmtId="164" fontId="8" fillId="7" borderId="22" xfId="0" applyNumberFormat="1" applyFont="1" applyFill="1" applyBorder="1" applyAlignment="1">
      <alignment horizontal="center" vertical="top" wrapText="1"/>
    </xf>
    <xf numFmtId="164" fontId="8" fillId="7" borderId="38" xfId="0" applyNumberFormat="1" applyFont="1" applyFill="1" applyBorder="1" applyAlignment="1">
      <alignment horizontal="center" vertical="top" wrapText="1"/>
    </xf>
    <xf numFmtId="3" fontId="1" fillId="6" borderId="10" xfId="0" applyNumberFormat="1" applyFont="1" applyFill="1" applyBorder="1" applyAlignment="1">
      <alignment horizontal="center" vertical="top"/>
    </xf>
    <xf numFmtId="49" fontId="8" fillId="4" borderId="32" xfId="0" applyNumberFormat="1" applyFont="1" applyFill="1" applyBorder="1" applyAlignment="1">
      <alignment vertical="top"/>
    </xf>
    <xf numFmtId="49" fontId="8" fillId="0" borderId="10" xfId="0" applyNumberFormat="1" applyFont="1" applyBorder="1" applyAlignment="1">
      <alignment vertical="top"/>
    </xf>
    <xf numFmtId="3" fontId="8" fillId="0" borderId="5" xfId="0" applyNumberFormat="1" applyFont="1" applyBorder="1" applyAlignment="1">
      <alignment horizontal="center" vertical="top"/>
    </xf>
    <xf numFmtId="3" fontId="1" fillId="0" borderId="5" xfId="0" applyNumberFormat="1" applyFont="1" applyFill="1" applyBorder="1" applyAlignment="1">
      <alignment horizontal="center" vertical="top"/>
    </xf>
    <xf numFmtId="164" fontId="1" fillId="0" borderId="29" xfId="0" applyNumberFormat="1" applyFont="1" applyBorder="1" applyAlignment="1">
      <alignment horizontal="center" vertical="top"/>
    </xf>
    <xf numFmtId="3" fontId="1" fillId="0" borderId="2" xfId="0" applyNumberFormat="1" applyFont="1" applyBorder="1" applyAlignment="1">
      <alignment horizontal="center" vertical="top"/>
    </xf>
    <xf numFmtId="3" fontId="1" fillId="0" borderId="4" xfId="0" applyNumberFormat="1" applyFont="1" applyBorder="1" applyAlignment="1">
      <alignment horizontal="center" vertical="top"/>
    </xf>
    <xf numFmtId="3" fontId="8" fillId="0" borderId="12" xfId="0" applyNumberFormat="1" applyFont="1" applyBorder="1" applyAlignment="1">
      <alignment horizontal="center" vertical="top"/>
    </xf>
    <xf numFmtId="3" fontId="1" fillId="6" borderId="33"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3" fontId="1" fillId="6" borderId="10"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xf>
    <xf numFmtId="3" fontId="1" fillId="0" borderId="41" xfId="0" applyNumberFormat="1" applyFont="1" applyFill="1" applyBorder="1" applyAlignment="1">
      <alignment horizontal="left" vertical="top" wrapText="1"/>
    </xf>
    <xf numFmtId="3" fontId="1" fillId="6" borderId="42"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45"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3" fontId="1" fillId="6" borderId="41" xfId="0" applyNumberFormat="1" applyFont="1" applyFill="1" applyBorder="1" applyAlignment="1">
      <alignment horizontal="left" vertical="top" wrapText="1"/>
    </xf>
    <xf numFmtId="164" fontId="1" fillId="0" borderId="32" xfId="0" applyNumberFormat="1" applyFont="1" applyFill="1" applyBorder="1" applyAlignment="1">
      <alignment horizontal="center" vertical="top"/>
    </xf>
    <xf numFmtId="3" fontId="1" fillId="0" borderId="33" xfId="0" applyNumberFormat="1" applyFont="1" applyFill="1" applyBorder="1" applyAlignment="1">
      <alignment horizontal="left" vertical="top" wrapText="1"/>
    </xf>
    <xf numFmtId="3" fontId="1" fillId="6" borderId="46" xfId="0" applyNumberFormat="1" applyFont="1" applyFill="1" applyBorder="1" applyAlignment="1">
      <alignment horizontal="center" vertical="top"/>
    </xf>
    <xf numFmtId="3" fontId="1" fillId="6" borderId="16"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6" borderId="47" xfId="0" applyNumberFormat="1" applyFont="1" applyFill="1" applyBorder="1" applyAlignment="1">
      <alignment vertical="top" wrapText="1"/>
    </xf>
    <xf numFmtId="3" fontId="1" fillId="6" borderId="46"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17"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0" fontId="1" fillId="6" borderId="33" xfId="0" applyFont="1" applyFill="1" applyBorder="1" applyAlignment="1">
      <alignment horizontal="left" vertical="top" wrapText="1"/>
    </xf>
    <xf numFmtId="0" fontId="1" fillId="6" borderId="34" xfId="0" applyFont="1" applyFill="1" applyBorder="1" applyAlignment="1">
      <alignment horizontal="center" vertical="top" wrapText="1"/>
    </xf>
    <xf numFmtId="0" fontId="1" fillId="6" borderId="45" xfId="0" applyFont="1" applyFill="1" applyBorder="1" applyAlignment="1">
      <alignment horizontal="center" vertical="top" wrapText="1"/>
    </xf>
    <xf numFmtId="0" fontId="1" fillId="6" borderId="36" xfId="0" applyFont="1" applyFill="1" applyBorder="1" applyAlignment="1">
      <alignment horizontal="center" vertical="top" wrapText="1"/>
    </xf>
    <xf numFmtId="3" fontId="1" fillId="6" borderId="34" xfId="0" applyNumberFormat="1" applyFont="1" applyFill="1" applyBorder="1" applyAlignment="1">
      <alignment horizontal="center" vertical="top" wrapText="1"/>
    </xf>
    <xf numFmtId="3" fontId="1" fillId="6" borderId="45"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0" fontId="1" fillId="6" borderId="33" xfId="0" quotePrefix="1" applyFont="1" applyFill="1" applyBorder="1" applyAlignment="1">
      <alignment horizontal="left" vertical="top" wrapText="1"/>
    </xf>
    <xf numFmtId="3" fontId="8" fillId="7" borderId="13" xfId="0" applyNumberFormat="1" applyFont="1" applyFill="1" applyBorder="1" applyAlignment="1">
      <alignment horizontal="right" vertical="top" wrapText="1"/>
    </xf>
    <xf numFmtId="165" fontId="8" fillId="7" borderId="47" xfId="0" applyNumberFormat="1" applyFont="1" applyFill="1" applyBorder="1" applyAlignment="1">
      <alignment horizontal="center" vertical="top" wrapText="1"/>
    </xf>
    <xf numFmtId="49" fontId="8" fillId="4" borderId="29" xfId="0" applyNumberFormat="1" applyFont="1" applyFill="1" applyBorder="1" applyAlignment="1">
      <alignment horizontal="center" vertical="top"/>
    </xf>
    <xf numFmtId="49" fontId="8" fillId="6" borderId="31" xfId="0" applyNumberFormat="1" applyFont="1" applyFill="1" applyBorder="1" applyAlignment="1">
      <alignment horizontal="center" vertical="top"/>
    </xf>
    <xf numFmtId="3" fontId="1" fillId="6" borderId="31" xfId="0" applyNumberFormat="1" applyFont="1" applyFill="1" applyBorder="1" applyAlignment="1">
      <alignment horizontal="center" vertical="center" textRotation="90" wrapText="1"/>
    </xf>
    <xf numFmtId="3" fontId="1" fillId="6" borderId="5" xfId="0" applyNumberFormat="1" applyFont="1" applyFill="1" applyBorder="1" applyAlignment="1">
      <alignment horizontal="center" vertical="top" wrapText="1"/>
    </xf>
    <xf numFmtId="164" fontId="1" fillId="6" borderId="29" xfId="0" applyNumberFormat="1" applyFont="1" applyFill="1" applyBorder="1" applyAlignment="1">
      <alignment horizontal="center" vertical="top" wrapText="1"/>
    </xf>
    <xf numFmtId="164" fontId="1" fillId="6" borderId="5" xfId="0" applyNumberFormat="1" applyFont="1" applyFill="1" applyBorder="1" applyAlignment="1">
      <alignment horizontal="center" vertical="top" wrapText="1"/>
    </xf>
    <xf numFmtId="0" fontId="1" fillId="6" borderId="29" xfId="0" applyFont="1" applyFill="1" applyBorder="1" applyAlignment="1">
      <alignment horizontal="left" vertical="top" wrapText="1"/>
    </xf>
    <xf numFmtId="0" fontId="1" fillId="6" borderId="29"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4" xfId="0" applyFont="1" applyFill="1" applyBorder="1" applyAlignment="1">
      <alignment horizontal="center" vertical="top" wrapText="1"/>
    </xf>
    <xf numFmtId="49" fontId="8" fillId="4" borderId="32" xfId="0" applyNumberFormat="1" applyFont="1" applyFill="1" applyBorder="1" applyAlignment="1">
      <alignment horizontal="center" vertical="top"/>
    </xf>
    <xf numFmtId="49" fontId="8" fillId="6" borderId="39" xfId="0" applyNumberFormat="1" applyFont="1" applyFill="1" applyBorder="1" applyAlignment="1">
      <alignment horizontal="center" vertical="top"/>
    </xf>
    <xf numFmtId="3" fontId="1" fillId="6" borderId="39"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wrapText="1"/>
    </xf>
    <xf numFmtId="0" fontId="1" fillId="0" borderId="33" xfId="0" applyFont="1" applyFill="1" applyBorder="1" applyAlignment="1">
      <alignment horizontal="left" vertical="top" wrapText="1"/>
    </xf>
    <xf numFmtId="0" fontId="1" fillId="6" borderId="33" xfId="0"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164" fontId="1" fillId="6" borderId="13" xfId="0" applyNumberFormat="1" applyFont="1" applyFill="1" applyBorder="1" applyAlignment="1">
      <alignment horizontal="center" vertical="top" wrapText="1"/>
    </xf>
    <xf numFmtId="0" fontId="1" fillId="6" borderId="32" xfId="0" applyFont="1" applyFill="1" applyBorder="1" applyAlignment="1">
      <alignment horizontal="left" vertical="top" wrapText="1"/>
    </xf>
    <xf numFmtId="0" fontId="1" fillId="6" borderId="9" xfId="0" applyFont="1" applyFill="1" applyBorder="1" applyAlignment="1">
      <alignment horizontal="center" vertical="top" wrapText="1"/>
    </xf>
    <xf numFmtId="0" fontId="1" fillId="6" borderId="10" xfId="0" applyFont="1" applyFill="1" applyBorder="1" applyAlignment="1">
      <alignment horizontal="center" vertical="top" wrapText="1"/>
    </xf>
    <xf numFmtId="0" fontId="1" fillId="6" borderId="11" xfId="0" applyFont="1" applyFill="1" applyBorder="1" applyAlignment="1">
      <alignment horizontal="center" vertical="top" wrapText="1"/>
    </xf>
    <xf numFmtId="49" fontId="8" fillId="4" borderId="49" xfId="0" applyNumberFormat="1" applyFont="1" applyFill="1" applyBorder="1" applyAlignment="1">
      <alignment horizontal="center" vertical="top"/>
    </xf>
    <xf numFmtId="49" fontId="8" fillId="6" borderId="50" xfId="0" applyNumberFormat="1" applyFont="1" applyFill="1" applyBorder="1" applyAlignment="1">
      <alignment horizontal="center" vertical="top"/>
    </xf>
    <xf numFmtId="3" fontId="1" fillId="6" borderId="50" xfId="0" applyNumberFormat="1" applyFont="1" applyFill="1" applyBorder="1" applyAlignment="1">
      <alignment horizontal="center" vertical="center" textRotation="90" wrapText="1"/>
    </xf>
    <xf numFmtId="3" fontId="8" fillId="0" borderId="21" xfId="0" applyNumberFormat="1" applyFont="1" applyBorder="1" applyAlignment="1">
      <alignment horizontal="center" vertical="top"/>
    </xf>
    <xf numFmtId="3" fontId="8" fillId="7" borderId="38" xfId="0" applyNumberFormat="1" applyFont="1" applyFill="1" applyBorder="1" applyAlignment="1">
      <alignment horizontal="right" vertical="top" wrapText="1"/>
    </xf>
    <xf numFmtId="165" fontId="8" fillId="7" borderId="22" xfId="0" applyNumberFormat="1" applyFont="1" applyFill="1" applyBorder="1" applyAlignment="1">
      <alignment horizontal="center" vertical="top" wrapText="1"/>
    </xf>
    <xf numFmtId="165" fontId="8" fillId="7" borderId="38" xfId="0" applyNumberFormat="1" applyFont="1" applyFill="1" applyBorder="1" applyAlignment="1">
      <alignment horizontal="center" vertical="top" wrapText="1"/>
    </xf>
    <xf numFmtId="0" fontId="1" fillId="0" borderId="22" xfId="0" applyFont="1" applyFill="1" applyBorder="1" applyAlignment="1">
      <alignment horizontal="left" vertical="top" wrapText="1"/>
    </xf>
    <xf numFmtId="0" fontId="1" fillId="6" borderId="22" xfId="0" applyFont="1" applyFill="1" applyBorder="1" applyAlignment="1">
      <alignment horizontal="center" vertical="top" wrapText="1"/>
    </xf>
    <xf numFmtId="0" fontId="1" fillId="6" borderId="51" xfId="0" applyFont="1" applyFill="1" applyBorder="1" applyAlignment="1">
      <alignment horizontal="center" vertical="top" wrapText="1"/>
    </xf>
    <xf numFmtId="0" fontId="1" fillId="6" borderId="52" xfId="0" applyFont="1" applyFill="1" applyBorder="1" applyAlignment="1">
      <alignment horizontal="center" vertical="top" wrapText="1"/>
    </xf>
    <xf numFmtId="49" fontId="8" fillId="6" borderId="3" xfId="0" applyNumberFormat="1" applyFont="1" applyFill="1" applyBorder="1" applyAlignment="1">
      <alignment horizontal="center" vertical="top"/>
    </xf>
    <xf numFmtId="3" fontId="8" fillId="6" borderId="10" xfId="0" applyNumberFormat="1" applyFont="1" applyFill="1" applyBorder="1" applyAlignment="1">
      <alignment horizontal="left" vertical="top" wrapText="1"/>
    </xf>
    <xf numFmtId="165" fontId="1" fillId="6" borderId="29" xfId="0" applyNumberFormat="1" applyFont="1" applyFill="1" applyBorder="1" applyAlignment="1">
      <alignment horizontal="center" vertical="top" wrapText="1"/>
    </xf>
    <xf numFmtId="165" fontId="1" fillId="6" borderId="5" xfId="0" applyNumberFormat="1" applyFont="1" applyFill="1" applyBorder="1" applyAlignment="1">
      <alignment horizontal="center" vertical="top" wrapText="1"/>
    </xf>
    <xf numFmtId="0" fontId="1" fillId="6" borderId="2" xfId="0" applyFont="1" applyFill="1" applyBorder="1" applyAlignment="1">
      <alignment horizontal="center" vertical="top" wrapText="1"/>
    </xf>
    <xf numFmtId="0" fontId="1" fillId="6" borderId="3" xfId="0" applyFont="1" applyFill="1" applyBorder="1" applyAlignment="1">
      <alignment horizontal="center" vertical="top" wrapText="1"/>
    </xf>
    <xf numFmtId="49" fontId="8" fillId="6" borderId="10" xfId="0" applyNumberFormat="1" applyFont="1" applyFill="1" applyBorder="1" applyAlignment="1">
      <alignment horizontal="center" vertical="top"/>
    </xf>
    <xf numFmtId="3" fontId="8" fillId="6" borderId="12" xfId="0" applyNumberFormat="1" applyFont="1" applyFill="1" applyBorder="1" applyAlignment="1">
      <alignment horizontal="right" vertical="top"/>
    </xf>
    <xf numFmtId="165" fontId="8" fillId="6" borderId="32" xfId="0" applyNumberFormat="1" applyFont="1" applyFill="1" applyBorder="1" applyAlignment="1">
      <alignment horizontal="center" vertical="top"/>
    </xf>
    <xf numFmtId="165" fontId="8" fillId="6" borderId="12" xfId="0" applyNumberFormat="1" applyFont="1" applyFill="1" applyBorder="1" applyAlignment="1">
      <alignment horizontal="center" vertical="top"/>
    </xf>
    <xf numFmtId="3" fontId="1" fillId="6" borderId="47" xfId="0" applyNumberFormat="1" applyFont="1" applyFill="1" applyBorder="1" applyAlignment="1">
      <alignment horizontal="left" vertical="top" wrapText="1"/>
    </xf>
    <xf numFmtId="164" fontId="1" fillId="0" borderId="41" xfId="0" applyNumberFormat="1" applyFont="1" applyFill="1" applyBorder="1" applyAlignment="1">
      <alignment horizontal="center" vertical="top"/>
    </xf>
    <xf numFmtId="3" fontId="1" fillId="6" borderId="53" xfId="0" applyNumberFormat="1" applyFont="1" applyFill="1" applyBorder="1" applyAlignment="1">
      <alignment horizontal="center" vertical="top"/>
    </xf>
    <xf numFmtId="3" fontId="8" fillId="7" borderId="38" xfId="0" applyNumberFormat="1" applyFont="1" applyFill="1" applyBorder="1" applyAlignment="1">
      <alignment horizontal="right" vertical="top"/>
    </xf>
    <xf numFmtId="165" fontId="8" fillId="7" borderId="22" xfId="0" applyNumberFormat="1" applyFont="1" applyFill="1" applyBorder="1" applyAlignment="1">
      <alignment horizontal="center" vertical="top"/>
    </xf>
    <xf numFmtId="3" fontId="1" fillId="0" borderId="47" xfId="0" applyNumberFormat="1" applyFont="1" applyFill="1" applyBorder="1" applyAlignment="1">
      <alignment vertical="top" wrapText="1"/>
    </xf>
    <xf numFmtId="3" fontId="1" fillId="6" borderId="54" xfId="0" applyNumberFormat="1" applyFont="1" applyFill="1" applyBorder="1" applyAlignment="1">
      <alignment horizontal="center" vertical="top"/>
    </xf>
    <xf numFmtId="3" fontId="1" fillId="6" borderId="51" xfId="0" applyNumberFormat="1" applyFont="1" applyFill="1" applyBorder="1" applyAlignment="1">
      <alignment horizontal="center" vertical="top"/>
    </xf>
    <xf numFmtId="3" fontId="1" fillId="6" borderId="52"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3" fontId="1" fillId="6" borderId="6" xfId="0" applyNumberFormat="1" applyFont="1" applyFill="1" applyBorder="1" applyAlignment="1">
      <alignment vertical="top" wrapText="1"/>
    </xf>
    <xf numFmtId="3" fontId="1" fillId="6" borderId="7" xfId="0" applyNumberFormat="1" applyFont="1" applyFill="1" applyBorder="1" applyAlignment="1">
      <alignment horizontal="center" vertical="top"/>
    </xf>
    <xf numFmtId="3" fontId="1" fillId="6" borderId="55"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3" fontId="1" fillId="6" borderId="0" xfId="0" applyNumberFormat="1" applyFont="1" applyFill="1" applyBorder="1" applyAlignment="1">
      <alignment horizontal="center" vertical="top"/>
    </xf>
    <xf numFmtId="165" fontId="8" fillId="7" borderId="38" xfId="0" applyNumberFormat="1" applyFont="1" applyFill="1" applyBorder="1" applyAlignment="1">
      <alignment horizontal="center" vertical="top"/>
    </xf>
    <xf numFmtId="3" fontId="1" fillId="6" borderId="18" xfId="0" applyNumberFormat="1" applyFont="1" applyFill="1" applyBorder="1" applyAlignment="1">
      <alignment horizontal="center" vertical="top"/>
    </xf>
    <xf numFmtId="3" fontId="1" fillId="6" borderId="19" xfId="0" applyNumberFormat="1" applyFont="1" applyFill="1" applyBorder="1" applyAlignment="1">
      <alignment horizontal="center" vertical="top"/>
    </xf>
    <xf numFmtId="3" fontId="1" fillId="6" borderId="20" xfId="0" applyNumberFormat="1" applyFont="1" applyFill="1" applyBorder="1" applyAlignment="1">
      <alignment horizontal="center" vertical="top"/>
    </xf>
    <xf numFmtId="49" fontId="8" fillId="4" borderId="29" xfId="0" applyNumberFormat="1" applyFont="1" applyFill="1" applyBorder="1" applyAlignment="1">
      <alignment vertical="top"/>
    </xf>
    <xf numFmtId="49" fontId="8" fillId="0" borderId="3" xfId="0" applyNumberFormat="1" applyFont="1" applyBorder="1" applyAlignment="1">
      <alignment vertical="top"/>
    </xf>
    <xf numFmtId="164" fontId="1" fillId="0" borderId="47"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wrapText="1"/>
    </xf>
    <xf numFmtId="3" fontId="1" fillId="0" borderId="2"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49" fontId="8" fillId="4" borderId="49" xfId="0" applyNumberFormat="1" applyFont="1" applyFill="1" applyBorder="1" applyAlignment="1">
      <alignment vertical="top"/>
    </xf>
    <xf numFmtId="49" fontId="8" fillId="0" borderId="19" xfId="0" applyNumberFormat="1" applyFont="1" applyBorder="1" applyAlignment="1">
      <alignment vertical="top"/>
    </xf>
    <xf numFmtId="3" fontId="8" fillId="7" borderId="38" xfId="0" applyNumberFormat="1" applyFont="1" applyFill="1" applyBorder="1" applyAlignment="1">
      <alignment horizontal="left" vertical="top" wrapText="1"/>
    </xf>
    <xf numFmtId="3" fontId="1" fillId="0" borderId="18"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3" fontId="1" fillId="0" borderId="4" xfId="0" applyNumberFormat="1" applyFont="1" applyFill="1" applyBorder="1" applyAlignment="1">
      <alignment horizontal="center" vertical="center" textRotation="90" wrapText="1"/>
    </xf>
    <xf numFmtId="3" fontId="1" fillId="6" borderId="9"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top" wrapText="1"/>
    </xf>
    <xf numFmtId="3" fontId="8" fillId="0" borderId="20" xfId="0" applyNumberFormat="1" applyFont="1" applyFill="1" applyBorder="1" applyAlignment="1">
      <alignment horizontal="center" vertical="center" textRotation="90" wrapText="1"/>
    </xf>
    <xf numFmtId="3" fontId="8" fillId="7" borderId="38" xfId="0" applyNumberFormat="1" applyFont="1" applyFill="1" applyBorder="1" applyAlignment="1">
      <alignment horizontal="center" vertical="top"/>
    </xf>
    <xf numFmtId="164" fontId="8" fillId="7" borderId="22" xfId="0" applyNumberFormat="1" applyFont="1" applyFill="1" applyBorder="1" applyAlignment="1">
      <alignment horizontal="center" vertical="top"/>
    </xf>
    <xf numFmtId="164" fontId="8" fillId="7" borderId="38" xfId="0" applyNumberFormat="1" applyFont="1" applyFill="1" applyBorder="1" applyAlignment="1">
      <alignment horizontal="center" vertical="top"/>
    </xf>
    <xf numFmtId="3" fontId="1" fillId="6" borderId="32" xfId="0" applyNumberFormat="1" applyFont="1" applyFill="1" applyBorder="1" applyAlignment="1">
      <alignment horizontal="left" vertical="top" wrapText="1"/>
    </xf>
    <xf numFmtId="3" fontId="8" fillId="0" borderId="0" xfId="0" applyNumberFormat="1" applyFont="1" applyAlignment="1">
      <alignment vertical="top"/>
    </xf>
    <xf numFmtId="49" fontId="8" fillId="4" borderId="2" xfId="0" applyNumberFormat="1" applyFont="1" applyFill="1" applyBorder="1" applyAlignment="1">
      <alignment vertical="top"/>
    </xf>
    <xf numFmtId="3" fontId="8" fillId="0" borderId="5" xfId="0" applyNumberFormat="1" applyFont="1" applyBorder="1" applyAlignment="1">
      <alignment horizontal="center" vertical="top" wrapText="1"/>
    </xf>
    <xf numFmtId="3" fontId="1" fillId="0" borderId="5"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3" fontId="1" fillId="0" borderId="29" xfId="0" applyNumberFormat="1" applyFont="1" applyFill="1" applyBorder="1" applyAlignment="1">
      <alignment vertical="top" wrapText="1"/>
    </xf>
    <xf numFmtId="3" fontId="1" fillId="0" borderId="2" xfId="0" applyNumberFormat="1" applyFont="1" applyFill="1" applyBorder="1" applyAlignment="1">
      <alignment horizontal="center" vertical="top" wrapText="1"/>
    </xf>
    <xf numFmtId="3" fontId="1" fillId="0" borderId="40"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center" textRotation="90" wrapText="1"/>
    </xf>
    <xf numFmtId="3" fontId="8" fillId="0" borderId="12" xfId="0" applyNumberFormat="1" applyFont="1" applyBorder="1" applyAlignment="1">
      <alignment horizontal="center" vertical="top" wrapText="1"/>
    </xf>
    <xf numFmtId="164" fontId="1" fillId="0" borderId="32"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3" fontId="1" fillId="0" borderId="32" xfId="0" applyNumberFormat="1" applyFont="1" applyFill="1" applyBorder="1" applyAlignment="1">
      <alignment vertical="top" wrapText="1"/>
    </xf>
    <xf numFmtId="3" fontId="1" fillId="0" borderId="9"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top" wrapText="1"/>
    </xf>
    <xf numFmtId="3" fontId="1" fillId="0" borderId="10" xfId="0" applyNumberFormat="1" applyFont="1" applyFill="1" applyBorder="1" applyAlignment="1">
      <alignment vertical="top" wrapText="1"/>
    </xf>
    <xf numFmtId="3" fontId="1" fillId="8" borderId="12" xfId="0" applyNumberFormat="1" applyFont="1" applyFill="1" applyBorder="1" applyAlignment="1">
      <alignment horizontal="center" vertical="top" wrapText="1"/>
    </xf>
    <xf numFmtId="3" fontId="1" fillId="6" borderId="37" xfId="0" applyNumberFormat="1" applyFont="1" applyFill="1" applyBorder="1" applyAlignment="1">
      <alignment vertical="top" wrapText="1"/>
    </xf>
    <xf numFmtId="3" fontId="1" fillId="6" borderId="11"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3" fontId="1" fillId="8" borderId="9" xfId="0" applyNumberFormat="1" applyFont="1" applyFill="1" applyBorder="1" applyAlignment="1">
      <alignment horizontal="center" vertical="top"/>
    </xf>
    <xf numFmtId="3" fontId="1" fillId="8" borderId="39" xfId="0" applyNumberFormat="1" applyFont="1" applyFill="1" applyBorder="1" applyAlignment="1">
      <alignment horizontal="center" vertical="top"/>
    </xf>
    <xf numFmtId="3" fontId="1" fillId="8" borderId="11" xfId="0" applyNumberFormat="1" applyFont="1" applyFill="1" applyBorder="1" applyAlignment="1">
      <alignment horizontal="center" vertical="top"/>
    </xf>
    <xf numFmtId="164" fontId="1" fillId="0" borderId="12" xfId="0" applyNumberFormat="1" applyFont="1" applyBorder="1" applyAlignment="1">
      <alignment horizontal="center" vertical="top"/>
    </xf>
    <xf numFmtId="3" fontId="1" fillId="8" borderId="46" xfId="0" applyNumberFormat="1" applyFont="1" applyFill="1" applyBorder="1" applyAlignment="1">
      <alignment horizontal="center" vertical="top"/>
    </xf>
    <xf numFmtId="3" fontId="1" fillId="8" borderId="16" xfId="0" applyNumberFormat="1" applyFont="1" applyFill="1" applyBorder="1" applyAlignment="1">
      <alignment horizontal="center" vertical="top"/>
    </xf>
    <xf numFmtId="3" fontId="1" fillId="8" borderId="17" xfId="0" applyNumberFormat="1" applyFont="1" applyFill="1" applyBorder="1" applyAlignment="1">
      <alignment horizontal="center" vertical="top"/>
    </xf>
    <xf numFmtId="3" fontId="1" fillId="6" borderId="49" xfId="0" applyNumberFormat="1" applyFont="1" applyFill="1" applyBorder="1" applyAlignment="1">
      <alignment vertical="top" wrapText="1"/>
    </xf>
    <xf numFmtId="3" fontId="1" fillId="8" borderId="18" xfId="0" applyNumberFormat="1" applyFont="1" applyFill="1" applyBorder="1" applyAlignment="1">
      <alignment horizontal="center" vertical="top"/>
    </xf>
    <xf numFmtId="3" fontId="1" fillId="8" borderId="50" xfId="0" applyNumberFormat="1" applyFont="1" applyFill="1" applyBorder="1" applyAlignment="1">
      <alignment horizontal="center" vertical="top"/>
    </xf>
    <xf numFmtId="3" fontId="1" fillId="8" borderId="20" xfId="0" applyNumberFormat="1" applyFont="1" applyFill="1" applyBorder="1" applyAlignment="1">
      <alignment horizontal="center" vertical="top"/>
    </xf>
    <xf numFmtId="3" fontId="8" fillId="0" borderId="56" xfId="0" applyNumberFormat="1" applyFont="1" applyFill="1" applyBorder="1" applyAlignment="1">
      <alignment horizontal="left" vertical="top" wrapText="1"/>
    </xf>
    <xf numFmtId="3" fontId="1" fillId="0" borderId="29" xfId="0" applyNumberFormat="1" applyFont="1" applyBorder="1" applyAlignment="1">
      <alignment vertical="top"/>
    </xf>
    <xf numFmtId="3" fontId="1" fillId="6" borderId="2" xfId="0" applyNumberFormat="1" applyFont="1" applyFill="1" applyBorder="1" applyAlignment="1">
      <alignment horizontal="center" vertical="top"/>
    </xf>
    <xf numFmtId="3" fontId="1" fillId="6" borderId="4" xfId="0" applyNumberFormat="1" applyFont="1" applyFill="1" applyBorder="1" applyAlignment="1">
      <alignment horizontal="center" vertical="top" wrapText="1"/>
    </xf>
    <xf numFmtId="3" fontId="1" fillId="0" borderId="16" xfId="0" applyNumberFormat="1" applyFont="1" applyFill="1" applyBorder="1" applyAlignment="1">
      <alignment horizontal="left" vertical="top" wrapText="1"/>
    </xf>
    <xf numFmtId="3" fontId="1" fillId="0" borderId="33" xfId="0" applyNumberFormat="1" applyFont="1" applyBorder="1" applyAlignment="1">
      <alignment horizontal="center" vertical="top"/>
    </xf>
    <xf numFmtId="3" fontId="1" fillId="0" borderId="37" xfId="0" applyNumberFormat="1" applyFont="1" applyBorder="1" applyAlignment="1">
      <alignment horizontal="center" vertical="top"/>
    </xf>
    <xf numFmtId="3" fontId="1" fillId="0" borderId="15" xfId="0" applyNumberFormat="1" applyFont="1" applyBorder="1" applyAlignment="1">
      <alignment horizontal="center" vertical="top"/>
    </xf>
    <xf numFmtId="3" fontId="1" fillId="0" borderId="10" xfId="0" applyNumberFormat="1" applyFont="1" applyFill="1" applyBorder="1" applyAlignment="1">
      <alignment horizontal="left" vertical="top" wrapText="1"/>
    </xf>
    <xf numFmtId="3" fontId="1" fillId="6" borderId="57" xfId="0" applyNumberFormat="1" applyFont="1" applyFill="1" applyBorder="1" applyAlignment="1">
      <alignment horizontal="center" vertical="top"/>
    </xf>
    <xf numFmtId="3" fontId="1" fillId="0" borderId="17" xfId="0" applyNumberFormat="1" applyFont="1" applyBorder="1" applyAlignment="1">
      <alignment horizontal="center" vertical="top"/>
    </xf>
    <xf numFmtId="3" fontId="1" fillId="0" borderId="17" xfId="0" applyNumberFormat="1" applyFont="1" applyFill="1" applyBorder="1" applyAlignment="1">
      <alignment horizontal="center" vertical="top" wrapText="1"/>
    </xf>
    <xf numFmtId="3" fontId="1" fillId="6" borderId="46" xfId="0" applyNumberFormat="1" applyFont="1" applyFill="1" applyBorder="1" applyAlignment="1">
      <alignment horizontal="right" vertical="top"/>
    </xf>
    <xf numFmtId="3" fontId="1" fillId="0" borderId="47" xfId="0" applyNumberFormat="1" applyFont="1" applyFill="1" applyBorder="1" applyAlignment="1">
      <alignment horizontal="left" vertical="top" wrapText="1"/>
    </xf>
    <xf numFmtId="3" fontId="1" fillId="0" borderId="46" xfId="0" applyNumberFormat="1" applyFont="1" applyBorder="1" applyAlignment="1">
      <alignment horizontal="center" vertical="top"/>
    </xf>
    <xf numFmtId="3" fontId="1" fillId="0" borderId="36" xfId="0" applyNumberFormat="1" applyFont="1" applyFill="1" applyBorder="1" applyAlignment="1">
      <alignment horizontal="center" vertical="top" wrapText="1"/>
    </xf>
    <xf numFmtId="3" fontId="1" fillId="0" borderId="34" xfId="0" applyNumberFormat="1" applyFont="1" applyBorder="1" applyAlignment="1">
      <alignment horizontal="center" vertical="top"/>
    </xf>
    <xf numFmtId="3" fontId="1" fillId="6" borderId="39" xfId="0" applyNumberFormat="1" applyFont="1" applyFill="1" applyBorder="1" applyAlignment="1">
      <alignment horizontal="center" vertical="top"/>
    </xf>
    <xf numFmtId="3" fontId="1" fillId="6" borderId="58" xfId="0" applyNumberFormat="1" applyFont="1" applyFill="1" applyBorder="1" applyAlignment="1">
      <alignment horizontal="center" vertical="top"/>
    </xf>
    <xf numFmtId="164" fontId="1" fillId="0" borderId="32" xfId="0" applyNumberFormat="1" applyFont="1" applyBorder="1" applyAlignment="1">
      <alignment horizontal="center" vertical="top" wrapText="1"/>
    </xf>
    <xf numFmtId="3" fontId="1" fillId="6" borderId="41" xfId="0" applyNumberFormat="1" applyFont="1" applyFill="1" applyBorder="1" applyAlignment="1">
      <alignment vertical="top" wrapText="1"/>
    </xf>
    <xf numFmtId="3" fontId="1" fillId="6" borderId="59" xfId="0" applyNumberFormat="1" applyFont="1" applyFill="1" applyBorder="1" applyAlignment="1">
      <alignment horizontal="center" vertical="top"/>
    </xf>
    <xf numFmtId="49" fontId="8" fillId="4" borderId="18" xfId="0" applyNumberFormat="1" applyFont="1" applyFill="1" applyBorder="1" applyAlignment="1">
      <alignment vertical="top"/>
    </xf>
    <xf numFmtId="49" fontId="1" fillId="0" borderId="19" xfId="0" applyNumberFormat="1" applyFont="1" applyBorder="1" applyAlignment="1">
      <alignment vertical="top"/>
    </xf>
    <xf numFmtId="3" fontId="1" fillId="0" borderId="20" xfId="0" applyNumberFormat="1" applyFont="1" applyFill="1" applyBorder="1" applyAlignment="1">
      <alignment horizontal="center" vertical="center" textRotation="90" wrapText="1"/>
    </xf>
    <xf numFmtId="3" fontId="8" fillId="0" borderId="21" xfId="0" applyNumberFormat="1" applyFont="1" applyBorder="1" applyAlignment="1">
      <alignment horizontal="center" vertical="top" wrapText="1"/>
    </xf>
    <xf numFmtId="3" fontId="8" fillId="7" borderId="38" xfId="0" applyNumberFormat="1" applyFont="1" applyFill="1" applyBorder="1" applyAlignment="1">
      <alignment horizontal="center" vertical="top" wrapText="1"/>
    </xf>
    <xf numFmtId="3" fontId="1" fillId="6" borderId="32" xfId="0" applyNumberFormat="1" applyFont="1" applyFill="1" applyBorder="1" applyAlignment="1">
      <alignment vertical="top" wrapText="1"/>
    </xf>
    <xf numFmtId="3" fontId="1" fillId="6" borderId="50" xfId="0" applyNumberFormat="1" applyFont="1" applyFill="1" applyBorder="1" applyAlignment="1">
      <alignment horizontal="center" vertical="top"/>
    </xf>
    <xf numFmtId="49" fontId="8" fillId="5" borderId="50" xfId="0" applyNumberFormat="1" applyFont="1" applyFill="1" applyBorder="1" applyAlignment="1">
      <alignment horizontal="center" vertical="top"/>
    </xf>
    <xf numFmtId="165" fontId="8" fillId="5" borderId="60" xfId="0" applyNumberFormat="1" applyFont="1" applyFill="1" applyBorder="1" applyAlignment="1">
      <alignment horizontal="center" vertical="top"/>
    </xf>
    <xf numFmtId="49" fontId="8" fillId="5" borderId="31" xfId="0" applyNumberFormat="1" applyFont="1" applyFill="1" applyBorder="1" applyAlignment="1">
      <alignment horizontal="center" vertical="top"/>
    </xf>
    <xf numFmtId="3" fontId="8" fillId="8" borderId="3" xfId="0" applyNumberFormat="1" applyFont="1" applyFill="1" applyBorder="1" applyAlignment="1">
      <alignment horizontal="center" vertical="center" wrapText="1"/>
    </xf>
    <xf numFmtId="3" fontId="1" fillId="8" borderId="5" xfId="1" applyNumberFormat="1" applyFont="1" applyFill="1" applyBorder="1" applyAlignment="1">
      <alignment horizontal="center" vertical="top" wrapText="1"/>
    </xf>
    <xf numFmtId="164" fontId="1" fillId="6" borderId="2" xfId="0" applyNumberFormat="1" applyFont="1" applyFill="1" applyBorder="1" applyAlignment="1">
      <alignment horizontal="center" vertical="top" wrapText="1"/>
    </xf>
    <xf numFmtId="3" fontId="1" fillId="6" borderId="62" xfId="0" applyNumberFormat="1" applyFont="1" applyFill="1" applyBorder="1" applyAlignment="1">
      <alignment horizontal="left" vertical="top" wrapText="1"/>
    </xf>
    <xf numFmtId="3" fontId="9" fillId="6" borderId="30" xfId="0" applyNumberFormat="1" applyFont="1" applyFill="1" applyBorder="1" applyAlignment="1">
      <alignment horizontal="center" vertical="top"/>
    </xf>
    <xf numFmtId="3" fontId="9" fillId="6" borderId="63" xfId="0" applyNumberFormat="1" applyFont="1" applyFill="1" applyBorder="1" applyAlignment="1">
      <alignment horizontal="center" vertical="top"/>
    </xf>
    <xf numFmtId="3" fontId="9" fillId="6" borderId="55" xfId="0" applyNumberFormat="1" applyFont="1" applyFill="1" applyBorder="1" applyAlignment="1">
      <alignment horizontal="center" vertical="top"/>
    </xf>
    <xf numFmtId="3" fontId="1" fillId="8" borderId="10" xfId="0" applyNumberFormat="1" applyFont="1" applyFill="1" applyBorder="1" applyAlignment="1">
      <alignment horizontal="center" vertical="center" wrapText="1"/>
    </xf>
    <xf numFmtId="3" fontId="1" fillId="8" borderId="13" xfId="1" applyNumberFormat="1" applyFont="1" applyFill="1" applyBorder="1" applyAlignment="1">
      <alignment horizontal="center" vertical="top" wrapText="1"/>
    </xf>
    <xf numFmtId="164" fontId="1" fillId="6" borderId="46" xfId="0" applyNumberFormat="1" applyFont="1" applyFill="1" applyBorder="1" applyAlignment="1">
      <alignment horizontal="center" vertical="top" wrapText="1"/>
    </xf>
    <xf numFmtId="3" fontId="9" fillId="6" borderId="46" xfId="0" applyNumberFormat="1" applyFont="1" applyFill="1" applyBorder="1" applyAlignment="1">
      <alignment horizontal="center" vertical="top"/>
    </xf>
    <xf numFmtId="3" fontId="9" fillId="6" borderId="57" xfId="0" applyNumberFormat="1" applyFont="1" applyFill="1" applyBorder="1" applyAlignment="1">
      <alignment horizontal="center" vertical="top"/>
    </xf>
    <xf numFmtId="3" fontId="9" fillId="6" borderId="17" xfId="0" applyNumberFormat="1" applyFont="1" applyFill="1" applyBorder="1" applyAlignment="1">
      <alignment horizontal="center" vertical="top"/>
    </xf>
    <xf numFmtId="3" fontId="12" fillId="0" borderId="10" xfId="0" applyNumberFormat="1" applyFont="1" applyFill="1" applyBorder="1" applyAlignment="1">
      <alignment horizontal="left" vertical="top" wrapText="1"/>
    </xf>
    <xf numFmtId="3" fontId="1" fillId="0" borderId="13" xfId="0" applyNumberFormat="1" applyFont="1" applyBorder="1" applyAlignment="1">
      <alignment horizontal="center" vertical="top"/>
    </xf>
    <xf numFmtId="164" fontId="1" fillId="6" borderId="64"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xf>
    <xf numFmtId="3" fontId="1" fillId="0" borderId="59" xfId="0" applyNumberFormat="1" applyFont="1" applyBorder="1" applyAlignment="1">
      <alignment horizontal="center" vertical="top"/>
    </xf>
    <xf numFmtId="3" fontId="1" fillId="0" borderId="44" xfId="0" applyNumberFormat="1" applyFont="1" applyBorder="1" applyAlignment="1">
      <alignment horizontal="center" vertical="top"/>
    </xf>
    <xf numFmtId="3" fontId="1" fillId="6" borderId="65" xfId="0" applyNumberFormat="1" applyFont="1" applyFill="1" applyBorder="1" applyAlignment="1">
      <alignment horizontal="left" vertical="top" wrapText="1"/>
    </xf>
    <xf numFmtId="3" fontId="1" fillId="0" borderId="34" xfId="0" applyNumberFormat="1" applyFont="1" applyFill="1" applyBorder="1" applyAlignment="1">
      <alignment horizontal="center" vertical="top"/>
    </xf>
    <xf numFmtId="3" fontId="1" fillId="0" borderId="36" xfId="0" applyNumberFormat="1" applyFont="1" applyBorder="1" applyAlignment="1">
      <alignment horizontal="center" vertical="top"/>
    </xf>
    <xf numFmtId="3" fontId="1" fillId="8" borderId="12" xfId="1"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wrapText="1"/>
    </xf>
    <xf numFmtId="3" fontId="1" fillId="0" borderId="58" xfId="0" applyNumberFormat="1" applyFont="1" applyFill="1" applyBorder="1" applyAlignment="1">
      <alignment horizontal="left" vertical="top" wrapText="1"/>
    </xf>
    <xf numFmtId="3" fontId="1" fillId="0" borderId="46"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3" fontId="1" fillId="0" borderId="10" xfId="0" applyNumberFormat="1" applyFont="1" applyFill="1" applyBorder="1" applyAlignment="1">
      <alignment horizontal="center" vertical="center" wrapText="1"/>
    </xf>
    <xf numFmtId="3" fontId="1" fillId="0" borderId="12" xfId="0" applyNumberFormat="1" applyFont="1" applyBorder="1" applyAlignment="1">
      <alignment horizontal="center" vertical="top"/>
    </xf>
    <xf numFmtId="164" fontId="1" fillId="6" borderId="9"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3" fontId="1" fillId="0" borderId="9" xfId="0" applyNumberFormat="1" applyFont="1" applyBorder="1" applyAlignment="1">
      <alignment horizontal="center" vertical="top"/>
    </xf>
    <xf numFmtId="3" fontId="1" fillId="0" borderId="12" xfId="0" applyNumberFormat="1" applyFont="1" applyBorder="1" applyAlignment="1">
      <alignment vertical="top" wrapText="1"/>
    </xf>
    <xf numFmtId="3" fontId="1" fillId="0" borderId="9" xfId="0" applyNumberFormat="1" applyFont="1" applyFill="1" applyBorder="1" applyAlignment="1">
      <alignment horizontal="center" vertical="top"/>
    </xf>
    <xf numFmtId="3" fontId="1" fillId="0" borderId="39" xfId="0" applyNumberFormat="1" applyFont="1" applyBorder="1" applyAlignment="1">
      <alignment horizontal="center" vertical="top"/>
    </xf>
    <xf numFmtId="3" fontId="1" fillId="0" borderId="11" xfId="0" applyNumberFormat="1" applyFont="1" applyBorder="1" applyAlignment="1">
      <alignment horizontal="center" vertical="top"/>
    </xf>
    <xf numFmtId="164" fontId="1" fillId="6" borderId="0" xfId="0" applyNumberFormat="1" applyFont="1" applyFill="1" applyBorder="1" applyAlignment="1">
      <alignment horizontal="center" vertical="top" wrapText="1"/>
    </xf>
    <xf numFmtId="3" fontId="1" fillId="8" borderId="12" xfId="0" applyNumberFormat="1" applyFont="1" applyFill="1" applyBorder="1" applyAlignment="1">
      <alignment vertical="top" wrapText="1"/>
    </xf>
    <xf numFmtId="3" fontId="1" fillId="0" borderId="12" xfId="1" applyNumberFormat="1" applyFont="1" applyFill="1" applyBorder="1" applyAlignment="1">
      <alignment horizontal="center" vertical="top"/>
    </xf>
    <xf numFmtId="3" fontId="1" fillId="8" borderId="12" xfId="0" applyNumberFormat="1" applyFont="1" applyFill="1" applyBorder="1" applyAlignment="1">
      <alignment horizontal="left" vertical="top" wrapText="1"/>
    </xf>
    <xf numFmtId="49" fontId="1" fillId="0" borderId="10" xfId="0" applyNumberFormat="1" applyFont="1" applyBorder="1" applyAlignment="1">
      <alignment vertical="top"/>
    </xf>
    <xf numFmtId="164" fontId="13" fillId="6" borderId="9" xfId="0" applyNumberFormat="1" applyFont="1" applyFill="1" applyBorder="1" applyAlignment="1">
      <alignment horizontal="center" vertical="top" wrapText="1"/>
    </xf>
    <xf numFmtId="164" fontId="13" fillId="6" borderId="12" xfId="0" applyNumberFormat="1" applyFont="1" applyFill="1" applyBorder="1" applyAlignment="1">
      <alignment horizontal="center" vertical="top" wrapText="1"/>
    </xf>
    <xf numFmtId="164" fontId="13" fillId="6" borderId="48" xfId="0" applyNumberFormat="1" applyFont="1" applyFill="1" applyBorder="1" applyAlignment="1">
      <alignment horizontal="center" vertical="top" wrapText="1"/>
    </xf>
    <xf numFmtId="49" fontId="8" fillId="4" borderId="9" xfId="0" applyNumberFormat="1" applyFont="1" applyFill="1" applyBorder="1" applyAlignment="1">
      <alignment vertical="top"/>
    </xf>
    <xf numFmtId="49" fontId="8" fillId="0" borderId="39" xfId="0" applyNumberFormat="1" applyFont="1" applyBorder="1" applyAlignment="1">
      <alignment vertical="top"/>
    </xf>
    <xf numFmtId="3" fontId="1" fillId="0" borderId="66" xfId="0" applyNumberFormat="1" applyFont="1" applyFill="1" applyBorder="1" applyAlignment="1">
      <alignment horizontal="center" vertical="center" wrapText="1"/>
    </xf>
    <xf numFmtId="164" fontId="1" fillId="6" borderId="0" xfId="0" applyNumberFormat="1" applyFont="1" applyFill="1" applyBorder="1" applyAlignment="1">
      <alignment horizontal="center" vertical="top"/>
    </xf>
    <xf numFmtId="3" fontId="1" fillId="0" borderId="12" xfId="1" applyNumberFormat="1" applyFont="1" applyBorder="1" applyAlignment="1">
      <alignment horizontal="center" vertical="top"/>
    </xf>
    <xf numFmtId="3" fontId="1" fillId="6" borderId="10" xfId="0" applyNumberFormat="1" applyFont="1" applyFill="1" applyBorder="1" applyAlignment="1">
      <alignment horizontal="left" vertical="top" wrapText="1"/>
    </xf>
    <xf numFmtId="3" fontId="1" fillId="0" borderId="9" xfId="2" applyNumberFormat="1" applyFont="1" applyFill="1" applyBorder="1" applyAlignment="1">
      <alignment horizontal="center" vertical="top"/>
    </xf>
    <xf numFmtId="3" fontId="1" fillId="0" borderId="0" xfId="0" applyNumberFormat="1" applyFont="1" applyFill="1" applyBorder="1" applyAlignment="1">
      <alignment horizontal="center" vertical="center" wrapText="1"/>
    </xf>
    <xf numFmtId="3" fontId="1" fillId="6" borderId="42" xfId="2" applyNumberFormat="1" applyFont="1" applyFill="1" applyBorder="1" applyAlignment="1">
      <alignment horizontal="center" vertical="top"/>
    </xf>
    <xf numFmtId="3" fontId="1" fillId="6" borderId="58" xfId="0" applyNumberFormat="1" applyFont="1" applyFill="1" applyBorder="1" applyAlignment="1">
      <alignment horizontal="left" vertical="top" wrapText="1"/>
    </xf>
    <xf numFmtId="3" fontId="1" fillId="6" borderId="34" xfId="2" applyNumberFormat="1" applyFont="1" applyFill="1" applyBorder="1" applyAlignment="1">
      <alignment horizontal="center" vertical="top"/>
    </xf>
    <xf numFmtId="3" fontId="1" fillId="0" borderId="12" xfId="0" applyNumberFormat="1" applyFont="1" applyFill="1" applyBorder="1" applyAlignment="1">
      <alignment vertical="top"/>
    </xf>
    <xf numFmtId="3" fontId="1" fillId="6" borderId="33" xfId="0" applyNumberFormat="1" applyFont="1" applyFill="1" applyBorder="1" applyAlignment="1">
      <alignment horizontal="center" vertical="top"/>
    </xf>
    <xf numFmtId="164" fontId="1" fillId="8" borderId="9" xfId="0" applyNumberFormat="1" applyFont="1" applyFill="1" applyBorder="1" applyAlignment="1">
      <alignment horizontal="center" vertical="top" wrapText="1"/>
    </xf>
    <xf numFmtId="164" fontId="1" fillId="8" borderId="12" xfId="0" applyNumberFormat="1" applyFont="1" applyFill="1" applyBorder="1" applyAlignment="1">
      <alignment horizontal="center" vertical="top" wrapText="1"/>
    </xf>
    <xf numFmtId="164" fontId="1" fillId="8" borderId="0" xfId="0" applyNumberFormat="1" applyFont="1" applyFill="1" applyBorder="1" applyAlignment="1">
      <alignment horizontal="center" vertical="top" wrapText="1"/>
    </xf>
    <xf numFmtId="49" fontId="8" fillId="6" borderId="39" xfId="0" applyNumberFormat="1" applyFont="1" applyFill="1" applyBorder="1" applyAlignment="1">
      <alignment vertical="top"/>
    </xf>
    <xf numFmtId="3" fontId="1" fillId="6" borderId="0"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center"/>
    </xf>
    <xf numFmtId="3" fontId="1" fillId="6" borderId="12" xfId="1" applyNumberFormat="1" applyFont="1" applyFill="1" applyBorder="1" applyAlignment="1">
      <alignment horizontal="center" vertical="top"/>
    </xf>
    <xf numFmtId="164" fontId="1" fillId="0" borderId="9"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49" fontId="8" fillId="6" borderId="10" xfId="0" applyNumberFormat="1" applyFont="1" applyFill="1" applyBorder="1" applyAlignment="1">
      <alignment vertical="top"/>
    </xf>
    <xf numFmtId="49" fontId="8" fillId="0" borderId="66" xfId="0" applyNumberFormat="1" applyFont="1" applyBorder="1" applyAlignment="1">
      <alignment vertical="top"/>
    </xf>
    <xf numFmtId="49" fontId="8" fillId="6" borderId="0" xfId="0" applyNumberFormat="1" applyFont="1" applyFill="1" applyBorder="1" applyAlignment="1">
      <alignment vertical="top"/>
    </xf>
    <xf numFmtId="3" fontId="1" fillId="6" borderId="10" xfId="0" applyNumberFormat="1" applyFont="1" applyFill="1" applyBorder="1" applyAlignment="1">
      <alignment horizontal="center" vertical="center" wrapText="1"/>
    </xf>
    <xf numFmtId="49" fontId="8" fillId="0" borderId="1" xfId="0" applyNumberFormat="1" applyFont="1" applyBorder="1" applyAlignment="1">
      <alignment horizontal="center" vertical="top"/>
    </xf>
    <xf numFmtId="3" fontId="1" fillId="0" borderId="19" xfId="0" applyNumberFormat="1" applyFont="1" applyFill="1" applyBorder="1" applyAlignment="1">
      <alignment horizontal="center" vertical="center" wrapText="1"/>
    </xf>
    <xf numFmtId="3" fontId="1" fillId="6" borderId="21" xfId="0" applyNumberFormat="1" applyFont="1" applyFill="1" applyBorder="1" applyAlignment="1">
      <alignment horizontal="left" vertical="top" wrapText="1"/>
    </xf>
    <xf numFmtId="3" fontId="1" fillId="0" borderId="50" xfId="0" applyNumberFormat="1" applyFont="1" applyBorder="1" applyAlignment="1">
      <alignment horizontal="center" vertical="top"/>
    </xf>
    <xf numFmtId="3" fontId="1" fillId="0" borderId="20" xfId="0" applyNumberFormat="1" applyFont="1" applyBorder="1" applyAlignment="1">
      <alignment horizontal="center" vertical="top"/>
    </xf>
    <xf numFmtId="49" fontId="8" fillId="9" borderId="29" xfId="0" applyNumberFormat="1" applyFont="1" applyFill="1" applyBorder="1" applyAlignment="1">
      <alignment horizontal="center" vertical="top"/>
    </xf>
    <xf numFmtId="49" fontId="8" fillId="10" borderId="3" xfId="0" applyNumberFormat="1" applyFont="1" applyFill="1" applyBorder="1" applyAlignment="1">
      <alignment horizontal="center" vertical="top"/>
    </xf>
    <xf numFmtId="49" fontId="8" fillId="6" borderId="31" xfId="0" applyNumberFormat="1" applyFont="1" applyFill="1" applyBorder="1" applyAlignment="1">
      <alignment vertical="top"/>
    </xf>
    <xf numFmtId="3" fontId="8" fillId="6" borderId="3" xfId="0" applyNumberFormat="1" applyFont="1" applyFill="1" applyBorder="1" applyAlignment="1">
      <alignment horizontal="left" vertical="top" wrapText="1"/>
    </xf>
    <xf numFmtId="3" fontId="1" fillId="6" borderId="40"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xf>
    <xf numFmtId="164" fontId="8" fillId="6" borderId="29" xfId="0" applyNumberFormat="1" applyFont="1" applyFill="1" applyBorder="1" applyAlignment="1">
      <alignment horizontal="center" vertical="top" wrapText="1"/>
    </xf>
    <xf numFmtId="3" fontId="1" fillId="6" borderId="5" xfId="0" applyNumberFormat="1" applyFont="1" applyFill="1" applyBorder="1" applyAlignment="1">
      <alignment horizontal="left" vertical="top" wrapText="1"/>
    </xf>
    <xf numFmtId="3" fontId="1" fillId="6" borderId="0" xfId="0" applyNumberFormat="1" applyFont="1" applyFill="1" applyBorder="1" applyAlignment="1">
      <alignment horizontal="center" vertical="center" wrapText="1"/>
    </xf>
    <xf numFmtId="49" fontId="8" fillId="6" borderId="66" xfId="0" applyNumberFormat="1" applyFont="1" applyFill="1" applyBorder="1" applyAlignment="1">
      <alignment horizontal="center" vertical="top"/>
    </xf>
    <xf numFmtId="3" fontId="1" fillId="6" borderId="11" xfId="0" applyNumberFormat="1" applyFont="1" applyFill="1" applyBorder="1" applyAlignment="1">
      <alignment horizontal="center" vertical="center" wrapText="1"/>
    </xf>
    <xf numFmtId="49" fontId="8" fillId="6" borderId="0" xfId="0" applyNumberFormat="1" applyFont="1" applyFill="1" applyBorder="1" applyAlignment="1">
      <alignment horizontal="center" vertical="top"/>
    </xf>
    <xf numFmtId="3" fontId="1" fillId="6" borderId="39" xfId="0" applyNumberFormat="1" applyFont="1" applyFill="1" applyBorder="1" applyAlignment="1">
      <alignment horizontal="center" vertical="center" wrapText="1"/>
    </xf>
    <xf numFmtId="3" fontId="1" fillId="6" borderId="13" xfId="0" applyNumberFormat="1" applyFont="1" applyFill="1" applyBorder="1" applyAlignment="1">
      <alignment vertical="top" wrapText="1"/>
    </xf>
    <xf numFmtId="3" fontId="1" fillId="6" borderId="12" xfId="0" applyNumberFormat="1" applyFont="1" applyFill="1" applyBorder="1" applyAlignment="1">
      <alignment vertical="top" wrapText="1"/>
    </xf>
    <xf numFmtId="3" fontId="1" fillId="0" borderId="13" xfId="0" applyNumberFormat="1" applyFont="1" applyFill="1" applyBorder="1" applyAlignment="1">
      <alignment vertical="top" wrapText="1"/>
    </xf>
    <xf numFmtId="3" fontId="1" fillId="0" borderId="57" xfId="0" applyNumberFormat="1" applyFont="1" applyFill="1" applyBorder="1" applyAlignment="1">
      <alignment horizontal="center" vertical="top"/>
    </xf>
    <xf numFmtId="164" fontId="8" fillId="6" borderId="12" xfId="0" applyNumberFormat="1" applyFont="1" applyFill="1" applyBorder="1" applyAlignment="1">
      <alignment horizontal="center" vertical="top" wrapText="1"/>
    </xf>
    <xf numFmtId="3" fontId="1" fillId="6" borderId="16" xfId="0" applyNumberFormat="1" applyFont="1" applyFill="1" applyBorder="1" applyAlignment="1">
      <alignment vertical="top" wrapText="1"/>
    </xf>
    <xf numFmtId="3" fontId="1" fillId="0" borderId="39"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top" wrapText="1"/>
    </xf>
    <xf numFmtId="3" fontId="1" fillId="0" borderId="58" xfId="0" applyNumberFormat="1" applyFont="1" applyFill="1" applyBorder="1" applyAlignment="1">
      <alignment vertical="top" wrapText="1"/>
    </xf>
    <xf numFmtId="3" fontId="1" fillId="6" borderId="10" xfId="0" applyNumberFormat="1" applyFont="1" applyFill="1" applyBorder="1" applyAlignment="1">
      <alignment vertical="top" wrapText="1"/>
    </xf>
    <xf numFmtId="3" fontId="1" fillId="0" borderId="12" xfId="0" applyNumberFormat="1" applyFont="1" applyFill="1" applyBorder="1" applyAlignment="1">
      <alignment vertical="top" wrapText="1"/>
    </xf>
    <xf numFmtId="3" fontId="1" fillId="0" borderId="45" xfId="0" applyNumberFormat="1" applyFont="1" applyFill="1" applyBorder="1" applyAlignment="1">
      <alignment horizontal="center" vertical="top"/>
    </xf>
    <xf numFmtId="3" fontId="8" fillId="6" borderId="13" xfId="0" applyNumberFormat="1" applyFont="1" applyFill="1" applyBorder="1" applyAlignment="1">
      <alignment horizontal="center" vertical="top"/>
    </xf>
    <xf numFmtId="164" fontId="8" fillId="6" borderId="13" xfId="0" applyNumberFormat="1" applyFont="1" applyFill="1" applyBorder="1" applyAlignment="1">
      <alignment horizontal="center" vertical="top" wrapText="1"/>
    </xf>
    <xf numFmtId="3" fontId="1" fillId="6" borderId="13"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49" fontId="8" fillId="0" borderId="0" xfId="0" applyNumberFormat="1" applyFont="1" applyBorder="1" applyAlignment="1">
      <alignment horizontal="center" vertical="top"/>
    </xf>
    <xf numFmtId="3" fontId="1" fillId="6" borderId="19" xfId="0" applyNumberFormat="1" applyFont="1" applyFill="1" applyBorder="1" applyAlignment="1">
      <alignment vertical="top" wrapText="1"/>
    </xf>
    <xf numFmtId="3" fontId="1" fillId="0" borderId="20" xfId="0" applyNumberFormat="1" applyFont="1" applyFill="1" applyBorder="1" applyAlignment="1">
      <alignment horizontal="center" vertical="center" wrapText="1"/>
    </xf>
    <xf numFmtId="164" fontId="8" fillId="7" borderId="47" xfId="0" applyNumberFormat="1" applyFont="1" applyFill="1" applyBorder="1" applyAlignment="1">
      <alignment horizontal="center" vertical="top" wrapText="1"/>
    </xf>
    <xf numFmtId="164" fontId="8" fillId="7" borderId="13" xfId="0" applyNumberFormat="1" applyFont="1" applyFill="1" applyBorder="1" applyAlignment="1">
      <alignment horizontal="center" vertical="top" wrapText="1"/>
    </xf>
    <xf numFmtId="3" fontId="1" fillId="0" borderId="21" xfId="0" applyNumberFormat="1" applyFont="1" applyFill="1" applyBorder="1" applyAlignment="1">
      <alignment vertical="top" wrapText="1"/>
    </xf>
    <xf numFmtId="3" fontId="1" fillId="0" borderId="3" xfId="0" applyNumberFormat="1" applyFont="1" applyFill="1" applyBorder="1" applyAlignment="1">
      <alignment horizontal="center" vertical="center" textRotation="90" wrapText="1"/>
    </xf>
    <xf numFmtId="164" fontId="1" fillId="6" borderId="67" xfId="0" applyNumberFormat="1" applyFont="1" applyFill="1" applyBorder="1" applyAlignment="1">
      <alignment horizontal="center" vertical="top"/>
    </xf>
    <xf numFmtId="164" fontId="1" fillId="0" borderId="5" xfId="0" applyNumberFormat="1" applyFont="1" applyBorder="1" applyAlignment="1">
      <alignment horizontal="center" vertical="top"/>
    </xf>
    <xf numFmtId="164" fontId="1" fillId="0" borderId="68" xfId="0" applyNumberFormat="1" applyFont="1" applyBorder="1" applyAlignment="1">
      <alignment horizontal="center" vertical="top"/>
    </xf>
    <xf numFmtId="3" fontId="1" fillId="0" borderId="31" xfId="0" applyNumberFormat="1" applyFont="1" applyBorder="1" applyAlignment="1">
      <alignment horizontal="center" vertical="top"/>
    </xf>
    <xf numFmtId="49" fontId="8" fillId="0" borderId="0" xfId="0" applyNumberFormat="1" applyFont="1" applyBorder="1" applyAlignment="1">
      <alignment vertical="top"/>
    </xf>
    <xf numFmtId="3" fontId="1" fillId="0" borderId="39" xfId="0" applyNumberFormat="1" applyFont="1" applyFill="1" applyBorder="1" applyAlignment="1">
      <alignment horizontal="center" vertical="center" textRotation="90" wrapText="1"/>
    </xf>
    <xf numFmtId="3" fontId="1" fillId="0" borderId="58"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0" borderId="58" xfId="0" applyNumberFormat="1" applyFont="1" applyBorder="1" applyAlignment="1">
      <alignment horizontal="center" vertical="top"/>
    </xf>
    <xf numFmtId="164" fontId="1" fillId="0" borderId="15" xfId="0" applyNumberFormat="1" applyFont="1" applyBorder="1" applyAlignment="1">
      <alignment horizontal="center" vertical="top"/>
    </xf>
    <xf numFmtId="3" fontId="1" fillId="0" borderId="50"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49" fontId="8" fillId="0" borderId="31" xfId="0" applyNumberFormat="1" applyFont="1" applyBorder="1" applyAlignment="1">
      <alignment vertical="top"/>
    </xf>
    <xf numFmtId="3" fontId="1" fillId="0" borderId="40" xfId="0" applyNumberFormat="1" applyFont="1" applyFill="1" applyBorder="1" applyAlignment="1">
      <alignment horizontal="center" vertical="center" wrapText="1"/>
    </xf>
    <xf numFmtId="3" fontId="1" fillId="0" borderId="5" xfId="0" applyNumberFormat="1" applyFont="1" applyBorder="1" applyAlignment="1">
      <alignment horizontal="center" vertical="top"/>
    </xf>
    <xf numFmtId="3" fontId="1" fillId="0" borderId="29" xfId="0" applyNumberFormat="1" applyFont="1" applyFill="1" applyBorder="1" applyAlignment="1">
      <alignment horizontal="left" vertical="top"/>
    </xf>
    <xf numFmtId="164" fontId="1" fillId="8" borderId="32" xfId="0" applyNumberFormat="1" applyFont="1" applyFill="1" applyBorder="1" applyAlignment="1">
      <alignment horizontal="center" vertical="top"/>
    </xf>
    <xf numFmtId="164" fontId="1" fillId="8" borderId="12" xfId="0" applyNumberFormat="1" applyFont="1" applyFill="1" applyBorder="1" applyAlignment="1">
      <alignment horizontal="center" vertical="top"/>
    </xf>
    <xf numFmtId="3" fontId="1" fillId="0" borderId="32" xfId="0" applyNumberFormat="1" applyFont="1" applyFill="1" applyBorder="1" applyAlignment="1">
      <alignment horizontal="left" vertical="top"/>
    </xf>
    <xf numFmtId="3" fontId="1" fillId="0" borderId="57" xfId="0" applyNumberFormat="1" applyFont="1" applyBorder="1" applyAlignment="1">
      <alignment horizontal="center" vertical="top"/>
    </xf>
    <xf numFmtId="164" fontId="1" fillId="6" borderId="33" xfId="0" applyNumberFormat="1" applyFont="1" applyFill="1" applyBorder="1" applyAlignment="1">
      <alignment horizontal="center" vertical="top"/>
    </xf>
    <xf numFmtId="164" fontId="1" fillId="6" borderId="58" xfId="0" applyNumberFormat="1" applyFont="1" applyFill="1" applyBorder="1" applyAlignment="1">
      <alignment horizontal="center" vertical="top"/>
    </xf>
    <xf numFmtId="164" fontId="10" fillId="6" borderId="58" xfId="0" applyNumberFormat="1" applyFont="1" applyFill="1" applyBorder="1" applyAlignment="1">
      <alignment horizontal="center" vertical="top"/>
    </xf>
    <xf numFmtId="0" fontId="1" fillId="6" borderId="47" xfId="0" applyFont="1" applyFill="1" applyBorder="1" applyAlignment="1">
      <alignment vertical="top" wrapText="1"/>
    </xf>
    <xf numFmtId="0" fontId="1" fillId="6" borderId="33" xfId="0" applyFont="1" applyFill="1" applyBorder="1" applyAlignment="1">
      <alignment vertical="top" wrapText="1"/>
    </xf>
    <xf numFmtId="49" fontId="1" fillId="4" borderId="32" xfId="0" applyNumberFormat="1" applyFont="1" applyFill="1" applyBorder="1" applyAlignment="1">
      <alignment horizontal="center" vertical="top"/>
    </xf>
    <xf numFmtId="49" fontId="13" fillId="0" borderId="10" xfId="0" applyNumberFormat="1" applyFont="1" applyBorder="1" applyAlignment="1">
      <alignment vertical="top"/>
    </xf>
    <xf numFmtId="3" fontId="1" fillId="0" borderId="39"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3" fontId="1" fillId="0" borderId="16" xfId="0" applyNumberFormat="1" applyFont="1" applyFill="1" applyBorder="1" applyAlignment="1">
      <alignment horizontal="center" vertical="top"/>
    </xf>
    <xf numFmtId="3" fontId="1" fillId="0" borderId="43" xfId="0" applyNumberFormat="1" applyFont="1" applyFill="1" applyBorder="1" applyAlignment="1">
      <alignment horizontal="center" vertical="top"/>
    </xf>
    <xf numFmtId="0" fontId="1" fillId="6" borderId="12" xfId="0" applyFont="1" applyFill="1" applyBorder="1" applyAlignment="1">
      <alignment horizontal="center" vertical="top"/>
    </xf>
    <xf numFmtId="0" fontId="1" fillId="0" borderId="47" xfId="0" applyFont="1" applyFill="1" applyBorder="1" applyAlignment="1">
      <alignment horizontal="left" vertical="top" wrapText="1"/>
    </xf>
    <xf numFmtId="0" fontId="1" fillId="0" borderId="46"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0" fontId="1" fillId="0" borderId="9" xfId="0" applyNumberFormat="1" applyFont="1" applyFill="1" applyBorder="1" applyAlignment="1">
      <alignment horizontal="center" vertical="top"/>
    </xf>
    <xf numFmtId="3" fontId="1" fillId="0" borderId="39"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0" fontId="1" fillId="0"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49" fontId="8" fillId="4" borderId="41" xfId="0" applyNumberFormat="1" applyFont="1" applyFill="1" applyBorder="1" applyAlignment="1">
      <alignment horizontal="center" vertical="top"/>
    </xf>
    <xf numFmtId="49" fontId="8" fillId="5" borderId="43" xfId="0" applyNumberFormat="1" applyFont="1" applyFill="1" applyBorder="1" applyAlignment="1">
      <alignment horizontal="center" vertical="top"/>
    </xf>
    <xf numFmtId="3" fontId="8" fillId="6" borderId="65" xfId="0" applyNumberFormat="1" applyFont="1" applyFill="1" applyBorder="1" applyAlignment="1">
      <alignment horizontal="center" vertical="top" wrapText="1"/>
    </xf>
    <xf numFmtId="0" fontId="1" fillId="6" borderId="41" xfId="0" applyFont="1" applyFill="1" applyBorder="1" applyAlignment="1">
      <alignment horizontal="left" vertical="top" wrapText="1"/>
    </xf>
    <xf numFmtId="0" fontId="1" fillId="6" borderId="42" xfId="0" applyNumberFormat="1" applyFont="1" applyFill="1" applyBorder="1" applyAlignment="1">
      <alignment horizontal="center" vertical="top"/>
    </xf>
    <xf numFmtId="49" fontId="8" fillId="4" borderId="9" xfId="0" applyNumberFormat="1" applyFont="1" applyFill="1" applyBorder="1" applyAlignment="1">
      <alignment horizontal="center" vertical="top"/>
    </xf>
    <xf numFmtId="49" fontId="8" fillId="5" borderId="66" xfId="0" applyNumberFormat="1" applyFont="1" applyFill="1" applyBorder="1" applyAlignment="1">
      <alignment horizontal="center" vertical="top"/>
    </xf>
    <xf numFmtId="164" fontId="11" fillId="6" borderId="32" xfId="0" applyNumberFormat="1" applyFont="1" applyFill="1" applyBorder="1" applyAlignment="1">
      <alignment horizontal="center" vertical="top" wrapText="1"/>
    </xf>
    <xf numFmtId="164" fontId="11" fillId="6" borderId="12" xfId="0" applyNumberFormat="1" applyFont="1" applyFill="1" applyBorder="1" applyAlignment="1">
      <alignment horizontal="center" vertical="top" wrapText="1"/>
    </xf>
    <xf numFmtId="49" fontId="1" fillId="6" borderId="47" xfId="0" applyNumberFormat="1" applyFont="1" applyFill="1" applyBorder="1" applyAlignment="1">
      <alignment vertical="top" wrapText="1"/>
    </xf>
    <xf numFmtId="49" fontId="7" fillId="6" borderId="46" xfId="0" applyNumberFormat="1" applyFont="1" applyFill="1" applyBorder="1" applyAlignment="1">
      <alignment vertical="top"/>
    </xf>
    <xf numFmtId="49" fontId="7" fillId="6" borderId="16" xfId="0" applyNumberFormat="1" applyFont="1" applyFill="1" applyBorder="1" applyAlignment="1">
      <alignment vertical="top"/>
    </xf>
    <xf numFmtId="49" fontId="7" fillId="6" borderId="17"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0" fontId="1" fillId="6" borderId="47" xfId="0" applyFont="1" applyFill="1" applyBorder="1" applyAlignment="1">
      <alignment horizontal="left" vertical="top" wrapText="1"/>
    </xf>
    <xf numFmtId="0" fontId="1" fillId="6" borderId="14" xfId="0" applyFont="1" applyFill="1" applyBorder="1" applyAlignment="1">
      <alignment horizontal="center" vertical="top" wrapText="1"/>
    </xf>
    <xf numFmtId="0" fontId="1" fillId="0" borderId="36" xfId="0" applyFont="1" applyFill="1" applyBorder="1" applyAlignment="1">
      <alignment horizontal="center" vertical="top" wrapText="1"/>
    </xf>
    <xf numFmtId="3" fontId="1" fillId="6" borderId="57" xfId="0" applyNumberFormat="1" applyFont="1" applyFill="1" applyBorder="1" applyAlignment="1">
      <alignment horizontal="center" vertical="center" textRotation="90" wrapText="1"/>
    </xf>
    <xf numFmtId="3" fontId="8" fillId="6" borderId="65" xfId="0" applyNumberFormat="1" applyFont="1" applyFill="1" applyBorder="1" applyAlignment="1">
      <alignment vertical="top"/>
    </xf>
    <xf numFmtId="164" fontId="10" fillId="6" borderId="32" xfId="0" applyNumberFormat="1" applyFont="1" applyFill="1" applyBorder="1" applyAlignment="1">
      <alignment horizontal="center" vertical="top"/>
    </xf>
    <xf numFmtId="164" fontId="10" fillId="6" borderId="12" xfId="0" applyNumberFormat="1" applyFont="1" applyFill="1" applyBorder="1" applyAlignment="1">
      <alignment horizontal="center" vertical="top"/>
    </xf>
    <xf numFmtId="3" fontId="1" fillId="6" borderId="47" xfId="0" applyNumberFormat="1" applyFont="1" applyFill="1" applyBorder="1" applyAlignment="1">
      <alignment horizontal="center" vertical="top"/>
    </xf>
    <xf numFmtId="3" fontId="1" fillId="0" borderId="64" xfId="0" applyNumberFormat="1" applyFont="1" applyBorder="1" applyAlignment="1">
      <alignment horizontal="center" vertical="top"/>
    </xf>
    <xf numFmtId="3" fontId="8" fillId="6" borderId="58" xfId="0" applyNumberFormat="1" applyFont="1" applyFill="1" applyBorder="1" applyAlignment="1">
      <alignment horizontal="center" vertical="top"/>
    </xf>
    <xf numFmtId="3" fontId="1" fillId="6" borderId="39" xfId="0" applyNumberFormat="1" applyFont="1" applyFill="1" applyBorder="1" applyAlignment="1">
      <alignment horizontal="left" vertical="top" wrapText="1"/>
    </xf>
    <xf numFmtId="164" fontId="8" fillId="7" borderId="47" xfId="0" applyNumberFormat="1" applyFont="1" applyFill="1" applyBorder="1" applyAlignment="1">
      <alignment horizontal="center" vertical="top"/>
    </xf>
    <xf numFmtId="3" fontId="1" fillId="6" borderId="32" xfId="0" applyNumberFormat="1" applyFont="1" applyFill="1" applyBorder="1" applyAlignment="1">
      <alignment horizontal="center" vertical="top"/>
    </xf>
    <xf numFmtId="3" fontId="1" fillId="0" borderId="48" xfId="0" applyNumberFormat="1" applyFont="1" applyBorder="1" applyAlignment="1">
      <alignment horizontal="center" vertical="top"/>
    </xf>
    <xf numFmtId="49" fontId="8" fillId="4" borderId="22" xfId="0" applyNumberFormat="1" applyFont="1" applyFill="1" applyBorder="1" applyAlignment="1">
      <alignment horizontal="center" vertical="top"/>
    </xf>
    <xf numFmtId="49" fontId="8" fillId="5" borderId="22" xfId="0" applyNumberFormat="1" applyFont="1" applyFill="1" applyBorder="1" applyAlignment="1">
      <alignment horizontal="center" vertical="top"/>
    </xf>
    <xf numFmtId="164" fontId="8" fillId="5" borderId="22" xfId="0" applyNumberFormat="1" applyFont="1" applyFill="1" applyBorder="1" applyAlignment="1">
      <alignment horizontal="center" vertical="top"/>
    </xf>
    <xf numFmtId="49" fontId="8" fillId="4" borderId="60" xfId="0" applyNumberFormat="1" applyFont="1" applyFill="1" applyBorder="1" applyAlignment="1">
      <alignment horizontal="center" vertical="top"/>
    </xf>
    <xf numFmtId="49" fontId="8" fillId="5" borderId="26" xfId="0" applyNumberFormat="1" applyFont="1" applyFill="1" applyBorder="1" applyAlignment="1">
      <alignment horizontal="center" vertical="top"/>
    </xf>
    <xf numFmtId="164" fontId="1" fillId="0" borderId="29"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3" fontId="1" fillId="6" borderId="14" xfId="0" applyNumberFormat="1" applyFont="1" applyFill="1" applyBorder="1" applyAlignment="1">
      <alignment horizontal="left" vertical="top" wrapText="1"/>
    </xf>
    <xf numFmtId="3" fontId="1" fillId="6" borderId="63" xfId="0" applyNumberFormat="1" applyFont="1" applyFill="1" applyBorder="1" applyAlignment="1">
      <alignment horizontal="center" vertical="top"/>
    </xf>
    <xf numFmtId="3" fontId="7" fillId="0" borderId="10" xfId="0" applyNumberFormat="1" applyFont="1" applyFill="1" applyBorder="1" applyAlignment="1">
      <alignment horizontal="center" vertical="center" textRotation="90" wrapText="1"/>
    </xf>
    <xf numFmtId="3" fontId="15" fillId="0" borderId="12" xfId="0" applyNumberFormat="1" applyFont="1" applyBorder="1" applyAlignment="1">
      <alignment horizontal="center" vertical="top"/>
    </xf>
    <xf numFmtId="3" fontId="15" fillId="7" borderId="13" xfId="0" applyNumberFormat="1" applyFont="1" applyFill="1" applyBorder="1" applyAlignment="1">
      <alignment horizontal="center" vertical="top" wrapText="1"/>
    </xf>
    <xf numFmtId="165" fontId="15" fillId="7" borderId="22" xfId="0" applyNumberFormat="1" applyFont="1" applyFill="1" applyBorder="1" applyAlignment="1">
      <alignment horizontal="center" vertical="top" wrapText="1"/>
    </xf>
    <xf numFmtId="165" fontId="15" fillId="7" borderId="13" xfId="0" applyNumberFormat="1" applyFont="1" applyFill="1" applyBorder="1" applyAlignment="1">
      <alignment horizontal="center" vertical="top" wrapText="1"/>
    </xf>
    <xf numFmtId="3" fontId="8" fillId="8" borderId="3" xfId="0" applyNumberFormat="1" applyFont="1" applyFill="1" applyBorder="1" applyAlignment="1">
      <alignment vertical="top" wrapText="1"/>
    </xf>
    <xf numFmtId="164" fontId="1" fillId="8" borderId="29" xfId="0" applyNumberFormat="1" applyFont="1" applyFill="1" applyBorder="1" applyAlignment="1">
      <alignment horizontal="center" vertical="top" wrapText="1"/>
    </xf>
    <xf numFmtId="164" fontId="1" fillId="8" borderId="5" xfId="0" applyNumberFormat="1" applyFont="1" applyFill="1" applyBorder="1" applyAlignment="1">
      <alignment horizontal="center" vertical="top" wrapText="1"/>
    </xf>
    <xf numFmtId="3" fontId="1" fillId="6" borderId="29" xfId="0" applyNumberFormat="1" applyFont="1" applyFill="1" applyBorder="1" applyAlignment="1">
      <alignment horizontal="left" vertical="top" wrapText="1"/>
    </xf>
    <xf numFmtId="164" fontId="1" fillId="0" borderId="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7" fillId="6" borderId="10" xfId="0" applyNumberFormat="1" applyFont="1" applyFill="1" applyBorder="1" applyAlignment="1">
      <alignment horizontal="center" vertical="top" textRotation="90" wrapText="1"/>
    </xf>
    <xf numFmtId="3" fontId="1" fillId="6" borderId="53" xfId="0" applyNumberFormat="1" applyFont="1" applyFill="1" applyBorder="1" applyAlignment="1">
      <alignment horizontal="left" vertical="top" wrapText="1"/>
    </xf>
    <xf numFmtId="49" fontId="13" fillId="0" borderId="19" xfId="0" applyNumberFormat="1" applyFont="1" applyBorder="1" applyAlignment="1">
      <alignment vertical="top"/>
    </xf>
    <xf numFmtId="3" fontId="7" fillId="0" borderId="19" xfId="0" applyNumberFormat="1" applyFont="1" applyFill="1" applyBorder="1" applyAlignment="1">
      <alignment horizontal="center" vertical="center" textRotation="90" wrapText="1"/>
    </xf>
    <xf numFmtId="3" fontId="15" fillId="0" borderId="21" xfId="0" applyNumberFormat="1" applyFont="1" applyBorder="1" applyAlignment="1">
      <alignment horizontal="center" vertical="top"/>
    </xf>
    <xf numFmtId="3" fontId="15" fillId="7" borderId="38" xfId="0" applyNumberFormat="1" applyFont="1" applyFill="1" applyBorder="1" applyAlignment="1">
      <alignment horizontal="center" vertical="top" wrapText="1"/>
    </xf>
    <xf numFmtId="3" fontId="1" fillId="6" borderId="22" xfId="0" applyNumberFormat="1" applyFont="1" applyFill="1" applyBorder="1" applyAlignment="1">
      <alignment horizontal="left" vertical="top" wrapText="1"/>
    </xf>
    <xf numFmtId="3" fontId="1" fillId="6" borderId="54" xfId="0" applyNumberFormat="1" applyFont="1" applyFill="1" applyBorder="1" applyAlignment="1">
      <alignment horizontal="center" vertical="top" wrapText="1"/>
    </xf>
    <xf numFmtId="3" fontId="1" fillId="6" borderId="51" xfId="0" applyNumberFormat="1" applyFont="1" applyFill="1" applyBorder="1" applyAlignment="1">
      <alignment horizontal="center" vertical="top" wrapText="1"/>
    </xf>
    <xf numFmtId="3" fontId="7" fillId="0" borderId="3" xfId="0" applyNumberFormat="1" applyFont="1" applyFill="1" applyBorder="1" applyAlignment="1">
      <alignment horizontal="center" vertical="center" textRotation="90" wrapText="1"/>
    </xf>
    <xf numFmtId="3" fontId="15" fillId="0" borderId="5" xfId="0" applyNumberFormat="1" applyFont="1" applyBorder="1" applyAlignment="1">
      <alignment horizontal="center" vertical="top"/>
    </xf>
    <xf numFmtId="3" fontId="7" fillId="0" borderId="5" xfId="0" applyNumberFormat="1" applyFont="1" applyBorder="1" applyAlignment="1">
      <alignment horizontal="center" vertical="top"/>
    </xf>
    <xf numFmtId="164" fontId="7" fillId="0" borderId="29" xfId="0" applyNumberFormat="1" applyFont="1" applyBorder="1" applyAlignment="1">
      <alignment horizontal="center" vertical="top"/>
    </xf>
    <xf numFmtId="164" fontId="7" fillId="0" borderId="5" xfId="0" applyNumberFormat="1" applyFont="1" applyBorder="1" applyAlignment="1">
      <alignment horizontal="center" vertical="top"/>
    </xf>
    <xf numFmtId="3" fontId="1" fillId="8" borderId="29" xfId="0" applyNumberFormat="1" applyFont="1" applyFill="1" applyBorder="1" applyAlignment="1">
      <alignment vertical="top" wrapText="1"/>
    </xf>
    <xf numFmtId="3" fontId="1" fillId="8" borderId="2" xfId="0" applyNumberFormat="1" applyFont="1" applyFill="1" applyBorder="1" applyAlignment="1">
      <alignment horizontal="center" vertical="top"/>
    </xf>
    <xf numFmtId="3" fontId="1" fillId="8" borderId="40" xfId="0" applyNumberFormat="1" applyFont="1" applyFill="1" applyBorder="1" applyAlignment="1">
      <alignment horizontal="center" vertical="top"/>
    </xf>
    <xf numFmtId="3" fontId="1" fillId="8" borderId="4" xfId="0" applyNumberFormat="1" applyFont="1" applyFill="1" applyBorder="1" applyAlignment="1">
      <alignment horizontal="center" vertical="top"/>
    </xf>
    <xf numFmtId="3" fontId="8" fillId="6" borderId="17" xfId="0" applyNumberFormat="1" applyFont="1" applyFill="1" applyBorder="1" applyAlignment="1">
      <alignment horizontal="center" vertical="top" wrapText="1"/>
    </xf>
    <xf numFmtId="3" fontId="15" fillId="6" borderId="12" xfId="0" applyNumberFormat="1" applyFont="1" applyFill="1" applyBorder="1" applyAlignment="1">
      <alignment horizontal="center" vertical="top"/>
    </xf>
    <xf numFmtId="3" fontId="7" fillId="6" borderId="12" xfId="0" applyNumberFormat="1" applyFont="1" applyFill="1" applyBorder="1" applyAlignment="1">
      <alignment horizontal="center" vertical="top"/>
    </xf>
    <xf numFmtId="164" fontId="1" fillId="6" borderId="33" xfId="1" applyNumberFormat="1" applyFont="1" applyFill="1" applyBorder="1" applyAlignment="1">
      <alignment horizontal="left" vertical="top" wrapText="1"/>
    </xf>
    <xf numFmtId="0" fontId="1" fillId="6" borderId="34" xfId="0" applyNumberFormat="1" applyFont="1" applyFill="1" applyBorder="1" applyAlignment="1">
      <alignment horizontal="center" vertical="top"/>
    </xf>
    <xf numFmtId="0" fontId="1" fillId="6" borderId="14" xfId="0" applyNumberFormat="1" applyFont="1" applyFill="1" applyBorder="1" applyAlignment="1">
      <alignment horizontal="center" vertical="top"/>
    </xf>
    <xf numFmtId="0" fontId="1" fillId="6" borderId="36" xfId="0" applyNumberFormat="1" applyFont="1" applyFill="1" applyBorder="1" applyAlignment="1">
      <alignment horizontal="center" vertical="top"/>
    </xf>
    <xf numFmtId="164" fontId="1" fillId="6" borderId="32" xfId="0" applyNumberFormat="1" applyFont="1" applyFill="1" applyBorder="1" applyAlignment="1">
      <alignment vertical="top" wrapText="1"/>
    </xf>
    <xf numFmtId="164" fontId="1" fillId="6" borderId="12" xfId="0" applyNumberFormat="1" applyFont="1" applyFill="1" applyBorder="1" applyAlignment="1">
      <alignment vertical="top" wrapText="1"/>
    </xf>
    <xf numFmtId="164" fontId="1" fillId="6" borderId="41" xfId="1" applyNumberFormat="1" applyFont="1" applyFill="1" applyBorder="1" applyAlignment="1">
      <alignment horizontal="left" vertical="top" wrapText="1"/>
    </xf>
    <xf numFmtId="0" fontId="1" fillId="6" borderId="9" xfId="0" applyNumberFormat="1" applyFont="1" applyFill="1" applyBorder="1" applyAlignment="1">
      <alignment horizontal="center" vertical="top"/>
    </xf>
    <xf numFmtId="0" fontId="1" fillId="6" borderId="0" xfId="0" applyNumberFormat="1" applyFont="1" applyFill="1" applyBorder="1" applyAlignment="1">
      <alignment horizontal="center" vertical="top"/>
    </xf>
    <xf numFmtId="0" fontId="1" fillId="6" borderId="11" xfId="0" applyNumberFormat="1" applyFont="1" applyFill="1" applyBorder="1" applyAlignment="1">
      <alignment horizontal="center" vertical="top"/>
    </xf>
    <xf numFmtId="0" fontId="1" fillId="6" borderId="37" xfId="0" applyNumberFormat="1" applyFont="1" applyFill="1" applyBorder="1" applyAlignment="1">
      <alignment horizontal="center" vertical="top"/>
    </xf>
    <xf numFmtId="0" fontId="1" fillId="6" borderId="43" xfId="0" applyNumberFormat="1" applyFont="1" applyFill="1" applyBorder="1" applyAlignment="1">
      <alignment horizontal="center" vertical="top"/>
    </xf>
    <xf numFmtId="0" fontId="1" fillId="6" borderId="44" xfId="0" applyNumberFormat="1" applyFont="1" applyFill="1" applyBorder="1" applyAlignment="1">
      <alignment horizontal="center" vertical="top"/>
    </xf>
    <xf numFmtId="0" fontId="1" fillId="6" borderId="59" xfId="0" applyNumberFormat="1" applyFont="1" applyFill="1" applyBorder="1" applyAlignment="1">
      <alignment horizontal="center" vertical="top"/>
    </xf>
    <xf numFmtId="164" fontId="1" fillId="6" borderId="32" xfId="1" applyNumberFormat="1" applyFont="1" applyFill="1" applyBorder="1" applyAlignment="1">
      <alignment horizontal="left" vertical="top" wrapText="1"/>
    </xf>
    <xf numFmtId="3" fontId="1" fillId="6" borderId="10" xfId="0" applyNumberFormat="1" applyFont="1" applyFill="1" applyBorder="1" applyAlignment="1">
      <alignment horizontal="center" vertical="top" textRotation="90" wrapText="1"/>
    </xf>
    <xf numFmtId="164" fontId="1" fillId="6" borderId="47" xfId="1" applyNumberFormat="1" applyFont="1" applyFill="1" applyBorder="1" applyAlignment="1">
      <alignment horizontal="left" vertical="top" wrapText="1"/>
    </xf>
    <xf numFmtId="0" fontId="1" fillId="6" borderId="46" xfId="0" applyNumberFormat="1" applyFont="1" applyFill="1" applyBorder="1" applyAlignment="1">
      <alignment horizontal="center" vertical="top"/>
    </xf>
    <xf numFmtId="0" fontId="1" fillId="6" borderId="17" xfId="0" applyNumberFormat="1" applyFont="1" applyFill="1" applyBorder="1" applyAlignment="1">
      <alignment horizontal="center" vertical="top"/>
    </xf>
    <xf numFmtId="164" fontId="1" fillId="6" borderId="22" xfId="1" applyNumberFormat="1" applyFont="1" applyFill="1" applyBorder="1" applyAlignment="1">
      <alignment horizontal="left" vertical="top" wrapText="1"/>
    </xf>
    <xf numFmtId="0" fontId="1" fillId="6" borderId="39" xfId="0" applyNumberFormat="1" applyFont="1" applyFill="1" applyBorder="1" applyAlignment="1">
      <alignment horizontal="center" vertical="top"/>
    </xf>
    <xf numFmtId="3" fontId="15" fillId="6" borderId="3" xfId="0" applyNumberFormat="1" applyFont="1" applyFill="1" applyBorder="1" applyAlignment="1">
      <alignment horizontal="left" vertical="top" wrapText="1"/>
    </xf>
    <xf numFmtId="3" fontId="7" fillId="0" borderId="4" xfId="0" applyNumberFormat="1" applyFont="1" applyBorder="1" applyAlignment="1">
      <alignment horizontal="center" vertical="center" wrapText="1"/>
    </xf>
    <xf numFmtId="164" fontId="7" fillId="8" borderId="29" xfId="0" applyNumberFormat="1" applyFont="1" applyFill="1" applyBorder="1" applyAlignment="1">
      <alignment horizontal="center" vertical="top"/>
    </xf>
    <xf numFmtId="164" fontId="7" fillId="8" borderId="5" xfId="0" applyNumberFormat="1" applyFont="1" applyFill="1" applyBorder="1" applyAlignment="1">
      <alignment horizontal="center" vertical="top"/>
    </xf>
    <xf numFmtId="3" fontId="1" fillId="0" borderId="40" xfId="0" applyNumberFormat="1" applyFont="1" applyFill="1" applyBorder="1" applyAlignment="1">
      <alignment vertical="top" wrapText="1"/>
    </xf>
    <xf numFmtId="3" fontId="1" fillId="0" borderId="40" xfId="0" applyNumberFormat="1" applyFont="1" applyFill="1" applyBorder="1" applyAlignment="1">
      <alignment horizontal="center" vertical="top"/>
    </xf>
    <xf numFmtId="3" fontId="7" fillId="0" borderId="37" xfId="0" applyNumberFormat="1" applyFont="1" applyFill="1" applyBorder="1" applyAlignment="1">
      <alignment vertical="top" wrapText="1"/>
    </xf>
    <xf numFmtId="3" fontId="7" fillId="0" borderId="37" xfId="0" applyNumberFormat="1" applyFont="1" applyFill="1" applyBorder="1" applyAlignment="1">
      <alignment horizontal="center" vertical="center" textRotation="90" wrapText="1"/>
    </xf>
    <xf numFmtId="4" fontId="1" fillId="6" borderId="0" xfId="0" applyNumberFormat="1" applyFont="1" applyFill="1" applyBorder="1" applyAlignment="1">
      <alignment horizontal="center" vertical="top" wrapText="1"/>
    </xf>
    <xf numFmtId="4" fontId="1" fillId="6" borderId="12" xfId="0" applyNumberFormat="1" applyFont="1" applyFill="1" applyBorder="1" applyAlignment="1">
      <alignment horizontal="center" vertical="top" wrapText="1"/>
    </xf>
    <xf numFmtId="3" fontId="1" fillId="6" borderId="34" xfId="1" applyNumberFormat="1" applyFont="1" applyFill="1" applyBorder="1" applyAlignment="1">
      <alignment horizontal="center" vertical="top"/>
    </xf>
    <xf numFmtId="3" fontId="1" fillId="6" borderId="45" xfId="1" applyNumberFormat="1" applyFont="1" applyFill="1" applyBorder="1" applyAlignment="1">
      <alignment horizontal="center" vertical="top"/>
    </xf>
    <xf numFmtId="3" fontId="1" fillId="8" borderId="36" xfId="1" applyNumberFormat="1" applyFont="1" applyFill="1" applyBorder="1" applyAlignment="1">
      <alignment horizontal="center" vertical="top"/>
    </xf>
    <xf numFmtId="3" fontId="7" fillId="0" borderId="10" xfId="0" applyNumberFormat="1" applyFont="1" applyFill="1" applyBorder="1" applyAlignment="1">
      <alignment vertical="top" wrapText="1"/>
    </xf>
    <xf numFmtId="4" fontId="1" fillId="0" borderId="0"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xf>
    <xf numFmtId="3" fontId="7" fillId="0" borderId="19" xfId="0" applyNumberFormat="1" applyFont="1" applyFill="1" applyBorder="1" applyAlignment="1">
      <alignment horizontal="left" vertical="top" wrapText="1"/>
    </xf>
    <xf numFmtId="4" fontId="15" fillId="7" borderId="22" xfId="0" applyNumberFormat="1" applyFont="1" applyFill="1" applyBorder="1" applyAlignment="1">
      <alignment horizontal="center" vertical="top" wrapText="1"/>
    </xf>
    <xf numFmtId="4" fontId="15" fillId="7" borderId="38" xfId="0" applyNumberFormat="1" applyFont="1" applyFill="1" applyBorder="1" applyAlignment="1">
      <alignment horizontal="center" vertical="top" wrapText="1"/>
    </xf>
    <xf numFmtId="0" fontId="1" fillId="6" borderId="18" xfId="0" applyNumberFormat="1" applyFont="1" applyFill="1" applyBorder="1" applyAlignment="1">
      <alignment horizontal="center" vertical="top"/>
    </xf>
    <xf numFmtId="0" fontId="1" fillId="6" borderId="19" xfId="0" applyNumberFormat="1" applyFont="1" applyFill="1" applyBorder="1" applyAlignment="1">
      <alignment horizontal="center" vertical="top"/>
    </xf>
    <xf numFmtId="0" fontId="1" fillId="6" borderId="20" xfId="0" applyNumberFormat="1" applyFont="1" applyFill="1" applyBorder="1" applyAlignment="1">
      <alignment horizontal="center" vertical="top"/>
    </xf>
    <xf numFmtId="49" fontId="8" fillId="4" borderId="18" xfId="0" applyNumberFormat="1" applyFont="1" applyFill="1" applyBorder="1" applyAlignment="1">
      <alignment horizontal="center" vertical="top"/>
    </xf>
    <xf numFmtId="49" fontId="8" fillId="5" borderId="69" xfId="0" applyNumberFormat="1" applyFont="1" applyFill="1" applyBorder="1" applyAlignment="1">
      <alignment horizontal="center" vertical="top"/>
    </xf>
    <xf numFmtId="164" fontId="8" fillId="5" borderId="60" xfId="0" applyNumberFormat="1" applyFont="1" applyFill="1" applyBorder="1" applyAlignment="1">
      <alignment horizontal="center" vertical="top"/>
    </xf>
    <xf numFmtId="164" fontId="8" fillId="4" borderId="60" xfId="0" applyNumberFormat="1" applyFont="1" applyFill="1" applyBorder="1" applyAlignment="1">
      <alignment horizontal="center" vertical="top"/>
    </xf>
    <xf numFmtId="164" fontId="8" fillId="4" borderId="61" xfId="0" applyNumberFormat="1" applyFont="1" applyFill="1" applyBorder="1" applyAlignment="1">
      <alignment horizontal="center" vertical="top"/>
    </xf>
    <xf numFmtId="49" fontId="8" fillId="3" borderId="25" xfId="0" applyNumberFormat="1" applyFont="1" applyFill="1" applyBorder="1" applyAlignment="1">
      <alignment horizontal="center" vertical="top"/>
    </xf>
    <xf numFmtId="164" fontId="8" fillId="3" borderId="60" xfId="0" applyNumberFormat="1" applyFont="1" applyFill="1" applyBorder="1" applyAlignment="1">
      <alignment horizontal="center" vertical="top"/>
    </xf>
    <xf numFmtId="164" fontId="8" fillId="3" borderId="61" xfId="0" applyNumberFormat="1" applyFont="1" applyFill="1" applyBorder="1" applyAlignment="1">
      <alignment horizontal="center" vertical="top"/>
    </xf>
    <xf numFmtId="3" fontId="8" fillId="0" borderId="0" xfId="0" applyNumberFormat="1" applyFont="1" applyFill="1" applyBorder="1" applyAlignment="1">
      <alignment vertical="top" wrapText="1"/>
    </xf>
    <xf numFmtId="3" fontId="8"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3" fontId="8" fillId="8" borderId="0" xfId="0" applyNumberFormat="1" applyFont="1" applyFill="1" applyBorder="1" applyAlignment="1">
      <alignment horizontal="center" vertical="top" wrapText="1"/>
    </xf>
    <xf numFmtId="164" fontId="8" fillId="3" borderId="33" xfId="0" applyNumberFormat="1" applyFont="1" applyFill="1" applyBorder="1" applyAlignment="1">
      <alignment horizontal="center" vertical="top" wrapText="1"/>
    </xf>
    <xf numFmtId="164" fontId="8" fillId="3" borderId="58" xfId="0" applyNumberFormat="1" applyFont="1" applyFill="1" applyBorder="1" applyAlignment="1">
      <alignment horizontal="center" vertical="top" wrapText="1"/>
    </xf>
    <xf numFmtId="164" fontId="1" fillId="0" borderId="33" xfId="0" applyNumberFormat="1" applyFont="1" applyBorder="1" applyAlignment="1">
      <alignment horizontal="center" vertical="top"/>
    </xf>
    <xf numFmtId="3" fontId="1" fillId="8" borderId="0" xfId="0" applyNumberFormat="1" applyFont="1" applyFill="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58" xfId="0" applyNumberFormat="1" applyFont="1" applyBorder="1" applyAlignment="1">
      <alignment horizontal="center" vertical="top" wrapText="1"/>
    </xf>
    <xf numFmtId="3" fontId="1" fillId="0" borderId="0" xfId="0" applyNumberFormat="1" applyFont="1" applyAlignment="1">
      <alignment horizontal="right" vertical="top"/>
    </xf>
    <xf numFmtId="164" fontId="1" fillId="6" borderId="33" xfId="0" applyNumberFormat="1" applyFont="1" applyFill="1" applyBorder="1" applyAlignment="1">
      <alignment horizontal="center" vertical="top" wrapText="1"/>
    </xf>
    <xf numFmtId="164" fontId="1" fillId="6" borderId="58" xfId="0" applyNumberFormat="1" applyFont="1" applyFill="1" applyBorder="1" applyAlignment="1">
      <alignment horizontal="center" vertical="top" wrapText="1"/>
    </xf>
    <xf numFmtId="164" fontId="8" fillId="3" borderId="33" xfId="0" applyNumberFormat="1" applyFont="1" applyFill="1" applyBorder="1" applyAlignment="1">
      <alignment horizontal="center" vertical="top"/>
    </xf>
    <xf numFmtId="164" fontId="8" fillId="3" borderId="58" xfId="0" applyNumberFormat="1" applyFont="1" applyFill="1" applyBorder="1" applyAlignment="1">
      <alignment horizontal="center" vertical="top"/>
    </xf>
    <xf numFmtId="164" fontId="1" fillId="0" borderId="13" xfId="0" applyNumberFormat="1" applyFont="1" applyBorder="1" applyAlignment="1">
      <alignment horizontal="center" vertical="top"/>
    </xf>
    <xf numFmtId="49" fontId="1" fillId="0" borderId="40" xfId="0" applyNumberFormat="1" applyFont="1" applyBorder="1" applyAlignment="1">
      <alignment vertical="top"/>
    </xf>
    <xf numFmtId="49" fontId="1" fillId="0" borderId="40" xfId="0" applyNumberFormat="1" applyFont="1" applyBorder="1" applyAlignment="1">
      <alignment horizontal="center" vertical="top"/>
    </xf>
    <xf numFmtId="3" fontId="1" fillId="0" borderId="40" xfId="0" applyNumberFormat="1" applyFont="1" applyBorder="1" applyAlignment="1">
      <alignment vertical="top"/>
    </xf>
    <xf numFmtId="3" fontId="1" fillId="8" borderId="0" xfId="0" applyNumberFormat="1" applyFont="1" applyFill="1" applyBorder="1" applyAlignment="1">
      <alignment vertical="top" wrapText="1"/>
    </xf>
    <xf numFmtId="3" fontId="1" fillId="0" borderId="0" xfId="0" applyNumberFormat="1" applyFont="1" applyAlignment="1">
      <alignment vertical="top" wrapText="1"/>
    </xf>
    <xf numFmtId="164" fontId="1" fillId="6" borderId="3" xfId="0" applyNumberFormat="1" applyFont="1" applyFill="1" applyBorder="1" applyAlignment="1">
      <alignment horizontal="center" vertical="top"/>
    </xf>
    <xf numFmtId="164" fontId="1" fillId="0" borderId="10" xfId="0" applyNumberFormat="1" applyFont="1" applyFill="1" applyBorder="1" applyAlignment="1">
      <alignment vertical="top"/>
    </xf>
    <xf numFmtId="164" fontId="8" fillId="7" borderId="23" xfId="0" applyNumberFormat="1" applyFont="1" applyFill="1" applyBorder="1" applyAlignment="1">
      <alignment horizontal="center" vertical="top" wrapText="1"/>
    </xf>
    <xf numFmtId="164" fontId="8" fillId="7" borderId="51" xfId="0" applyNumberFormat="1" applyFont="1" applyFill="1" applyBorder="1" applyAlignment="1">
      <alignment horizontal="center" vertical="top" wrapText="1"/>
    </xf>
    <xf numFmtId="164" fontId="8" fillId="7" borderId="24" xfId="0" applyNumberFormat="1" applyFont="1" applyFill="1" applyBorder="1" applyAlignment="1">
      <alignment horizontal="center" vertical="top" wrapText="1"/>
    </xf>
    <xf numFmtId="164" fontId="1" fillId="0" borderId="40" xfId="0" applyNumberFormat="1" applyFont="1" applyBorder="1" applyAlignment="1">
      <alignment horizontal="center" vertical="top"/>
    </xf>
    <xf numFmtId="164" fontId="1" fillId="0" borderId="3" xfId="0" applyNumberFormat="1" applyFont="1" applyBorder="1" applyAlignment="1">
      <alignment horizontal="center" vertical="top"/>
    </xf>
    <xf numFmtId="164" fontId="1" fillId="6" borderId="71" xfId="0" applyNumberFormat="1" applyFont="1" applyFill="1" applyBorder="1" applyAlignment="1">
      <alignment horizontal="center" vertical="top"/>
    </xf>
    <xf numFmtId="164" fontId="1" fillId="6" borderId="72"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164" fontId="1" fillId="0" borderId="64"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48"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164" fontId="1" fillId="6" borderId="53" xfId="0" applyNumberFormat="1" applyFont="1" applyFill="1" applyBorder="1" applyAlignment="1">
      <alignment horizontal="center" vertical="top"/>
    </xf>
    <xf numFmtId="164" fontId="1" fillId="6" borderId="64" xfId="0" applyNumberFormat="1" applyFont="1" applyFill="1" applyBorder="1" applyAlignment="1">
      <alignment horizontal="center" vertical="top"/>
    </xf>
    <xf numFmtId="49" fontId="8" fillId="0" borderId="43" xfId="0" applyNumberFormat="1" applyFont="1" applyBorder="1" applyAlignment="1">
      <alignment vertical="top"/>
    </xf>
    <xf numFmtId="3" fontId="1" fillId="6" borderId="59" xfId="0" applyNumberFormat="1" applyFont="1" applyFill="1" applyBorder="1" applyAlignment="1">
      <alignment horizontal="center" vertical="top" wrapText="1"/>
    </xf>
    <xf numFmtId="3" fontId="1" fillId="6" borderId="44" xfId="0" applyNumberFormat="1" applyFont="1" applyFill="1" applyBorder="1" applyAlignment="1">
      <alignment horizontal="center" vertical="top" wrapText="1"/>
    </xf>
    <xf numFmtId="164" fontId="1" fillId="6" borderId="40"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1" fillId="6" borderId="68" xfId="0" applyNumberFormat="1" applyFont="1" applyFill="1" applyBorder="1" applyAlignment="1">
      <alignment horizontal="center" vertical="top" wrapText="1"/>
    </xf>
    <xf numFmtId="164" fontId="1" fillId="6" borderId="53" xfId="0" applyNumberFormat="1" applyFont="1" applyFill="1" applyBorder="1" applyAlignment="1">
      <alignment horizontal="center" vertical="top" wrapText="1"/>
    </xf>
    <xf numFmtId="165" fontId="8" fillId="7" borderId="23" xfId="0" applyNumberFormat="1" applyFont="1" applyFill="1" applyBorder="1" applyAlignment="1">
      <alignment horizontal="center" vertical="top" wrapText="1"/>
    </xf>
    <xf numFmtId="165" fontId="8" fillId="7" borderId="51" xfId="0" applyNumberFormat="1" applyFont="1" applyFill="1" applyBorder="1" applyAlignment="1">
      <alignment horizontal="center" vertical="top" wrapText="1"/>
    </xf>
    <xf numFmtId="165" fontId="8" fillId="7" borderId="24" xfId="0" applyNumberFormat="1" applyFont="1" applyFill="1" applyBorder="1" applyAlignment="1">
      <alignment horizontal="center" vertical="top" wrapText="1"/>
    </xf>
    <xf numFmtId="165" fontId="8" fillId="6" borderId="0" xfId="0" applyNumberFormat="1" applyFont="1" applyFill="1" applyBorder="1" applyAlignment="1">
      <alignment horizontal="center" vertical="top"/>
    </xf>
    <xf numFmtId="165" fontId="8" fillId="6" borderId="10" xfId="0" applyNumberFormat="1" applyFont="1" applyFill="1" applyBorder="1" applyAlignment="1">
      <alignment horizontal="center" vertical="top"/>
    </xf>
    <xf numFmtId="165" fontId="8" fillId="6" borderId="48" xfId="0" applyNumberFormat="1" applyFont="1" applyFill="1" applyBorder="1" applyAlignment="1">
      <alignment horizontal="center" vertical="top"/>
    </xf>
    <xf numFmtId="165" fontId="8" fillId="7" borderId="23" xfId="0" applyNumberFormat="1" applyFont="1" applyFill="1" applyBorder="1" applyAlignment="1">
      <alignment horizontal="center" vertical="top"/>
    </xf>
    <xf numFmtId="165" fontId="8" fillId="7" borderId="51"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165" fontId="8" fillId="7" borderId="24"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164" fontId="1" fillId="0" borderId="53" xfId="0" applyNumberFormat="1" applyFont="1" applyFill="1" applyBorder="1" applyAlignment="1">
      <alignment horizontal="center" vertical="top" wrapText="1"/>
    </xf>
    <xf numFmtId="164" fontId="1" fillId="0" borderId="16" xfId="0" applyNumberFormat="1" applyFont="1" applyFill="1" applyBorder="1" applyAlignment="1">
      <alignment horizontal="center" vertical="top" wrapText="1"/>
    </xf>
    <xf numFmtId="164" fontId="1" fillId="0" borderId="64" xfId="0" applyNumberFormat="1" applyFont="1" applyFill="1" applyBorder="1" applyAlignment="1">
      <alignment horizontal="center" vertical="top" wrapText="1"/>
    </xf>
    <xf numFmtId="164" fontId="8" fillId="7" borderId="51" xfId="0" applyNumberFormat="1" applyFont="1" applyFill="1" applyBorder="1" applyAlignment="1">
      <alignment horizontal="center" vertical="top"/>
    </xf>
    <xf numFmtId="164" fontId="8" fillId="7" borderId="24" xfId="0" applyNumberFormat="1" applyFont="1" applyFill="1" applyBorder="1" applyAlignment="1">
      <alignment horizontal="center" vertical="top"/>
    </xf>
    <xf numFmtId="3" fontId="1" fillId="6" borderId="52"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4" fontId="1" fillId="0" borderId="68"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164" fontId="1" fillId="0" borderId="48" xfId="0" applyNumberFormat="1" applyFont="1" applyFill="1" applyBorder="1" applyAlignment="1">
      <alignment horizontal="center" vertical="top" wrapText="1"/>
    </xf>
    <xf numFmtId="164" fontId="1" fillId="6" borderId="37" xfId="0" applyNumberFormat="1" applyFont="1" applyFill="1" applyBorder="1" applyAlignment="1">
      <alignment horizontal="center" vertical="top" wrapText="1"/>
    </xf>
    <xf numFmtId="164" fontId="1" fillId="6" borderId="15" xfId="0" applyNumberFormat="1" applyFont="1" applyFill="1" applyBorder="1" applyAlignment="1">
      <alignment horizontal="center" vertical="top" wrapText="1"/>
    </xf>
    <xf numFmtId="164" fontId="1" fillId="0" borderId="0" xfId="0" applyNumberFormat="1" applyFont="1" applyBorder="1" applyAlignment="1">
      <alignment horizontal="center" vertical="top" wrapText="1"/>
    </xf>
    <xf numFmtId="164" fontId="1" fillId="0" borderId="10" xfId="0" applyNumberFormat="1" applyFont="1" applyBorder="1" applyAlignment="1">
      <alignment horizontal="center" vertical="top" wrapText="1"/>
    </xf>
    <xf numFmtId="165" fontId="8" fillId="5" borderId="27" xfId="0" applyNumberFormat="1" applyFont="1" applyFill="1" applyBorder="1" applyAlignment="1">
      <alignment horizontal="center" vertical="top"/>
    </xf>
    <xf numFmtId="165" fontId="8" fillId="5" borderId="73" xfId="0" applyNumberFormat="1" applyFont="1" applyFill="1" applyBorder="1" applyAlignment="1">
      <alignment horizontal="center" vertical="top"/>
    </xf>
    <xf numFmtId="3" fontId="10" fillId="6" borderId="32" xfId="0" applyNumberFormat="1" applyFont="1" applyFill="1" applyBorder="1" applyAlignment="1">
      <alignment horizontal="center" vertical="top"/>
    </xf>
    <xf numFmtId="3" fontId="1" fillId="6" borderId="71" xfId="0" applyNumberFormat="1" applyFont="1" applyFill="1" applyBorder="1" applyAlignment="1">
      <alignment horizontal="center" vertical="top"/>
    </xf>
    <xf numFmtId="3" fontId="1" fillId="8" borderId="32" xfId="0" applyNumberFormat="1" applyFont="1" applyFill="1" applyBorder="1" applyAlignment="1">
      <alignment vertical="top" wrapText="1"/>
    </xf>
    <xf numFmtId="164" fontId="8" fillId="6" borderId="3" xfId="0" applyNumberFormat="1" applyFont="1" applyFill="1" applyBorder="1" applyAlignment="1">
      <alignment horizontal="center" vertical="top" wrapText="1"/>
    </xf>
    <xf numFmtId="164" fontId="8" fillId="6" borderId="40" xfId="0" applyNumberFormat="1" applyFont="1" applyFill="1" applyBorder="1" applyAlignment="1">
      <alignment horizontal="center" vertical="top" wrapText="1"/>
    </xf>
    <xf numFmtId="3" fontId="1" fillId="6" borderId="71" xfId="0" applyNumberFormat="1" applyFont="1" applyFill="1" applyBorder="1" applyAlignment="1">
      <alignment horizontal="center" vertical="center" wrapText="1"/>
    </xf>
    <xf numFmtId="3" fontId="1" fillId="6" borderId="43" xfId="0" applyNumberFormat="1" applyFont="1" applyFill="1" applyBorder="1" applyAlignment="1">
      <alignment vertical="top" wrapText="1"/>
    </xf>
    <xf numFmtId="3" fontId="1" fillId="0" borderId="65" xfId="0" applyNumberFormat="1" applyFont="1" applyFill="1" applyBorder="1" applyAlignment="1">
      <alignment vertical="top" wrapText="1"/>
    </xf>
    <xf numFmtId="164" fontId="8" fillId="7" borderId="16" xfId="0" applyNumberFormat="1" applyFont="1" applyFill="1" applyBorder="1" applyAlignment="1">
      <alignment horizontal="center" vertical="top" wrapText="1"/>
    </xf>
    <xf numFmtId="164" fontId="11" fillId="6" borderId="10" xfId="0" applyNumberFormat="1" applyFont="1" applyFill="1" applyBorder="1" applyAlignment="1">
      <alignment horizontal="center" vertical="top"/>
    </xf>
    <xf numFmtId="164" fontId="11" fillId="6" borderId="0" xfId="0" applyNumberFormat="1" applyFont="1" applyFill="1" applyBorder="1" applyAlignment="1">
      <alignment horizontal="center" vertical="top"/>
    </xf>
    <xf numFmtId="164" fontId="8" fillId="5" borderId="73" xfId="0" applyNumberFormat="1" applyFont="1" applyFill="1" applyBorder="1" applyAlignment="1">
      <alignment horizontal="center" vertical="top"/>
    </xf>
    <xf numFmtId="164" fontId="1" fillId="8" borderId="10" xfId="0" applyNumberFormat="1" applyFont="1" applyFill="1" applyBorder="1" applyAlignment="1">
      <alignment horizontal="center" vertical="top"/>
    </xf>
    <xf numFmtId="164" fontId="1" fillId="8" borderId="0" xfId="0" applyNumberFormat="1" applyFont="1" applyFill="1" applyBorder="1" applyAlignment="1">
      <alignment horizontal="center" vertical="top"/>
    </xf>
    <xf numFmtId="165" fontId="15" fillId="7" borderId="47" xfId="0" applyNumberFormat="1" applyFont="1" applyFill="1" applyBorder="1" applyAlignment="1">
      <alignment horizontal="center" vertical="top" wrapText="1"/>
    </xf>
    <xf numFmtId="165" fontId="15" fillId="7" borderId="51" xfId="0" applyNumberFormat="1" applyFont="1" applyFill="1" applyBorder="1" applyAlignment="1">
      <alignment horizontal="center" vertical="top" wrapText="1"/>
    </xf>
    <xf numFmtId="165" fontId="15" fillId="7" borderId="23" xfId="0" applyNumberFormat="1" applyFont="1" applyFill="1" applyBorder="1" applyAlignment="1">
      <alignment horizontal="center" vertical="top" wrapText="1"/>
    </xf>
    <xf numFmtId="164" fontId="1" fillId="8" borderId="3" xfId="0" applyNumberFormat="1" applyFont="1" applyFill="1" applyBorder="1" applyAlignment="1">
      <alignment horizontal="center" vertical="top" wrapText="1"/>
    </xf>
    <xf numFmtId="164" fontId="1" fillId="8" borderId="40" xfId="0" applyNumberFormat="1" applyFont="1" applyFill="1" applyBorder="1" applyAlignment="1">
      <alignment horizontal="center" vertical="top" wrapText="1"/>
    </xf>
    <xf numFmtId="165" fontId="15" fillId="7" borderId="16" xfId="0" applyNumberFormat="1" applyFont="1" applyFill="1" applyBorder="1" applyAlignment="1">
      <alignment horizontal="center" vertical="top" wrapText="1"/>
    </xf>
    <xf numFmtId="164" fontId="7" fillId="0" borderId="3" xfId="0" applyNumberFormat="1" applyFont="1" applyBorder="1" applyAlignment="1">
      <alignment horizontal="center" vertical="top"/>
    </xf>
    <xf numFmtId="164" fontId="1" fillId="6" borderId="10" xfId="0" applyNumberFormat="1" applyFont="1" applyFill="1" applyBorder="1" applyAlignment="1">
      <alignment vertical="top" wrapText="1"/>
    </xf>
    <xf numFmtId="3" fontId="15" fillId="6" borderId="65" xfId="0" applyNumberFormat="1" applyFont="1" applyFill="1" applyBorder="1" applyAlignment="1">
      <alignment horizontal="center" vertical="top"/>
    </xf>
    <xf numFmtId="164" fontId="7" fillId="8" borderId="3" xfId="0" applyNumberFormat="1" applyFont="1" applyFill="1" applyBorder="1" applyAlignment="1">
      <alignment horizontal="center" vertical="top"/>
    </xf>
    <xf numFmtId="164" fontId="7" fillId="8" borderId="40"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164" fontId="8" fillId="5" borderId="27" xfId="0" applyNumberFormat="1" applyFont="1" applyFill="1" applyBorder="1" applyAlignment="1">
      <alignment horizontal="center" vertical="top"/>
    </xf>
    <xf numFmtId="164" fontId="1" fillId="0" borderId="37" xfId="0" applyNumberFormat="1" applyFont="1" applyBorder="1" applyAlignment="1">
      <alignment horizontal="center" vertical="top"/>
    </xf>
    <xf numFmtId="164" fontId="1" fillId="0" borderId="14" xfId="0" applyNumberFormat="1" applyFont="1" applyBorder="1" applyAlignment="1">
      <alignment horizontal="center" vertical="top"/>
    </xf>
    <xf numFmtId="164" fontId="1" fillId="0" borderId="37" xfId="0" applyNumberFormat="1" applyFont="1" applyBorder="1" applyAlignment="1">
      <alignment horizontal="center" vertical="top" wrapText="1"/>
    </xf>
    <xf numFmtId="164" fontId="13" fillId="6" borderId="32" xfId="0" applyNumberFormat="1" applyFont="1" applyFill="1" applyBorder="1" applyAlignment="1">
      <alignment horizontal="center" vertical="top" wrapText="1"/>
    </xf>
    <xf numFmtId="164" fontId="1" fillId="6" borderId="40" xfId="0" applyNumberFormat="1" applyFont="1" applyFill="1" applyBorder="1" applyAlignment="1">
      <alignment horizontal="center" vertical="top"/>
    </xf>
    <xf numFmtId="164" fontId="1" fillId="0" borderId="0" xfId="0" applyNumberFormat="1" applyFont="1" applyFill="1" applyBorder="1" applyAlignment="1">
      <alignment vertical="top"/>
    </xf>
    <xf numFmtId="165" fontId="1" fillId="6" borderId="3" xfId="0" applyNumberFormat="1" applyFont="1" applyFill="1" applyBorder="1" applyAlignment="1">
      <alignment horizontal="center" vertical="top" wrapText="1"/>
    </xf>
    <xf numFmtId="164" fontId="1" fillId="0" borderId="43" xfId="0" applyNumberFormat="1" applyFont="1" applyFill="1" applyBorder="1" applyAlignment="1">
      <alignment horizontal="center" vertical="top"/>
    </xf>
    <xf numFmtId="164" fontId="13" fillId="6" borderId="0" xfId="0" applyNumberFormat="1" applyFont="1" applyFill="1" applyBorder="1" applyAlignment="1">
      <alignment horizontal="center" vertical="top" wrapText="1"/>
    </xf>
    <xf numFmtId="164" fontId="11" fillId="6" borderId="0" xfId="0" applyNumberFormat="1" applyFont="1" applyFill="1" applyBorder="1" applyAlignment="1">
      <alignment horizontal="center" vertical="top" wrapText="1"/>
    </xf>
    <xf numFmtId="164" fontId="10" fillId="6" borderId="71" xfId="0" applyNumberFormat="1" applyFont="1" applyFill="1" applyBorder="1" applyAlignment="1">
      <alignment horizontal="center" vertical="top"/>
    </xf>
    <xf numFmtId="164" fontId="10" fillId="6" borderId="0" xfId="0" applyNumberFormat="1" applyFont="1" applyFill="1" applyBorder="1" applyAlignment="1">
      <alignment horizontal="center" vertical="top"/>
    </xf>
    <xf numFmtId="164" fontId="13" fillId="6" borderId="10" xfId="0" applyNumberFormat="1" applyFont="1" applyFill="1" applyBorder="1" applyAlignment="1">
      <alignment horizontal="center" vertical="top" wrapText="1"/>
    </xf>
    <xf numFmtId="164" fontId="11" fillId="6" borderId="10" xfId="0" applyNumberFormat="1" applyFont="1" applyFill="1" applyBorder="1" applyAlignment="1">
      <alignment horizontal="center" vertical="top" wrapText="1"/>
    </xf>
    <xf numFmtId="164" fontId="10" fillId="6" borderId="43" xfId="0" applyNumberFormat="1" applyFont="1" applyFill="1" applyBorder="1" applyAlignment="1">
      <alignment horizontal="center" vertical="top"/>
    </xf>
    <xf numFmtId="164" fontId="10" fillId="6" borderId="10" xfId="0" applyNumberFormat="1" applyFont="1" applyFill="1" applyBorder="1" applyAlignment="1">
      <alignment horizontal="center" vertical="top"/>
    </xf>
    <xf numFmtId="164" fontId="8" fillId="5" borderId="51" xfId="0" applyNumberFormat="1" applyFont="1" applyFill="1" applyBorder="1" applyAlignment="1">
      <alignment horizontal="center" vertical="top"/>
    </xf>
    <xf numFmtId="164" fontId="7" fillId="6" borderId="0" xfId="0" applyNumberFormat="1" applyFont="1" applyFill="1" applyBorder="1" applyAlignment="1">
      <alignment horizontal="center" vertical="top" wrapText="1"/>
    </xf>
    <xf numFmtId="4" fontId="15" fillId="7" borderId="23" xfId="0" applyNumberFormat="1" applyFont="1" applyFill="1" applyBorder="1" applyAlignment="1">
      <alignment horizontal="center" vertical="top" wrapText="1"/>
    </xf>
    <xf numFmtId="4" fontId="1" fillId="6" borderId="10"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4" fontId="15" fillId="7" borderId="51" xfId="0" applyNumberFormat="1" applyFont="1" applyFill="1" applyBorder="1" applyAlignment="1">
      <alignment horizontal="center" vertical="top" wrapText="1"/>
    </xf>
    <xf numFmtId="164" fontId="1" fillId="0" borderId="6" xfId="0" applyNumberFormat="1" applyFont="1" applyBorder="1" applyAlignment="1">
      <alignment horizontal="center" vertical="center" textRotation="90" wrapText="1"/>
    </xf>
    <xf numFmtId="164" fontId="1" fillId="0" borderId="67" xfId="0" applyNumberFormat="1" applyFont="1" applyBorder="1" applyAlignment="1">
      <alignment horizontal="center" vertical="center" textRotation="90" wrapText="1"/>
    </xf>
    <xf numFmtId="164" fontId="1" fillId="0" borderId="40" xfId="0" applyNumberFormat="1" applyFont="1" applyBorder="1" applyAlignment="1">
      <alignment horizontal="center" vertical="center" textRotation="90" wrapText="1"/>
    </xf>
    <xf numFmtId="3" fontId="1" fillId="0" borderId="39" xfId="0" applyNumberFormat="1" applyFont="1" applyFill="1" applyBorder="1" applyAlignment="1">
      <alignment horizontal="center" vertical="center" textRotation="90" wrapText="1"/>
    </xf>
    <xf numFmtId="3" fontId="1" fillId="6" borderId="59" xfId="0" applyNumberFormat="1" applyFont="1" applyFill="1" applyBorder="1" applyAlignment="1">
      <alignment horizontal="center" vertical="center" textRotation="90" wrapText="1"/>
    </xf>
    <xf numFmtId="3" fontId="1" fillId="6" borderId="8" xfId="0" applyNumberFormat="1" applyFont="1" applyFill="1" applyBorder="1" applyAlignment="1">
      <alignment horizontal="center" vertical="top"/>
    </xf>
    <xf numFmtId="3" fontId="1" fillId="6" borderId="48" xfId="0" applyNumberFormat="1" applyFont="1" applyFill="1" applyBorder="1" applyAlignment="1">
      <alignment horizontal="center" vertical="top"/>
    </xf>
    <xf numFmtId="3" fontId="1" fillId="0" borderId="68"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49" fontId="7" fillId="6" borderId="17" xfId="0" applyNumberFormat="1" applyFont="1" applyFill="1" applyBorder="1" applyAlignment="1">
      <alignment vertical="top"/>
    </xf>
    <xf numFmtId="0" fontId="1" fillId="6" borderId="15" xfId="0" applyFont="1" applyFill="1" applyBorder="1" applyAlignment="1">
      <alignment horizontal="center" vertical="top" wrapText="1"/>
    </xf>
    <xf numFmtId="3" fontId="1" fillId="8" borderId="68" xfId="0" applyNumberFormat="1" applyFont="1" applyFill="1" applyBorder="1" applyAlignment="1">
      <alignment horizontal="center" vertical="top"/>
    </xf>
    <xf numFmtId="3" fontId="1" fillId="0" borderId="68" xfId="0" applyNumberFormat="1" applyFont="1" applyFill="1" applyBorder="1" applyAlignment="1">
      <alignment horizontal="center" vertical="top"/>
    </xf>
    <xf numFmtId="3" fontId="1" fillId="6" borderId="36" xfId="1" applyNumberFormat="1" applyFont="1" applyFill="1" applyBorder="1" applyAlignment="1">
      <alignment horizontal="center" vertical="top"/>
    </xf>
    <xf numFmtId="164" fontId="19" fillId="6" borderId="53" xfId="0" applyNumberFormat="1" applyFont="1" applyFill="1" applyBorder="1" applyAlignment="1">
      <alignment horizontal="center" vertical="top" wrapText="1"/>
    </xf>
    <xf numFmtId="164" fontId="19" fillId="6" borderId="16" xfId="0" applyNumberFormat="1" applyFont="1" applyFill="1" applyBorder="1" applyAlignment="1">
      <alignment horizontal="center" vertical="top" wrapText="1"/>
    </xf>
    <xf numFmtId="164" fontId="10" fillId="6" borderId="33" xfId="0" applyNumberFormat="1" applyFont="1" applyFill="1" applyBorder="1" applyAlignment="1">
      <alignment horizontal="center" vertical="top"/>
    </xf>
    <xf numFmtId="3" fontId="1" fillId="6" borderId="42"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center" textRotation="90" wrapText="1"/>
    </xf>
    <xf numFmtId="3" fontId="8" fillId="6" borderId="21" xfId="0" applyNumberFormat="1" applyFont="1" applyFill="1" applyBorder="1" applyAlignment="1">
      <alignment horizontal="center" vertical="top" wrapText="1"/>
    </xf>
    <xf numFmtId="164" fontId="1" fillId="6" borderId="74" xfId="0" applyNumberFormat="1" applyFont="1" applyFill="1" applyBorder="1" applyAlignment="1">
      <alignment horizontal="center" vertical="top" wrapText="1"/>
    </xf>
    <xf numFmtId="3" fontId="7" fillId="6" borderId="43" xfId="0" applyNumberFormat="1" applyFont="1" applyFill="1" applyBorder="1" applyAlignment="1">
      <alignment vertical="top" wrapText="1"/>
    </xf>
    <xf numFmtId="3" fontId="1" fillId="0" borderId="11" xfId="0" applyNumberFormat="1" applyFont="1" applyFill="1" applyBorder="1" applyAlignment="1">
      <alignment horizontal="center" vertical="center" wrapText="1"/>
    </xf>
    <xf numFmtId="49" fontId="8" fillId="13" borderId="25" xfId="0" applyNumberFormat="1" applyFont="1" applyFill="1" applyBorder="1" applyAlignment="1">
      <alignment horizontal="center" vertical="top"/>
    </xf>
    <xf numFmtId="49" fontId="8" fillId="14" borderId="19" xfId="0" applyNumberFormat="1" applyFont="1" applyFill="1" applyBorder="1" applyAlignment="1">
      <alignment horizontal="center" vertical="top"/>
    </xf>
    <xf numFmtId="49" fontId="8" fillId="13" borderId="32" xfId="0" applyNumberFormat="1" applyFont="1" applyFill="1" applyBorder="1" applyAlignment="1">
      <alignment vertical="top"/>
    </xf>
    <xf numFmtId="49" fontId="8" fillId="13" borderId="29" xfId="0" applyNumberFormat="1" applyFont="1" applyFill="1" applyBorder="1" applyAlignment="1">
      <alignment horizontal="center" vertical="top"/>
    </xf>
    <xf numFmtId="49" fontId="8" fillId="13" borderId="32" xfId="0" applyNumberFormat="1" applyFont="1" applyFill="1" applyBorder="1" applyAlignment="1">
      <alignment horizontal="center" vertical="top"/>
    </xf>
    <xf numFmtId="49" fontId="8" fillId="13" borderId="49" xfId="0" applyNumberFormat="1" applyFont="1" applyFill="1" applyBorder="1" applyAlignment="1">
      <alignment horizontal="center" vertical="top"/>
    </xf>
    <xf numFmtId="49" fontId="8" fillId="13" borderId="29" xfId="0" applyNumberFormat="1" applyFont="1" applyFill="1" applyBorder="1" applyAlignment="1">
      <alignment vertical="top"/>
    </xf>
    <xf numFmtId="49" fontId="8" fillId="13" borderId="49" xfId="0" applyNumberFormat="1" applyFont="1" applyFill="1" applyBorder="1" applyAlignment="1">
      <alignment vertical="top"/>
    </xf>
    <xf numFmtId="49" fontId="8" fillId="13" borderId="2" xfId="0" applyNumberFormat="1" applyFont="1" applyFill="1" applyBorder="1" applyAlignment="1">
      <alignment vertical="top"/>
    </xf>
    <xf numFmtId="49" fontId="8" fillId="13" borderId="18" xfId="0" applyNumberFormat="1" applyFont="1" applyFill="1" applyBorder="1" applyAlignment="1">
      <alignment vertical="top"/>
    </xf>
    <xf numFmtId="49" fontId="8" fillId="13" borderId="9" xfId="0" applyNumberFormat="1" applyFont="1" applyFill="1" applyBorder="1" applyAlignment="1">
      <alignment vertical="top"/>
    </xf>
    <xf numFmtId="49" fontId="1" fillId="13" borderId="32" xfId="0" applyNumberFormat="1" applyFont="1" applyFill="1" applyBorder="1" applyAlignment="1">
      <alignment horizontal="center" vertical="top"/>
    </xf>
    <xf numFmtId="49" fontId="8" fillId="13" borderId="22" xfId="0" applyNumberFormat="1" applyFont="1" applyFill="1" applyBorder="1" applyAlignment="1">
      <alignment horizontal="center" vertical="top"/>
    </xf>
    <xf numFmtId="49" fontId="8" fillId="13" borderId="60" xfId="0" applyNumberFormat="1" applyFont="1" applyFill="1" applyBorder="1" applyAlignment="1">
      <alignment horizontal="center" vertical="top"/>
    </xf>
    <xf numFmtId="164" fontId="8" fillId="13" borderId="60" xfId="0" applyNumberFormat="1" applyFont="1" applyFill="1" applyBorder="1" applyAlignment="1">
      <alignment horizontal="center" vertical="top"/>
    </xf>
    <xf numFmtId="164" fontId="8" fillId="13" borderId="73" xfId="0" applyNumberFormat="1" applyFont="1" applyFill="1" applyBorder="1" applyAlignment="1">
      <alignment horizontal="center" vertical="top"/>
    </xf>
    <xf numFmtId="49" fontId="8" fillId="15" borderId="25" xfId="0" applyNumberFormat="1" applyFont="1" applyFill="1" applyBorder="1" applyAlignment="1">
      <alignment horizontal="center" vertical="top"/>
    </xf>
    <xf numFmtId="164" fontId="8" fillId="15" borderId="60" xfId="0" applyNumberFormat="1" applyFont="1" applyFill="1" applyBorder="1" applyAlignment="1">
      <alignment horizontal="center" vertical="top"/>
    </xf>
    <xf numFmtId="164" fontId="8" fillId="15" borderId="73" xfId="0" applyNumberFormat="1" applyFont="1" applyFill="1" applyBorder="1" applyAlignment="1">
      <alignment horizontal="center" vertical="top"/>
    </xf>
    <xf numFmtId="164" fontId="8" fillId="15" borderId="33" xfId="0" applyNumberFormat="1" applyFont="1" applyFill="1" applyBorder="1" applyAlignment="1">
      <alignment horizontal="center" vertical="top" wrapText="1"/>
    </xf>
    <xf numFmtId="164" fontId="8" fillId="15" borderId="37" xfId="0" applyNumberFormat="1" applyFont="1" applyFill="1" applyBorder="1" applyAlignment="1">
      <alignment horizontal="center" vertical="top" wrapText="1"/>
    </xf>
    <xf numFmtId="164" fontId="8" fillId="15" borderId="33" xfId="0" applyNumberFormat="1" applyFont="1" applyFill="1" applyBorder="1" applyAlignment="1">
      <alignment horizontal="center" vertical="top"/>
    </xf>
    <xf numFmtId="164" fontId="8" fillId="15" borderId="37"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3" fontId="8" fillId="6" borderId="3" xfId="0" applyNumberFormat="1" applyFont="1" applyFill="1" applyBorder="1" applyAlignment="1">
      <alignment horizontal="left" vertical="top" wrapText="1"/>
    </xf>
    <xf numFmtId="3" fontId="8" fillId="6" borderId="10"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3" fontId="1" fillId="0" borderId="10" xfId="0" applyNumberFormat="1" applyFont="1" applyFill="1" applyBorder="1" applyAlignment="1">
      <alignment horizontal="left" vertical="top" wrapText="1"/>
    </xf>
    <xf numFmtId="164" fontId="1" fillId="6" borderId="32" xfId="0" applyNumberFormat="1" applyFont="1" applyFill="1" applyBorder="1" applyAlignment="1">
      <alignment horizontal="center" vertical="top" wrapText="1"/>
    </xf>
    <xf numFmtId="3" fontId="1" fillId="6" borderId="47" xfId="0" applyNumberFormat="1" applyFont="1" applyFill="1" applyBorder="1" applyAlignment="1">
      <alignment horizontal="left" vertical="top" wrapText="1"/>
    </xf>
    <xf numFmtId="3" fontId="1" fillId="0" borderId="4" xfId="0" applyNumberFormat="1" applyFont="1" applyFill="1" applyBorder="1" applyAlignment="1">
      <alignment horizontal="center" vertical="center" textRotation="90" wrapText="1"/>
    </xf>
    <xf numFmtId="3" fontId="1" fillId="0" borderId="20" xfId="0" applyNumberFormat="1" applyFont="1" applyFill="1" applyBorder="1" applyAlignment="1">
      <alignment horizontal="center" vertical="center" textRotation="90" wrapText="1"/>
    </xf>
    <xf numFmtId="3" fontId="8" fillId="0" borderId="5" xfId="0" applyNumberFormat="1" applyFont="1" applyBorder="1" applyAlignment="1">
      <alignment horizontal="center" vertical="top"/>
    </xf>
    <xf numFmtId="3" fontId="8" fillId="0" borderId="21" xfId="0" applyNumberFormat="1" applyFont="1" applyBorder="1" applyAlignment="1">
      <alignment horizontal="center" vertical="top"/>
    </xf>
    <xf numFmtId="3" fontId="1" fillId="6" borderId="29"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1" fillId="6" borderId="65" xfId="0" applyNumberFormat="1" applyFont="1" applyFill="1" applyBorder="1" applyAlignment="1">
      <alignment horizontal="left" vertical="top" wrapText="1"/>
    </xf>
    <xf numFmtId="3" fontId="1" fillId="0" borderId="16"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0" borderId="11" xfId="0" applyNumberFormat="1" applyFont="1" applyFill="1" applyBorder="1" applyAlignment="1">
      <alignment horizontal="center" vertical="center" textRotation="90" wrapText="1"/>
    </xf>
    <xf numFmtId="3" fontId="1" fillId="0" borderId="17" xfId="0" applyNumberFormat="1" applyFont="1" applyBorder="1" applyAlignment="1">
      <alignment horizontal="center" vertical="top"/>
    </xf>
    <xf numFmtId="3" fontId="1" fillId="0" borderId="11" xfId="0" applyNumberFormat="1" applyFont="1" applyBorder="1" applyAlignment="1">
      <alignment horizontal="center" vertical="top"/>
    </xf>
    <xf numFmtId="3" fontId="1" fillId="0" borderId="44" xfId="0" applyNumberFormat="1" applyFont="1" applyBorder="1" applyAlignment="1">
      <alignment horizontal="center" vertical="top"/>
    </xf>
    <xf numFmtId="3" fontId="8" fillId="6" borderId="12" xfId="0" applyNumberFormat="1" applyFont="1" applyFill="1" applyBorder="1" applyAlignment="1">
      <alignment horizontal="center" vertical="top"/>
    </xf>
    <xf numFmtId="3" fontId="8" fillId="6" borderId="65" xfId="0" applyNumberFormat="1" applyFont="1" applyFill="1" applyBorder="1" applyAlignment="1">
      <alignment horizontal="center" vertical="top"/>
    </xf>
    <xf numFmtId="3" fontId="1" fillId="6" borderId="32" xfId="0" applyNumberFormat="1" applyFont="1" applyFill="1" applyBorder="1" applyAlignment="1">
      <alignment horizontal="left" vertical="top" wrapText="1"/>
    </xf>
    <xf numFmtId="3" fontId="1" fillId="6" borderId="11" xfId="0" applyNumberFormat="1" applyFont="1" applyFill="1" applyBorder="1" applyAlignment="1">
      <alignment horizontal="center" vertical="center" textRotation="90" wrapText="1"/>
    </xf>
    <xf numFmtId="3" fontId="8" fillId="6" borderId="13" xfId="0" applyNumberFormat="1" applyFont="1" applyFill="1" applyBorder="1" applyAlignment="1">
      <alignment horizontal="center" vertical="top"/>
    </xf>
    <xf numFmtId="3" fontId="1" fillId="6" borderId="39"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top"/>
    </xf>
    <xf numFmtId="3" fontId="1" fillId="8" borderId="0" xfId="0" applyNumberFormat="1" applyFont="1" applyFill="1" applyBorder="1" applyAlignment="1">
      <alignment horizontal="center" vertical="top" wrapText="1"/>
    </xf>
    <xf numFmtId="3" fontId="8" fillId="8" borderId="0" xfId="0" applyNumberFormat="1" applyFont="1" applyFill="1" applyBorder="1" applyAlignment="1">
      <alignment horizontal="center" vertical="top" wrapText="1"/>
    </xf>
    <xf numFmtId="3" fontId="1" fillId="0" borderId="0" xfId="0" applyNumberFormat="1" applyFont="1" applyAlignment="1">
      <alignment horizontal="center" vertical="center" wrapText="1"/>
    </xf>
    <xf numFmtId="49" fontId="8" fillId="13" borderId="9" xfId="0" applyNumberFormat="1" applyFont="1" applyFill="1" applyBorder="1" applyAlignment="1">
      <alignment horizontal="center" vertical="top"/>
    </xf>
    <xf numFmtId="49" fontId="8" fillId="13" borderId="18" xfId="0" applyNumberFormat="1" applyFont="1" applyFill="1" applyBorder="1" applyAlignment="1">
      <alignment horizontal="center" vertical="top"/>
    </xf>
    <xf numFmtId="164" fontId="1" fillId="6" borderId="10" xfId="0" applyNumberFormat="1" applyFont="1" applyFill="1" applyBorder="1" applyAlignment="1">
      <alignment horizontal="center" vertical="top" wrapText="1"/>
    </xf>
    <xf numFmtId="3" fontId="7" fillId="0" borderId="19" xfId="0" applyNumberFormat="1" applyFont="1" applyFill="1" applyBorder="1" applyAlignment="1">
      <alignment horizontal="center" vertical="center" textRotation="90" wrapText="1"/>
    </xf>
    <xf numFmtId="3" fontId="1" fillId="6" borderId="5"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0" fontId="1" fillId="0" borderId="32" xfId="0" applyFont="1" applyFill="1" applyBorder="1" applyAlignment="1">
      <alignment horizontal="left" vertical="top" wrapText="1"/>
    </xf>
    <xf numFmtId="3" fontId="1" fillId="6" borderId="0" xfId="0" applyNumberFormat="1" applyFont="1" applyFill="1" applyBorder="1" applyAlignment="1">
      <alignment horizontal="center" vertical="top" wrapText="1"/>
    </xf>
    <xf numFmtId="164" fontId="1" fillId="6" borderId="0" xfId="0" applyNumberFormat="1" applyFont="1" applyFill="1" applyBorder="1" applyAlignment="1">
      <alignment horizontal="right" vertical="top" wrapText="1"/>
    </xf>
    <xf numFmtId="164" fontId="1" fillId="6" borderId="16"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xf>
    <xf numFmtId="3" fontId="7" fillId="0" borderId="19" xfId="0" applyNumberFormat="1" applyFont="1" applyFill="1" applyBorder="1" applyAlignment="1">
      <alignment horizontal="left" vertical="top" wrapText="1"/>
    </xf>
    <xf numFmtId="3" fontId="1" fillId="0" borderId="0" xfId="0" applyNumberFormat="1" applyFont="1" applyAlignment="1">
      <alignment vertical="top"/>
    </xf>
    <xf numFmtId="3" fontId="9" fillId="6" borderId="9" xfId="0" applyNumberFormat="1" applyFont="1" applyFill="1" applyBorder="1" applyAlignment="1">
      <alignment horizontal="center" vertical="top"/>
    </xf>
    <xf numFmtId="3" fontId="9" fillId="6" borderId="39" xfId="0" applyNumberFormat="1" applyFont="1" applyFill="1" applyBorder="1" applyAlignment="1">
      <alignment horizontal="center" vertical="top"/>
    </xf>
    <xf numFmtId="3" fontId="9" fillId="6" borderId="11" xfId="0" applyNumberFormat="1" applyFont="1" applyFill="1" applyBorder="1" applyAlignment="1">
      <alignment horizontal="center" vertical="top"/>
    </xf>
    <xf numFmtId="164" fontId="19" fillId="6" borderId="36" xfId="0" applyNumberFormat="1" applyFont="1" applyFill="1" applyBorder="1" applyAlignment="1">
      <alignment horizontal="center" vertical="top"/>
    </xf>
    <xf numFmtId="164" fontId="19" fillId="6" borderId="14" xfId="0" applyNumberFormat="1" applyFont="1" applyFill="1" applyBorder="1" applyAlignment="1">
      <alignment horizontal="center" vertical="top"/>
    </xf>
    <xf numFmtId="164" fontId="19" fillId="6" borderId="40" xfId="0" applyNumberFormat="1" applyFont="1" applyFill="1" applyBorder="1" applyAlignment="1">
      <alignment horizontal="center" vertical="top"/>
    </xf>
    <xf numFmtId="3" fontId="9" fillId="6" borderId="42" xfId="0" applyNumberFormat="1" applyFont="1" applyFill="1" applyBorder="1" applyAlignment="1">
      <alignment horizontal="center" vertical="top"/>
    </xf>
    <xf numFmtId="3" fontId="9" fillId="6" borderId="59" xfId="0" applyNumberFormat="1" applyFont="1" applyFill="1" applyBorder="1" applyAlignment="1">
      <alignment horizontal="center" vertical="top"/>
    </xf>
    <xf numFmtId="3" fontId="9" fillId="6" borderId="44" xfId="0" applyNumberFormat="1" applyFont="1" applyFill="1" applyBorder="1" applyAlignment="1">
      <alignment horizontal="center" vertical="top"/>
    </xf>
    <xf numFmtId="3" fontId="1" fillId="8" borderId="0" xfId="0" applyNumberFormat="1" applyFont="1" applyFill="1" applyBorder="1" applyAlignment="1">
      <alignment horizontal="center" vertical="top" wrapText="1"/>
    </xf>
    <xf numFmtId="3" fontId="12" fillId="0" borderId="10" xfId="0" applyNumberFormat="1" applyFont="1" applyFill="1" applyBorder="1" applyAlignment="1">
      <alignment horizontal="left" vertical="top" wrapText="1"/>
    </xf>
    <xf numFmtId="3" fontId="1" fillId="0" borderId="0" xfId="0" applyNumberFormat="1" applyFont="1" applyAlignment="1">
      <alignment vertical="top"/>
    </xf>
    <xf numFmtId="164" fontId="1" fillId="6" borderId="46" xfId="0" applyNumberFormat="1" applyFont="1" applyFill="1" applyBorder="1" applyAlignment="1">
      <alignment horizontal="center" vertical="top" wrapText="1"/>
    </xf>
    <xf numFmtId="164" fontId="1" fillId="6" borderId="13" xfId="0" applyNumberFormat="1" applyFont="1" applyFill="1" applyBorder="1" applyAlignment="1">
      <alignment horizontal="center" vertical="top" wrapText="1"/>
    </xf>
    <xf numFmtId="3" fontId="1" fillId="8" borderId="0" xfId="0" applyNumberFormat="1" applyFont="1" applyFill="1" applyBorder="1" applyAlignment="1">
      <alignment horizontal="center" vertical="top"/>
    </xf>
    <xf numFmtId="3" fontId="7" fillId="0" borderId="13" xfId="0" applyNumberFormat="1" applyFont="1" applyBorder="1" applyAlignment="1">
      <alignment horizontal="center" vertical="top"/>
    </xf>
    <xf numFmtId="164" fontId="7" fillId="0" borderId="47" xfId="0" applyNumberFormat="1" applyFont="1" applyBorder="1" applyAlignment="1">
      <alignment horizontal="center" vertical="top"/>
    </xf>
    <xf numFmtId="164" fontId="7" fillId="0" borderId="13" xfId="0" applyNumberFormat="1" applyFont="1" applyBorder="1" applyAlignment="1">
      <alignment horizontal="center" vertical="top"/>
    </xf>
    <xf numFmtId="164" fontId="1" fillId="6" borderId="32" xfId="0" applyNumberFormat="1" applyFont="1" applyFill="1" applyBorder="1" applyAlignment="1">
      <alignment horizontal="center" vertical="top" wrapText="1"/>
    </xf>
    <xf numFmtId="3" fontId="1" fillId="0" borderId="11" xfId="0" applyNumberFormat="1" applyFont="1" applyBorder="1" applyAlignment="1">
      <alignment horizontal="center" vertical="top"/>
    </xf>
    <xf numFmtId="3" fontId="8" fillId="6" borderId="12" xfId="0" applyNumberFormat="1" applyFont="1" applyFill="1" applyBorder="1" applyAlignment="1">
      <alignment horizontal="center" vertical="top"/>
    </xf>
    <xf numFmtId="3" fontId="8" fillId="6" borderId="13" xfId="0" applyNumberFormat="1" applyFont="1" applyFill="1" applyBorder="1" applyAlignment="1">
      <alignment horizontal="center" vertical="top"/>
    </xf>
    <xf numFmtId="3" fontId="14" fillId="0" borderId="10" xfId="0" applyNumberFormat="1" applyFont="1" applyFill="1" applyBorder="1" applyAlignment="1">
      <alignment horizontal="left" vertical="top" wrapText="1"/>
    </xf>
    <xf numFmtId="3" fontId="1" fillId="0" borderId="0" xfId="0" applyNumberFormat="1" applyFont="1" applyAlignment="1">
      <alignment horizontal="center" vertical="center" wrapText="1"/>
    </xf>
    <xf numFmtId="3" fontId="1" fillId="0" borderId="0" xfId="0" applyNumberFormat="1" applyFont="1" applyAlignment="1">
      <alignment vertical="top"/>
    </xf>
    <xf numFmtId="164" fontId="1" fillId="6" borderId="10"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xf>
    <xf numFmtId="164" fontId="1" fillId="6" borderId="16" xfId="0" applyNumberFormat="1" applyFont="1" applyFill="1" applyBorder="1" applyAlignment="1">
      <alignment horizontal="center" vertical="top" wrapText="1"/>
    </xf>
    <xf numFmtId="164" fontId="1" fillId="0" borderId="32" xfId="0" applyNumberFormat="1" applyFont="1" applyBorder="1" applyAlignment="1">
      <alignment horizontal="center" vertical="top"/>
    </xf>
    <xf numFmtId="164" fontId="1" fillId="0" borderId="48" xfId="0" applyNumberFormat="1" applyFont="1" applyBorder="1" applyAlignment="1">
      <alignment horizontal="center" vertical="top"/>
    </xf>
    <xf numFmtId="4" fontId="1" fillId="0" borderId="32" xfId="0" applyNumberFormat="1" applyFont="1" applyFill="1" applyBorder="1" applyAlignment="1">
      <alignment horizontal="center" vertical="top"/>
    </xf>
    <xf numFmtId="164" fontId="1" fillId="0" borderId="48" xfId="0" applyNumberFormat="1" applyFont="1" applyFill="1" applyBorder="1" applyAlignment="1">
      <alignment vertical="top"/>
    </xf>
    <xf numFmtId="165" fontId="1" fillId="6" borderId="68" xfId="0" applyNumberFormat="1" applyFont="1" applyFill="1" applyBorder="1" applyAlignment="1">
      <alignment horizontal="center" vertical="top" wrapText="1"/>
    </xf>
    <xf numFmtId="164" fontId="1" fillId="0" borderId="10" xfId="0" applyNumberFormat="1" applyFont="1" applyBorder="1" applyAlignment="1">
      <alignment horizontal="center" vertical="top"/>
    </xf>
    <xf numFmtId="164" fontId="8" fillId="6" borderId="32" xfId="0" applyNumberFormat="1" applyFont="1" applyFill="1" applyBorder="1" applyAlignment="1">
      <alignment horizontal="center" vertical="top" wrapText="1"/>
    </xf>
    <xf numFmtId="164" fontId="8" fillId="0" borderId="32" xfId="0" applyNumberFormat="1" applyFont="1" applyFill="1" applyBorder="1" applyAlignment="1">
      <alignment horizontal="center" vertical="top" wrapText="1"/>
    </xf>
    <xf numFmtId="164" fontId="8" fillId="6" borderId="47" xfId="0" applyNumberFormat="1" applyFont="1" applyFill="1" applyBorder="1" applyAlignment="1">
      <alignment horizontal="center" vertical="top" wrapText="1"/>
    </xf>
    <xf numFmtId="164" fontId="8" fillId="6" borderId="48" xfId="0" applyNumberFormat="1" applyFont="1" applyFill="1" applyBorder="1" applyAlignment="1">
      <alignment horizontal="center" vertical="top" wrapText="1"/>
    </xf>
    <xf numFmtId="164" fontId="8" fillId="0" borderId="48" xfId="0" applyNumberFormat="1" applyFont="1" applyFill="1" applyBorder="1" applyAlignment="1">
      <alignment horizontal="center" vertical="top" wrapText="1"/>
    </xf>
    <xf numFmtId="164" fontId="8" fillId="6" borderId="64" xfId="0" applyNumberFormat="1" applyFont="1" applyFill="1" applyBorder="1" applyAlignment="1">
      <alignment horizontal="center" vertical="top" wrapText="1"/>
    </xf>
    <xf numFmtId="164" fontId="8" fillId="7" borderId="64" xfId="0" applyNumberFormat="1" applyFont="1" applyFill="1" applyBorder="1" applyAlignment="1">
      <alignment horizontal="center" vertical="top" wrapText="1"/>
    </xf>
    <xf numFmtId="164" fontId="10" fillId="6" borderId="15" xfId="0" applyNumberFormat="1" applyFont="1" applyFill="1" applyBorder="1" applyAlignment="1">
      <alignment horizontal="center" vertical="top"/>
    </xf>
    <xf numFmtId="164" fontId="10" fillId="6" borderId="48" xfId="0" applyNumberFormat="1" applyFont="1" applyFill="1" applyBorder="1" applyAlignment="1">
      <alignment horizontal="center" vertical="top"/>
    </xf>
    <xf numFmtId="164" fontId="10" fillId="0" borderId="48" xfId="0" applyNumberFormat="1" applyFont="1" applyFill="1" applyBorder="1" applyAlignment="1">
      <alignment horizontal="center" vertical="top" wrapText="1"/>
    </xf>
    <xf numFmtId="164" fontId="10" fillId="0" borderId="48" xfId="0" applyNumberFormat="1" applyFont="1" applyFill="1" applyBorder="1" applyAlignment="1">
      <alignment horizontal="center" vertical="top"/>
    </xf>
    <xf numFmtId="164" fontId="11" fillId="6" borderId="48" xfId="0" applyNumberFormat="1" applyFont="1" applyFill="1" applyBorder="1" applyAlignment="1">
      <alignment horizontal="center" vertical="top"/>
    </xf>
    <xf numFmtId="164" fontId="11" fillId="6" borderId="48" xfId="0" applyNumberFormat="1" applyFont="1" applyFill="1" applyBorder="1" applyAlignment="1">
      <alignment horizontal="center" vertical="top" wrapText="1"/>
    </xf>
    <xf numFmtId="164" fontId="10" fillId="6" borderId="72" xfId="0" applyNumberFormat="1" applyFont="1" applyFill="1" applyBorder="1" applyAlignment="1">
      <alignment horizontal="center" vertical="top"/>
    </xf>
    <xf numFmtId="164" fontId="8" fillId="6"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wrapText="1"/>
    </xf>
    <xf numFmtId="164" fontId="8" fillId="6" borderId="16" xfId="0" applyNumberFormat="1" applyFont="1" applyFill="1" applyBorder="1" applyAlignment="1">
      <alignment horizontal="center" vertical="top" wrapText="1"/>
    </xf>
    <xf numFmtId="164" fontId="10" fillId="6" borderId="37" xfId="0" applyNumberFormat="1" applyFont="1" applyFill="1" applyBorder="1" applyAlignment="1">
      <alignment horizontal="center" vertical="top"/>
    </xf>
    <xf numFmtId="164" fontId="10" fillId="0" borderId="10" xfId="0" applyNumberFormat="1" applyFont="1" applyFill="1" applyBorder="1" applyAlignment="1">
      <alignment horizontal="center" vertical="top" wrapText="1"/>
    </xf>
    <xf numFmtId="164" fontId="10" fillId="0" borderId="10" xfId="0" applyNumberFormat="1" applyFont="1" applyFill="1" applyBorder="1" applyAlignment="1">
      <alignment horizontal="center" vertical="top"/>
    </xf>
    <xf numFmtId="164" fontId="1" fillId="8" borderId="48" xfId="0" applyNumberFormat="1" applyFont="1" applyFill="1" applyBorder="1" applyAlignment="1">
      <alignment horizontal="center" vertical="top"/>
    </xf>
    <xf numFmtId="165" fontId="15" fillId="7" borderId="64" xfId="0" applyNumberFormat="1" applyFont="1" applyFill="1" applyBorder="1" applyAlignment="1">
      <alignment horizontal="center" vertical="top" wrapText="1"/>
    </xf>
    <xf numFmtId="164" fontId="1" fillId="8" borderId="68" xfId="0" applyNumberFormat="1" applyFont="1" applyFill="1" applyBorder="1" applyAlignment="1">
      <alignment horizontal="center" vertical="top" wrapText="1"/>
    </xf>
    <xf numFmtId="164" fontId="7" fillId="0" borderId="68" xfId="0" applyNumberFormat="1" applyFont="1" applyBorder="1" applyAlignment="1">
      <alignment horizontal="center" vertical="top"/>
    </xf>
    <xf numFmtId="164" fontId="7" fillId="8" borderId="68" xfId="0" applyNumberFormat="1" applyFont="1" applyFill="1" applyBorder="1" applyAlignment="1">
      <alignment horizontal="center" vertical="top"/>
    </xf>
    <xf numFmtId="4" fontId="1" fillId="6" borderId="48" xfId="0" applyNumberFormat="1" applyFont="1" applyFill="1" applyBorder="1" applyAlignment="1">
      <alignment horizontal="center" vertical="top" wrapText="1"/>
    </xf>
    <xf numFmtId="4" fontId="1" fillId="0" borderId="48" xfId="0" applyNumberFormat="1" applyFont="1" applyFill="1" applyBorder="1" applyAlignment="1">
      <alignment horizontal="center" vertical="top"/>
    </xf>
    <xf numFmtId="4" fontId="15" fillId="7" borderId="24" xfId="0" applyNumberFormat="1" applyFont="1" applyFill="1" applyBorder="1" applyAlignment="1">
      <alignment horizontal="center" vertical="top" wrapText="1"/>
    </xf>
    <xf numFmtId="164" fontId="8" fillId="13" borderId="28" xfId="0" applyNumberFormat="1" applyFont="1" applyFill="1" applyBorder="1" applyAlignment="1">
      <alignment horizontal="center" vertical="top"/>
    </xf>
    <xf numFmtId="164" fontId="8" fillId="15" borderId="28" xfId="0" applyNumberFormat="1" applyFont="1" applyFill="1" applyBorder="1" applyAlignment="1">
      <alignment horizontal="center" vertical="top"/>
    </xf>
    <xf numFmtId="164" fontId="1" fillId="0" borderId="47" xfId="0" applyNumberFormat="1" applyFont="1" applyFill="1" applyBorder="1" applyAlignment="1">
      <alignment horizontal="center" vertical="top"/>
    </xf>
    <xf numFmtId="4" fontId="1" fillId="6" borderId="32"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xf>
    <xf numFmtId="164" fontId="9" fillId="6" borderId="47" xfId="0" applyNumberFormat="1" applyFont="1" applyFill="1" applyBorder="1" applyAlignment="1">
      <alignment vertical="top" wrapText="1"/>
    </xf>
    <xf numFmtId="164" fontId="9" fillId="0" borderId="47" xfId="0" applyNumberFormat="1" applyFont="1" applyFill="1" applyBorder="1" applyAlignment="1">
      <alignment vertical="top" wrapText="1"/>
    </xf>
    <xf numFmtId="165" fontId="19" fillId="6" borderId="40" xfId="0" applyNumberFormat="1" applyFont="1" applyFill="1" applyBorder="1" applyAlignment="1">
      <alignment horizontal="center" vertical="top" wrapText="1"/>
    </xf>
    <xf numFmtId="164" fontId="8" fillId="7" borderId="37" xfId="0" applyNumberFormat="1" applyFont="1" applyFill="1" applyBorder="1" applyAlignment="1">
      <alignment horizontal="center" vertical="top"/>
    </xf>
    <xf numFmtId="164" fontId="8" fillId="15" borderId="15" xfId="0" applyNumberFormat="1" applyFont="1" applyFill="1" applyBorder="1" applyAlignment="1">
      <alignment horizontal="center" vertical="top" wrapText="1"/>
    </xf>
    <xf numFmtId="164" fontId="1" fillId="0" borderId="15" xfId="0" applyNumberFormat="1" applyFont="1" applyBorder="1" applyAlignment="1">
      <alignment horizontal="center" vertical="top" wrapText="1"/>
    </xf>
    <xf numFmtId="164" fontId="8" fillId="15" borderId="15" xfId="0" applyNumberFormat="1" applyFont="1" applyFill="1" applyBorder="1" applyAlignment="1">
      <alignment horizontal="center" vertical="top"/>
    </xf>
    <xf numFmtId="164" fontId="1" fillId="0" borderId="64" xfId="0" applyNumberFormat="1" applyFont="1" applyBorder="1" applyAlignment="1">
      <alignment horizontal="center" vertical="top"/>
    </xf>
    <xf numFmtId="164" fontId="1" fillId="0" borderId="47" xfId="0" applyNumberFormat="1" applyFont="1" applyBorder="1" applyAlignment="1">
      <alignment horizontal="center" vertical="top"/>
    </xf>
    <xf numFmtId="164" fontId="1" fillId="0" borderId="16" xfId="0" applyNumberFormat="1" applyFont="1" applyBorder="1" applyAlignment="1">
      <alignment horizontal="center" vertical="top"/>
    </xf>
    <xf numFmtId="3" fontId="8" fillId="6" borderId="11" xfId="0" applyNumberFormat="1" applyFont="1" applyFill="1" applyBorder="1" applyAlignment="1">
      <alignment horizontal="center" vertical="top" wrapText="1"/>
    </xf>
    <xf numFmtId="164" fontId="1" fillId="6" borderId="74"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top"/>
    </xf>
    <xf numFmtId="164" fontId="1" fillId="6" borderId="10" xfId="0" applyNumberFormat="1" applyFont="1" applyFill="1" applyBorder="1" applyAlignment="1">
      <alignment horizontal="center" vertical="top" wrapText="1"/>
    </xf>
    <xf numFmtId="164" fontId="8" fillId="6" borderId="10"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wrapText="1"/>
    </xf>
    <xf numFmtId="164" fontId="8" fillId="6" borderId="48"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xf>
    <xf numFmtId="164" fontId="8" fillId="6" borderId="32" xfId="0" applyNumberFormat="1" applyFont="1" applyFill="1" applyBorder="1" applyAlignment="1">
      <alignment horizontal="center" vertical="top" wrapText="1"/>
    </xf>
    <xf numFmtId="3" fontId="1" fillId="0" borderId="0" xfId="0" applyNumberFormat="1" applyFont="1" applyAlignment="1">
      <alignment vertical="top"/>
    </xf>
    <xf numFmtId="164" fontId="1" fillId="6" borderId="16" xfId="0" applyNumberFormat="1" applyFont="1" applyFill="1" applyBorder="1" applyAlignment="1">
      <alignment horizontal="center" vertical="top" wrapText="1"/>
    </xf>
    <xf numFmtId="164" fontId="19" fillId="0" borderId="40" xfId="0" applyNumberFormat="1" applyFont="1" applyFill="1" applyBorder="1" applyAlignment="1">
      <alignment horizontal="center" vertical="top" wrapText="1"/>
    </xf>
    <xf numFmtId="3" fontId="1" fillId="0" borderId="49" xfId="0" applyNumberFormat="1" applyFont="1" applyFill="1" applyBorder="1" applyAlignment="1">
      <alignment vertical="top"/>
    </xf>
    <xf numFmtId="3" fontId="1" fillId="0" borderId="18" xfId="0" applyNumberFormat="1" applyFont="1" applyBorder="1" applyAlignment="1">
      <alignment horizontal="center" vertical="top"/>
    </xf>
    <xf numFmtId="3" fontId="1" fillId="0" borderId="47" xfId="0" applyNumberFormat="1" applyFont="1" applyFill="1" applyBorder="1" applyAlignment="1">
      <alignment vertical="top"/>
    </xf>
    <xf numFmtId="164" fontId="19" fillId="6" borderId="74" xfId="0" applyNumberFormat="1" applyFont="1" applyFill="1" applyBorder="1" applyAlignment="1">
      <alignment horizontal="center" vertical="top" wrapText="1"/>
    </xf>
    <xf numFmtId="3" fontId="20" fillId="6" borderId="45" xfId="0" applyNumberFormat="1" applyFont="1" applyFill="1" applyBorder="1" applyAlignment="1">
      <alignment horizontal="center" vertical="top"/>
    </xf>
    <xf numFmtId="164" fontId="1" fillId="6" borderId="72" xfId="0" applyNumberFormat="1" applyFont="1" applyFill="1" applyBorder="1" applyAlignment="1">
      <alignment horizontal="center" vertical="top" wrapText="1"/>
    </xf>
    <xf numFmtId="164" fontId="1" fillId="6" borderId="48" xfId="0" applyNumberFormat="1" applyFont="1" applyFill="1" applyBorder="1" applyAlignment="1">
      <alignment vertical="top" wrapText="1"/>
    </xf>
    <xf numFmtId="164" fontId="7" fillId="6" borderId="48"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3" fontId="1" fillId="0" borderId="11" xfId="0" applyNumberFormat="1" applyFont="1" applyBorder="1" applyAlignment="1">
      <alignment horizontal="center" vertical="top"/>
    </xf>
    <xf numFmtId="3" fontId="8" fillId="6" borderId="12" xfId="0" applyNumberFormat="1" applyFont="1" applyFill="1" applyBorder="1" applyAlignment="1">
      <alignment horizontal="center" vertical="top"/>
    </xf>
    <xf numFmtId="3" fontId="1" fillId="0" borderId="0" xfId="0" applyNumberFormat="1" applyFont="1" applyAlignment="1">
      <alignment vertical="top"/>
    </xf>
    <xf numFmtId="3" fontId="1" fillId="8" borderId="0" xfId="0" applyNumberFormat="1" applyFont="1" applyFill="1" applyBorder="1" applyAlignment="1">
      <alignment horizontal="center" vertical="top" wrapText="1"/>
    </xf>
    <xf numFmtId="3" fontId="1" fillId="6" borderId="47" xfId="0" applyNumberFormat="1" applyFont="1" applyFill="1" applyBorder="1" applyAlignment="1">
      <alignment horizontal="left" vertical="top" wrapText="1"/>
    </xf>
    <xf numFmtId="3" fontId="1" fillId="0" borderId="0" xfId="0" applyNumberFormat="1" applyFont="1" applyAlignment="1">
      <alignment vertical="top"/>
    </xf>
    <xf numFmtId="164" fontId="1" fillId="0" borderId="68" xfId="0" applyNumberFormat="1" applyFont="1" applyBorder="1" applyAlignment="1">
      <alignment horizontal="center" vertical="center" textRotation="90" wrapText="1"/>
    </xf>
    <xf numFmtId="164" fontId="8" fillId="7" borderId="45" xfId="0" applyNumberFormat="1" applyFont="1" applyFill="1" applyBorder="1" applyAlignment="1">
      <alignment horizontal="center" vertical="top"/>
    </xf>
    <xf numFmtId="164" fontId="8" fillId="5" borderId="70" xfId="0" applyNumberFormat="1" applyFont="1" applyFill="1" applyBorder="1" applyAlignment="1">
      <alignment horizontal="center" vertical="top"/>
    </xf>
    <xf numFmtId="164" fontId="8" fillId="7" borderId="34" xfId="0" applyNumberFormat="1" applyFont="1" applyFill="1" applyBorder="1" applyAlignment="1">
      <alignment horizontal="center" vertical="top"/>
    </xf>
    <xf numFmtId="3" fontId="1" fillId="6" borderId="10" xfId="0" applyNumberFormat="1" applyFont="1" applyFill="1" applyBorder="1" applyAlignment="1">
      <alignment horizontal="left" vertical="top" wrapText="1"/>
    </xf>
    <xf numFmtId="164" fontId="1" fillId="6" borderId="32"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3" fontId="1" fillId="6" borderId="65" xfId="0" applyNumberFormat="1" applyFont="1" applyFill="1" applyBorder="1" applyAlignment="1">
      <alignment horizontal="left" vertical="top" wrapText="1"/>
    </xf>
    <xf numFmtId="3" fontId="8" fillId="6" borderId="12" xfId="0" applyNumberFormat="1" applyFont="1" applyFill="1" applyBorder="1" applyAlignment="1">
      <alignment horizontal="center" vertical="top"/>
    </xf>
    <xf numFmtId="3" fontId="1" fillId="6" borderId="39"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top"/>
    </xf>
    <xf numFmtId="3" fontId="1" fillId="6" borderId="21" xfId="0" applyNumberFormat="1" applyFont="1" applyFill="1" applyBorder="1" applyAlignment="1">
      <alignment horizontal="left" vertical="top" wrapText="1"/>
    </xf>
    <xf numFmtId="164" fontId="1" fillId="6" borderId="10"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xf>
    <xf numFmtId="164" fontId="1" fillId="6" borderId="48"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3" fontId="8" fillId="6" borderId="5"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164" fontId="1" fillId="6" borderId="16" xfId="0" applyNumberFormat="1" applyFont="1" applyFill="1" applyBorder="1" applyAlignment="1">
      <alignment horizontal="center" vertical="top" wrapText="1"/>
    </xf>
    <xf numFmtId="3" fontId="1" fillId="0" borderId="33"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0" fontId="1" fillId="6" borderId="48" xfId="0" applyFont="1" applyFill="1" applyBorder="1" applyAlignment="1">
      <alignment horizontal="center" vertical="top"/>
    </xf>
    <xf numFmtId="49" fontId="8" fillId="6" borderId="3" xfId="0" applyNumberFormat="1" applyFont="1" applyFill="1" applyBorder="1" applyAlignment="1">
      <alignment vertical="top"/>
    </xf>
    <xf numFmtId="3" fontId="8" fillId="6" borderId="3" xfId="0" applyNumberFormat="1" applyFont="1" applyFill="1" applyBorder="1" applyAlignment="1">
      <alignment horizontal="center" vertical="center" wrapText="1"/>
    </xf>
    <xf numFmtId="3" fontId="1" fillId="6" borderId="5" xfId="1" applyNumberFormat="1" applyFont="1" applyFill="1" applyBorder="1" applyAlignment="1">
      <alignment horizontal="center" vertical="top" wrapText="1"/>
    </xf>
    <xf numFmtId="3" fontId="1" fillId="6" borderId="13" xfId="1" applyNumberFormat="1" applyFont="1" applyFill="1" applyBorder="1" applyAlignment="1">
      <alignment horizontal="center" vertical="top" wrapText="1"/>
    </xf>
    <xf numFmtId="3" fontId="12" fillId="6" borderId="10" xfId="0" applyNumberFormat="1" applyFont="1" applyFill="1" applyBorder="1" applyAlignment="1">
      <alignment horizontal="left" vertical="top" wrapText="1"/>
    </xf>
    <xf numFmtId="3" fontId="1" fillId="6" borderId="12" xfId="1" applyNumberFormat="1" applyFont="1" applyFill="1" applyBorder="1" applyAlignment="1">
      <alignment horizontal="center" vertical="top" wrapText="1"/>
    </xf>
    <xf numFmtId="3" fontId="1" fillId="6" borderId="12" xfId="0" applyNumberFormat="1" applyFont="1" applyFill="1" applyBorder="1" applyAlignment="1">
      <alignment vertical="top"/>
    </xf>
    <xf numFmtId="49" fontId="1" fillId="6" borderId="10" xfId="0" applyNumberFormat="1" applyFont="1" applyFill="1" applyBorder="1" applyAlignment="1">
      <alignment vertical="top"/>
    </xf>
    <xf numFmtId="3" fontId="1" fillId="6" borderId="66" xfId="0" applyNumberFormat="1" applyFont="1" applyFill="1" applyBorder="1" applyAlignment="1">
      <alignment horizontal="center" vertical="center" wrapText="1"/>
    </xf>
    <xf numFmtId="3" fontId="1" fillId="6" borderId="9" xfId="2" applyNumberFormat="1" applyFont="1" applyFill="1" applyBorder="1" applyAlignment="1">
      <alignment horizontal="center" vertical="top"/>
    </xf>
    <xf numFmtId="49" fontId="8" fillId="6" borderId="66" xfId="0" applyNumberFormat="1" applyFont="1" applyFill="1" applyBorder="1" applyAlignment="1">
      <alignment vertical="top"/>
    </xf>
    <xf numFmtId="49" fontId="8" fillId="6" borderId="1" xfId="0" applyNumberFormat="1" applyFont="1" applyFill="1" applyBorder="1" applyAlignment="1">
      <alignment horizontal="center" vertical="top"/>
    </xf>
    <xf numFmtId="3" fontId="1" fillId="6" borderId="19" xfId="0" applyNumberFormat="1" applyFont="1" applyFill="1" applyBorder="1" applyAlignment="1">
      <alignment horizontal="center" vertical="center" wrapText="1"/>
    </xf>
    <xf numFmtId="3" fontId="8" fillId="6" borderId="21"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1" fillId="6" borderId="65" xfId="0" applyNumberFormat="1" applyFont="1" applyFill="1" applyBorder="1" applyAlignment="1">
      <alignment horizontal="left" vertical="top" wrapText="1"/>
    </xf>
    <xf numFmtId="3" fontId="8" fillId="6" borderId="12" xfId="0" applyNumberFormat="1" applyFont="1" applyFill="1" applyBorder="1" applyAlignment="1">
      <alignment horizontal="center" vertical="top"/>
    </xf>
    <xf numFmtId="3" fontId="1" fillId="6" borderId="11" xfId="0" applyNumberFormat="1" applyFont="1" applyFill="1" applyBorder="1" applyAlignment="1">
      <alignment horizontal="center" vertical="center" textRotation="90" wrapText="1"/>
    </xf>
    <xf numFmtId="164" fontId="1" fillId="6" borderId="12"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44" xfId="0" applyNumberFormat="1" applyFont="1" applyFill="1" applyBorder="1" applyAlignment="1">
      <alignment horizontal="center" vertical="center" textRotation="90" wrapText="1"/>
    </xf>
    <xf numFmtId="164" fontId="1" fillId="6" borderId="32" xfId="0" applyNumberFormat="1" applyFont="1" applyFill="1" applyBorder="1" applyAlignment="1">
      <alignment horizontal="center" vertical="top"/>
    </xf>
    <xf numFmtId="3" fontId="1" fillId="0" borderId="0" xfId="0" applyNumberFormat="1" applyFont="1" applyAlignment="1">
      <alignment vertical="top"/>
    </xf>
    <xf numFmtId="3" fontId="1" fillId="6" borderId="13"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164" fontId="1" fillId="6" borderId="65"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164" fontId="1" fillId="6" borderId="12" xfId="0" applyNumberFormat="1" applyFont="1" applyFill="1" applyBorder="1" applyAlignment="1">
      <alignment horizontal="center" vertical="top" wrapText="1"/>
    </xf>
    <xf numFmtId="3" fontId="1" fillId="6" borderId="47" xfId="0" applyNumberFormat="1" applyFont="1" applyFill="1" applyBorder="1" applyAlignment="1">
      <alignment horizontal="left" vertical="top" wrapText="1"/>
    </xf>
    <xf numFmtId="3" fontId="1" fillId="6" borderId="39" xfId="0" applyNumberFormat="1" applyFont="1" applyFill="1" applyBorder="1" applyAlignment="1">
      <alignment horizontal="center" vertical="center" textRotation="90" wrapText="1"/>
    </xf>
    <xf numFmtId="3" fontId="8" fillId="6" borderId="13" xfId="0" applyNumberFormat="1" applyFont="1" applyFill="1" applyBorder="1" applyAlignment="1">
      <alignment horizontal="center" vertical="top"/>
    </xf>
    <xf numFmtId="3" fontId="8" fillId="6" borderId="65" xfId="0" applyNumberFormat="1" applyFont="1" applyFill="1" applyBorder="1" applyAlignment="1">
      <alignment horizontal="center" vertical="top"/>
    </xf>
    <xf numFmtId="3" fontId="1" fillId="6" borderId="11"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xf>
    <xf numFmtId="3" fontId="1" fillId="6" borderId="41" xfId="0" applyNumberFormat="1" applyFont="1" applyFill="1" applyBorder="1" applyAlignment="1">
      <alignment horizontal="left" vertical="top" wrapText="1"/>
    </xf>
    <xf numFmtId="164" fontId="1" fillId="6" borderId="32"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16" xfId="0" applyNumberFormat="1" applyFont="1" applyFill="1" applyBorder="1" applyAlignment="1">
      <alignment horizontal="center" vertical="top"/>
    </xf>
    <xf numFmtId="3" fontId="1" fillId="6" borderId="10"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3" fontId="10" fillId="6" borderId="43" xfId="0" applyNumberFormat="1" applyFont="1" applyFill="1" applyBorder="1" applyAlignment="1">
      <alignment vertical="top" wrapText="1"/>
    </xf>
    <xf numFmtId="3" fontId="11" fillId="6" borderId="44" xfId="0" applyNumberFormat="1" applyFont="1" applyFill="1" applyBorder="1" applyAlignment="1">
      <alignment horizontal="center" vertical="top" wrapText="1"/>
    </xf>
    <xf numFmtId="3" fontId="1" fillId="6" borderId="59" xfId="0" applyNumberFormat="1" applyFont="1" applyFill="1" applyBorder="1" applyAlignment="1">
      <alignment horizontal="left" vertical="top" wrapText="1"/>
    </xf>
    <xf numFmtId="3" fontId="1" fillId="6" borderId="37" xfId="0" applyNumberFormat="1" applyFont="1" applyFill="1" applyBorder="1" applyAlignment="1">
      <alignment horizontal="center" vertical="center" textRotation="90" wrapText="1"/>
    </xf>
    <xf numFmtId="3" fontId="8" fillId="6" borderId="44" xfId="0" applyNumberFormat="1" applyFont="1" applyFill="1" applyBorder="1" applyAlignment="1">
      <alignment horizontal="center" vertical="top" wrapText="1"/>
    </xf>
    <xf numFmtId="3" fontId="1" fillId="6" borderId="29" xfId="0" applyNumberFormat="1" applyFont="1" applyFill="1" applyBorder="1" applyAlignment="1">
      <alignment horizontal="center" vertical="top"/>
    </xf>
    <xf numFmtId="3" fontId="1" fillId="6" borderId="29" xfId="0" applyNumberFormat="1" applyFont="1" applyFill="1" applyBorder="1" applyAlignment="1">
      <alignment vertical="top" wrapText="1"/>
    </xf>
    <xf numFmtId="3" fontId="1" fillId="6" borderId="40" xfId="0" applyNumberFormat="1" applyFont="1" applyFill="1" applyBorder="1" applyAlignment="1">
      <alignment horizontal="center" vertical="top"/>
    </xf>
    <xf numFmtId="3" fontId="1" fillId="0" borderId="0" xfId="0" applyNumberFormat="1" applyFont="1" applyFill="1" applyAlignment="1">
      <alignment vertical="top"/>
    </xf>
    <xf numFmtId="3" fontId="1" fillId="0" borderId="0" xfId="0" applyNumberFormat="1" applyFont="1" applyFill="1" applyBorder="1" applyAlignment="1">
      <alignment vertical="top"/>
    </xf>
    <xf numFmtId="3" fontId="3" fillId="0" borderId="0" xfId="0" applyNumberFormat="1" applyFont="1" applyFill="1" applyBorder="1" applyAlignment="1">
      <alignment vertical="top"/>
    </xf>
    <xf numFmtId="3" fontId="2" fillId="0" borderId="0" xfId="0" applyNumberFormat="1" applyFont="1" applyFill="1" applyBorder="1" applyAlignment="1">
      <alignment vertical="top"/>
    </xf>
    <xf numFmtId="3" fontId="7" fillId="0" borderId="0" xfId="0" applyNumberFormat="1" applyFont="1" applyFill="1" applyBorder="1" applyAlignment="1">
      <alignment vertical="top"/>
    </xf>
    <xf numFmtId="3" fontId="1" fillId="0" borderId="0" xfId="0" applyNumberFormat="1" applyFont="1" applyFill="1" applyBorder="1" applyAlignment="1">
      <alignment horizontal="right" vertical="top"/>
    </xf>
    <xf numFmtId="164"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xf>
    <xf numFmtId="3" fontId="8" fillId="0" borderId="0" xfId="0" applyNumberFormat="1" applyFont="1" applyFill="1" applyAlignment="1">
      <alignment vertical="top"/>
    </xf>
    <xf numFmtId="3" fontId="8" fillId="0" borderId="0" xfId="0" applyNumberFormat="1" applyFont="1" applyFill="1" applyBorder="1" applyAlignment="1">
      <alignment vertical="top"/>
    </xf>
    <xf numFmtId="164" fontId="1" fillId="0" borderId="0" xfId="0" applyNumberFormat="1" applyFont="1" applyFill="1" applyAlignment="1">
      <alignment vertical="top"/>
    </xf>
    <xf numFmtId="3" fontId="1" fillId="0" borderId="0" xfId="0" applyNumberFormat="1" applyFont="1" applyFill="1" applyBorder="1" applyAlignment="1">
      <alignment horizontal="center" vertical="top"/>
    </xf>
    <xf numFmtId="4" fontId="1" fillId="0" borderId="0" xfId="0" applyNumberFormat="1" applyFont="1" applyFill="1" applyAlignment="1">
      <alignment vertical="top"/>
    </xf>
    <xf numFmtId="164" fontId="1" fillId="0" borderId="0" xfId="0" applyNumberFormat="1" applyFont="1" applyFill="1" applyAlignment="1">
      <alignment vertical="top" wrapText="1"/>
    </xf>
    <xf numFmtId="165" fontId="1" fillId="0" borderId="0" xfId="0" applyNumberFormat="1" applyFont="1" applyFill="1" applyAlignment="1">
      <alignment vertical="top" wrapText="1"/>
    </xf>
    <xf numFmtId="3" fontId="7" fillId="0" borderId="0" xfId="0" applyNumberFormat="1" applyFont="1" applyFill="1" applyAlignment="1">
      <alignment vertical="top"/>
    </xf>
    <xf numFmtId="3" fontId="1" fillId="0" borderId="0" xfId="0" applyNumberFormat="1" applyFont="1" applyFill="1" applyAlignment="1">
      <alignment horizontal="center" vertical="top" wrapText="1"/>
    </xf>
    <xf numFmtId="164" fontId="1" fillId="6" borderId="13" xfId="0" applyNumberFormat="1" applyFont="1" applyFill="1" applyBorder="1" applyAlignment="1">
      <alignment vertical="top" wrapText="1"/>
    </xf>
    <xf numFmtId="3" fontId="1" fillId="0" borderId="78" xfId="0" applyNumberFormat="1" applyFont="1" applyBorder="1" applyAlignment="1">
      <alignment horizontal="center" vertical="top"/>
    </xf>
    <xf numFmtId="3" fontId="1" fillId="0" borderId="79" xfId="0" applyNumberFormat="1" applyFont="1" applyBorder="1" applyAlignment="1">
      <alignment horizontal="center" vertical="top"/>
    </xf>
    <xf numFmtId="3" fontId="1" fillId="0" borderId="80" xfId="0" applyNumberFormat="1" applyFont="1" applyBorder="1" applyAlignment="1">
      <alignment horizontal="center" vertical="top"/>
    </xf>
    <xf numFmtId="3" fontId="1" fillId="6" borderId="78" xfId="0" applyNumberFormat="1" applyFont="1" applyFill="1" applyBorder="1" applyAlignment="1">
      <alignment horizontal="center" vertical="top"/>
    </xf>
    <xf numFmtId="3" fontId="1" fillId="6" borderId="81" xfId="0" applyNumberFormat="1" applyFont="1" applyFill="1" applyBorder="1" applyAlignment="1">
      <alignment horizontal="center" vertical="top"/>
    </xf>
    <xf numFmtId="3" fontId="1" fillId="6" borderId="80" xfId="0" applyNumberFormat="1" applyFont="1" applyFill="1" applyBorder="1" applyAlignment="1">
      <alignment horizontal="center" vertical="top"/>
    </xf>
    <xf numFmtId="164" fontId="1" fillId="6" borderId="76" xfId="0" applyNumberFormat="1" applyFont="1" applyFill="1" applyBorder="1" applyAlignment="1">
      <alignment vertical="top" wrapText="1"/>
    </xf>
    <xf numFmtId="3" fontId="1" fillId="6" borderId="83" xfId="0" applyNumberFormat="1" applyFont="1" applyFill="1" applyBorder="1" applyAlignment="1">
      <alignment horizontal="center" vertical="top"/>
    </xf>
    <xf numFmtId="3" fontId="1" fillId="6" borderId="77" xfId="0" applyNumberFormat="1" applyFont="1" applyFill="1" applyBorder="1" applyAlignment="1">
      <alignment vertical="top" wrapText="1"/>
    </xf>
    <xf numFmtId="164" fontId="1" fillId="6" borderId="32" xfId="0" applyNumberFormat="1" applyFont="1" applyFill="1" applyBorder="1" applyAlignment="1">
      <alignment vertical="top"/>
    </xf>
    <xf numFmtId="164" fontId="1" fillId="6" borderId="12" xfId="0" applyNumberFormat="1" applyFont="1" applyFill="1" applyBorder="1" applyAlignment="1">
      <alignment vertical="top"/>
    </xf>
    <xf numFmtId="164" fontId="1" fillId="6" borderId="65" xfId="0" applyNumberFormat="1" applyFont="1" applyFill="1" applyBorder="1" applyAlignment="1">
      <alignment vertical="top" wrapText="1"/>
    </xf>
    <xf numFmtId="3" fontId="1" fillId="6" borderId="16" xfId="0" applyNumberFormat="1" applyFont="1" applyFill="1" applyBorder="1" applyAlignment="1">
      <alignment horizontal="center" vertical="center" textRotation="90" wrapText="1"/>
    </xf>
    <xf numFmtId="3" fontId="1" fillId="6" borderId="84" xfId="0" applyNumberFormat="1" applyFont="1" applyFill="1" applyBorder="1" applyAlignment="1">
      <alignment vertical="top" wrapText="1"/>
    </xf>
    <xf numFmtId="3" fontId="1" fillId="6" borderId="43" xfId="0" applyNumberFormat="1" applyFont="1" applyFill="1" applyBorder="1" applyAlignment="1">
      <alignment horizontal="center" vertical="center" textRotation="90" wrapText="1"/>
    </xf>
    <xf numFmtId="3" fontId="1" fillId="6" borderId="76" xfId="0" applyNumberFormat="1" applyFont="1" applyFill="1" applyBorder="1" applyAlignment="1">
      <alignment horizontal="left" vertical="top" wrapText="1"/>
    </xf>
    <xf numFmtId="0" fontId="1" fillId="6" borderId="77" xfId="0" applyFont="1" applyFill="1" applyBorder="1" applyAlignment="1">
      <alignment horizontal="left" vertical="top" wrapText="1"/>
    </xf>
    <xf numFmtId="0" fontId="1" fillId="6" borderId="78" xfId="0" applyFont="1" applyFill="1" applyBorder="1" applyAlignment="1">
      <alignment horizontal="center" vertical="top" wrapText="1"/>
    </xf>
    <xf numFmtId="0" fontId="1" fillId="6" borderId="82" xfId="0" applyFont="1" applyFill="1" applyBorder="1" applyAlignment="1">
      <alignment horizontal="center" vertical="top" wrapText="1"/>
    </xf>
    <xf numFmtId="0" fontId="1" fillId="6" borderId="80" xfId="0" applyFont="1" applyFill="1" applyBorder="1" applyAlignment="1">
      <alignment horizontal="center" vertical="top" wrapText="1"/>
    </xf>
    <xf numFmtId="3" fontId="1" fillId="6" borderId="78" xfId="0" applyNumberFormat="1" applyFont="1" applyFill="1" applyBorder="1" applyAlignment="1">
      <alignment horizontal="center" vertical="top" wrapText="1"/>
    </xf>
    <xf numFmtId="3" fontId="1" fillId="6" borderId="82" xfId="0" applyNumberFormat="1" applyFont="1" applyFill="1" applyBorder="1" applyAlignment="1">
      <alignment horizontal="center" vertical="top" wrapText="1"/>
    </xf>
    <xf numFmtId="3" fontId="1" fillId="6" borderId="80" xfId="0" applyNumberFormat="1" applyFont="1" applyFill="1" applyBorder="1" applyAlignment="1">
      <alignment horizontal="center" vertical="top" wrapText="1"/>
    </xf>
    <xf numFmtId="0" fontId="1" fillId="6" borderId="77" xfId="0" quotePrefix="1" applyFont="1" applyFill="1" applyBorder="1" applyAlignment="1">
      <alignment horizontal="left" vertical="top" wrapText="1"/>
    </xf>
    <xf numFmtId="3" fontId="1" fillId="6" borderId="86" xfId="0" applyNumberFormat="1" applyFont="1" applyFill="1" applyBorder="1" applyAlignment="1">
      <alignment horizontal="left" vertical="top" wrapText="1"/>
    </xf>
    <xf numFmtId="3" fontId="1" fillId="6" borderId="85" xfId="0" applyNumberFormat="1" applyFont="1" applyFill="1" applyBorder="1" applyAlignment="1">
      <alignment horizontal="center" vertical="top"/>
    </xf>
    <xf numFmtId="3" fontId="1" fillId="6" borderId="29" xfId="0" applyNumberFormat="1" applyFont="1" applyFill="1" applyBorder="1" applyAlignment="1">
      <alignment horizontal="left" vertical="top"/>
    </xf>
    <xf numFmtId="3" fontId="1" fillId="6" borderId="32" xfId="0" applyNumberFormat="1" applyFont="1" applyFill="1" applyBorder="1" applyAlignment="1">
      <alignment horizontal="left" vertical="top"/>
    </xf>
    <xf numFmtId="3" fontId="14" fillId="6" borderId="10" xfId="0" applyNumberFormat="1" applyFont="1" applyFill="1" applyBorder="1" applyAlignment="1">
      <alignment horizontal="left" vertical="top" wrapText="1"/>
    </xf>
    <xf numFmtId="49" fontId="13" fillId="6" borderId="10" xfId="0" applyNumberFormat="1" applyFont="1" applyFill="1" applyBorder="1" applyAlignment="1">
      <alignment vertical="top"/>
    </xf>
    <xf numFmtId="164" fontId="10" fillId="6" borderId="12" xfId="0" applyNumberFormat="1" applyFont="1" applyFill="1" applyBorder="1" applyAlignment="1">
      <alignment horizontal="center" vertical="top" wrapText="1"/>
    </xf>
    <xf numFmtId="3" fontId="1" fillId="6" borderId="64" xfId="0" applyNumberFormat="1" applyFont="1" applyFill="1" applyBorder="1" applyAlignment="1">
      <alignment horizontal="center" vertical="top"/>
    </xf>
    <xf numFmtId="3" fontId="1" fillId="6" borderId="41" xfId="0" applyNumberFormat="1" applyFont="1" applyFill="1" applyBorder="1" applyAlignment="1">
      <alignment horizontal="left" vertical="top" wrapText="1"/>
    </xf>
    <xf numFmtId="3" fontId="8" fillId="6" borderId="10" xfId="0" applyNumberFormat="1" applyFont="1" applyFill="1" applyBorder="1" applyAlignment="1">
      <alignment horizontal="left" vertical="top" wrapText="1"/>
    </xf>
    <xf numFmtId="3" fontId="1" fillId="6" borderId="16"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0" borderId="0" xfId="0" applyNumberFormat="1" applyFont="1" applyAlignment="1">
      <alignment vertical="top"/>
    </xf>
    <xf numFmtId="164" fontId="1" fillId="6" borderId="13"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0" borderId="0" xfId="0" applyNumberFormat="1" applyFont="1" applyAlignment="1">
      <alignment vertical="top"/>
    </xf>
    <xf numFmtId="3" fontId="1" fillId="0" borderId="58" xfId="0" applyNumberFormat="1" applyFont="1" applyBorder="1" applyAlignment="1">
      <alignment vertical="top" wrapText="1"/>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164" fontId="1" fillId="6" borderId="12" xfId="0" applyNumberFormat="1" applyFont="1" applyFill="1" applyBorder="1" applyAlignment="1">
      <alignment horizontal="center" vertical="top" wrapText="1"/>
    </xf>
    <xf numFmtId="3" fontId="8" fillId="6" borderId="65" xfId="0" applyNumberFormat="1" applyFont="1" applyFill="1" applyBorder="1" applyAlignment="1">
      <alignment horizontal="center" vertical="top"/>
    </xf>
    <xf numFmtId="3" fontId="8"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7" fillId="6" borderId="65" xfId="0" applyNumberFormat="1" applyFont="1" applyFill="1" applyBorder="1" applyAlignment="1">
      <alignment horizontal="center" vertical="top"/>
    </xf>
    <xf numFmtId="3" fontId="1" fillId="0" borderId="0" xfId="0" applyNumberFormat="1" applyFont="1" applyAlignment="1">
      <alignment vertical="top"/>
    </xf>
    <xf numFmtId="49" fontId="13" fillId="6" borderId="43" xfId="0" applyNumberFormat="1" applyFont="1" applyFill="1" applyBorder="1" applyAlignment="1">
      <alignment vertical="top"/>
    </xf>
    <xf numFmtId="164" fontId="11" fillId="6" borderId="41" xfId="0" applyNumberFormat="1" applyFont="1" applyFill="1" applyBorder="1" applyAlignment="1">
      <alignment horizontal="center" vertical="top"/>
    </xf>
    <xf numFmtId="164" fontId="11" fillId="6" borderId="65" xfId="0" applyNumberFormat="1" applyFont="1" applyFill="1" applyBorder="1" applyAlignment="1">
      <alignment horizontal="center" vertical="top"/>
    </xf>
    <xf numFmtId="3" fontId="7" fillId="6" borderId="16" xfId="0" applyNumberFormat="1" applyFont="1" applyFill="1" applyBorder="1" applyAlignment="1">
      <alignment vertical="top" wrapText="1"/>
    </xf>
    <xf numFmtId="3" fontId="1" fillId="6" borderId="65" xfId="0" applyNumberFormat="1" applyFont="1" applyFill="1" applyBorder="1" applyAlignment="1">
      <alignment horizontal="center" vertical="top"/>
    </xf>
    <xf numFmtId="3" fontId="1" fillId="0" borderId="0" xfId="0" applyNumberFormat="1" applyFont="1" applyAlignment="1">
      <alignment vertical="top"/>
    </xf>
    <xf numFmtId="164" fontId="1" fillId="6" borderId="10"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3" fontId="1" fillId="6" borderId="10" xfId="0" applyNumberFormat="1" applyFont="1" applyFill="1" applyBorder="1" applyAlignment="1">
      <alignment horizontal="left" vertical="top" wrapText="1"/>
    </xf>
    <xf numFmtId="3" fontId="1" fillId="6" borderId="39"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164" fontId="19" fillId="6" borderId="68" xfId="0" applyNumberFormat="1" applyFont="1" applyFill="1" applyBorder="1" applyAlignment="1">
      <alignment horizontal="center" vertical="top"/>
    </xf>
    <xf numFmtId="164" fontId="8" fillId="5" borderId="24" xfId="0" applyNumberFormat="1" applyFont="1" applyFill="1" applyBorder="1" applyAlignment="1">
      <alignment horizontal="center" vertical="top"/>
    </xf>
    <xf numFmtId="0" fontId="1" fillId="6" borderId="41" xfId="0" applyFont="1" applyFill="1" applyBorder="1" applyAlignment="1">
      <alignment vertical="top"/>
    </xf>
    <xf numFmtId="3" fontId="21" fillId="6" borderId="42"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7" fillId="6" borderId="32" xfId="0" applyNumberFormat="1" applyFont="1" applyFill="1" applyBorder="1" applyAlignment="1">
      <alignment horizontal="center" vertical="top" wrapText="1"/>
    </xf>
    <xf numFmtId="3" fontId="15" fillId="0" borderId="3" xfId="0" applyNumberFormat="1" applyFont="1" applyFill="1" applyBorder="1" applyAlignment="1">
      <alignment horizontal="left" vertical="top" wrapText="1"/>
    </xf>
    <xf numFmtId="3" fontId="1" fillId="6" borderId="11" xfId="0" applyNumberFormat="1" applyFont="1" applyFill="1" applyBorder="1" applyAlignment="1">
      <alignment horizontal="center" vertical="center" textRotation="90" wrapText="1"/>
    </xf>
    <xf numFmtId="3" fontId="1" fillId="6" borderId="13" xfId="0" applyNumberFormat="1" applyFont="1" applyFill="1" applyBorder="1" applyAlignment="1">
      <alignment horizontal="left" vertical="top" wrapText="1"/>
    </xf>
    <xf numFmtId="3" fontId="8" fillId="6" borderId="12" xfId="0" applyNumberFormat="1" applyFont="1" applyFill="1" applyBorder="1" applyAlignment="1">
      <alignment horizontal="center" vertical="top"/>
    </xf>
    <xf numFmtId="164" fontId="1" fillId="6" borderId="10" xfId="0" applyNumberFormat="1" applyFont="1" applyFill="1" applyBorder="1" applyAlignment="1">
      <alignment horizontal="center" vertical="top" wrapText="1"/>
    </xf>
    <xf numFmtId="164" fontId="7" fillId="6" borderId="10"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3" fontId="1" fillId="0" borderId="13" xfId="0" applyNumberFormat="1" applyFont="1" applyFill="1" applyBorder="1" applyAlignment="1">
      <alignment horizontal="left" vertical="top" wrapText="1"/>
    </xf>
    <xf numFmtId="164" fontId="1" fillId="6" borderId="48"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0" borderId="53" xfId="0" applyNumberFormat="1" applyFont="1" applyBorder="1" applyAlignment="1">
      <alignment horizontal="center" vertical="top"/>
    </xf>
    <xf numFmtId="3" fontId="10" fillId="6" borderId="13" xfId="0" applyNumberFormat="1" applyFont="1" applyFill="1" applyBorder="1" applyAlignment="1">
      <alignment horizontal="center" vertical="top"/>
    </xf>
    <xf numFmtId="164" fontId="10" fillId="6" borderId="16" xfId="0" applyNumberFormat="1" applyFont="1" applyFill="1" applyBorder="1" applyAlignment="1">
      <alignment horizontal="center" vertical="top" wrapText="1"/>
    </xf>
    <xf numFmtId="164" fontId="10" fillId="6" borderId="53" xfId="0" applyNumberFormat="1" applyFont="1" applyFill="1" applyBorder="1" applyAlignment="1">
      <alignment horizontal="center" vertical="top" wrapText="1"/>
    </xf>
    <xf numFmtId="164" fontId="10" fillId="0" borderId="16" xfId="0" applyNumberFormat="1" applyFont="1" applyFill="1" applyBorder="1" applyAlignment="1">
      <alignment horizontal="center" vertical="top" wrapText="1"/>
    </xf>
    <xf numFmtId="164" fontId="10" fillId="0" borderId="64" xfId="0" applyNumberFormat="1" applyFont="1" applyFill="1" applyBorder="1" applyAlignment="1">
      <alignment horizontal="center" vertical="top" wrapText="1"/>
    </xf>
    <xf numFmtId="3" fontId="10" fillId="6" borderId="12" xfId="0" applyNumberFormat="1" applyFont="1" applyFill="1" applyBorder="1" applyAlignment="1">
      <alignment horizontal="center" vertical="top"/>
    </xf>
    <xf numFmtId="164" fontId="10" fillId="6" borderId="10" xfId="0" applyNumberFormat="1" applyFont="1" applyFill="1" applyBorder="1" applyAlignment="1">
      <alignment horizontal="center" vertical="top" wrapText="1"/>
    </xf>
    <xf numFmtId="164" fontId="10" fillId="6" borderId="0" xfId="0" applyNumberFormat="1" applyFont="1" applyFill="1" applyBorder="1" applyAlignment="1">
      <alignment horizontal="center" vertical="top" wrapText="1"/>
    </xf>
    <xf numFmtId="3" fontId="10" fillId="6" borderId="12" xfId="0" applyNumberFormat="1" applyFont="1" applyFill="1" applyBorder="1" applyAlignment="1">
      <alignment horizontal="center" vertical="top" wrapText="1"/>
    </xf>
    <xf numFmtId="0" fontId="10" fillId="6" borderId="13" xfId="0" applyFont="1" applyFill="1" applyBorder="1" applyAlignment="1">
      <alignment horizontal="center" vertical="top"/>
    </xf>
    <xf numFmtId="0" fontId="10" fillId="6" borderId="12" xfId="0" applyFont="1" applyFill="1" applyBorder="1" applyAlignment="1">
      <alignment horizontal="center" vertical="top"/>
    </xf>
    <xf numFmtId="3" fontId="10" fillId="0" borderId="13" xfId="0" applyNumberFormat="1" applyFont="1" applyBorder="1" applyAlignment="1">
      <alignment horizontal="center" vertical="top"/>
    </xf>
    <xf numFmtId="164" fontId="10" fillId="6" borderId="16" xfId="0" applyNumberFormat="1" applyFont="1" applyFill="1" applyBorder="1" applyAlignment="1">
      <alignment horizontal="center" vertical="top"/>
    </xf>
    <xf numFmtId="164" fontId="10" fillId="6" borderId="53" xfId="0" applyNumberFormat="1" applyFont="1" applyFill="1" applyBorder="1" applyAlignment="1">
      <alignment horizontal="center" vertical="top"/>
    </xf>
    <xf numFmtId="164" fontId="10" fillId="6" borderId="64" xfId="0" applyNumberFormat="1" applyFont="1" applyFill="1" applyBorder="1" applyAlignment="1">
      <alignment horizontal="center" vertical="top"/>
    </xf>
    <xf numFmtId="164" fontId="10" fillId="6" borderId="14"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164" fontId="1" fillId="6" borderId="66" xfId="0" applyNumberFormat="1" applyFont="1" applyFill="1" applyBorder="1" applyAlignment="1">
      <alignment horizontal="center" vertical="top"/>
    </xf>
    <xf numFmtId="164" fontId="10" fillId="6" borderId="91" xfId="0" applyNumberFormat="1" applyFont="1" applyFill="1" applyBorder="1" applyAlignment="1">
      <alignment horizontal="center" vertical="top"/>
    </xf>
    <xf numFmtId="164" fontId="10" fillId="0" borderId="35" xfId="0" applyNumberFormat="1" applyFont="1" applyFill="1" applyBorder="1" applyAlignment="1">
      <alignment horizontal="center" vertical="top" wrapText="1"/>
    </xf>
    <xf numFmtId="164" fontId="10" fillId="0" borderId="66" xfId="0" applyNumberFormat="1" applyFont="1" applyFill="1" applyBorder="1" applyAlignment="1">
      <alignment horizontal="center" vertical="top" wrapText="1"/>
    </xf>
    <xf numFmtId="164" fontId="10" fillId="0" borderId="66" xfId="0" applyNumberFormat="1" applyFont="1" applyFill="1" applyBorder="1" applyAlignment="1">
      <alignment horizontal="center" vertical="top"/>
    </xf>
    <xf numFmtId="164" fontId="8" fillId="7" borderId="92" xfId="0" applyNumberFormat="1" applyFont="1" applyFill="1" applyBorder="1" applyAlignment="1">
      <alignment horizontal="center" vertical="top"/>
    </xf>
    <xf numFmtId="164" fontId="8" fillId="5" borderId="23" xfId="0" applyNumberFormat="1" applyFont="1" applyFill="1" applyBorder="1" applyAlignment="1">
      <alignment horizontal="center" vertical="top"/>
    </xf>
    <xf numFmtId="164" fontId="1" fillId="6" borderId="15" xfId="0" applyNumberFormat="1" applyFont="1" applyFill="1" applyBorder="1" applyAlignment="1">
      <alignment horizontal="center" vertical="top"/>
    </xf>
    <xf numFmtId="164" fontId="1" fillId="6" borderId="46"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10" fillId="0" borderId="46"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xf>
    <xf numFmtId="164" fontId="11" fillId="6" borderId="9" xfId="0" applyNumberFormat="1" applyFont="1" applyFill="1" applyBorder="1" applyAlignment="1">
      <alignment horizontal="center" vertical="top"/>
    </xf>
    <xf numFmtId="164" fontId="10" fillId="6" borderId="46" xfId="0" applyNumberFormat="1" applyFont="1" applyFill="1" applyBorder="1" applyAlignment="1">
      <alignment horizontal="center" vertical="top"/>
    </xf>
    <xf numFmtId="164" fontId="11" fillId="6" borderId="9" xfId="0" applyNumberFormat="1" applyFont="1" applyFill="1" applyBorder="1" applyAlignment="1">
      <alignment horizontal="center" vertical="top" wrapText="1"/>
    </xf>
    <xf numFmtId="164" fontId="8" fillId="7" borderId="36" xfId="0" applyNumberFormat="1" applyFont="1" applyFill="1" applyBorder="1" applyAlignment="1">
      <alignment horizontal="center" vertical="top"/>
    </xf>
    <xf numFmtId="164" fontId="8" fillId="5" borderId="52" xfId="0" applyNumberFormat="1" applyFont="1" applyFill="1" applyBorder="1" applyAlignment="1">
      <alignment horizontal="center" vertical="top"/>
    </xf>
    <xf numFmtId="164" fontId="10" fillId="6" borderId="9" xfId="0" applyNumberFormat="1" applyFont="1" applyFill="1" applyBorder="1" applyAlignment="1">
      <alignment horizontal="center" vertical="top"/>
    </xf>
    <xf numFmtId="164" fontId="10" fillId="6" borderId="66" xfId="0" applyNumberFormat="1" applyFont="1" applyFill="1" applyBorder="1" applyAlignment="1">
      <alignment horizontal="center" vertical="top"/>
    </xf>
    <xf numFmtId="164" fontId="10" fillId="6" borderId="48" xfId="0" applyNumberFormat="1" applyFont="1" applyFill="1" applyBorder="1" applyAlignment="1">
      <alignment vertical="top"/>
    </xf>
    <xf numFmtId="0" fontId="1" fillId="6" borderId="32" xfId="0" applyFont="1" applyFill="1" applyBorder="1" applyAlignment="1">
      <alignment vertical="top" wrapText="1"/>
    </xf>
    <xf numFmtId="3" fontId="1" fillId="6" borderId="0" xfId="0" applyNumberFormat="1" applyFont="1" applyFill="1" applyAlignment="1">
      <alignment vertical="top"/>
    </xf>
    <xf numFmtId="3" fontId="1" fillId="6" borderId="0" xfId="0" applyNumberFormat="1" applyFont="1" applyFill="1" applyBorder="1" applyAlignment="1">
      <alignment vertical="top"/>
    </xf>
    <xf numFmtId="0" fontId="1" fillId="6" borderId="58" xfId="0" applyFont="1" applyFill="1" applyBorder="1" applyAlignment="1">
      <alignment vertical="top" wrapText="1"/>
    </xf>
    <xf numFmtId="3" fontId="8" fillId="6" borderId="16" xfId="0" applyNumberFormat="1" applyFont="1" applyFill="1" applyBorder="1" applyAlignment="1">
      <alignment vertical="top" wrapText="1"/>
    </xf>
    <xf numFmtId="3" fontId="15" fillId="6" borderId="17" xfId="0" applyNumberFormat="1" applyFont="1" applyFill="1" applyBorder="1" applyAlignment="1">
      <alignment horizontal="center" vertical="top" wrapText="1"/>
    </xf>
    <xf numFmtId="3" fontId="7" fillId="6" borderId="13" xfId="0" applyNumberFormat="1" applyFont="1" applyFill="1" applyBorder="1" applyAlignment="1">
      <alignment horizontal="center" vertical="top"/>
    </xf>
    <xf numFmtId="164" fontId="7" fillId="6" borderId="16" xfId="0" applyNumberFormat="1" applyFont="1" applyFill="1" applyBorder="1" applyAlignment="1">
      <alignment horizontal="center" vertical="top" wrapText="1"/>
    </xf>
    <xf numFmtId="164" fontId="7" fillId="6" borderId="53" xfId="0" applyNumberFormat="1" applyFont="1" applyFill="1" applyBorder="1" applyAlignment="1">
      <alignment horizontal="center" vertical="top" wrapText="1"/>
    </xf>
    <xf numFmtId="164" fontId="7" fillId="6" borderId="47" xfId="0" applyNumberFormat="1" applyFont="1" applyFill="1" applyBorder="1" applyAlignment="1">
      <alignment horizontal="center" vertical="top" wrapText="1"/>
    </xf>
    <xf numFmtId="3" fontId="7" fillId="6" borderId="0" xfId="0" applyNumberFormat="1" applyFont="1" applyFill="1" applyBorder="1" applyAlignment="1">
      <alignment horizontal="center" vertical="center" wrapText="1"/>
    </xf>
    <xf numFmtId="164" fontId="7" fillId="6" borderId="32" xfId="0" applyNumberFormat="1" applyFont="1" applyFill="1" applyBorder="1" applyAlignment="1">
      <alignment vertical="top" wrapText="1"/>
    </xf>
    <xf numFmtId="164" fontId="7" fillId="6" borderId="10" xfId="0" applyNumberFormat="1" applyFont="1" applyFill="1" applyBorder="1" applyAlignment="1">
      <alignment vertical="top" wrapText="1"/>
    </xf>
    <xf numFmtId="164" fontId="7" fillId="6" borderId="0" xfId="0" applyNumberFormat="1" applyFont="1" applyFill="1" applyBorder="1" applyAlignment="1">
      <alignment vertical="top" wrapText="1"/>
    </xf>
    <xf numFmtId="3" fontId="7" fillId="6" borderId="12" xfId="0" applyNumberFormat="1" applyFont="1" applyFill="1" applyBorder="1" applyAlignment="1">
      <alignment horizontal="center" vertical="top"/>
    </xf>
    <xf numFmtId="164" fontId="19" fillId="0" borderId="10" xfId="0" applyNumberFormat="1" applyFont="1" applyFill="1" applyBorder="1" applyAlignment="1">
      <alignment horizontal="center" vertical="top"/>
    </xf>
    <xf numFmtId="3" fontId="19" fillId="6" borderId="9" xfId="0" applyNumberFormat="1" applyFont="1" applyFill="1" applyBorder="1" applyAlignment="1">
      <alignment horizontal="center" vertical="top" wrapText="1"/>
    </xf>
    <xf numFmtId="3" fontId="19" fillId="6" borderId="46" xfId="0" applyNumberFormat="1" applyFont="1" applyFill="1" applyBorder="1" applyAlignment="1">
      <alignment horizontal="center" vertical="top" wrapText="1"/>
    </xf>
    <xf numFmtId="164" fontId="23" fillId="6" borderId="40" xfId="0" applyNumberFormat="1" applyFont="1" applyFill="1" applyBorder="1" applyAlignment="1">
      <alignment horizontal="center" vertical="top"/>
    </xf>
    <xf numFmtId="164" fontId="19" fillId="0" borderId="3" xfId="0" applyNumberFormat="1" applyFont="1" applyFill="1" applyBorder="1" applyAlignment="1">
      <alignment horizontal="center" vertical="top" wrapText="1"/>
    </xf>
    <xf numFmtId="164" fontId="19" fillId="0" borderId="3" xfId="0" applyNumberFormat="1" applyFont="1" applyFill="1" applyBorder="1" applyAlignment="1">
      <alignment horizontal="center" vertical="top"/>
    </xf>
    <xf numFmtId="164" fontId="19" fillId="0" borderId="40" xfId="0" applyNumberFormat="1" applyFont="1" applyFill="1" applyBorder="1" applyAlignment="1">
      <alignment horizontal="center" vertical="top"/>
    </xf>
    <xf numFmtId="3" fontId="19" fillId="6" borderId="30" xfId="0" applyNumberFormat="1" applyFont="1" applyFill="1" applyBorder="1" applyAlignment="1">
      <alignment horizontal="center" vertical="top"/>
    </xf>
    <xf numFmtId="3" fontId="19" fillId="6" borderId="63" xfId="0" applyNumberFormat="1" applyFont="1" applyFill="1" applyBorder="1" applyAlignment="1">
      <alignment horizontal="center" vertical="top"/>
    </xf>
    <xf numFmtId="3" fontId="19" fillId="6" borderId="46" xfId="0" applyNumberFormat="1" applyFont="1" applyFill="1" applyBorder="1" applyAlignment="1">
      <alignment horizontal="center" vertical="top"/>
    </xf>
    <xf numFmtId="3" fontId="19" fillId="6" borderId="57" xfId="0" applyNumberFormat="1" applyFont="1" applyFill="1" applyBorder="1" applyAlignment="1">
      <alignment horizontal="center" vertical="top"/>
    </xf>
    <xf numFmtId="164" fontId="19" fillId="6" borderId="64" xfId="0" applyNumberFormat="1" applyFont="1" applyFill="1" applyBorder="1" applyAlignment="1">
      <alignment horizontal="center" vertical="top" wrapText="1"/>
    </xf>
    <xf numFmtId="164" fontId="19" fillId="6" borderId="67" xfId="0" applyNumberFormat="1" applyFont="1" applyFill="1" applyBorder="1" applyAlignment="1">
      <alignment horizontal="center" vertical="top"/>
    </xf>
    <xf numFmtId="3" fontId="24" fillId="0" borderId="0" xfId="0" applyNumberFormat="1" applyFont="1" applyAlignment="1">
      <alignment vertical="top"/>
    </xf>
    <xf numFmtId="164" fontId="19" fillId="6" borderId="40" xfId="0" applyNumberFormat="1" applyFont="1" applyFill="1" applyBorder="1" applyAlignment="1">
      <alignment horizontal="center" vertical="top" wrapText="1"/>
    </xf>
    <xf numFmtId="164" fontId="19" fillId="6" borderId="0" xfId="0" applyNumberFormat="1" applyFont="1" applyFill="1" applyBorder="1" applyAlignment="1">
      <alignment horizontal="center" vertical="top"/>
    </xf>
    <xf numFmtId="3" fontId="1" fillId="6" borderId="65" xfId="0" applyNumberFormat="1" applyFont="1" applyFill="1" applyBorder="1" applyAlignment="1">
      <alignment vertical="top" wrapText="1"/>
    </xf>
    <xf numFmtId="3" fontId="1" fillId="6" borderId="16" xfId="0" applyNumberFormat="1" applyFont="1" applyFill="1" applyBorder="1" applyAlignment="1">
      <alignment horizontal="left" vertical="top" wrapText="1"/>
    </xf>
    <xf numFmtId="164" fontId="1" fillId="6" borderId="32"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xf>
    <xf numFmtId="164" fontId="1" fillId="6" borderId="10"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19" fillId="6" borderId="10" xfId="0" applyNumberFormat="1" applyFont="1" applyFill="1" applyBorder="1" applyAlignment="1">
      <alignment horizontal="center" vertical="top" wrapText="1"/>
    </xf>
    <xf numFmtId="164" fontId="19" fillId="6" borderId="0" xfId="0" applyNumberFormat="1" applyFont="1" applyFill="1" applyBorder="1" applyAlignment="1">
      <alignment horizontal="center" vertical="top" wrapText="1"/>
    </xf>
    <xf numFmtId="164" fontId="1" fillId="6" borderId="65" xfId="0" applyNumberFormat="1" applyFont="1" applyFill="1" applyBorder="1" applyAlignment="1">
      <alignment horizontal="center" vertical="top" wrapText="1"/>
    </xf>
    <xf numFmtId="164" fontId="1" fillId="6" borderId="41" xfId="0" applyNumberFormat="1" applyFont="1" applyFill="1" applyBorder="1" applyAlignment="1">
      <alignment horizontal="center" vertical="top" wrapText="1"/>
    </xf>
    <xf numFmtId="0" fontId="1" fillId="6" borderId="89" xfId="0" applyFont="1" applyFill="1" applyBorder="1" applyAlignment="1">
      <alignment horizontal="center" vertical="top" wrapText="1"/>
    </xf>
    <xf numFmtId="0" fontId="1" fillId="6" borderId="19" xfId="0" applyFont="1" applyFill="1" applyBorder="1" applyAlignment="1">
      <alignment horizontal="center" vertical="top" wrapText="1"/>
    </xf>
    <xf numFmtId="0" fontId="1" fillId="6" borderId="90" xfId="0" applyFont="1" applyFill="1" applyBorder="1" applyAlignment="1">
      <alignment horizontal="center" vertical="top" wrapText="1"/>
    </xf>
    <xf numFmtId="0" fontId="1" fillId="6" borderId="20" xfId="0" applyFont="1" applyFill="1" applyBorder="1" applyAlignment="1">
      <alignment horizontal="center" vertical="top" wrapText="1"/>
    </xf>
    <xf numFmtId="3" fontId="8" fillId="7" borderId="22" xfId="0" applyNumberFormat="1" applyFont="1" applyFill="1" applyBorder="1" applyAlignment="1">
      <alignment horizontal="right" vertical="top"/>
    </xf>
    <xf numFmtId="3" fontId="8" fillId="7" borderId="23" xfId="0" applyNumberFormat="1" applyFont="1" applyFill="1" applyBorder="1" applyAlignment="1">
      <alignment horizontal="right" vertical="top"/>
    </xf>
    <xf numFmtId="3" fontId="8" fillId="7" borderId="24" xfId="0" applyNumberFormat="1" applyFont="1" applyFill="1" applyBorder="1" applyAlignment="1">
      <alignment horizontal="right" vertical="top"/>
    </xf>
    <xf numFmtId="3" fontId="8" fillId="8" borderId="0" xfId="0" applyNumberFormat="1" applyFont="1" applyFill="1" applyBorder="1" applyAlignment="1">
      <alignment horizontal="center" vertical="top" wrapText="1"/>
    </xf>
    <xf numFmtId="3" fontId="1" fillId="8" borderId="0" xfId="0" applyNumberFormat="1" applyFont="1" applyFill="1" applyBorder="1" applyAlignment="1">
      <alignment horizontal="center" vertical="top" wrapText="1"/>
    </xf>
    <xf numFmtId="3" fontId="1" fillId="0" borderId="0" xfId="0" applyNumberFormat="1" applyFont="1" applyAlignment="1">
      <alignment horizontal="center" vertical="center" wrapText="1"/>
    </xf>
    <xf numFmtId="3" fontId="8" fillId="3" borderId="33" xfId="0" applyNumberFormat="1" applyFont="1" applyFill="1" applyBorder="1" applyAlignment="1">
      <alignment horizontal="left" vertical="top"/>
    </xf>
    <xf numFmtId="3" fontId="8" fillId="3" borderId="14" xfId="0" applyNumberFormat="1" applyFont="1" applyFill="1" applyBorder="1" applyAlignment="1">
      <alignment horizontal="left" vertical="top"/>
    </xf>
    <xf numFmtId="3" fontId="8" fillId="3" borderId="15" xfId="0" applyNumberFormat="1" applyFont="1" applyFill="1" applyBorder="1" applyAlignment="1">
      <alignment horizontal="left" vertical="top"/>
    </xf>
    <xf numFmtId="3" fontId="1" fillId="0" borderId="33" xfId="0" applyNumberFormat="1" applyFont="1" applyBorder="1" applyAlignment="1">
      <alignment horizontal="left" vertical="top"/>
    </xf>
    <xf numFmtId="3" fontId="1" fillId="0" borderId="14" xfId="0" applyNumberFormat="1" applyFont="1" applyBorder="1" applyAlignment="1">
      <alignment horizontal="left" vertical="top"/>
    </xf>
    <xf numFmtId="3" fontId="1" fillId="0" borderId="15" xfId="0" applyNumberFormat="1" applyFont="1" applyBorder="1" applyAlignment="1">
      <alignment horizontal="left" vertical="top"/>
    </xf>
    <xf numFmtId="3" fontId="1" fillId="0" borderId="33" xfId="0" applyNumberFormat="1" applyFont="1" applyBorder="1" applyAlignment="1">
      <alignment horizontal="left" vertical="top" wrapText="1"/>
    </xf>
    <xf numFmtId="3" fontId="1" fillId="0" borderId="14" xfId="0" applyNumberFormat="1" applyFont="1" applyBorder="1" applyAlignment="1">
      <alignment horizontal="left" vertical="top" wrapText="1"/>
    </xf>
    <xf numFmtId="3" fontId="1" fillId="0" borderId="15" xfId="0" applyNumberFormat="1" applyFont="1" applyBorder="1" applyAlignment="1">
      <alignment horizontal="left" vertical="top" wrapText="1"/>
    </xf>
    <xf numFmtId="3" fontId="8" fillId="0" borderId="27" xfId="0" applyNumberFormat="1" applyFont="1" applyFill="1" applyBorder="1" applyAlignment="1">
      <alignment horizontal="center" wrapText="1"/>
    </xf>
    <xf numFmtId="3" fontId="1" fillId="0" borderId="6" xfId="0" applyNumberFormat="1"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5" fillId="0" borderId="5" xfId="0" applyNumberFormat="1" applyFont="1" applyBorder="1" applyAlignment="1">
      <alignment horizontal="center" vertical="top" wrapText="1"/>
    </xf>
    <xf numFmtId="3" fontId="15" fillId="0" borderId="12" xfId="0" applyNumberFormat="1" applyFont="1" applyBorder="1" applyAlignment="1">
      <alignment horizontal="center" vertical="top" wrapText="1"/>
    </xf>
    <xf numFmtId="3" fontId="15" fillId="0" borderId="21" xfId="0" applyNumberFormat="1" applyFont="1" applyBorder="1" applyAlignment="1">
      <alignment horizontal="center" vertical="top" wrapText="1"/>
    </xf>
    <xf numFmtId="3" fontId="8" fillId="5" borderId="50" xfId="0" applyNumberFormat="1" applyFont="1" applyFill="1" applyBorder="1" applyAlignment="1">
      <alignment horizontal="right" vertical="top"/>
    </xf>
    <xf numFmtId="3" fontId="8" fillId="5" borderId="27" xfId="0" applyNumberFormat="1" applyFont="1" applyFill="1" applyBorder="1" applyAlignment="1">
      <alignment horizontal="right" vertical="top"/>
    </xf>
    <xf numFmtId="3" fontId="8" fillId="5" borderId="28" xfId="0" applyNumberFormat="1" applyFont="1" applyFill="1" applyBorder="1" applyAlignment="1">
      <alignment horizontal="right" vertical="top"/>
    </xf>
    <xf numFmtId="3" fontId="8" fillId="5" borderId="60" xfId="0" applyNumberFormat="1" applyFont="1" applyFill="1" applyBorder="1" applyAlignment="1">
      <alignment horizontal="center" vertical="top" wrapText="1"/>
    </xf>
    <xf numFmtId="3" fontId="8" fillId="5" borderId="27" xfId="0" applyNumberFormat="1" applyFont="1" applyFill="1" applyBorder="1" applyAlignment="1">
      <alignment horizontal="center" vertical="top" wrapText="1"/>
    </xf>
    <xf numFmtId="3" fontId="8" fillId="5" borderId="28" xfId="0" applyNumberFormat="1" applyFont="1" applyFill="1" applyBorder="1" applyAlignment="1">
      <alignment horizontal="center" vertical="top" wrapText="1"/>
    </xf>
    <xf numFmtId="3" fontId="8" fillId="4" borderId="26" xfId="0" applyNumberFormat="1" applyFont="1" applyFill="1" applyBorder="1" applyAlignment="1">
      <alignment horizontal="right" vertical="top"/>
    </xf>
    <xf numFmtId="3" fontId="8" fillId="4" borderId="27" xfId="0" applyNumberFormat="1" applyFont="1" applyFill="1" applyBorder="1" applyAlignment="1">
      <alignment horizontal="right" vertical="top"/>
    </xf>
    <xf numFmtId="3" fontId="8" fillId="4" borderId="28" xfId="0" applyNumberFormat="1" applyFont="1" applyFill="1" applyBorder="1" applyAlignment="1">
      <alignment horizontal="right" vertical="top"/>
    </xf>
    <xf numFmtId="3" fontId="8" fillId="4" borderId="60" xfId="0" applyNumberFormat="1" applyFont="1" applyFill="1" applyBorder="1" applyAlignment="1">
      <alignment horizontal="center" vertical="top" wrapText="1"/>
    </xf>
    <xf numFmtId="3" fontId="8" fillId="4" borderId="27" xfId="0" applyNumberFormat="1" applyFont="1" applyFill="1" applyBorder="1" applyAlignment="1">
      <alignment horizontal="center" vertical="top" wrapText="1"/>
    </xf>
    <xf numFmtId="3" fontId="8" fillId="4" borderId="28" xfId="0" applyNumberFormat="1" applyFont="1" applyFill="1" applyBorder="1" applyAlignment="1">
      <alignment horizontal="center" vertical="top" wrapText="1"/>
    </xf>
    <xf numFmtId="3" fontId="8" fillId="3" borderId="26" xfId="0" applyNumberFormat="1" applyFont="1" applyFill="1" applyBorder="1" applyAlignment="1">
      <alignment horizontal="right" vertical="top"/>
    </xf>
    <xf numFmtId="3" fontId="8" fillId="3" borderId="27" xfId="0" applyNumberFormat="1" applyFont="1" applyFill="1" applyBorder="1" applyAlignment="1">
      <alignment horizontal="right" vertical="top"/>
    </xf>
    <xf numFmtId="3" fontId="8" fillId="3" borderId="28" xfId="0" applyNumberFormat="1" applyFont="1" applyFill="1" applyBorder="1" applyAlignment="1">
      <alignment horizontal="right" vertical="top"/>
    </xf>
    <xf numFmtId="3" fontId="8" fillId="3" borderId="60" xfId="0" applyNumberFormat="1" applyFont="1" applyFill="1" applyBorder="1" applyAlignment="1">
      <alignment horizontal="center" vertical="top" wrapText="1"/>
    </xf>
    <xf numFmtId="3" fontId="8" fillId="3" borderId="27" xfId="0" applyNumberFormat="1" applyFont="1" applyFill="1" applyBorder="1" applyAlignment="1">
      <alignment horizontal="center" vertical="top" wrapText="1"/>
    </xf>
    <xf numFmtId="3" fontId="8" fillId="3" borderId="28" xfId="0" applyNumberFormat="1" applyFont="1" applyFill="1" applyBorder="1" applyAlignment="1">
      <alignment horizontal="center" vertical="top" wrapText="1"/>
    </xf>
    <xf numFmtId="3" fontId="7" fillId="6" borderId="16" xfId="0" applyNumberFormat="1" applyFont="1" applyFill="1" applyBorder="1" applyAlignment="1">
      <alignment horizontal="left" vertical="top" wrapText="1"/>
    </xf>
    <xf numFmtId="3" fontId="7" fillId="6" borderId="10" xfId="0" applyNumberFormat="1" applyFont="1" applyFill="1" applyBorder="1" applyAlignment="1">
      <alignment horizontal="left" vertical="top" wrapText="1"/>
    </xf>
    <xf numFmtId="3" fontId="7" fillId="6" borderId="43" xfId="0" applyNumberFormat="1" applyFont="1" applyFill="1" applyBorder="1" applyAlignment="1">
      <alignment horizontal="left" vertical="top" wrapText="1"/>
    </xf>
    <xf numFmtId="3" fontId="1" fillId="6" borderId="12" xfId="0" applyNumberFormat="1" applyFont="1" applyFill="1" applyBorder="1" applyAlignment="1">
      <alignment horizontal="center" vertical="top"/>
    </xf>
    <xf numFmtId="164" fontId="1" fillId="6" borderId="32"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xf>
    <xf numFmtId="3" fontId="1" fillId="6" borderId="16" xfId="0" applyNumberFormat="1" applyFont="1" applyFill="1" applyBorder="1" applyAlignment="1">
      <alignment horizontal="left" vertical="top" wrapText="1"/>
    </xf>
    <xf numFmtId="3" fontId="1" fillId="6" borderId="10" xfId="0" applyNumberFormat="1" applyFont="1" applyFill="1" applyBorder="1" applyAlignment="1">
      <alignment horizontal="left" vertical="top" wrapText="1"/>
    </xf>
    <xf numFmtId="164" fontId="7" fillId="6" borderId="32" xfId="0" applyNumberFormat="1" applyFont="1" applyFill="1" applyBorder="1" applyAlignment="1">
      <alignment horizontal="center" vertical="top" wrapText="1"/>
    </xf>
    <xf numFmtId="164" fontId="7" fillId="6" borderId="12" xfId="0" applyNumberFormat="1" applyFont="1" applyFill="1" applyBorder="1" applyAlignment="1">
      <alignment horizontal="center" vertical="top"/>
    </xf>
    <xf numFmtId="164" fontId="7" fillId="6" borderId="32" xfId="0" applyNumberFormat="1" applyFont="1" applyFill="1" applyBorder="1" applyAlignment="1">
      <alignment horizontal="center" vertical="top"/>
    </xf>
    <xf numFmtId="3" fontId="7" fillId="6" borderId="12" xfId="0" applyNumberFormat="1" applyFont="1" applyFill="1" applyBorder="1" applyAlignment="1">
      <alignment horizontal="center" vertical="top"/>
    </xf>
    <xf numFmtId="164" fontId="1" fillId="6" borderId="12" xfId="0" applyNumberFormat="1" applyFont="1" applyFill="1" applyBorder="1" applyAlignment="1">
      <alignment horizontal="center" vertical="top" wrapText="1"/>
    </xf>
    <xf numFmtId="3" fontId="7" fillId="0" borderId="4" xfId="0" applyNumberFormat="1" applyFont="1" applyFill="1" applyBorder="1" applyAlignment="1">
      <alignment horizontal="center" vertical="center" textRotation="90" wrapText="1"/>
    </xf>
    <xf numFmtId="3" fontId="7" fillId="0" borderId="11" xfId="0" applyNumberFormat="1" applyFont="1" applyFill="1" applyBorder="1" applyAlignment="1">
      <alignment horizontal="center" vertical="center" textRotation="90" wrapText="1"/>
    </xf>
    <xf numFmtId="3" fontId="1" fillId="8" borderId="16" xfId="0" applyNumberFormat="1" applyFont="1" applyFill="1" applyBorder="1" applyAlignment="1">
      <alignment horizontal="left" vertical="top" wrapText="1"/>
    </xf>
    <xf numFmtId="3" fontId="1" fillId="8" borderId="10" xfId="0" applyNumberFormat="1" applyFont="1" applyFill="1" applyBorder="1" applyAlignment="1">
      <alignment horizontal="left" vertical="top" wrapText="1"/>
    </xf>
    <xf numFmtId="3" fontId="1" fillId="8" borderId="43" xfId="0" applyNumberFormat="1" applyFont="1" applyFill="1" applyBorder="1" applyAlignment="1">
      <alignment horizontal="left" vertical="top" wrapText="1"/>
    </xf>
    <xf numFmtId="3" fontId="1" fillId="6" borderId="19" xfId="0" applyNumberFormat="1" applyFont="1" applyFill="1" applyBorder="1" applyAlignment="1">
      <alignment horizontal="left" vertical="top" wrapText="1"/>
    </xf>
    <xf numFmtId="164" fontId="1" fillId="6" borderId="9" xfId="0" applyNumberFormat="1" applyFont="1" applyFill="1" applyBorder="1" applyAlignment="1">
      <alignment horizontal="right" vertical="top" wrapText="1"/>
    </xf>
    <xf numFmtId="3" fontId="15" fillId="0" borderId="3" xfId="0" applyNumberFormat="1" applyFont="1" applyFill="1" applyBorder="1" applyAlignment="1">
      <alignment horizontal="left" vertical="top" wrapText="1"/>
    </xf>
    <xf numFmtId="3" fontId="15" fillId="0" borderId="43" xfId="0" applyNumberFormat="1" applyFont="1" applyFill="1" applyBorder="1" applyAlignment="1">
      <alignment horizontal="left" vertical="top" wrapText="1"/>
    </xf>
    <xf numFmtId="3" fontId="7" fillId="0" borderId="44" xfId="0" applyNumberFormat="1" applyFont="1" applyFill="1" applyBorder="1" applyAlignment="1">
      <alignment horizontal="center" vertical="center" textRotation="90" wrapText="1"/>
    </xf>
    <xf numFmtId="3" fontId="8" fillId="5" borderId="22" xfId="0" applyNumberFormat="1" applyFont="1" applyFill="1" applyBorder="1" applyAlignment="1">
      <alignment horizontal="right" vertical="top"/>
    </xf>
    <xf numFmtId="3" fontId="8" fillId="5" borderId="23" xfId="0" applyNumberFormat="1" applyFont="1" applyFill="1" applyBorder="1" applyAlignment="1">
      <alignment horizontal="right" vertical="top"/>
    </xf>
    <xf numFmtId="3" fontId="8" fillId="5" borderId="24" xfId="0" applyNumberFormat="1" applyFont="1" applyFill="1" applyBorder="1" applyAlignment="1">
      <alignment horizontal="right" vertical="top"/>
    </xf>
    <xf numFmtId="3" fontId="8" fillId="5" borderId="22" xfId="0" applyNumberFormat="1" applyFont="1" applyFill="1" applyBorder="1" applyAlignment="1">
      <alignment horizontal="center" vertical="top" wrapText="1"/>
    </xf>
    <xf numFmtId="3" fontId="8" fillId="5" borderId="23" xfId="0" applyNumberFormat="1" applyFont="1" applyFill="1" applyBorder="1" applyAlignment="1">
      <alignment horizontal="center" vertical="top" wrapText="1"/>
    </xf>
    <xf numFmtId="3" fontId="8" fillId="5" borderId="24" xfId="0" applyNumberFormat="1" applyFont="1" applyFill="1" applyBorder="1" applyAlignment="1">
      <alignment horizontal="center" vertical="top" wrapText="1"/>
    </xf>
    <xf numFmtId="3" fontId="8" fillId="5" borderId="60" xfId="0" applyNumberFormat="1" applyFont="1" applyFill="1" applyBorder="1" applyAlignment="1">
      <alignment horizontal="left" vertical="top" wrapText="1"/>
    </xf>
    <xf numFmtId="3" fontId="8" fillId="5" borderId="27" xfId="0" applyNumberFormat="1" applyFont="1" applyFill="1" applyBorder="1" applyAlignment="1">
      <alignment horizontal="left" vertical="top" wrapText="1"/>
    </xf>
    <xf numFmtId="3" fontId="8" fillId="5" borderId="28" xfId="0" applyNumberFormat="1" applyFont="1" applyFill="1" applyBorder="1" applyAlignment="1">
      <alignment horizontal="left" vertical="top" wrapText="1"/>
    </xf>
    <xf numFmtId="3" fontId="1" fillId="6" borderId="3" xfId="0" applyNumberFormat="1" applyFont="1" applyFill="1" applyBorder="1" applyAlignment="1">
      <alignment horizontal="left" vertical="top" wrapText="1"/>
    </xf>
    <xf numFmtId="3" fontId="1" fillId="0" borderId="4" xfId="0" applyNumberFormat="1" applyFont="1" applyFill="1" applyBorder="1" applyAlignment="1">
      <alignment horizontal="center" vertical="center" textRotation="90" wrapText="1"/>
    </xf>
    <xf numFmtId="3" fontId="1" fillId="0" borderId="11" xfId="0" applyNumberFormat="1" applyFont="1" applyFill="1" applyBorder="1" applyAlignment="1">
      <alignment horizontal="center" vertical="center" textRotation="90" wrapText="1"/>
    </xf>
    <xf numFmtId="3" fontId="1" fillId="6" borderId="47" xfId="0" applyNumberFormat="1" applyFont="1" applyFill="1" applyBorder="1" applyAlignment="1">
      <alignment horizontal="left" vertical="top" wrapText="1"/>
    </xf>
    <xf numFmtId="3" fontId="1" fillId="6" borderId="49" xfId="0" applyNumberFormat="1" applyFont="1" applyFill="1" applyBorder="1" applyAlignment="1">
      <alignment horizontal="left" vertical="top" wrapText="1"/>
    </xf>
    <xf numFmtId="3" fontId="1" fillId="6" borderId="43" xfId="0" applyNumberFormat="1" applyFont="1" applyFill="1" applyBorder="1" applyAlignment="1">
      <alignment horizontal="left" vertical="top" wrapText="1"/>
    </xf>
    <xf numFmtId="3" fontId="1" fillId="6" borderId="11" xfId="0" applyNumberFormat="1" applyFont="1" applyFill="1" applyBorder="1" applyAlignment="1">
      <alignment horizontal="center" vertical="center" textRotation="90" wrapText="1"/>
    </xf>
    <xf numFmtId="3" fontId="7" fillId="6" borderId="32" xfId="0" applyNumberFormat="1" applyFont="1" applyFill="1" applyBorder="1" applyAlignment="1">
      <alignment horizontal="left" vertical="top" wrapText="1"/>
    </xf>
    <xf numFmtId="3" fontId="1" fillId="6" borderId="39" xfId="0" applyNumberFormat="1" applyFont="1" applyFill="1" applyBorder="1" applyAlignment="1">
      <alignment horizontal="center" vertical="center" textRotation="90" wrapText="1"/>
    </xf>
    <xf numFmtId="49" fontId="8" fillId="6" borderId="10" xfId="0" applyNumberFormat="1" applyFont="1" applyFill="1" applyBorder="1" applyAlignment="1">
      <alignment horizontal="center" vertical="top"/>
    </xf>
    <xf numFmtId="3" fontId="8" fillId="6" borderId="13" xfId="0" applyNumberFormat="1" applyFont="1" applyFill="1" applyBorder="1" applyAlignment="1">
      <alignment horizontal="center" vertical="top"/>
    </xf>
    <xf numFmtId="3" fontId="8" fillId="6" borderId="65"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8" fillId="7" borderId="57" xfId="0" applyNumberFormat="1" applyFont="1" applyFill="1" applyBorder="1" applyAlignment="1">
      <alignment horizontal="right" vertical="top" wrapText="1"/>
    </xf>
    <xf numFmtId="3" fontId="8" fillId="7" borderId="53" xfId="0" applyNumberFormat="1" applyFont="1" applyFill="1" applyBorder="1" applyAlignment="1">
      <alignment horizontal="right" vertical="top" wrapText="1"/>
    </xf>
    <xf numFmtId="3" fontId="8" fillId="7" borderId="64" xfId="0" applyNumberFormat="1" applyFont="1" applyFill="1" applyBorder="1" applyAlignment="1">
      <alignment horizontal="right" vertical="top" wrapText="1"/>
    </xf>
    <xf numFmtId="3" fontId="1" fillId="6" borderId="32" xfId="0" applyNumberFormat="1" applyFont="1" applyFill="1" applyBorder="1" applyAlignment="1">
      <alignment horizontal="left" vertical="top" wrapText="1"/>
    </xf>
    <xf numFmtId="3" fontId="1" fillId="6" borderId="44" xfId="0" applyNumberFormat="1" applyFont="1" applyFill="1" applyBorder="1" applyAlignment="1">
      <alignment horizontal="center" vertical="center" textRotation="90" wrapText="1"/>
    </xf>
    <xf numFmtId="3" fontId="8" fillId="6" borderId="12" xfId="0" applyNumberFormat="1" applyFont="1" applyFill="1" applyBorder="1" applyAlignment="1">
      <alignment horizontal="center" vertical="top"/>
    </xf>
    <xf numFmtId="3" fontId="1" fillId="0" borderId="3" xfId="0" applyNumberFormat="1" applyFont="1" applyFill="1" applyBorder="1" applyAlignment="1">
      <alignment horizontal="left" vertical="top" wrapText="1"/>
    </xf>
    <xf numFmtId="3" fontId="1" fillId="0" borderId="10"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1" fillId="0" borderId="5" xfId="0" applyNumberFormat="1" applyFont="1" applyBorder="1" applyAlignment="1">
      <alignment horizontal="left" vertical="top" wrapText="1"/>
    </xf>
    <xf numFmtId="3" fontId="1" fillId="0" borderId="12"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4" fillId="6" borderId="3" xfId="0" applyNumberFormat="1" applyFont="1" applyFill="1" applyBorder="1" applyAlignment="1">
      <alignment horizontal="left" vertical="top" wrapText="1"/>
    </xf>
    <xf numFmtId="3" fontId="14" fillId="6" borderId="10" xfId="0" applyNumberFormat="1" applyFont="1" applyFill="1" applyBorder="1" applyAlignment="1">
      <alignment horizontal="left" vertical="top" wrapText="1"/>
    </xf>
    <xf numFmtId="3" fontId="1" fillId="0" borderId="17" xfId="0" applyNumberFormat="1" applyFont="1" applyBorder="1" applyAlignment="1">
      <alignment horizontal="center" vertical="top"/>
    </xf>
    <xf numFmtId="3" fontId="1" fillId="0" borderId="11" xfId="0" applyNumberFormat="1" applyFont="1" applyBorder="1" applyAlignment="1">
      <alignment horizontal="center" vertical="top"/>
    </xf>
    <xf numFmtId="3" fontId="1" fillId="0" borderId="44" xfId="0" applyNumberFormat="1" applyFont="1" applyBorder="1" applyAlignment="1">
      <alignment horizontal="center" vertical="top"/>
    </xf>
    <xf numFmtId="3" fontId="1" fillId="0" borderId="16"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164" fontId="1" fillId="6" borderId="65" xfId="0" applyNumberFormat="1" applyFont="1" applyFill="1" applyBorder="1" applyAlignment="1">
      <alignment horizontal="center" vertical="top" wrapText="1"/>
    </xf>
    <xf numFmtId="164" fontId="8" fillId="6" borderId="12" xfId="0" applyNumberFormat="1" applyFont="1" applyFill="1" applyBorder="1" applyAlignment="1">
      <alignment horizontal="center" vertical="top" wrapText="1"/>
    </xf>
    <xf numFmtId="164" fontId="8" fillId="6" borderId="65" xfId="0" applyNumberFormat="1" applyFont="1" applyFill="1" applyBorder="1" applyAlignment="1">
      <alignment horizontal="center" vertical="top" wrapText="1"/>
    </xf>
    <xf numFmtId="3" fontId="1" fillId="0" borderId="65" xfId="0" applyNumberFormat="1" applyFont="1" applyBorder="1" applyAlignment="1">
      <alignment horizontal="left" vertical="top" wrapText="1"/>
    </xf>
    <xf numFmtId="3" fontId="1" fillId="0" borderId="16" xfId="0" applyNumberFormat="1" applyFont="1" applyBorder="1" applyAlignment="1">
      <alignment horizontal="center" vertical="top"/>
    </xf>
    <xf numFmtId="3" fontId="1" fillId="0" borderId="10" xfId="0" applyNumberFormat="1" applyFont="1" applyBorder="1" applyAlignment="1">
      <alignment horizontal="center" vertical="top"/>
    </xf>
    <xf numFmtId="3" fontId="1" fillId="0" borderId="43" xfId="0" applyNumberFormat="1" applyFont="1" applyBorder="1" applyAlignment="1">
      <alignment horizontal="center" vertical="top"/>
    </xf>
    <xf numFmtId="3" fontId="1" fillId="8" borderId="12" xfId="0" applyNumberFormat="1" applyFont="1" applyFill="1" applyBorder="1" applyAlignment="1">
      <alignment horizontal="left" vertical="top" wrapText="1"/>
    </xf>
    <xf numFmtId="3" fontId="1" fillId="8" borderId="65" xfId="0" applyNumberFormat="1" applyFont="1" applyFill="1" applyBorder="1" applyAlignment="1">
      <alignment horizontal="left" vertical="top" wrapText="1"/>
    </xf>
    <xf numFmtId="3" fontId="1" fillId="0" borderId="9" xfId="2" applyNumberFormat="1" applyFont="1" applyFill="1" applyBorder="1" applyAlignment="1">
      <alignment horizontal="center" vertical="top"/>
    </xf>
    <xf numFmtId="3" fontId="1" fillId="0" borderId="42" xfId="2" applyNumberFormat="1" applyFont="1" applyFill="1" applyBorder="1" applyAlignment="1">
      <alignment horizontal="center" vertical="top"/>
    </xf>
    <xf numFmtId="3" fontId="8" fillId="5" borderId="26" xfId="0" applyNumberFormat="1" applyFont="1" applyFill="1" applyBorder="1" applyAlignment="1">
      <alignment horizontal="left" vertical="top" wrapText="1"/>
    </xf>
    <xf numFmtId="3" fontId="12" fillId="0" borderId="3" xfId="0" applyNumberFormat="1" applyFont="1" applyFill="1" applyBorder="1" applyAlignment="1">
      <alignment horizontal="left" vertical="top" wrapText="1"/>
    </xf>
    <xf numFmtId="3" fontId="12" fillId="0" borderId="10" xfId="0" applyNumberFormat="1" applyFont="1" applyFill="1" applyBorder="1" applyAlignment="1">
      <alignment horizontal="left" vertical="top" wrapText="1"/>
    </xf>
    <xf numFmtId="3" fontId="1" fillId="6" borderId="65"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8" fillId="5" borderId="26" xfId="0" applyNumberFormat="1" applyFont="1" applyFill="1" applyBorder="1" applyAlignment="1">
      <alignment horizontal="right" vertical="top"/>
    </xf>
    <xf numFmtId="3" fontId="8" fillId="0" borderId="3" xfId="0" applyNumberFormat="1" applyFont="1" applyFill="1" applyBorder="1" applyAlignment="1">
      <alignment horizontal="left" vertical="top" wrapText="1"/>
    </xf>
    <xf numFmtId="3" fontId="8" fillId="0" borderId="10" xfId="0" applyNumberFormat="1" applyFont="1" applyFill="1" applyBorder="1" applyAlignment="1">
      <alignment horizontal="left" vertical="top" wrapText="1"/>
    </xf>
    <xf numFmtId="3" fontId="1" fillId="0" borderId="20" xfId="0" applyNumberFormat="1" applyFont="1" applyFill="1" applyBorder="1" applyAlignment="1">
      <alignment horizontal="center" vertical="center" textRotation="90" wrapText="1"/>
    </xf>
    <xf numFmtId="3" fontId="8" fillId="0" borderId="5" xfId="0" applyNumberFormat="1" applyFont="1" applyBorder="1" applyAlignment="1">
      <alignment horizontal="center" vertical="top"/>
    </xf>
    <xf numFmtId="3" fontId="8" fillId="0" borderId="21" xfId="0" applyNumberFormat="1" applyFont="1" applyBorder="1" applyAlignment="1">
      <alignment horizontal="center" vertical="top"/>
    </xf>
    <xf numFmtId="3" fontId="1" fillId="6" borderId="29" xfId="0" applyNumberFormat="1" applyFont="1" applyFill="1" applyBorder="1" applyAlignment="1">
      <alignment horizontal="left" vertical="top" wrapText="1"/>
    </xf>
    <xf numFmtId="3" fontId="8" fillId="6" borderId="3" xfId="0" applyNumberFormat="1" applyFont="1" applyFill="1" applyBorder="1" applyAlignment="1">
      <alignment horizontal="left" vertical="top" wrapText="1"/>
    </xf>
    <xf numFmtId="3" fontId="8" fillId="6" borderId="10" xfId="0" applyNumberFormat="1" applyFont="1" applyFill="1" applyBorder="1" applyAlignment="1">
      <alignment horizontal="left" vertical="top" wrapText="1"/>
    </xf>
    <xf numFmtId="3" fontId="1" fillId="0" borderId="17" xfId="0" applyNumberFormat="1" applyFont="1" applyBorder="1" applyAlignment="1">
      <alignment horizontal="center" vertical="center" textRotation="90"/>
    </xf>
    <xf numFmtId="3" fontId="1" fillId="0" borderId="20" xfId="0" applyNumberFormat="1" applyFont="1" applyBorder="1" applyAlignment="1">
      <alignment horizontal="center" vertical="center" textRotation="90"/>
    </xf>
    <xf numFmtId="3" fontId="8" fillId="2" borderId="6" xfId="0" applyNumberFormat="1" applyFont="1" applyFill="1" applyBorder="1" applyAlignment="1">
      <alignment horizontal="left" vertical="top" wrapText="1"/>
    </xf>
    <xf numFmtId="3" fontId="8" fillId="2" borderId="7" xfId="0" applyNumberFormat="1" applyFont="1" applyFill="1" applyBorder="1" applyAlignment="1">
      <alignment horizontal="left" vertical="top" wrapText="1"/>
    </xf>
    <xf numFmtId="3" fontId="8" fillId="2" borderId="8" xfId="0" applyNumberFormat="1" applyFont="1" applyFill="1" applyBorder="1" applyAlignment="1">
      <alignment horizontal="left" vertical="top" wrapText="1"/>
    </xf>
    <xf numFmtId="3" fontId="8" fillId="3" borderId="22" xfId="0" applyNumberFormat="1" applyFont="1" applyFill="1" applyBorder="1" applyAlignment="1">
      <alignment horizontal="left" vertical="top" wrapText="1"/>
    </xf>
    <xf numFmtId="3" fontId="8" fillId="3" borderId="23" xfId="0" applyNumberFormat="1" applyFont="1" applyFill="1" applyBorder="1" applyAlignment="1">
      <alignment horizontal="left" vertical="top" wrapText="1"/>
    </xf>
    <xf numFmtId="3" fontId="8" fillId="3" borderId="24" xfId="0" applyNumberFormat="1" applyFont="1" applyFill="1" applyBorder="1" applyAlignment="1">
      <alignment horizontal="left" vertical="top" wrapText="1"/>
    </xf>
    <xf numFmtId="3" fontId="8" fillId="4" borderId="26" xfId="0" applyNumberFormat="1" applyFont="1" applyFill="1" applyBorder="1" applyAlignment="1">
      <alignment horizontal="left" vertical="top"/>
    </xf>
    <xf numFmtId="3" fontId="8" fillId="4" borderId="27" xfId="0" applyNumberFormat="1" applyFont="1" applyFill="1" applyBorder="1" applyAlignment="1">
      <alignment horizontal="left" vertical="top"/>
    </xf>
    <xf numFmtId="3" fontId="8" fillId="4" borderId="28" xfId="0" applyNumberFormat="1" applyFont="1" applyFill="1" applyBorder="1" applyAlignment="1">
      <alignment horizontal="left" vertical="top"/>
    </xf>
    <xf numFmtId="49" fontId="8" fillId="4" borderId="2" xfId="0" applyNumberFormat="1" applyFont="1" applyFill="1" applyBorder="1" applyAlignment="1">
      <alignment horizontal="center" vertical="top"/>
    </xf>
    <xf numFmtId="49" fontId="8" fillId="4" borderId="9" xfId="0" applyNumberFormat="1" applyFont="1" applyFill="1" applyBorder="1" applyAlignment="1">
      <alignment horizontal="center" vertical="top"/>
    </xf>
    <xf numFmtId="3" fontId="7" fillId="0" borderId="5" xfId="0" applyNumberFormat="1" applyFont="1" applyBorder="1" applyAlignment="1">
      <alignment horizontal="center" vertical="center" textRotation="90" wrapText="1"/>
    </xf>
    <xf numFmtId="3" fontId="7" fillId="0" borderId="12" xfId="0" applyNumberFormat="1" applyFont="1" applyBorder="1" applyAlignment="1">
      <alignment horizontal="center" vertical="center" textRotation="90" wrapText="1"/>
    </xf>
    <xf numFmtId="3" fontId="7" fillId="0" borderId="21" xfId="0" applyNumberFormat="1" applyFont="1" applyBorder="1" applyAlignment="1">
      <alignment horizontal="center" vertical="center" textRotation="90" wrapText="1"/>
    </xf>
    <xf numFmtId="3" fontId="1" fillId="0" borderId="5"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21" xfId="0" applyNumberFormat="1" applyFont="1" applyBorder="1" applyAlignment="1">
      <alignment horizontal="center" vertical="center" textRotation="90" wrapText="1"/>
    </xf>
    <xf numFmtId="164" fontId="1" fillId="0" borderId="5" xfId="0" applyNumberFormat="1" applyFont="1" applyBorder="1" applyAlignment="1">
      <alignment horizontal="center" vertical="center" textRotation="90" wrapText="1"/>
    </xf>
    <xf numFmtId="164" fontId="1" fillId="0" borderId="12" xfId="0" applyNumberFormat="1" applyFont="1" applyBorder="1" applyAlignment="1">
      <alignment horizontal="center" vertical="center" textRotation="90" wrapText="1"/>
    </xf>
    <xf numFmtId="164" fontId="1" fillId="0" borderId="21" xfId="0" applyNumberFormat="1" applyFont="1" applyBorder="1" applyAlignment="1">
      <alignment horizontal="center" vertical="center" textRotation="90" wrapText="1"/>
    </xf>
    <xf numFmtId="3" fontId="7" fillId="0" borderId="6"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1" fillId="0" borderId="14"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textRotation="90"/>
    </xf>
    <xf numFmtId="3" fontId="1" fillId="0" borderId="19" xfId="0" applyNumberFormat="1" applyFont="1" applyBorder="1" applyAlignment="1">
      <alignment horizontal="center" vertical="center" textRotation="90"/>
    </xf>
    <xf numFmtId="3" fontId="8" fillId="6" borderId="3" xfId="0" applyNumberFormat="1" applyFont="1" applyFill="1" applyBorder="1" applyAlignment="1">
      <alignment vertical="top" wrapText="1"/>
    </xf>
    <xf numFmtId="0" fontId="0" fillId="6" borderId="43" xfId="0" applyFill="1" applyBorder="1" applyAlignment="1">
      <alignment vertical="top" wrapText="1"/>
    </xf>
    <xf numFmtId="0" fontId="1" fillId="6" borderId="87"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88" xfId="0" applyFont="1" applyFill="1" applyBorder="1" applyAlignment="1">
      <alignment horizontal="center" vertical="top" wrapText="1"/>
    </xf>
    <xf numFmtId="0" fontId="1" fillId="6" borderId="18" xfId="0" applyFont="1" applyFill="1" applyBorder="1" applyAlignment="1">
      <alignment horizontal="center" vertical="top" wrapText="1"/>
    </xf>
    <xf numFmtId="3" fontId="1" fillId="0" borderId="0" xfId="0" applyNumberFormat="1" applyFont="1" applyAlignment="1">
      <alignment horizontal="left" vertical="top" wrapText="1"/>
    </xf>
    <xf numFmtId="3" fontId="2" fillId="0" borderId="0" xfId="0" applyNumberFormat="1" applyFont="1" applyAlignment="1">
      <alignment horizontal="center" vertical="top"/>
    </xf>
    <xf numFmtId="3" fontId="4"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3" fontId="6" fillId="0" borderId="0" xfId="0" applyNumberFormat="1" applyFont="1" applyAlignment="1">
      <alignment horizontal="center" vertical="top"/>
    </xf>
    <xf numFmtId="3" fontId="1" fillId="0" borderId="1" xfId="0" applyNumberFormat="1" applyFont="1" applyBorder="1" applyAlignment="1">
      <alignment horizontal="right"/>
    </xf>
    <xf numFmtId="49" fontId="7" fillId="0" borderId="2" xfId="0" applyNumberFormat="1" applyFont="1" applyBorder="1" applyAlignment="1">
      <alignment horizontal="center" vertical="center" textRotation="90" wrapText="1"/>
    </xf>
    <xf numFmtId="49" fontId="7" fillId="0" borderId="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xf numFmtId="49" fontId="7" fillId="0" borderId="3" xfId="0" applyNumberFormat="1" applyFont="1" applyBorder="1" applyAlignment="1">
      <alignment horizontal="center" vertical="center" textRotation="90" wrapText="1"/>
    </xf>
    <xf numFmtId="49" fontId="7" fillId="0" borderId="10" xfId="0" applyNumberFormat="1" applyFont="1" applyBorder="1" applyAlignment="1">
      <alignment horizontal="center" vertical="center" textRotation="90" wrapText="1"/>
    </xf>
    <xf numFmtId="49" fontId="7" fillId="0" borderId="19" xfId="0" applyNumberFormat="1" applyFont="1" applyBorder="1" applyAlignment="1">
      <alignment horizontal="center" vertical="center" textRotation="90" wrapText="1"/>
    </xf>
    <xf numFmtId="3" fontId="7" fillId="0" borderId="3"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4" xfId="0" applyNumberFormat="1" applyFont="1" applyBorder="1" applyAlignment="1">
      <alignment horizontal="center" vertical="center" textRotation="90" wrapText="1"/>
    </xf>
    <xf numFmtId="3" fontId="7" fillId="0" borderId="11" xfId="0" applyNumberFormat="1" applyFont="1" applyBorder="1" applyAlignment="1">
      <alignment horizontal="center" vertical="center" textRotation="90" wrapText="1"/>
    </xf>
    <xf numFmtId="3" fontId="7" fillId="0" borderId="20" xfId="0" applyNumberFormat="1" applyFont="1" applyBorder="1" applyAlignment="1">
      <alignment horizontal="center" vertical="center" textRotation="90" wrapText="1"/>
    </xf>
    <xf numFmtId="3" fontId="20" fillId="6" borderId="10" xfId="0" applyNumberFormat="1" applyFont="1" applyFill="1" applyBorder="1" applyAlignment="1">
      <alignment horizontal="left" vertical="top" wrapText="1"/>
    </xf>
    <xf numFmtId="164" fontId="1" fillId="6" borderId="32" xfId="0" applyNumberFormat="1" applyFont="1" applyFill="1" applyBorder="1" applyAlignment="1">
      <alignment horizontal="center" vertical="top"/>
    </xf>
    <xf numFmtId="164" fontId="1" fillId="6" borderId="10" xfId="0" applyNumberFormat="1" applyFont="1" applyFill="1" applyBorder="1" applyAlignment="1">
      <alignment horizontal="center" vertical="top" wrapText="1"/>
    </xf>
    <xf numFmtId="164" fontId="1" fillId="6" borderId="10" xfId="0" applyNumberFormat="1" applyFont="1" applyFill="1" applyBorder="1" applyAlignment="1">
      <alignment horizontal="center" vertical="top"/>
    </xf>
    <xf numFmtId="0" fontId="1" fillId="6" borderId="12" xfId="0" applyNumberFormat="1" applyFont="1" applyFill="1" applyBorder="1" applyAlignment="1">
      <alignment horizontal="left" vertical="top" wrapText="1"/>
    </xf>
    <xf numFmtId="0" fontId="1" fillId="6" borderId="65" xfId="0" applyNumberFormat="1" applyFont="1" applyFill="1" applyBorder="1" applyAlignment="1">
      <alignment horizontal="left" vertical="top" wrapText="1"/>
    </xf>
    <xf numFmtId="3" fontId="8" fillId="15" borderId="33" xfId="0" applyNumberFormat="1" applyFont="1" applyFill="1" applyBorder="1" applyAlignment="1">
      <alignment horizontal="left" vertical="top"/>
    </xf>
    <xf numFmtId="3" fontId="8" fillId="15" borderId="14" xfId="0" applyNumberFormat="1" applyFont="1" applyFill="1" applyBorder="1" applyAlignment="1">
      <alignment horizontal="left" vertical="top"/>
    </xf>
    <xf numFmtId="3" fontId="8" fillId="15" borderId="15" xfId="0" applyNumberFormat="1" applyFont="1" applyFill="1" applyBorder="1" applyAlignment="1">
      <alignment horizontal="left" vertical="top"/>
    </xf>
    <xf numFmtId="3" fontId="1" fillId="6" borderId="5" xfId="0" applyNumberFormat="1" applyFont="1" applyFill="1" applyBorder="1" applyAlignment="1">
      <alignment horizontal="left" vertical="top" wrapText="1"/>
    </xf>
    <xf numFmtId="3" fontId="1" fillId="6" borderId="21" xfId="0" applyNumberFormat="1" applyFont="1" applyFill="1" applyBorder="1" applyAlignment="1">
      <alignment horizontal="left" vertical="top" wrapText="1"/>
    </xf>
    <xf numFmtId="3" fontId="8" fillId="0" borderId="1" xfId="0" applyNumberFormat="1" applyFont="1" applyFill="1" applyBorder="1" applyAlignment="1">
      <alignment horizontal="center" wrapText="1"/>
    </xf>
    <xf numFmtId="164" fontId="7" fillId="6" borderId="10" xfId="0" applyNumberFormat="1" applyFont="1" applyFill="1" applyBorder="1" applyAlignment="1">
      <alignment horizontal="center" vertical="top" wrapText="1"/>
    </xf>
    <xf numFmtId="3" fontId="1" fillId="8" borderId="0" xfId="0" applyNumberFormat="1" applyFont="1" applyFill="1" applyBorder="1" applyAlignment="1">
      <alignment horizontal="left" vertical="top" wrapText="1"/>
    </xf>
    <xf numFmtId="3" fontId="8" fillId="13" borderId="26" xfId="0" applyNumberFormat="1" applyFont="1" applyFill="1" applyBorder="1" applyAlignment="1">
      <alignment horizontal="right" vertical="top"/>
    </xf>
    <xf numFmtId="3" fontId="8" fillId="13" borderId="27" xfId="0" applyNumberFormat="1" applyFont="1" applyFill="1" applyBorder="1" applyAlignment="1">
      <alignment horizontal="right" vertical="top"/>
    </xf>
    <xf numFmtId="3" fontId="8" fillId="13" borderId="28" xfId="0" applyNumberFormat="1" applyFont="1" applyFill="1" applyBorder="1" applyAlignment="1">
      <alignment horizontal="right" vertical="top"/>
    </xf>
    <xf numFmtId="3" fontId="8" fillId="13" borderId="60" xfId="0" applyNumberFormat="1" applyFont="1" applyFill="1" applyBorder="1" applyAlignment="1">
      <alignment horizontal="center" vertical="top" wrapText="1"/>
    </xf>
    <xf numFmtId="3" fontId="8" fillId="13" borderId="27" xfId="0" applyNumberFormat="1" applyFont="1" applyFill="1" applyBorder="1" applyAlignment="1">
      <alignment horizontal="center" vertical="top" wrapText="1"/>
    </xf>
    <xf numFmtId="3" fontId="8" fillId="13" borderId="28" xfId="0" applyNumberFormat="1" applyFont="1" applyFill="1" applyBorder="1" applyAlignment="1">
      <alignment horizontal="center" vertical="top" wrapText="1"/>
    </xf>
    <xf numFmtId="3" fontId="8" fillId="15" borderId="26" xfId="0" applyNumberFormat="1" applyFont="1" applyFill="1" applyBorder="1" applyAlignment="1">
      <alignment horizontal="right" vertical="top"/>
    </xf>
    <xf numFmtId="3" fontId="8" fillId="15" borderId="27" xfId="0" applyNumberFormat="1" applyFont="1" applyFill="1" applyBorder="1" applyAlignment="1">
      <alignment horizontal="right" vertical="top"/>
    </xf>
    <xf numFmtId="3" fontId="8" fillId="15" borderId="28" xfId="0" applyNumberFormat="1" applyFont="1" applyFill="1" applyBorder="1" applyAlignment="1">
      <alignment horizontal="right" vertical="top"/>
    </xf>
    <xf numFmtId="3" fontId="8" fillId="15" borderId="60" xfId="0" applyNumberFormat="1" applyFont="1" applyFill="1" applyBorder="1" applyAlignment="1">
      <alignment horizontal="center" vertical="top" wrapText="1"/>
    </xf>
    <xf numFmtId="3" fontId="8" fillId="15" borderId="27" xfId="0" applyNumberFormat="1" applyFont="1" applyFill="1" applyBorder="1" applyAlignment="1">
      <alignment horizontal="center" vertical="top" wrapText="1"/>
    </xf>
    <xf numFmtId="3" fontId="8" fillId="15" borderId="28" xfId="0" applyNumberFormat="1" applyFont="1" applyFill="1" applyBorder="1" applyAlignment="1">
      <alignment horizontal="center" vertical="top" wrapText="1"/>
    </xf>
    <xf numFmtId="164" fontId="7" fillId="6" borderId="10" xfId="0" applyNumberFormat="1" applyFont="1" applyFill="1" applyBorder="1" applyAlignment="1">
      <alignment horizontal="center" vertical="top"/>
    </xf>
    <xf numFmtId="164" fontId="1" fillId="6" borderId="32" xfId="0" applyNumberFormat="1" applyFont="1" applyFill="1" applyBorder="1" applyAlignment="1">
      <alignment horizontal="right" vertical="top" wrapText="1"/>
    </xf>
    <xf numFmtId="164" fontId="1" fillId="6" borderId="10" xfId="0" applyNumberFormat="1" applyFont="1" applyFill="1" applyBorder="1" applyAlignment="1">
      <alignment horizontal="right" vertical="top" wrapText="1"/>
    </xf>
    <xf numFmtId="3" fontId="14" fillId="0" borderId="3" xfId="0" applyNumberFormat="1" applyFont="1" applyFill="1" applyBorder="1" applyAlignment="1">
      <alignment horizontal="left" vertical="top" wrapText="1"/>
    </xf>
    <xf numFmtId="3" fontId="14" fillId="0" borderId="10" xfId="0" applyNumberFormat="1" applyFont="1" applyFill="1" applyBorder="1" applyAlignment="1">
      <alignment horizontal="left" vertical="top" wrapText="1"/>
    </xf>
    <xf numFmtId="3" fontId="1" fillId="0" borderId="13"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1" fillId="0" borderId="65" xfId="0" applyNumberFormat="1" applyFont="1" applyFill="1" applyBorder="1" applyAlignment="1">
      <alignment horizontal="left" vertical="top" wrapText="1"/>
    </xf>
    <xf numFmtId="3" fontId="1" fillId="6" borderId="9" xfId="2" applyNumberFormat="1" applyFont="1" applyFill="1" applyBorder="1" applyAlignment="1">
      <alignment horizontal="center" vertical="top"/>
    </xf>
    <xf numFmtId="3" fontId="1" fillId="6" borderId="42" xfId="2" applyNumberFormat="1" applyFont="1" applyFill="1" applyBorder="1" applyAlignment="1">
      <alignment horizontal="center" vertical="top"/>
    </xf>
    <xf numFmtId="3" fontId="19" fillId="0" borderId="10" xfId="0" applyNumberFormat="1" applyFont="1" applyFill="1" applyBorder="1" applyAlignment="1">
      <alignment horizontal="left" vertical="top" wrapText="1"/>
    </xf>
    <xf numFmtId="164" fontId="1" fillId="6" borderId="9" xfId="0" applyNumberFormat="1" applyFont="1" applyFill="1" applyBorder="1" applyAlignment="1">
      <alignment horizontal="center" vertical="top" wrapText="1"/>
    </xf>
    <xf numFmtId="3" fontId="19" fillId="6" borderId="16" xfId="0" applyNumberFormat="1" applyFont="1" applyFill="1" applyBorder="1" applyAlignment="1">
      <alignment horizontal="left" vertical="top" wrapText="1"/>
    </xf>
    <xf numFmtId="3" fontId="19" fillId="6" borderId="43" xfId="0" applyNumberFormat="1" applyFont="1" applyFill="1" applyBorder="1" applyAlignment="1">
      <alignment horizontal="left" vertical="top" wrapText="1"/>
    </xf>
    <xf numFmtId="3" fontId="8" fillId="11" borderId="6" xfId="0" applyNumberFormat="1" applyFont="1" applyFill="1" applyBorder="1" applyAlignment="1">
      <alignment horizontal="left" vertical="top" wrapText="1"/>
    </xf>
    <xf numFmtId="3" fontId="8" fillId="11" borderId="7" xfId="0" applyNumberFormat="1" applyFont="1" applyFill="1" applyBorder="1" applyAlignment="1">
      <alignment horizontal="left" vertical="top" wrapText="1"/>
    </xf>
    <xf numFmtId="3" fontId="8" fillId="11" borderId="8" xfId="0" applyNumberFormat="1" applyFont="1" applyFill="1" applyBorder="1" applyAlignment="1">
      <alignment horizontal="left" vertical="top" wrapText="1"/>
    </xf>
    <xf numFmtId="49" fontId="8" fillId="13" borderId="2" xfId="0" applyNumberFormat="1" applyFont="1" applyFill="1" applyBorder="1" applyAlignment="1">
      <alignment horizontal="center" vertical="top"/>
    </xf>
    <xf numFmtId="49" fontId="8" fillId="13" borderId="9" xfId="0" applyNumberFormat="1" applyFont="1" applyFill="1" applyBorder="1" applyAlignment="1">
      <alignment horizontal="center" vertical="top"/>
    </xf>
    <xf numFmtId="3" fontId="19" fillId="6" borderId="3" xfId="0" applyNumberFormat="1" applyFont="1" applyFill="1" applyBorder="1" applyAlignment="1">
      <alignment horizontal="left" vertical="top" wrapText="1"/>
    </xf>
    <xf numFmtId="3" fontId="19" fillId="6" borderId="19" xfId="0" applyNumberFormat="1" applyFont="1" applyFill="1" applyBorder="1" applyAlignment="1">
      <alignment horizontal="left" vertical="top" wrapText="1"/>
    </xf>
    <xf numFmtId="3" fontId="1" fillId="0" borderId="5" xfId="0" applyNumberFormat="1" applyFont="1" applyFill="1" applyBorder="1" applyAlignment="1">
      <alignment horizontal="left" vertical="top" wrapText="1"/>
    </xf>
    <xf numFmtId="3" fontId="1" fillId="0" borderId="21" xfId="0" applyNumberFormat="1" applyFont="1" applyFill="1" applyBorder="1" applyAlignment="1">
      <alignment horizontal="left" vertical="top" wrapText="1"/>
    </xf>
    <xf numFmtId="3" fontId="19" fillId="0" borderId="3" xfId="0" applyNumberFormat="1" applyFont="1" applyFill="1" applyBorder="1" applyAlignment="1">
      <alignment horizontal="left" vertical="top" wrapText="1"/>
    </xf>
    <xf numFmtId="3" fontId="19" fillId="0" borderId="19" xfId="0" applyNumberFormat="1" applyFont="1" applyFill="1" applyBorder="1" applyAlignment="1">
      <alignment horizontal="left" vertical="top" wrapText="1"/>
    </xf>
    <xf numFmtId="164" fontId="1" fillId="6" borderId="48" xfId="0" applyNumberFormat="1" applyFont="1" applyFill="1" applyBorder="1" applyAlignment="1">
      <alignment horizontal="center" vertical="top" wrapText="1"/>
    </xf>
    <xf numFmtId="3" fontId="4" fillId="0" borderId="0" xfId="0" applyNumberFormat="1" applyFont="1" applyAlignment="1">
      <alignment horizontal="right" vertical="top" wrapText="1"/>
    </xf>
    <xf numFmtId="3" fontId="7" fillId="0" borderId="5" xfId="0" applyNumberFormat="1" applyFont="1" applyBorder="1" applyAlignment="1">
      <alignment horizontal="center" vertical="center" wrapText="1"/>
    </xf>
    <xf numFmtId="164" fontId="1" fillId="0" borderId="29" xfId="0" applyNumberFormat="1" applyFont="1" applyBorder="1" applyAlignment="1">
      <alignment horizontal="center" vertical="center" textRotation="90" wrapText="1"/>
    </xf>
    <xf numFmtId="164" fontId="1" fillId="0" borderId="32" xfId="0" applyNumberFormat="1" applyFont="1" applyBorder="1" applyAlignment="1">
      <alignment horizontal="center" vertical="center" textRotation="90" wrapText="1"/>
    </xf>
    <xf numFmtId="164" fontId="1" fillId="0" borderId="49" xfId="0" applyNumberFormat="1" applyFont="1" applyBorder="1" applyAlignment="1">
      <alignment horizontal="center" vertical="center" textRotation="90" wrapText="1"/>
    </xf>
    <xf numFmtId="164" fontId="1" fillId="6" borderId="48" xfId="0" applyNumberFormat="1" applyFont="1" applyFill="1" applyBorder="1" applyAlignment="1">
      <alignment horizontal="center" vertical="top"/>
    </xf>
    <xf numFmtId="164" fontId="1" fillId="0" borderId="68" xfId="0" applyNumberFormat="1" applyFont="1" applyBorder="1" applyAlignment="1">
      <alignment horizontal="center" vertical="center" textRotation="90" wrapText="1"/>
    </xf>
    <xf numFmtId="164" fontId="1" fillId="0" borderId="48" xfId="0" applyNumberFormat="1" applyFont="1" applyBorder="1" applyAlignment="1">
      <alignment horizontal="center" vertical="center" textRotation="90" wrapText="1"/>
    </xf>
    <xf numFmtId="164" fontId="1" fillId="0" borderId="75" xfId="0" applyNumberFormat="1" applyFont="1" applyBorder="1" applyAlignment="1">
      <alignment horizontal="center" vertical="center" textRotation="90" wrapText="1"/>
    </xf>
    <xf numFmtId="164" fontId="1" fillId="0" borderId="3" xfId="0" applyNumberFormat="1" applyFont="1" applyBorder="1" applyAlignment="1">
      <alignment horizontal="center" vertical="center" textRotation="90" wrapText="1"/>
    </xf>
    <xf numFmtId="164" fontId="1" fillId="0" borderId="10" xfId="0" applyNumberFormat="1" applyFont="1" applyBorder="1" applyAlignment="1">
      <alignment horizontal="center" vertical="center" textRotation="90" wrapText="1"/>
    </xf>
    <xf numFmtId="164" fontId="1" fillId="0" borderId="19" xfId="0" applyNumberFormat="1" applyFont="1" applyBorder="1" applyAlignment="1">
      <alignment horizontal="center" vertical="center" textRotation="90" wrapText="1"/>
    </xf>
    <xf numFmtId="3" fontId="1" fillId="0" borderId="33" xfId="0" applyNumberFormat="1" applyFont="1" applyBorder="1" applyAlignment="1">
      <alignment horizontal="center" vertical="center"/>
    </xf>
    <xf numFmtId="3" fontId="8" fillId="12" borderId="22" xfId="0" applyNumberFormat="1" applyFont="1" applyFill="1" applyBorder="1" applyAlignment="1">
      <alignment horizontal="left" vertical="top" wrapText="1"/>
    </xf>
    <xf numFmtId="3" fontId="8" fillId="12" borderId="53" xfId="0" applyNumberFormat="1" applyFont="1" applyFill="1" applyBorder="1" applyAlignment="1">
      <alignment horizontal="left" vertical="top" wrapText="1"/>
    </xf>
    <xf numFmtId="3" fontId="8" fillId="12" borderId="64" xfId="0" applyNumberFormat="1" applyFont="1" applyFill="1" applyBorder="1" applyAlignment="1">
      <alignment horizontal="left" vertical="top" wrapText="1"/>
    </xf>
    <xf numFmtId="3" fontId="8" fillId="13" borderId="70" xfId="0" applyNumberFormat="1" applyFont="1" applyFill="1" applyBorder="1" applyAlignment="1">
      <alignment horizontal="left" vertical="top"/>
    </xf>
    <xf numFmtId="3" fontId="8" fillId="13" borderId="23" xfId="0" applyNumberFormat="1" applyFont="1" applyFill="1" applyBorder="1" applyAlignment="1">
      <alignment horizontal="left" vertical="top"/>
    </xf>
    <xf numFmtId="3" fontId="8" fillId="13" borderId="24" xfId="0" applyNumberFormat="1" applyFont="1" applyFill="1" applyBorder="1" applyAlignment="1">
      <alignment horizontal="left" vertical="top"/>
    </xf>
    <xf numFmtId="3" fontId="8" fillId="14" borderId="26" xfId="0" applyNumberFormat="1" applyFont="1" applyFill="1" applyBorder="1" applyAlignment="1">
      <alignment horizontal="left" vertical="top" wrapText="1"/>
    </xf>
    <xf numFmtId="3" fontId="8" fillId="14" borderId="27" xfId="0" applyNumberFormat="1" applyFont="1" applyFill="1" applyBorder="1" applyAlignment="1">
      <alignment horizontal="left" vertical="top" wrapText="1"/>
    </xf>
    <xf numFmtId="3" fontId="8" fillId="14" borderId="28" xfId="0" applyNumberFormat="1" applyFont="1" applyFill="1" applyBorder="1" applyAlignment="1">
      <alignment horizontal="left" vertical="top" wrapText="1"/>
    </xf>
    <xf numFmtId="0" fontId="1" fillId="6" borderId="5" xfId="0" applyFont="1" applyFill="1" applyBorder="1" applyAlignment="1">
      <alignment horizontal="left" vertical="top" wrapText="1"/>
    </xf>
    <xf numFmtId="0" fontId="1" fillId="6" borderId="12" xfId="0" applyFont="1" applyFill="1" applyBorder="1" applyAlignment="1">
      <alignment horizontal="left" vertical="top" wrapText="1"/>
    </xf>
    <xf numFmtId="3" fontId="1" fillId="0" borderId="57" xfId="0" applyNumberFormat="1" applyFont="1" applyBorder="1" applyAlignment="1">
      <alignment horizontal="center" vertical="center" textRotation="90"/>
    </xf>
    <xf numFmtId="3" fontId="1" fillId="0" borderId="50" xfId="0" applyNumberFormat="1" applyFont="1" applyBorder="1" applyAlignment="1">
      <alignment horizontal="center" vertical="center" textRotation="90"/>
    </xf>
    <xf numFmtId="164" fontId="8" fillId="6" borderId="48" xfId="0" applyNumberFormat="1" applyFont="1" applyFill="1" applyBorder="1" applyAlignment="1">
      <alignment horizontal="center" vertical="top" wrapText="1"/>
    </xf>
    <xf numFmtId="164" fontId="8" fillId="6" borderId="72" xfId="0" applyNumberFormat="1" applyFont="1" applyFill="1" applyBorder="1" applyAlignment="1">
      <alignment horizontal="center" vertical="top" wrapText="1"/>
    </xf>
    <xf numFmtId="164" fontId="1" fillId="6" borderId="43" xfId="0" applyNumberFormat="1" applyFont="1" applyFill="1" applyBorder="1" applyAlignment="1">
      <alignment horizontal="center" vertical="top" wrapText="1"/>
    </xf>
    <xf numFmtId="164" fontId="7" fillId="6" borderId="0" xfId="0" applyNumberFormat="1" applyFont="1" applyFill="1" applyBorder="1" applyAlignment="1">
      <alignment horizontal="center" vertical="top"/>
    </xf>
    <xf numFmtId="3" fontId="12" fillId="6" borderId="3" xfId="0" applyNumberFormat="1" applyFont="1" applyFill="1" applyBorder="1" applyAlignment="1">
      <alignment horizontal="left" vertical="top" wrapText="1"/>
    </xf>
    <xf numFmtId="3" fontId="12" fillId="6" borderId="10" xfId="0" applyNumberFormat="1" applyFont="1" applyFill="1" applyBorder="1" applyAlignment="1">
      <alignment horizontal="left" vertical="top" wrapText="1"/>
    </xf>
    <xf numFmtId="164" fontId="8" fillId="6" borderId="32" xfId="0" applyNumberFormat="1" applyFont="1" applyFill="1" applyBorder="1" applyAlignment="1">
      <alignment horizontal="center" vertical="top" wrapText="1"/>
    </xf>
    <xf numFmtId="164" fontId="8" fillId="6" borderId="41" xfId="0" applyNumberFormat="1" applyFont="1" applyFill="1" applyBorder="1" applyAlignment="1">
      <alignment horizontal="center" vertical="top" wrapText="1"/>
    </xf>
    <xf numFmtId="3" fontId="19" fillId="0" borderId="32" xfId="0" applyNumberFormat="1" applyFont="1" applyBorder="1" applyAlignment="1">
      <alignment horizontal="center" vertical="top" wrapText="1"/>
    </xf>
    <xf numFmtId="3" fontId="19" fillId="0" borderId="0" xfId="0" applyNumberFormat="1" applyFont="1" applyAlignment="1">
      <alignment horizontal="center" vertical="top" wrapText="1"/>
    </xf>
    <xf numFmtId="3" fontId="19" fillId="0" borderId="32" xfId="0" applyNumberFormat="1" applyFont="1" applyBorder="1" applyAlignment="1">
      <alignment horizontal="left" vertical="top" wrapText="1"/>
    </xf>
    <xf numFmtId="3" fontId="19" fillId="0" borderId="0" xfId="0" applyNumberFormat="1" applyFont="1" applyAlignment="1">
      <alignment horizontal="left" vertical="top" wrapText="1"/>
    </xf>
    <xf numFmtId="3" fontId="19" fillId="6" borderId="32" xfId="0" applyNumberFormat="1" applyFont="1" applyFill="1" applyBorder="1" applyAlignment="1">
      <alignment horizontal="left" vertical="top" wrapText="1"/>
    </xf>
    <xf numFmtId="3" fontId="19" fillId="6" borderId="0" xfId="0" applyNumberFormat="1" applyFont="1" applyFill="1" applyBorder="1" applyAlignment="1">
      <alignment horizontal="left" vertical="top" wrapText="1"/>
    </xf>
    <xf numFmtId="164" fontId="8" fillId="6" borderId="10" xfId="0" applyNumberFormat="1" applyFont="1" applyFill="1" applyBorder="1" applyAlignment="1">
      <alignment horizontal="center" vertical="top" wrapText="1"/>
    </xf>
    <xf numFmtId="164" fontId="8" fillId="6" borderId="43" xfId="0" applyNumberFormat="1" applyFont="1" applyFill="1" applyBorder="1" applyAlignment="1">
      <alignment horizontal="center" vertical="top" wrapText="1"/>
    </xf>
    <xf numFmtId="3" fontId="9" fillId="6" borderId="5" xfId="0" applyNumberFormat="1" applyFont="1" applyFill="1" applyBorder="1" applyAlignment="1">
      <alignment horizontal="left" vertical="top" wrapText="1"/>
    </xf>
    <xf numFmtId="3" fontId="9" fillId="6" borderId="12" xfId="0" applyNumberFormat="1" applyFont="1" applyFill="1" applyBorder="1" applyAlignment="1">
      <alignment horizontal="left" vertical="top" wrapText="1"/>
    </xf>
    <xf numFmtId="3" fontId="9" fillId="6" borderId="65" xfId="0" applyNumberFormat="1" applyFont="1" applyFill="1" applyBorder="1" applyAlignment="1">
      <alignment horizontal="left" vertical="top" wrapText="1"/>
    </xf>
    <xf numFmtId="3" fontId="1" fillId="6" borderId="16" xfId="0" applyNumberFormat="1" applyFont="1" applyFill="1" applyBorder="1" applyAlignment="1">
      <alignment horizontal="center" vertical="top"/>
    </xf>
    <xf numFmtId="3" fontId="1" fillId="6" borderId="10"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9" fillId="6" borderId="10" xfId="0" applyNumberFormat="1" applyFont="1" applyFill="1" applyBorder="1" applyAlignment="1">
      <alignment horizontal="left" vertical="top" wrapText="1"/>
    </xf>
    <xf numFmtId="164" fontId="1" fillId="6" borderId="41" xfId="0" applyNumberFormat="1" applyFont="1" applyFill="1" applyBorder="1" applyAlignment="1">
      <alignment horizontal="center" vertical="top" wrapText="1"/>
    </xf>
  </cellXfs>
  <cellStyles count="3">
    <cellStyle name="Įprastas" xfId="0" builtinId="0"/>
    <cellStyle name="Įprastas 2" xfId="1"/>
    <cellStyle name="Įprastas 3" xfId="2"/>
  </cellStyles>
  <dxfs count="0"/>
  <tableStyles count="0" defaultTableStyle="TableStyleMedium2" defaultPivotStyle="PivotStyleLight16"/>
  <colors>
    <mruColors>
      <color rgb="FFFFFF66"/>
      <color rgb="FFCCFF99"/>
      <color rgb="FFFFFF99"/>
      <color rgb="FFCCEC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2"/>
  <sheetViews>
    <sheetView tabSelected="1" zoomScaleNormal="100" zoomScaleSheetLayoutView="100" workbookViewId="0">
      <selection activeCell="T17" sqref="T17"/>
    </sheetView>
  </sheetViews>
  <sheetFormatPr defaultColWidth="9.140625" defaultRowHeight="12.75" x14ac:dyDescent="0.2"/>
  <cols>
    <col min="1" max="1" width="2.5703125" style="1" customWidth="1"/>
    <col min="2" max="2" width="3.140625" style="2" customWidth="1"/>
    <col min="3" max="3" width="2.7109375" style="1" customWidth="1"/>
    <col min="4" max="4" width="26.42578125" style="3" customWidth="1"/>
    <col min="5" max="5" width="4" style="4" customWidth="1"/>
    <col min="6" max="6" width="2.7109375" style="5" customWidth="1"/>
    <col min="7" max="7" width="7.42578125" style="5" customWidth="1"/>
    <col min="8" max="8" width="7.85546875" style="6" customWidth="1"/>
    <col min="9" max="9" width="8.85546875" style="6" customWidth="1"/>
    <col min="10" max="10" width="7.7109375" style="6" customWidth="1"/>
    <col min="11" max="11" width="23.5703125" style="541" customWidth="1"/>
    <col min="12" max="12" width="6" style="5" customWidth="1"/>
    <col min="13" max="14" width="6.140625" style="5" customWidth="1"/>
    <col min="15" max="21" width="9.140625" style="932"/>
    <col min="22" max="16384" width="9.140625" style="3"/>
  </cols>
  <sheetData>
    <row r="1" spans="1:21" ht="62.25" customHeight="1" x14ac:dyDescent="0.2">
      <c r="K1" s="1294" t="s">
        <v>0</v>
      </c>
      <c r="L1" s="1294"/>
      <c r="M1" s="1294"/>
      <c r="N1" s="1294"/>
    </row>
    <row r="2" spans="1:21" s="8" customFormat="1" ht="15.75" x14ac:dyDescent="0.2">
      <c r="A2" s="1295" t="s">
        <v>1</v>
      </c>
      <c r="B2" s="1295"/>
      <c r="C2" s="1295"/>
      <c r="D2" s="1295"/>
      <c r="E2" s="1295"/>
      <c r="F2" s="1295"/>
      <c r="G2" s="1295"/>
      <c r="H2" s="1295"/>
      <c r="I2" s="1295"/>
      <c r="J2" s="1295"/>
      <c r="K2" s="1295"/>
      <c r="L2" s="1295"/>
      <c r="M2" s="1295"/>
      <c r="N2" s="1295"/>
      <c r="O2" s="933"/>
      <c r="P2" s="934"/>
      <c r="Q2" s="935"/>
      <c r="R2" s="935"/>
      <c r="S2" s="935"/>
      <c r="T2" s="935"/>
      <c r="U2" s="935"/>
    </row>
    <row r="3" spans="1:21" s="8" customFormat="1" ht="18" customHeight="1" x14ac:dyDescent="0.2">
      <c r="A3" s="1296" t="s">
        <v>2</v>
      </c>
      <c r="B3" s="1297"/>
      <c r="C3" s="1297"/>
      <c r="D3" s="1297"/>
      <c r="E3" s="1297"/>
      <c r="F3" s="1297"/>
      <c r="G3" s="1297"/>
      <c r="H3" s="1297"/>
      <c r="I3" s="1297"/>
      <c r="J3" s="1297"/>
      <c r="K3" s="1297"/>
      <c r="L3" s="1297"/>
      <c r="M3" s="1297"/>
      <c r="N3" s="1297"/>
      <c r="O3" s="933"/>
      <c r="P3" s="934"/>
      <c r="Q3" s="935"/>
      <c r="R3" s="935"/>
      <c r="S3" s="935"/>
      <c r="T3" s="935"/>
      <c r="U3" s="935"/>
    </row>
    <row r="4" spans="1:21" s="8" customFormat="1" ht="15.75" x14ac:dyDescent="0.2">
      <c r="A4" s="1295" t="s">
        <v>3</v>
      </c>
      <c r="B4" s="1298"/>
      <c r="C4" s="1298"/>
      <c r="D4" s="1298"/>
      <c r="E4" s="1298"/>
      <c r="F4" s="1298"/>
      <c r="G4" s="1298"/>
      <c r="H4" s="1298"/>
      <c r="I4" s="1298"/>
      <c r="J4" s="1298"/>
      <c r="K4" s="1298"/>
      <c r="L4" s="1298"/>
      <c r="M4" s="1298"/>
      <c r="N4" s="1298"/>
      <c r="O4" s="933"/>
      <c r="P4" s="934"/>
      <c r="Q4" s="935"/>
      <c r="R4" s="935"/>
      <c r="S4" s="935"/>
      <c r="T4" s="935"/>
      <c r="U4" s="935"/>
    </row>
    <row r="5" spans="1:21" s="16" customFormat="1" ht="20.25" customHeight="1" thickBot="1" x14ac:dyDescent="0.25">
      <c r="A5" s="9"/>
      <c r="B5" s="10"/>
      <c r="C5" s="9"/>
      <c r="D5" s="11"/>
      <c r="E5" s="12"/>
      <c r="F5" s="13"/>
      <c r="G5" s="5"/>
      <c r="H5" s="14"/>
      <c r="I5" s="14"/>
      <c r="J5" s="14"/>
      <c r="K5" s="15"/>
      <c r="L5" s="1299" t="s">
        <v>4</v>
      </c>
      <c r="M5" s="1299"/>
      <c r="N5" s="1299"/>
      <c r="O5" s="933"/>
      <c r="P5" s="933"/>
      <c r="Q5" s="936"/>
      <c r="R5" s="936"/>
      <c r="S5" s="936"/>
      <c r="T5" s="936"/>
      <c r="U5" s="936"/>
    </row>
    <row r="6" spans="1:21" s="16" customFormat="1" ht="18.75" customHeight="1" x14ac:dyDescent="0.2">
      <c r="A6" s="1300" t="s">
        <v>5</v>
      </c>
      <c r="B6" s="1303" t="s">
        <v>6</v>
      </c>
      <c r="C6" s="1303" t="s">
        <v>7</v>
      </c>
      <c r="D6" s="1306" t="s">
        <v>8</v>
      </c>
      <c r="E6" s="1309" t="s">
        <v>9</v>
      </c>
      <c r="F6" s="1269" t="s">
        <v>10</v>
      </c>
      <c r="G6" s="1272" t="s">
        <v>11</v>
      </c>
      <c r="H6" s="1275" t="s">
        <v>12</v>
      </c>
      <c r="I6" s="1275" t="s">
        <v>13</v>
      </c>
      <c r="J6" s="1275" t="s">
        <v>14</v>
      </c>
      <c r="K6" s="1278" t="s">
        <v>15</v>
      </c>
      <c r="L6" s="1279"/>
      <c r="M6" s="1279"/>
      <c r="N6" s="1280"/>
      <c r="O6" s="933"/>
      <c r="P6" s="933"/>
      <c r="Q6" s="936"/>
      <c r="R6" s="936"/>
      <c r="S6" s="936"/>
      <c r="T6" s="936"/>
      <c r="U6" s="936"/>
    </row>
    <row r="7" spans="1:21" s="16" customFormat="1" ht="21" customHeight="1" x14ac:dyDescent="0.2">
      <c r="A7" s="1301"/>
      <c r="B7" s="1304"/>
      <c r="C7" s="1304"/>
      <c r="D7" s="1307"/>
      <c r="E7" s="1310"/>
      <c r="F7" s="1270"/>
      <c r="G7" s="1273"/>
      <c r="H7" s="1276"/>
      <c r="I7" s="1276"/>
      <c r="J7" s="1276"/>
      <c r="K7" s="1281" t="s">
        <v>8</v>
      </c>
      <c r="L7" s="1284" t="s">
        <v>248</v>
      </c>
      <c r="M7" s="1284"/>
      <c r="N7" s="1285"/>
      <c r="O7" s="933"/>
      <c r="P7" s="933"/>
      <c r="Q7" s="936"/>
      <c r="R7" s="936"/>
      <c r="S7" s="936"/>
      <c r="T7" s="936"/>
      <c r="U7" s="936"/>
    </row>
    <row r="8" spans="1:21" s="16" customFormat="1" ht="28.5" customHeight="1" x14ac:dyDescent="0.2">
      <c r="A8" s="1301"/>
      <c r="B8" s="1304"/>
      <c r="C8" s="1304"/>
      <c r="D8" s="1307"/>
      <c r="E8" s="1310"/>
      <c r="F8" s="1270"/>
      <c r="G8" s="1273"/>
      <c r="H8" s="1276"/>
      <c r="I8" s="1276"/>
      <c r="J8" s="1276"/>
      <c r="K8" s="1282"/>
      <c r="L8" s="1286" t="s">
        <v>16</v>
      </c>
      <c r="M8" s="1286" t="s">
        <v>17</v>
      </c>
      <c r="N8" s="1256" t="s">
        <v>18</v>
      </c>
      <c r="O8" s="933"/>
      <c r="P8" s="933"/>
      <c r="Q8" s="936"/>
      <c r="R8" s="936"/>
      <c r="S8" s="936"/>
      <c r="T8" s="936"/>
      <c r="U8" s="936"/>
    </row>
    <row r="9" spans="1:21" s="16" customFormat="1" ht="54.75" customHeight="1" thickBot="1" x14ac:dyDescent="0.25">
      <c r="A9" s="1302"/>
      <c r="B9" s="1305"/>
      <c r="C9" s="1305"/>
      <c r="D9" s="1308"/>
      <c r="E9" s="1311"/>
      <c r="F9" s="1271"/>
      <c r="G9" s="1274"/>
      <c r="H9" s="1277"/>
      <c r="I9" s="1277"/>
      <c r="J9" s="1277"/>
      <c r="K9" s="1283"/>
      <c r="L9" s="1287"/>
      <c r="M9" s="1287"/>
      <c r="N9" s="1257"/>
      <c r="O9" s="933"/>
      <c r="P9" s="933"/>
      <c r="Q9" s="936"/>
      <c r="R9" s="936"/>
      <c r="S9" s="936"/>
      <c r="T9" s="936"/>
      <c r="U9" s="936"/>
    </row>
    <row r="10" spans="1:21" ht="17.25" customHeight="1" x14ac:dyDescent="0.2">
      <c r="A10" s="1258" t="s">
        <v>19</v>
      </c>
      <c r="B10" s="1259"/>
      <c r="C10" s="1259"/>
      <c r="D10" s="1259"/>
      <c r="E10" s="1259"/>
      <c r="F10" s="1259"/>
      <c r="G10" s="1259"/>
      <c r="H10" s="1259"/>
      <c r="I10" s="1259"/>
      <c r="J10" s="1259"/>
      <c r="K10" s="1259"/>
      <c r="L10" s="1259"/>
      <c r="M10" s="1259"/>
      <c r="N10" s="1260"/>
    </row>
    <row r="11" spans="1:21" ht="13.5" thickBot="1" x14ac:dyDescent="0.25">
      <c r="A11" s="1261" t="s">
        <v>20</v>
      </c>
      <c r="B11" s="1262"/>
      <c r="C11" s="1262"/>
      <c r="D11" s="1262"/>
      <c r="E11" s="1262"/>
      <c r="F11" s="1262"/>
      <c r="G11" s="1262"/>
      <c r="H11" s="1262"/>
      <c r="I11" s="1262"/>
      <c r="J11" s="1262"/>
      <c r="K11" s="1262"/>
      <c r="L11" s="1262"/>
      <c r="M11" s="1262"/>
      <c r="N11" s="1263"/>
    </row>
    <row r="12" spans="1:21" ht="13.5" thickBot="1" x14ac:dyDescent="0.25">
      <c r="A12" s="17" t="s">
        <v>21</v>
      </c>
      <c r="B12" s="1264" t="s">
        <v>22</v>
      </c>
      <c r="C12" s="1265"/>
      <c r="D12" s="1265"/>
      <c r="E12" s="1265"/>
      <c r="F12" s="1265"/>
      <c r="G12" s="1265"/>
      <c r="H12" s="1265"/>
      <c r="I12" s="1265"/>
      <c r="J12" s="1265"/>
      <c r="K12" s="1265"/>
      <c r="L12" s="1265"/>
      <c r="M12" s="1265"/>
      <c r="N12" s="1266"/>
      <c r="P12" s="933"/>
    </row>
    <row r="13" spans="1:21" ht="13.5" thickBot="1" x14ac:dyDescent="0.25">
      <c r="A13" s="17" t="s">
        <v>21</v>
      </c>
      <c r="B13" s="18" t="s">
        <v>21</v>
      </c>
      <c r="C13" s="1242" t="s">
        <v>23</v>
      </c>
      <c r="D13" s="1196"/>
      <c r="E13" s="1196"/>
      <c r="F13" s="1196"/>
      <c r="G13" s="1196"/>
      <c r="H13" s="1196"/>
      <c r="I13" s="1196"/>
      <c r="J13" s="1196"/>
      <c r="K13" s="1196"/>
      <c r="L13" s="1196"/>
      <c r="M13" s="1196"/>
      <c r="N13" s="1197"/>
    </row>
    <row r="14" spans="1:21" ht="16.5" customHeight="1" x14ac:dyDescent="0.2">
      <c r="A14" s="1267" t="s">
        <v>21</v>
      </c>
      <c r="B14" s="19" t="s">
        <v>21</v>
      </c>
      <c r="C14" s="20" t="s">
        <v>21</v>
      </c>
      <c r="D14" s="1288" t="s">
        <v>258</v>
      </c>
      <c r="E14" s="22" t="s">
        <v>25</v>
      </c>
      <c r="F14" s="23">
        <v>2</v>
      </c>
      <c r="G14" s="929" t="s">
        <v>26</v>
      </c>
      <c r="H14" s="25">
        <v>741.1</v>
      </c>
      <c r="I14" s="26">
        <v>733.3</v>
      </c>
      <c r="J14" s="26">
        <v>933.3</v>
      </c>
      <c r="K14" s="930"/>
      <c r="L14" s="217"/>
      <c r="M14" s="931"/>
      <c r="N14" s="30"/>
      <c r="O14" s="937"/>
      <c r="R14" s="933"/>
    </row>
    <row r="15" spans="1:21" s="894" customFormat="1" ht="18" customHeight="1" x14ac:dyDescent="0.2">
      <c r="A15" s="1268"/>
      <c r="B15" s="31"/>
      <c r="C15" s="32"/>
      <c r="D15" s="1289"/>
      <c r="E15" s="928"/>
      <c r="F15" s="201"/>
      <c r="G15" s="897"/>
      <c r="H15" s="898"/>
      <c r="I15" s="898"/>
      <c r="J15" s="898"/>
      <c r="K15" s="235"/>
      <c r="L15" s="63"/>
      <c r="M15" s="597"/>
      <c r="N15" s="891"/>
      <c r="O15" s="937"/>
      <c r="P15" s="932"/>
      <c r="Q15" s="932"/>
      <c r="R15" s="933"/>
      <c r="S15" s="932"/>
      <c r="T15" s="932"/>
      <c r="U15" s="932"/>
    </row>
    <row r="16" spans="1:21" s="761" customFormat="1" ht="24.75" customHeight="1" x14ac:dyDescent="0.2">
      <c r="A16" s="1268"/>
      <c r="B16" s="31"/>
      <c r="C16" s="32"/>
      <c r="D16" s="346" t="s">
        <v>24</v>
      </c>
      <c r="E16" s="814"/>
      <c r="F16" s="201"/>
      <c r="G16" s="895"/>
      <c r="H16" s="899"/>
      <c r="I16" s="899"/>
      <c r="J16" s="899"/>
      <c r="K16" s="949" t="s">
        <v>27</v>
      </c>
      <c r="L16" s="73">
        <v>80</v>
      </c>
      <c r="M16" s="224">
        <v>80</v>
      </c>
      <c r="N16" s="890">
        <v>80</v>
      </c>
      <c r="O16" s="937"/>
      <c r="P16" s="932"/>
      <c r="Q16" s="932"/>
      <c r="R16" s="933"/>
      <c r="S16" s="932"/>
      <c r="T16" s="932"/>
      <c r="U16" s="932"/>
    </row>
    <row r="17" spans="1:21" ht="29.25" customHeight="1" x14ac:dyDescent="0.2">
      <c r="A17" s="1268"/>
      <c r="B17" s="31"/>
      <c r="C17" s="32"/>
      <c r="D17" s="346"/>
      <c r="E17" s="34"/>
      <c r="F17" s="35"/>
      <c r="G17" s="896"/>
      <c r="H17" s="887"/>
      <c r="I17" s="887"/>
      <c r="J17" s="887"/>
      <c r="K17" s="956" t="s">
        <v>28</v>
      </c>
      <c r="L17" s="953">
        <v>9000</v>
      </c>
      <c r="M17" s="957">
        <v>10000</v>
      </c>
      <c r="N17" s="955">
        <v>11000</v>
      </c>
      <c r="O17" s="937"/>
      <c r="R17" s="933"/>
      <c r="S17" s="933"/>
    </row>
    <row r="18" spans="1:21" ht="29.25" customHeight="1" x14ac:dyDescent="0.2">
      <c r="A18" s="1268"/>
      <c r="B18" s="31"/>
      <c r="C18" s="32"/>
      <c r="D18" s="33"/>
      <c r="E18" s="34"/>
      <c r="F18" s="35"/>
      <c r="G18" s="596"/>
      <c r="H18" s="959"/>
      <c r="I18" s="960"/>
      <c r="J18" s="960"/>
      <c r="K18" s="956" t="s">
        <v>29</v>
      </c>
      <c r="L18" s="953">
        <v>1</v>
      </c>
      <c r="M18" s="954">
        <v>3</v>
      </c>
      <c r="N18" s="955">
        <v>5</v>
      </c>
      <c r="O18" s="937"/>
      <c r="R18" s="933"/>
    </row>
    <row r="19" spans="1:21" s="761" customFormat="1" ht="15.75" customHeight="1" x14ac:dyDescent="0.2">
      <c r="A19" s="1268"/>
      <c r="B19" s="31"/>
      <c r="C19" s="32"/>
      <c r="D19" s="924"/>
      <c r="E19" s="925"/>
      <c r="F19" s="35"/>
      <c r="G19" s="596"/>
      <c r="H19" s="959"/>
      <c r="I19" s="960"/>
      <c r="J19" s="960"/>
      <c r="K19" s="961" t="s">
        <v>31</v>
      </c>
      <c r="L19" s="63">
        <v>4</v>
      </c>
      <c r="M19" s="889">
        <v>7</v>
      </c>
      <c r="N19" s="891">
        <v>9</v>
      </c>
      <c r="O19" s="937"/>
      <c r="P19" s="932"/>
      <c r="Q19" s="932"/>
      <c r="R19" s="933"/>
      <c r="S19" s="932"/>
      <c r="T19" s="932"/>
      <c r="U19" s="932"/>
    </row>
    <row r="20" spans="1:21" ht="27.75" customHeight="1" x14ac:dyDescent="0.2">
      <c r="A20" s="50"/>
      <c r="B20" s="31"/>
      <c r="C20" s="51"/>
      <c r="D20" s="880" t="s">
        <v>37</v>
      </c>
      <c r="E20" s="962"/>
      <c r="F20" s="885"/>
      <c r="G20" s="896"/>
      <c r="H20" s="887"/>
      <c r="I20" s="887"/>
      <c r="J20" s="887"/>
      <c r="K20" s="963" t="s">
        <v>34</v>
      </c>
      <c r="L20" s="950">
        <v>4</v>
      </c>
      <c r="M20" s="951">
        <v>4</v>
      </c>
      <c r="N20" s="952">
        <v>4</v>
      </c>
      <c r="P20" s="948"/>
      <c r="Q20" s="948"/>
      <c r="S20" s="933"/>
    </row>
    <row r="21" spans="1:21" s="894" customFormat="1" ht="15.75" customHeight="1" x14ac:dyDescent="0.2">
      <c r="A21" s="50"/>
      <c r="B21" s="31"/>
      <c r="C21" s="51"/>
      <c r="D21" s="424"/>
      <c r="E21" s="60"/>
      <c r="F21" s="885"/>
      <c r="G21" s="896"/>
      <c r="H21" s="893"/>
      <c r="I21" s="887"/>
      <c r="J21" s="887"/>
      <c r="K21" s="965" t="s">
        <v>36</v>
      </c>
      <c r="L21" s="953">
        <v>16</v>
      </c>
      <c r="M21" s="954">
        <v>16</v>
      </c>
      <c r="N21" s="955">
        <v>16</v>
      </c>
      <c r="O21" s="932"/>
      <c r="P21" s="948"/>
      <c r="Q21" s="948"/>
      <c r="R21" s="932"/>
      <c r="S21" s="933"/>
      <c r="T21" s="932"/>
      <c r="U21" s="932"/>
    </row>
    <row r="22" spans="1:21" s="894" customFormat="1" ht="27.75" customHeight="1" x14ac:dyDescent="0.2">
      <c r="A22" s="50"/>
      <c r="B22" s="31"/>
      <c r="C22" s="51"/>
      <c r="D22" s="926"/>
      <c r="E22" s="964"/>
      <c r="F22" s="885"/>
      <c r="G22" s="896"/>
      <c r="H22" s="893"/>
      <c r="I22" s="887"/>
      <c r="J22" s="887"/>
      <c r="K22" s="884" t="s">
        <v>38</v>
      </c>
      <c r="L22" s="63">
        <v>4</v>
      </c>
      <c r="M22" s="889">
        <v>5</v>
      </c>
      <c r="N22" s="891">
        <v>7</v>
      </c>
      <c r="O22" s="932"/>
      <c r="P22" s="948"/>
      <c r="Q22" s="948"/>
      <c r="R22" s="932"/>
      <c r="S22" s="933"/>
      <c r="T22" s="932"/>
      <c r="U22" s="932"/>
    </row>
    <row r="23" spans="1:21" ht="33" customHeight="1" x14ac:dyDescent="0.2">
      <c r="A23" s="50"/>
      <c r="B23" s="31"/>
      <c r="C23" s="51"/>
      <c r="D23" s="66" t="s">
        <v>39</v>
      </c>
      <c r="E23" s="927"/>
      <c r="F23" s="885"/>
      <c r="G23" s="888"/>
      <c r="H23" s="893"/>
      <c r="I23" s="887"/>
      <c r="J23" s="887"/>
      <c r="K23" s="302" t="s">
        <v>40</v>
      </c>
      <c r="L23" s="38">
        <v>2</v>
      </c>
      <c r="M23" s="43">
        <v>2</v>
      </c>
      <c r="N23" s="40">
        <v>9</v>
      </c>
    </row>
    <row r="24" spans="1:21" ht="30" customHeight="1" x14ac:dyDescent="0.2">
      <c r="A24" s="50"/>
      <c r="B24" s="31"/>
      <c r="C24" s="51"/>
      <c r="D24" s="880" t="s">
        <v>41</v>
      </c>
      <c r="E24" s="962"/>
      <c r="F24" s="885"/>
      <c r="G24" s="888"/>
      <c r="H24" s="893"/>
      <c r="I24" s="887"/>
      <c r="J24" s="887"/>
      <c r="K24" s="883" t="s">
        <v>42</v>
      </c>
      <c r="L24" s="73">
        <v>2</v>
      </c>
      <c r="M24" s="74">
        <v>2</v>
      </c>
      <c r="N24" s="75">
        <v>2</v>
      </c>
      <c r="P24" s="933"/>
    </row>
    <row r="25" spans="1:21" s="894" customFormat="1" ht="28.5" customHeight="1" x14ac:dyDescent="0.2">
      <c r="A25" s="50"/>
      <c r="B25" s="31"/>
      <c r="C25" s="51"/>
      <c r="D25" s="881"/>
      <c r="E25" s="886"/>
      <c r="F25" s="885"/>
      <c r="G25" s="888"/>
      <c r="H25" s="893"/>
      <c r="I25" s="887"/>
      <c r="J25" s="887"/>
      <c r="K25" s="958" t="s">
        <v>34</v>
      </c>
      <c r="L25" s="950">
        <v>1</v>
      </c>
      <c r="M25" s="951">
        <v>1</v>
      </c>
      <c r="N25" s="952">
        <v>1</v>
      </c>
      <c r="O25" s="932"/>
      <c r="P25" s="933"/>
      <c r="Q25" s="932"/>
      <c r="R25" s="932"/>
      <c r="S25" s="932"/>
      <c r="T25" s="932"/>
      <c r="U25" s="932"/>
    </row>
    <row r="26" spans="1:21" s="894" customFormat="1" ht="18" customHeight="1" x14ac:dyDescent="0.2">
      <c r="A26" s="50"/>
      <c r="B26" s="31"/>
      <c r="C26" s="51"/>
      <c r="D26" s="882"/>
      <c r="E26" s="892"/>
      <c r="F26" s="885"/>
      <c r="G26" s="888"/>
      <c r="H26" s="893"/>
      <c r="I26" s="887"/>
      <c r="J26" s="887"/>
      <c r="K26" s="974" t="s">
        <v>36</v>
      </c>
      <c r="L26" s="975">
        <v>4</v>
      </c>
      <c r="M26" s="954">
        <v>4</v>
      </c>
      <c r="N26" s="955">
        <v>4</v>
      </c>
      <c r="O26" s="932"/>
      <c r="P26" s="933"/>
      <c r="Q26" s="932"/>
      <c r="R26" s="932"/>
      <c r="S26" s="932"/>
      <c r="T26" s="932"/>
      <c r="U26" s="932"/>
    </row>
    <row r="27" spans="1:21" ht="16.5" customHeight="1" x14ac:dyDescent="0.2">
      <c r="A27" s="50"/>
      <c r="B27" s="31"/>
      <c r="C27" s="51"/>
      <c r="D27" s="1173" t="s">
        <v>43</v>
      </c>
      <c r="E27" s="60"/>
      <c r="F27" s="885"/>
      <c r="G27" s="988" t="s">
        <v>35</v>
      </c>
      <c r="H27" s="987">
        <v>222.7</v>
      </c>
      <c r="I27" s="987">
        <v>222.7</v>
      </c>
      <c r="J27" s="987">
        <v>222.7</v>
      </c>
      <c r="K27" s="242" t="s">
        <v>44</v>
      </c>
      <c r="L27" s="171">
        <v>1</v>
      </c>
      <c r="M27" s="78">
        <v>1</v>
      </c>
      <c r="N27" s="79">
        <v>1</v>
      </c>
      <c r="P27" s="933"/>
    </row>
    <row r="28" spans="1:21" ht="27" customHeight="1" x14ac:dyDescent="0.2">
      <c r="A28" s="50"/>
      <c r="B28" s="31"/>
      <c r="C28" s="51"/>
      <c r="D28" s="1173"/>
      <c r="E28" s="60"/>
      <c r="F28" s="885"/>
      <c r="G28" s="896"/>
      <c r="H28" s="893"/>
      <c r="I28" s="887"/>
      <c r="J28" s="887"/>
      <c r="K28" s="966" t="s">
        <v>45</v>
      </c>
      <c r="L28" s="967">
        <v>500</v>
      </c>
      <c r="M28" s="968">
        <v>500</v>
      </c>
      <c r="N28" s="969">
        <v>500</v>
      </c>
      <c r="P28" s="933"/>
      <c r="S28" s="933"/>
    </row>
    <row r="29" spans="1:21" ht="40.5" customHeight="1" x14ac:dyDescent="0.2">
      <c r="A29" s="50"/>
      <c r="B29" s="31"/>
      <c r="C29" s="51"/>
      <c r="D29" s="1173"/>
      <c r="E29" s="60"/>
      <c r="F29" s="885"/>
      <c r="G29" s="391"/>
      <c r="H29" s="893"/>
      <c r="I29" s="887"/>
      <c r="J29" s="887"/>
      <c r="K29" s="966" t="s">
        <v>46</v>
      </c>
      <c r="L29" s="970">
        <v>30</v>
      </c>
      <c r="M29" s="971">
        <v>30</v>
      </c>
      <c r="N29" s="972">
        <v>30</v>
      </c>
      <c r="P29" s="933"/>
      <c r="Q29" s="933"/>
      <c r="S29" s="933"/>
    </row>
    <row r="30" spans="1:21" ht="42" customHeight="1" x14ac:dyDescent="0.2">
      <c r="A30" s="50"/>
      <c r="B30" s="31"/>
      <c r="C30" s="51"/>
      <c r="D30" s="1173"/>
      <c r="E30" s="60"/>
      <c r="F30" s="885"/>
      <c r="G30" s="391"/>
      <c r="H30" s="893"/>
      <c r="I30" s="887"/>
      <c r="J30" s="887"/>
      <c r="K30" s="973" t="s">
        <v>47</v>
      </c>
      <c r="L30" s="970">
        <v>15</v>
      </c>
      <c r="M30" s="971">
        <v>20</v>
      </c>
      <c r="N30" s="972">
        <v>20</v>
      </c>
      <c r="P30" s="933"/>
      <c r="S30" s="933"/>
    </row>
    <row r="31" spans="1:21" ht="19.5" customHeight="1" x14ac:dyDescent="0.2">
      <c r="A31" s="50"/>
      <c r="B31" s="31"/>
      <c r="C31" s="51"/>
      <c r="D31" s="1173"/>
      <c r="E31" s="60"/>
      <c r="F31" s="885"/>
      <c r="G31" s="865"/>
      <c r="H31" s="893"/>
      <c r="I31" s="887"/>
      <c r="J31" s="887"/>
      <c r="K31" s="966" t="s">
        <v>48</v>
      </c>
      <c r="L31" s="970">
        <v>1</v>
      </c>
      <c r="M31" s="971">
        <v>1</v>
      </c>
      <c r="N31" s="972">
        <v>1</v>
      </c>
      <c r="P31" s="933"/>
      <c r="S31" s="933"/>
    </row>
    <row r="32" spans="1:21" s="894" customFormat="1" ht="23.25" customHeight="1" x14ac:dyDescent="0.2">
      <c r="A32" s="50"/>
      <c r="B32" s="31"/>
      <c r="C32" s="51"/>
      <c r="D32" s="1173"/>
      <c r="E32" s="60"/>
      <c r="F32" s="885"/>
      <c r="G32" s="865"/>
      <c r="H32" s="893"/>
      <c r="I32" s="893"/>
      <c r="J32" s="893"/>
      <c r="K32" s="1290" t="s">
        <v>49</v>
      </c>
      <c r="L32" s="1292">
        <v>8</v>
      </c>
      <c r="M32" s="1122">
        <v>8</v>
      </c>
      <c r="N32" s="1124">
        <v>8</v>
      </c>
      <c r="O32" s="932"/>
      <c r="P32" s="933"/>
      <c r="Q32" s="932"/>
      <c r="R32" s="932"/>
      <c r="S32" s="933"/>
      <c r="T32" s="932"/>
      <c r="U32" s="932"/>
    </row>
    <row r="33" spans="1:19" ht="17.25" customHeight="1" thickBot="1" x14ac:dyDescent="0.25">
      <c r="A33" s="50"/>
      <c r="B33" s="31"/>
      <c r="C33" s="51"/>
      <c r="D33" s="1184"/>
      <c r="E33" s="60"/>
      <c r="F33" s="885"/>
      <c r="G33" s="90" t="s">
        <v>30</v>
      </c>
      <c r="H33" s="91">
        <f>SUM(H14:H31)</f>
        <v>963.8</v>
      </c>
      <c r="I33" s="91">
        <f>SUM(I14:I31)</f>
        <v>956</v>
      </c>
      <c r="J33" s="91">
        <f>SUM(J14:J31)</f>
        <v>1156</v>
      </c>
      <c r="K33" s="1291"/>
      <c r="L33" s="1293"/>
      <c r="M33" s="1123"/>
      <c r="N33" s="1125"/>
      <c r="P33" s="933"/>
    </row>
    <row r="34" spans="1:19" ht="29.25" customHeight="1" x14ac:dyDescent="0.2">
      <c r="A34" s="92" t="s">
        <v>21</v>
      </c>
      <c r="B34" s="19" t="s">
        <v>21</v>
      </c>
      <c r="C34" s="93" t="s">
        <v>50</v>
      </c>
      <c r="D34" s="1254" t="s">
        <v>51</v>
      </c>
      <c r="E34" s="94"/>
      <c r="F34" s="52">
        <v>2</v>
      </c>
      <c r="G34" s="95" t="s">
        <v>26</v>
      </c>
      <c r="H34" s="96">
        <v>33.4</v>
      </c>
      <c r="I34" s="97">
        <v>33.4</v>
      </c>
      <c r="J34" s="97">
        <v>33.4</v>
      </c>
      <c r="K34" s="98" t="s">
        <v>52</v>
      </c>
      <c r="L34" s="99">
        <v>1</v>
      </c>
      <c r="M34" s="100">
        <v>1</v>
      </c>
      <c r="N34" s="101">
        <v>1</v>
      </c>
      <c r="P34" s="933"/>
    </row>
    <row r="35" spans="1:19" ht="43.5" customHeight="1" x14ac:dyDescent="0.2">
      <c r="A35" s="102"/>
      <c r="B35" s="31"/>
      <c r="C35" s="103"/>
      <c r="D35" s="1255"/>
      <c r="E35" s="104"/>
      <c r="F35" s="57"/>
      <c r="G35" s="105"/>
      <c r="H35" s="106"/>
      <c r="I35" s="107"/>
      <c r="J35" s="107"/>
      <c r="K35" s="108" t="s">
        <v>53</v>
      </c>
      <c r="L35" s="109">
        <v>4</v>
      </c>
      <c r="M35" s="84">
        <v>4</v>
      </c>
      <c r="N35" s="85">
        <v>4</v>
      </c>
      <c r="P35" s="933"/>
      <c r="S35" s="933"/>
    </row>
    <row r="36" spans="1:19" ht="28.5" customHeight="1" x14ac:dyDescent="0.2">
      <c r="A36" s="102"/>
      <c r="B36" s="31"/>
      <c r="C36" s="103"/>
      <c r="D36" s="1172" t="s">
        <v>54</v>
      </c>
      <c r="E36" s="104"/>
      <c r="F36" s="57"/>
      <c r="G36" s="110" t="s">
        <v>26</v>
      </c>
      <c r="H36" s="111">
        <v>40</v>
      </c>
      <c r="I36" s="112">
        <v>40</v>
      </c>
      <c r="J36" s="112">
        <v>40</v>
      </c>
      <c r="K36" s="113" t="s">
        <v>55</v>
      </c>
      <c r="L36" s="114">
        <v>1</v>
      </c>
      <c r="M36" s="115">
        <v>1</v>
      </c>
      <c r="N36" s="116">
        <v>1</v>
      </c>
      <c r="P36" s="933"/>
    </row>
    <row r="37" spans="1:19" ht="41.25" customHeight="1" thickBot="1" x14ac:dyDescent="0.25">
      <c r="A37" s="117"/>
      <c r="B37" s="18"/>
      <c r="C37" s="118"/>
      <c r="D37" s="1184"/>
      <c r="E37" s="119"/>
      <c r="F37" s="120"/>
      <c r="G37" s="121" t="s">
        <v>30</v>
      </c>
      <c r="H37" s="122">
        <f>SUM(H34:H36)</f>
        <v>73.400000000000006</v>
      </c>
      <c r="I37" s="123">
        <f>SUM(I34:I36)</f>
        <v>73.400000000000006</v>
      </c>
      <c r="J37" s="123">
        <f>SUM(J34:J36)</f>
        <v>73.400000000000006</v>
      </c>
      <c r="K37" s="124" t="s">
        <v>56</v>
      </c>
      <c r="L37" s="125">
        <v>1</v>
      </c>
      <c r="M37" s="126"/>
      <c r="N37" s="127"/>
      <c r="P37" s="933"/>
    </row>
    <row r="38" spans="1:19" ht="30" customHeight="1" x14ac:dyDescent="0.2">
      <c r="A38" s="92" t="s">
        <v>21</v>
      </c>
      <c r="B38" s="19" t="s">
        <v>21</v>
      </c>
      <c r="C38" s="128" t="s">
        <v>57</v>
      </c>
      <c r="D38" s="129" t="s">
        <v>58</v>
      </c>
      <c r="E38" s="94"/>
      <c r="F38" s="52">
        <v>2</v>
      </c>
      <c r="G38" s="95" t="s">
        <v>26</v>
      </c>
      <c r="H38" s="130">
        <v>10.4</v>
      </c>
      <c r="I38" s="131">
        <v>28.2</v>
      </c>
      <c r="J38" s="131">
        <v>13.2</v>
      </c>
      <c r="K38" s="113"/>
      <c r="L38" s="132"/>
      <c r="M38" s="133"/>
      <c r="N38" s="101"/>
      <c r="P38" s="933"/>
    </row>
    <row r="39" spans="1:19" ht="15.75" customHeight="1" x14ac:dyDescent="0.2">
      <c r="A39" s="102"/>
      <c r="B39" s="31"/>
      <c r="C39" s="103"/>
      <c r="D39" s="1172" t="s">
        <v>59</v>
      </c>
      <c r="E39" s="104"/>
      <c r="F39" s="57"/>
      <c r="G39" s="67"/>
      <c r="H39" s="71"/>
      <c r="I39" s="69"/>
      <c r="J39" s="69"/>
      <c r="K39" s="58" t="s">
        <v>60</v>
      </c>
      <c r="L39" s="38">
        <v>38</v>
      </c>
      <c r="M39" s="43">
        <v>35</v>
      </c>
      <c r="N39" s="40">
        <v>35</v>
      </c>
      <c r="P39" s="933"/>
    </row>
    <row r="40" spans="1:19" ht="15.75" customHeight="1" x14ac:dyDescent="0.2">
      <c r="A40" s="102"/>
      <c r="B40" s="31"/>
      <c r="C40" s="134"/>
      <c r="D40" s="1203"/>
      <c r="E40" s="104"/>
      <c r="F40" s="57"/>
      <c r="G40" s="135"/>
      <c r="H40" s="136"/>
      <c r="I40" s="137"/>
      <c r="J40" s="137"/>
      <c r="K40" s="138" t="s">
        <v>61</v>
      </c>
      <c r="L40" s="73">
        <v>1750</v>
      </c>
      <c r="M40" s="74">
        <v>1750</v>
      </c>
      <c r="N40" s="75">
        <v>1750</v>
      </c>
      <c r="P40" s="933"/>
      <c r="S40" s="933"/>
    </row>
    <row r="41" spans="1:19" ht="15.75" customHeight="1" x14ac:dyDescent="0.2">
      <c r="A41" s="102"/>
      <c r="B41" s="31"/>
      <c r="C41" s="103"/>
      <c r="D41" s="1172" t="s">
        <v>62</v>
      </c>
      <c r="E41" s="104"/>
      <c r="F41" s="57"/>
      <c r="G41" s="67"/>
      <c r="H41" s="139"/>
      <c r="I41" s="69"/>
      <c r="J41" s="69"/>
      <c r="K41" s="138" t="s">
        <v>63</v>
      </c>
      <c r="L41" s="73">
        <v>30</v>
      </c>
      <c r="M41" s="140">
        <v>100</v>
      </c>
      <c r="N41" s="75"/>
      <c r="P41" s="933"/>
      <c r="R41" s="933"/>
    </row>
    <row r="42" spans="1:19" ht="31.5" customHeight="1" thickBot="1" x14ac:dyDescent="0.25">
      <c r="A42" s="117"/>
      <c r="B42" s="18"/>
      <c r="C42" s="118"/>
      <c r="D42" s="1184"/>
      <c r="E42" s="119"/>
      <c r="F42" s="120"/>
      <c r="G42" s="141" t="s">
        <v>30</v>
      </c>
      <c r="H42" s="142">
        <f>SUM(H38:H41)</f>
        <v>10.4</v>
      </c>
      <c r="I42" s="142">
        <f>SUM(I38:I41)</f>
        <v>28.2</v>
      </c>
      <c r="J42" s="142">
        <f>SUM(J38:J41)</f>
        <v>13.2</v>
      </c>
      <c r="K42" s="143" t="s">
        <v>64</v>
      </c>
      <c r="L42" s="144"/>
      <c r="M42" s="145">
        <v>30</v>
      </c>
      <c r="N42" s="146">
        <v>50</v>
      </c>
      <c r="P42" s="933"/>
    </row>
    <row r="43" spans="1:19" ht="28.5" customHeight="1" x14ac:dyDescent="0.2">
      <c r="A43" s="92" t="s">
        <v>21</v>
      </c>
      <c r="B43" s="19" t="s">
        <v>21</v>
      </c>
      <c r="C43" s="93" t="s">
        <v>65</v>
      </c>
      <c r="D43" s="1198" t="s">
        <v>66</v>
      </c>
      <c r="E43" s="94"/>
      <c r="F43" s="52">
        <v>2</v>
      </c>
      <c r="G43" s="53" t="s">
        <v>26</v>
      </c>
      <c r="H43" s="25">
        <v>200</v>
      </c>
      <c r="I43" s="147">
        <v>200</v>
      </c>
      <c r="J43" s="147"/>
      <c r="K43" s="148" t="s">
        <v>67</v>
      </c>
      <c r="L43" s="28">
        <v>6</v>
      </c>
      <c r="M43" s="149">
        <v>7</v>
      </c>
      <c r="N43" s="150"/>
      <c r="P43" s="933"/>
      <c r="R43" s="933"/>
    </row>
    <row r="44" spans="1:19" ht="17.25" customHeight="1" x14ac:dyDescent="0.2">
      <c r="A44" s="102"/>
      <c r="B44" s="31"/>
      <c r="C44" s="103"/>
      <c r="D44" s="1173"/>
      <c r="E44" s="104"/>
      <c r="F44" s="57"/>
      <c r="G44" s="151"/>
      <c r="H44" s="68"/>
      <c r="I44" s="69"/>
      <c r="J44" s="69"/>
      <c r="K44" s="1201" t="s">
        <v>68</v>
      </c>
      <c r="L44" s="73">
        <v>6</v>
      </c>
      <c r="M44" s="152">
        <v>7</v>
      </c>
      <c r="N44" s="44"/>
      <c r="P44" s="933"/>
      <c r="R44" s="933"/>
    </row>
    <row r="45" spans="1:19" ht="15.75" customHeight="1" thickBot="1" x14ac:dyDescent="0.25">
      <c r="A45" s="117"/>
      <c r="B45" s="18"/>
      <c r="C45" s="118"/>
      <c r="D45" s="1184"/>
      <c r="E45" s="119"/>
      <c r="F45" s="120"/>
      <c r="G45" s="141" t="s">
        <v>30</v>
      </c>
      <c r="H45" s="142">
        <f t="shared" ref="H45:I45" si="0">SUM(H43)</f>
        <v>200</v>
      </c>
      <c r="I45" s="153">
        <f t="shared" si="0"/>
        <v>200</v>
      </c>
      <c r="J45" s="153"/>
      <c r="K45" s="1202"/>
      <c r="L45" s="154"/>
      <c r="M45" s="155"/>
      <c r="N45" s="156"/>
      <c r="P45" s="933"/>
    </row>
    <row r="46" spans="1:19" ht="25.5" customHeight="1" x14ac:dyDescent="0.2">
      <c r="A46" s="157" t="s">
        <v>21</v>
      </c>
      <c r="B46" s="19" t="s">
        <v>21</v>
      </c>
      <c r="C46" s="158" t="s">
        <v>69</v>
      </c>
      <c r="D46" s="1218" t="s">
        <v>70</v>
      </c>
      <c r="E46" s="1199"/>
      <c r="F46" s="1251" t="s">
        <v>33</v>
      </c>
      <c r="G46" s="53" t="s">
        <v>26</v>
      </c>
      <c r="H46" s="159">
        <v>74.7</v>
      </c>
      <c r="I46" s="160">
        <v>74.7</v>
      </c>
      <c r="J46" s="160">
        <v>74.7</v>
      </c>
      <c r="K46" s="1253" t="s">
        <v>71</v>
      </c>
      <c r="L46" s="161">
        <v>15</v>
      </c>
      <c r="M46" s="162">
        <v>21</v>
      </c>
      <c r="N46" s="163">
        <v>21</v>
      </c>
      <c r="P46" s="938"/>
      <c r="Q46" s="939"/>
      <c r="R46" s="939"/>
      <c r="S46" s="939"/>
    </row>
    <row r="47" spans="1:19" ht="15.75" customHeight="1" thickBot="1" x14ac:dyDescent="0.25">
      <c r="A47" s="164"/>
      <c r="B47" s="18"/>
      <c r="C47" s="165"/>
      <c r="D47" s="1220"/>
      <c r="E47" s="1250"/>
      <c r="F47" s="1252"/>
      <c r="G47" s="166" t="s">
        <v>30</v>
      </c>
      <c r="H47" s="47">
        <f t="shared" ref="H47:J47" si="1">SUM(H46:H46)</f>
        <v>74.7</v>
      </c>
      <c r="I47" s="48">
        <f t="shared" si="1"/>
        <v>74.7</v>
      </c>
      <c r="J47" s="48">
        <f t="shared" si="1"/>
        <v>74.7</v>
      </c>
      <c r="K47" s="1202"/>
      <c r="L47" s="167"/>
      <c r="M47" s="168"/>
      <c r="N47" s="169"/>
      <c r="P47" s="938"/>
      <c r="Q47" s="939"/>
      <c r="R47" s="939"/>
      <c r="S47" s="939"/>
    </row>
    <row r="48" spans="1:19" ht="30.75" customHeight="1" x14ac:dyDescent="0.2">
      <c r="A48" s="157" t="s">
        <v>21</v>
      </c>
      <c r="B48" s="19" t="s">
        <v>21</v>
      </c>
      <c r="C48" s="158" t="s">
        <v>72</v>
      </c>
      <c r="D48" s="1218" t="s">
        <v>73</v>
      </c>
      <c r="E48" s="170"/>
      <c r="F48" s="52">
        <v>2</v>
      </c>
      <c r="G48" s="53" t="s">
        <v>26</v>
      </c>
      <c r="H48" s="71">
        <v>0</v>
      </c>
      <c r="I48" s="69">
        <v>4.9000000000000004</v>
      </c>
      <c r="J48" s="69">
        <v>4.9000000000000004</v>
      </c>
      <c r="K48" s="58" t="s">
        <v>74</v>
      </c>
      <c r="L48" s="171">
        <v>0</v>
      </c>
      <c r="M48" s="172">
        <v>1</v>
      </c>
      <c r="N48" s="173">
        <v>1</v>
      </c>
      <c r="P48" s="933"/>
      <c r="S48" s="933"/>
    </row>
    <row r="49" spans="1:21" s="179" customFormat="1" ht="28.5" customHeight="1" thickBot="1" x14ac:dyDescent="0.25">
      <c r="A49" s="164"/>
      <c r="B49" s="18"/>
      <c r="C49" s="165"/>
      <c r="D49" s="1220"/>
      <c r="E49" s="174"/>
      <c r="F49" s="120"/>
      <c r="G49" s="175" t="s">
        <v>30</v>
      </c>
      <c r="H49" s="176">
        <f>H48</f>
        <v>0</v>
      </c>
      <c r="I49" s="177">
        <f>I48</f>
        <v>4.9000000000000004</v>
      </c>
      <c r="J49" s="177">
        <f>J48</f>
        <v>4.9000000000000004</v>
      </c>
      <c r="K49" s="178" t="s">
        <v>75</v>
      </c>
      <c r="L49" s="77">
        <v>0</v>
      </c>
      <c r="M49" s="78">
        <v>210</v>
      </c>
      <c r="N49" s="79">
        <v>230</v>
      </c>
      <c r="O49" s="940"/>
      <c r="P49" s="941"/>
      <c r="Q49" s="940"/>
      <c r="R49" s="940"/>
      <c r="S49" s="941"/>
      <c r="T49" s="940"/>
      <c r="U49" s="940"/>
    </row>
    <row r="50" spans="1:21" ht="16.5" customHeight="1" x14ac:dyDescent="0.2">
      <c r="A50" s="180" t="s">
        <v>21</v>
      </c>
      <c r="B50" s="19" t="s">
        <v>21</v>
      </c>
      <c r="C50" s="158" t="s">
        <v>76</v>
      </c>
      <c r="D50" s="1248" t="s">
        <v>77</v>
      </c>
      <c r="E50" s="170"/>
      <c r="F50" s="181" t="s">
        <v>33</v>
      </c>
      <c r="G50" s="182" t="s">
        <v>26</v>
      </c>
      <c r="H50" s="183">
        <v>301.7</v>
      </c>
      <c r="I50" s="184">
        <v>401.9</v>
      </c>
      <c r="J50" s="184">
        <v>401.9</v>
      </c>
      <c r="K50" s="185"/>
      <c r="L50" s="186"/>
      <c r="M50" s="187"/>
      <c r="N50" s="188"/>
    </row>
    <row r="51" spans="1:21" ht="12.75" customHeight="1" x14ac:dyDescent="0.2">
      <c r="A51" s="50"/>
      <c r="B51" s="31"/>
      <c r="C51" s="51"/>
      <c r="D51" s="1249"/>
      <c r="E51" s="189"/>
      <c r="F51" s="190"/>
      <c r="G51" s="80"/>
      <c r="H51" s="191"/>
      <c r="I51" s="192"/>
      <c r="J51" s="192"/>
      <c r="K51" s="193"/>
      <c r="L51" s="194"/>
      <c r="M51" s="195"/>
      <c r="N51" s="196"/>
    </row>
    <row r="52" spans="1:21" ht="28.5" customHeight="1" x14ac:dyDescent="0.2">
      <c r="A52" s="50"/>
      <c r="B52" s="31"/>
      <c r="C52" s="51"/>
      <c r="D52" s="1219" t="s">
        <v>78</v>
      </c>
      <c r="E52" s="189"/>
      <c r="F52" s="190"/>
      <c r="G52" s="80"/>
      <c r="H52" s="1170"/>
      <c r="I52" s="1178"/>
      <c r="J52" s="1178"/>
      <c r="K52" s="70" t="s">
        <v>79</v>
      </c>
      <c r="L52" s="63" t="s">
        <v>80</v>
      </c>
      <c r="M52" s="64">
        <v>4</v>
      </c>
      <c r="N52" s="65">
        <v>4</v>
      </c>
      <c r="Q52" s="933"/>
    </row>
    <row r="53" spans="1:21" ht="29.25" customHeight="1" x14ac:dyDescent="0.2">
      <c r="A53" s="50"/>
      <c r="B53" s="31"/>
      <c r="C53" s="51"/>
      <c r="D53" s="1219"/>
      <c r="E53" s="189"/>
      <c r="F53" s="190"/>
      <c r="G53" s="80"/>
      <c r="H53" s="1170"/>
      <c r="I53" s="1178"/>
      <c r="J53" s="1178"/>
      <c r="K53" s="58" t="s">
        <v>81</v>
      </c>
      <c r="L53" s="38">
        <v>9</v>
      </c>
      <c r="M53" s="43">
        <v>5</v>
      </c>
      <c r="N53" s="40">
        <v>8</v>
      </c>
    </row>
    <row r="54" spans="1:21" ht="28.5" customHeight="1" x14ac:dyDescent="0.2">
      <c r="A54" s="50"/>
      <c r="B54" s="31"/>
      <c r="C54" s="51"/>
      <c r="D54" s="197"/>
      <c r="E54" s="189"/>
      <c r="F54" s="190"/>
      <c r="G54" s="198"/>
      <c r="H54" s="1170"/>
      <c r="I54" s="1178"/>
      <c r="J54" s="1178"/>
      <c r="K54" s="58" t="s">
        <v>82</v>
      </c>
      <c r="L54" s="38">
        <v>10</v>
      </c>
      <c r="M54" s="43">
        <v>10</v>
      </c>
      <c r="N54" s="40">
        <v>10</v>
      </c>
    </row>
    <row r="55" spans="1:21" ht="54.75" customHeight="1" x14ac:dyDescent="0.2">
      <c r="A55" s="50"/>
      <c r="B55" s="31"/>
      <c r="C55" s="51"/>
      <c r="D55" s="199" t="s">
        <v>83</v>
      </c>
      <c r="E55" s="200"/>
      <c r="F55" s="201"/>
      <c r="G55" s="202"/>
      <c r="H55" s="106"/>
      <c r="I55" s="81"/>
      <c r="J55" s="81"/>
      <c r="K55" s="58" t="s">
        <v>84</v>
      </c>
      <c r="L55" s="38"/>
      <c r="M55" s="203">
        <v>4</v>
      </c>
      <c r="N55" s="40">
        <v>4</v>
      </c>
      <c r="R55" s="933"/>
      <c r="S55" s="933"/>
    </row>
    <row r="56" spans="1:21" ht="93" customHeight="1" x14ac:dyDescent="0.2">
      <c r="A56" s="50"/>
      <c r="B56" s="31"/>
      <c r="C56" s="51"/>
      <c r="D56" s="1172" t="s">
        <v>85</v>
      </c>
      <c r="E56" s="200"/>
      <c r="F56" s="201"/>
      <c r="G56" s="202"/>
      <c r="H56" s="106"/>
      <c r="I56" s="69"/>
      <c r="J56" s="69"/>
      <c r="K56" s="1201" t="s">
        <v>86</v>
      </c>
      <c r="L56" s="204">
        <v>10</v>
      </c>
      <c r="M56" s="205">
        <v>7</v>
      </c>
      <c r="N56" s="206">
        <v>7</v>
      </c>
      <c r="Q56" s="933"/>
      <c r="R56" s="933"/>
      <c r="S56" s="933"/>
    </row>
    <row r="57" spans="1:21" ht="36" customHeight="1" x14ac:dyDescent="0.2">
      <c r="A57" s="50"/>
      <c r="B57" s="31"/>
      <c r="C57" s="51"/>
      <c r="D57" s="1173"/>
      <c r="E57" s="200"/>
      <c r="F57" s="201"/>
      <c r="G57" s="202"/>
      <c r="H57" s="106"/>
      <c r="I57" s="207"/>
      <c r="J57" s="207"/>
      <c r="K57" s="1246"/>
      <c r="L57" s="204"/>
      <c r="M57" s="205"/>
      <c r="N57" s="206"/>
      <c r="Q57" s="933"/>
      <c r="R57" s="933"/>
      <c r="S57" s="933"/>
    </row>
    <row r="58" spans="1:21" ht="24.75" customHeight="1" x14ac:dyDescent="0.2">
      <c r="A58" s="50"/>
      <c r="B58" s="31"/>
      <c r="C58" s="51"/>
      <c r="D58" s="1172" t="s">
        <v>87</v>
      </c>
      <c r="E58" s="200"/>
      <c r="F58" s="201"/>
      <c r="G58" s="202"/>
      <c r="H58" s="106"/>
      <c r="I58" s="207"/>
      <c r="J58" s="207"/>
      <c r="K58" s="143" t="s">
        <v>88</v>
      </c>
      <c r="L58" s="208">
        <v>1</v>
      </c>
      <c r="M58" s="209">
        <v>1</v>
      </c>
      <c r="N58" s="210">
        <v>1</v>
      </c>
      <c r="Q58" s="933"/>
      <c r="R58" s="933"/>
      <c r="S58" s="933"/>
      <c r="T58" s="933"/>
    </row>
    <row r="59" spans="1:21" ht="19.5" customHeight="1" thickBot="1" x14ac:dyDescent="0.25">
      <c r="A59" s="50"/>
      <c r="B59" s="31"/>
      <c r="C59" s="51"/>
      <c r="D59" s="1184"/>
      <c r="E59" s="200"/>
      <c r="F59" s="201"/>
      <c r="G59" s="175" t="s">
        <v>30</v>
      </c>
      <c r="H59" s="142">
        <f>SUM(H50:H58)</f>
        <v>301.7</v>
      </c>
      <c r="I59" s="142">
        <f t="shared" ref="I59:J59" si="2">SUM(I50:I58)</f>
        <v>401.9</v>
      </c>
      <c r="J59" s="142">
        <f t="shared" si="2"/>
        <v>401.9</v>
      </c>
      <c r="K59" s="211"/>
      <c r="L59" s="212"/>
      <c r="M59" s="213"/>
      <c r="N59" s="214"/>
      <c r="Q59" s="933"/>
      <c r="R59" s="933"/>
      <c r="S59" s="933"/>
    </row>
    <row r="60" spans="1:21" ht="42" customHeight="1" x14ac:dyDescent="0.2">
      <c r="A60" s="157" t="s">
        <v>21</v>
      </c>
      <c r="B60" s="19" t="s">
        <v>21</v>
      </c>
      <c r="C60" s="158" t="s">
        <v>89</v>
      </c>
      <c r="D60" s="215" t="s">
        <v>90</v>
      </c>
      <c r="E60" s="170"/>
      <c r="F60" s="52">
        <v>2</v>
      </c>
      <c r="G60" s="53" t="s">
        <v>26</v>
      </c>
      <c r="H60" s="183">
        <v>98.6</v>
      </c>
      <c r="I60" s="147">
        <v>97.6</v>
      </c>
      <c r="J60" s="147">
        <v>12</v>
      </c>
      <c r="K60" s="216"/>
      <c r="L60" s="217"/>
      <c r="M60" s="29"/>
      <c r="N60" s="218"/>
      <c r="P60" s="933"/>
      <c r="S60" s="933"/>
    </row>
    <row r="61" spans="1:21" ht="27.75" customHeight="1" x14ac:dyDescent="0.2">
      <c r="A61" s="50"/>
      <c r="B61" s="31"/>
      <c r="C61" s="51"/>
      <c r="D61" s="219" t="s">
        <v>91</v>
      </c>
      <c r="E61" s="189"/>
      <c r="F61" s="57"/>
      <c r="G61" s="67"/>
      <c r="H61" s="191"/>
      <c r="I61" s="69"/>
      <c r="J61" s="69"/>
      <c r="K61" s="58" t="s">
        <v>92</v>
      </c>
      <c r="L61" s="220">
        <v>1</v>
      </c>
      <c r="M61" s="221"/>
      <c r="N61" s="222"/>
      <c r="P61" s="933"/>
      <c r="S61" s="933"/>
    </row>
    <row r="62" spans="1:21" ht="29.25" customHeight="1" x14ac:dyDescent="0.2">
      <c r="A62" s="50"/>
      <c r="B62" s="31"/>
      <c r="C62" s="51"/>
      <c r="D62" s="223"/>
      <c r="E62" s="189"/>
      <c r="F62" s="57"/>
      <c r="G62" s="67"/>
      <c r="H62" s="191"/>
      <c r="I62" s="69"/>
      <c r="J62" s="69"/>
      <c r="K62" s="138" t="s">
        <v>93</v>
      </c>
      <c r="L62" s="73"/>
      <c r="M62" s="224">
        <v>1</v>
      </c>
      <c r="N62" s="225"/>
      <c r="P62" s="933"/>
      <c r="S62" s="933"/>
      <c r="T62" s="933"/>
    </row>
    <row r="63" spans="1:21" ht="17.25" customHeight="1" x14ac:dyDescent="0.2">
      <c r="A63" s="50"/>
      <c r="B63" s="31"/>
      <c r="C63" s="51"/>
      <c r="D63" s="223"/>
      <c r="E63" s="189"/>
      <c r="F63" s="57"/>
      <c r="G63" s="67"/>
      <c r="H63" s="191"/>
      <c r="I63" s="69"/>
      <c r="J63" s="69"/>
      <c r="K63" s="138" t="s">
        <v>94</v>
      </c>
      <c r="L63" s="73"/>
      <c r="M63" s="224"/>
      <c r="N63" s="226">
        <v>1</v>
      </c>
      <c r="P63" s="933"/>
      <c r="S63" s="933"/>
    </row>
    <row r="64" spans="1:21" ht="17.25" customHeight="1" x14ac:dyDescent="0.2">
      <c r="A64" s="50"/>
      <c r="B64" s="31"/>
      <c r="C64" s="51"/>
      <c r="D64" s="223"/>
      <c r="E64" s="189"/>
      <c r="F64" s="57"/>
      <c r="G64" s="67"/>
      <c r="H64" s="191"/>
      <c r="I64" s="69"/>
      <c r="J64" s="69"/>
      <c r="K64" s="138" t="s">
        <v>95</v>
      </c>
      <c r="L64" s="227"/>
      <c r="M64" s="203">
        <v>80</v>
      </c>
      <c r="N64" s="88">
        <v>100</v>
      </c>
      <c r="P64" s="933"/>
      <c r="S64" s="933"/>
      <c r="T64" s="933"/>
    </row>
    <row r="65" spans="1:21" ht="30" customHeight="1" x14ac:dyDescent="0.2">
      <c r="A65" s="50"/>
      <c r="B65" s="31"/>
      <c r="C65" s="51"/>
      <c r="D65" s="1172" t="s">
        <v>96</v>
      </c>
      <c r="E65" s="200"/>
      <c r="F65" s="201"/>
      <c r="G65" s="202"/>
      <c r="H65" s="191"/>
      <c r="I65" s="69"/>
      <c r="J65" s="69"/>
      <c r="K65" s="228" t="s">
        <v>97</v>
      </c>
      <c r="L65" s="229">
        <v>3</v>
      </c>
      <c r="M65" s="43">
        <v>3</v>
      </c>
      <c r="N65" s="230"/>
      <c r="P65" s="933"/>
      <c r="Q65" s="933"/>
      <c r="S65" s="933"/>
    </row>
    <row r="66" spans="1:21" ht="30" customHeight="1" x14ac:dyDescent="0.2">
      <c r="A66" s="50"/>
      <c r="B66" s="31"/>
      <c r="C66" s="51"/>
      <c r="D66" s="1173"/>
      <c r="E66" s="200"/>
      <c r="F66" s="201"/>
      <c r="G66" s="202"/>
      <c r="H66" s="191"/>
      <c r="I66" s="69"/>
      <c r="J66" s="69"/>
      <c r="K66" s="143" t="s">
        <v>98</v>
      </c>
      <c r="L66" s="231">
        <v>2</v>
      </c>
      <c r="M66" s="232">
        <v>2</v>
      </c>
      <c r="N66" s="226"/>
      <c r="P66" s="933"/>
      <c r="Q66" s="933"/>
      <c r="S66" s="933"/>
      <c r="T66" s="933"/>
    </row>
    <row r="67" spans="1:21" s="825" customFormat="1" ht="30" customHeight="1" x14ac:dyDescent="0.2">
      <c r="A67" s="50"/>
      <c r="B67" s="31"/>
      <c r="C67" s="51"/>
      <c r="D67" s="1203"/>
      <c r="E67" s="817"/>
      <c r="F67" s="201"/>
      <c r="G67" s="818"/>
      <c r="H67" s="191"/>
      <c r="I67" s="71"/>
      <c r="J67" s="71"/>
      <c r="K67" s="830" t="s">
        <v>99</v>
      </c>
      <c r="L67" s="229">
        <v>53</v>
      </c>
      <c r="M67" s="74">
        <v>53</v>
      </c>
      <c r="N67" s="226"/>
      <c r="O67" s="932"/>
      <c r="P67" s="933"/>
      <c r="Q67" s="933"/>
      <c r="R67" s="932"/>
      <c r="S67" s="933"/>
      <c r="T67" s="933"/>
      <c r="U67" s="932"/>
    </row>
    <row r="68" spans="1:21" s="825" customFormat="1" ht="17.25" customHeight="1" x14ac:dyDescent="0.2">
      <c r="A68" s="50"/>
      <c r="B68" s="31"/>
      <c r="C68" s="51"/>
      <c r="D68" s="1172" t="s">
        <v>260</v>
      </c>
      <c r="E68" s="817"/>
      <c r="F68" s="201"/>
      <c r="G68" s="818"/>
      <c r="H68" s="191"/>
      <c r="I68" s="71"/>
      <c r="J68" s="71"/>
      <c r="K68" s="830" t="s">
        <v>268</v>
      </c>
      <c r="L68" s="229">
        <v>3</v>
      </c>
      <c r="M68" s="74"/>
      <c r="N68" s="226"/>
      <c r="O68" s="932"/>
      <c r="P68" s="933"/>
      <c r="Q68" s="933"/>
      <c r="R68" s="932"/>
      <c r="S68" s="933"/>
      <c r="T68" s="933"/>
      <c r="U68" s="932"/>
    </row>
    <row r="69" spans="1:21" s="179" customFormat="1" ht="15.75" customHeight="1" thickBot="1" x14ac:dyDescent="0.25">
      <c r="A69" s="164"/>
      <c r="B69" s="18"/>
      <c r="C69" s="165"/>
      <c r="D69" s="1184"/>
      <c r="E69" s="174"/>
      <c r="F69" s="120"/>
      <c r="G69" s="175" t="s">
        <v>30</v>
      </c>
      <c r="H69" s="142">
        <f>SUM(H60:H66)</f>
        <v>98.6</v>
      </c>
      <c r="I69" s="142">
        <f t="shared" ref="I69:J69" si="3">SUM(I60:I66)</f>
        <v>97.6</v>
      </c>
      <c r="J69" s="142">
        <f t="shared" si="3"/>
        <v>12</v>
      </c>
      <c r="K69" s="828"/>
      <c r="L69" s="829"/>
      <c r="M69" s="155"/>
      <c r="N69" s="371"/>
      <c r="O69" s="940"/>
      <c r="P69" s="941"/>
      <c r="Q69" s="940"/>
      <c r="R69" s="940"/>
      <c r="S69" s="941"/>
      <c r="T69" s="940"/>
      <c r="U69" s="941"/>
    </row>
    <row r="70" spans="1:21" ht="35.25" customHeight="1" x14ac:dyDescent="0.2">
      <c r="A70" s="50" t="s">
        <v>21</v>
      </c>
      <c r="B70" s="31" t="s">
        <v>21</v>
      </c>
      <c r="C70" s="51" t="s">
        <v>100</v>
      </c>
      <c r="D70" s="1198" t="s">
        <v>101</v>
      </c>
      <c r="E70" s="200"/>
      <c r="F70" s="201">
        <v>2</v>
      </c>
      <c r="G70" s="233" t="s">
        <v>26</v>
      </c>
      <c r="H70" s="234"/>
      <c r="I70" s="207">
        <v>7</v>
      </c>
      <c r="J70" s="207">
        <v>7</v>
      </c>
      <c r="K70" s="235" t="s">
        <v>102</v>
      </c>
      <c r="L70" s="63"/>
      <c r="M70" s="236">
        <v>1</v>
      </c>
      <c r="N70" s="65">
        <v>1</v>
      </c>
      <c r="Q70" s="933"/>
      <c r="R70" s="933"/>
      <c r="S70" s="933"/>
    </row>
    <row r="71" spans="1:21" ht="16.5" customHeight="1" thickBot="1" x14ac:dyDescent="0.25">
      <c r="A71" s="237"/>
      <c r="B71" s="18"/>
      <c r="C71" s="238"/>
      <c r="D71" s="1184"/>
      <c r="E71" s="239"/>
      <c r="F71" s="240"/>
      <c r="G71" s="241" t="s">
        <v>30</v>
      </c>
      <c r="H71" s="122"/>
      <c r="I71" s="123">
        <f t="shared" ref="I71:J71" si="4">SUM(I70)</f>
        <v>7</v>
      </c>
      <c r="J71" s="123">
        <f t="shared" si="4"/>
        <v>7</v>
      </c>
      <c r="K71" s="242" t="s">
        <v>103</v>
      </c>
      <c r="L71" s="154"/>
      <c r="M71" s="243">
        <v>50</v>
      </c>
      <c r="N71" s="156">
        <v>50</v>
      </c>
      <c r="P71" s="933"/>
    </row>
    <row r="72" spans="1:21" ht="13.5" thickBot="1" x14ac:dyDescent="0.25">
      <c r="A72" s="117" t="s">
        <v>21</v>
      </c>
      <c r="B72" s="244" t="s">
        <v>21</v>
      </c>
      <c r="C72" s="1247" t="s">
        <v>104</v>
      </c>
      <c r="D72" s="1149"/>
      <c r="E72" s="1149"/>
      <c r="F72" s="1149"/>
      <c r="G72" s="1150"/>
      <c r="H72" s="245">
        <f>+H71+H69+H59+H49+H47+H45+H42+H37+H33</f>
        <v>1722.6</v>
      </c>
      <c r="I72" s="245">
        <f t="shared" ref="I72:J72" si="5">+I71+I69+I59+I49+I47+I45+I42+I37+I33</f>
        <v>1843.7</v>
      </c>
      <c r="J72" s="245">
        <f t="shared" si="5"/>
        <v>1743.1</v>
      </c>
      <c r="K72" s="1151"/>
      <c r="L72" s="1152"/>
      <c r="M72" s="1152"/>
      <c r="N72" s="1153"/>
    </row>
    <row r="73" spans="1:21" ht="13.5" thickBot="1" x14ac:dyDescent="0.25">
      <c r="A73" s="92" t="s">
        <v>21</v>
      </c>
      <c r="B73" s="246" t="s">
        <v>32</v>
      </c>
      <c r="C73" s="1242" t="s">
        <v>105</v>
      </c>
      <c r="D73" s="1196"/>
      <c r="E73" s="1196"/>
      <c r="F73" s="1196"/>
      <c r="G73" s="1196"/>
      <c r="H73" s="1196"/>
      <c r="I73" s="1196"/>
      <c r="J73" s="1196"/>
      <c r="K73" s="1196"/>
      <c r="L73" s="1196"/>
      <c r="M73" s="1196"/>
      <c r="N73" s="1197"/>
    </row>
    <row r="74" spans="1:21" ht="15.75" customHeight="1" x14ac:dyDescent="0.2">
      <c r="A74" s="92" t="s">
        <v>21</v>
      </c>
      <c r="B74" s="19" t="s">
        <v>32</v>
      </c>
      <c r="C74" s="158" t="s">
        <v>21</v>
      </c>
      <c r="D74" s="1243" t="s">
        <v>106</v>
      </c>
      <c r="E74" s="247" t="s">
        <v>25</v>
      </c>
      <c r="F74" s="52" t="s">
        <v>33</v>
      </c>
      <c r="G74" s="248" t="s">
        <v>26</v>
      </c>
      <c r="H74" s="249">
        <v>4441.3</v>
      </c>
      <c r="I74" s="249">
        <v>4386.2</v>
      </c>
      <c r="J74" s="249">
        <v>4342</v>
      </c>
      <c r="K74" s="250" t="s">
        <v>107</v>
      </c>
      <c r="L74" s="251">
        <v>1136</v>
      </c>
      <c r="M74" s="252">
        <v>1245</v>
      </c>
      <c r="N74" s="253">
        <v>1297</v>
      </c>
    </row>
    <row r="75" spans="1:21" ht="15.75" customHeight="1" x14ac:dyDescent="0.2">
      <c r="A75" s="102"/>
      <c r="B75" s="31"/>
      <c r="C75" s="51"/>
      <c r="D75" s="1244"/>
      <c r="E75" s="254"/>
      <c r="F75" s="57"/>
      <c r="G75" s="255" t="s">
        <v>108</v>
      </c>
      <c r="H75" s="256">
        <f>413.9+20</f>
        <v>433.9</v>
      </c>
      <c r="I75" s="112">
        <v>420.7</v>
      </c>
      <c r="J75" s="112">
        <v>428.1</v>
      </c>
      <c r="K75" s="1210" t="s">
        <v>109</v>
      </c>
      <c r="L75" s="257">
        <v>1467</v>
      </c>
      <c r="M75" s="258">
        <v>1480</v>
      </c>
      <c r="N75" s="259">
        <v>1498</v>
      </c>
      <c r="T75" s="933"/>
    </row>
    <row r="76" spans="1:21" s="748" customFormat="1" ht="15.75" customHeight="1" x14ac:dyDescent="0.2">
      <c r="A76" s="102"/>
      <c r="B76" s="31"/>
      <c r="C76" s="51"/>
      <c r="D76" s="747"/>
      <c r="E76" s="254"/>
      <c r="F76" s="57"/>
      <c r="G76" s="255" t="s">
        <v>249</v>
      </c>
      <c r="H76" s="749">
        <v>61.4</v>
      </c>
      <c r="I76" s="750"/>
      <c r="J76" s="262"/>
      <c r="K76" s="1211"/>
      <c r="L76" s="737"/>
      <c r="M76" s="738"/>
      <c r="N76" s="739"/>
      <c r="O76" s="932"/>
      <c r="P76" s="932"/>
      <c r="Q76" s="932"/>
      <c r="R76" s="932"/>
      <c r="S76" s="932"/>
      <c r="T76" s="933"/>
      <c r="U76" s="932"/>
    </row>
    <row r="77" spans="1:21" s="748" customFormat="1" ht="15.75" customHeight="1" x14ac:dyDescent="0.2">
      <c r="A77" s="102"/>
      <c r="B77" s="31"/>
      <c r="C77" s="51"/>
      <c r="D77" s="747"/>
      <c r="E77" s="254"/>
      <c r="F77" s="57"/>
      <c r="G77" s="255" t="s">
        <v>255</v>
      </c>
      <c r="H77" s="749">
        <v>20</v>
      </c>
      <c r="I77" s="750"/>
      <c r="J77" s="262"/>
      <c r="K77" s="1211"/>
      <c r="L77" s="737"/>
      <c r="M77" s="738"/>
      <c r="N77" s="739"/>
      <c r="O77" s="932"/>
      <c r="P77" s="932"/>
      <c r="Q77" s="932"/>
      <c r="R77" s="932"/>
      <c r="S77" s="932"/>
      <c r="T77" s="933"/>
      <c r="U77" s="932"/>
    </row>
    <row r="78" spans="1:21" ht="15.75" customHeight="1" x14ac:dyDescent="0.2">
      <c r="A78" s="102"/>
      <c r="B78" s="31"/>
      <c r="C78" s="51"/>
      <c r="D78" s="260"/>
      <c r="E78" s="254"/>
      <c r="F78" s="57"/>
      <c r="G78" s="261" t="s">
        <v>110</v>
      </c>
      <c r="H78" s="256">
        <v>46</v>
      </c>
      <c r="I78" s="112"/>
      <c r="J78" s="262"/>
      <c r="K78" s="1245"/>
      <c r="L78" s="263"/>
      <c r="M78" s="264"/>
      <c r="N78" s="265"/>
    </row>
    <row r="79" spans="1:21" ht="41.25" customHeight="1" x14ac:dyDescent="0.2">
      <c r="A79" s="102"/>
      <c r="B79" s="31"/>
      <c r="C79" s="51"/>
      <c r="D79" s="260"/>
      <c r="E79" s="254"/>
      <c r="F79" s="57"/>
      <c r="G79" s="261" t="s">
        <v>111</v>
      </c>
      <c r="H79" s="256"/>
      <c r="I79" s="112">
        <v>6.7</v>
      </c>
      <c r="J79" s="112"/>
      <c r="K79" s="266" t="s">
        <v>112</v>
      </c>
      <c r="L79" s="267">
        <v>14</v>
      </c>
      <c r="M79" s="221"/>
      <c r="N79" s="268"/>
      <c r="P79" s="933"/>
      <c r="R79" s="933"/>
      <c r="T79" s="933"/>
    </row>
    <row r="80" spans="1:21" ht="18" customHeight="1" x14ac:dyDescent="0.2">
      <c r="A80" s="102"/>
      <c r="B80" s="31"/>
      <c r="C80" s="51"/>
      <c r="D80" s="260"/>
      <c r="E80" s="254"/>
      <c r="F80" s="57"/>
      <c r="G80" s="269"/>
      <c r="H80" s="270"/>
      <c r="I80" s="107"/>
      <c r="J80" s="271"/>
      <c r="K80" s="272" t="s">
        <v>113</v>
      </c>
      <c r="L80" s="273">
        <v>30</v>
      </c>
      <c r="M80" s="274">
        <v>29</v>
      </c>
      <c r="N80" s="275">
        <v>25</v>
      </c>
    </row>
    <row r="81" spans="1:19" ht="18" customHeight="1" x14ac:dyDescent="0.2">
      <c r="A81" s="102"/>
      <c r="B81" s="31"/>
      <c r="C81" s="51"/>
      <c r="D81" s="1229" t="s">
        <v>114</v>
      </c>
      <c r="E81" s="276"/>
      <c r="F81" s="57"/>
      <c r="G81" s="277"/>
      <c r="H81" s="278"/>
      <c r="I81" s="81"/>
      <c r="J81" s="81"/>
      <c r="K81" s="1210" t="s">
        <v>275</v>
      </c>
      <c r="L81" s="73">
        <v>3</v>
      </c>
      <c r="M81" s="140"/>
      <c r="N81" s="75"/>
      <c r="Q81" s="933"/>
    </row>
    <row r="82" spans="1:19" ht="13.5" customHeight="1" x14ac:dyDescent="0.2">
      <c r="A82" s="102"/>
      <c r="B82" s="31"/>
      <c r="C82" s="51"/>
      <c r="D82" s="1219"/>
      <c r="E82" s="276"/>
      <c r="F82" s="57"/>
      <c r="G82" s="277"/>
      <c r="H82" s="278"/>
      <c r="I82" s="81"/>
      <c r="J82" s="279"/>
      <c r="K82" s="1211"/>
      <c r="L82" s="42"/>
      <c r="M82" s="152"/>
      <c r="N82" s="44"/>
      <c r="Q82" s="933"/>
      <c r="R82" s="933"/>
    </row>
    <row r="83" spans="1:19" ht="28.5" customHeight="1" x14ac:dyDescent="0.2">
      <c r="A83" s="102"/>
      <c r="B83" s="31"/>
      <c r="C83" s="51"/>
      <c r="D83" s="1230"/>
      <c r="E83" s="276"/>
      <c r="F83" s="57"/>
      <c r="G83" s="277"/>
      <c r="H83" s="278"/>
      <c r="I83" s="81"/>
      <c r="J83" s="279"/>
      <c r="K83" s="1211"/>
      <c r="L83" s="280"/>
      <c r="M83" s="152"/>
      <c r="N83" s="44"/>
      <c r="R83" s="933"/>
    </row>
    <row r="84" spans="1:19" ht="18.75" customHeight="1" x14ac:dyDescent="0.2">
      <c r="A84" s="102"/>
      <c r="B84" s="31"/>
      <c r="C84" s="51"/>
      <c r="D84" s="1229" t="s">
        <v>115</v>
      </c>
      <c r="E84" s="276"/>
      <c r="F84" s="57"/>
      <c r="G84" s="67"/>
      <c r="H84" s="270"/>
      <c r="I84" s="107"/>
      <c r="J84" s="107"/>
      <c r="K84" s="281"/>
      <c r="L84" s="282"/>
      <c r="M84" s="283"/>
      <c r="N84" s="284"/>
      <c r="O84" s="933"/>
      <c r="P84" s="933"/>
      <c r="Q84" s="933"/>
      <c r="S84" s="933"/>
    </row>
    <row r="85" spans="1:19" ht="18.75" customHeight="1" x14ac:dyDescent="0.2">
      <c r="A85" s="102"/>
      <c r="B85" s="31"/>
      <c r="C85" s="51"/>
      <c r="D85" s="1219"/>
      <c r="E85" s="276"/>
      <c r="F85" s="57"/>
      <c r="G85" s="67"/>
      <c r="H85" s="270"/>
      <c r="I85" s="107"/>
      <c r="J85" s="285"/>
      <c r="K85" s="286"/>
      <c r="L85" s="282"/>
      <c r="M85" s="283"/>
      <c r="N85" s="284"/>
      <c r="O85" s="933"/>
      <c r="P85" s="933"/>
      <c r="Q85" s="933"/>
      <c r="S85" s="933"/>
    </row>
    <row r="86" spans="1:19" ht="18.75" customHeight="1" x14ac:dyDescent="0.2">
      <c r="A86" s="102"/>
      <c r="B86" s="31"/>
      <c r="C86" s="51"/>
      <c r="D86" s="1230"/>
      <c r="E86" s="276"/>
      <c r="F86" s="57"/>
      <c r="G86" s="287"/>
      <c r="H86" s="270"/>
      <c r="I86" s="107"/>
      <c r="J86" s="285"/>
      <c r="K86" s="288"/>
      <c r="L86" s="282"/>
      <c r="M86" s="283"/>
      <c r="N86" s="284"/>
      <c r="O86" s="933"/>
      <c r="P86" s="933"/>
      <c r="Q86" s="933"/>
      <c r="S86" s="933"/>
    </row>
    <row r="87" spans="1:19" ht="27.75" customHeight="1" x14ac:dyDescent="0.2">
      <c r="A87" s="102"/>
      <c r="B87" s="31"/>
      <c r="C87" s="289"/>
      <c r="D87" s="1229" t="s">
        <v>116</v>
      </c>
      <c r="E87" s="276"/>
      <c r="F87" s="57"/>
      <c r="G87" s="277"/>
      <c r="H87" s="270"/>
      <c r="I87" s="107"/>
      <c r="J87" s="107"/>
      <c r="K87" s="1238"/>
      <c r="L87" s="1240"/>
      <c r="M87" s="283"/>
      <c r="N87" s="284"/>
      <c r="O87" s="933"/>
      <c r="S87" s="933"/>
    </row>
    <row r="88" spans="1:19" ht="12" customHeight="1" x14ac:dyDescent="0.2">
      <c r="A88" s="102"/>
      <c r="B88" s="31"/>
      <c r="C88" s="289"/>
      <c r="D88" s="1230"/>
      <c r="E88" s="276"/>
      <c r="F88" s="57"/>
      <c r="G88" s="277"/>
      <c r="H88" s="290"/>
      <c r="I88" s="291"/>
      <c r="J88" s="292"/>
      <c r="K88" s="1239"/>
      <c r="L88" s="1241"/>
      <c r="M88" s="264"/>
      <c r="N88" s="265"/>
    </row>
    <row r="89" spans="1:19" ht="18.75" customHeight="1" x14ac:dyDescent="0.2">
      <c r="A89" s="293"/>
      <c r="B89" s="31"/>
      <c r="C89" s="294"/>
      <c r="D89" s="1181" t="s">
        <v>117</v>
      </c>
      <c r="E89" s="295"/>
      <c r="F89" s="57"/>
      <c r="G89" s="277"/>
      <c r="H89" s="278"/>
      <c r="I89" s="81"/>
      <c r="J89" s="81"/>
      <c r="K89" s="1210" t="s">
        <v>118</v>
      </c>
      <c r="L89" s="73">
        <v>805</v>
      </c>
      <c r="M89" s="74">
        <v>850</v>
      </c>
      <c r="N89" s="75">
        <v>850</v>
      </c>
    </row>
    <row r="90" spans="1:19" ht="17.25" customHeight="1" x14ac:dyDescent="0.2">
      <c r="A90" s="293"/>
      <c r="B90" s="31"/>
      <c r="C90" s="294"/>
      <c r="D90" s="1182"/>
      <c r="E90" s="295"/>
      <c r="F90" s="57"/>
      <c r="G90" s="277"/>
      <c r="H90" s="278"/>
      <c r="I90" s="81"/>
      <c r="J90" s="296"/>
      <c r="K90" s="1211"/>
      <c r="L90" s="42"/>
      <c r="M90" s="232"/>
      <c r="N90" s="44"/>
    </row>
    <row r="91" spans="1:19" ht="18.75" customHeight="1" x14ac:dyDescent="0.2">
      <c r="A91" s="50"/>
      <c r="B91" s="31"/>
      <c r="C91" s="294"/>
      <c r="D91" s="1182"/>
      <c r="E91" s="295"/>
      <c r="F91" s="57"/>
      <c r="G91" s="297"/>
      <c r="H91" s="278"/>
      <c r="I91" s="81"/>
      <c r="J91" s="296"/>
      <c r="K91" s="1211"/>
      <c r="L91" s="42"/>
      <c r="M91" s="232"/>
      <c r="N91" s="44"/>
      <c r="P91" s="933"/>
    </row>
    <row r="92" spans="1:19" ht="28.5" customHeight="1" x14ac:dyDescent="0.2">
      <c r="A92" s="102"/>
      <c r="B92" s="31"/>
      <c r="C92" s="294"/>
      <c r="D92" s="298" t="s">
        <v>119</v>
      </c>
      <c r="E92" s="295"/>
      <c r="F92" s="57"/>
      <c r="G92" s="277"/>
      <c r="H92" s="270"/>
      <c r="I92" s="107"/>
      <c r="J92" s="285"/>
      <c r="K92" s="288"/>
      <c r="L92" s="282"/>
      <c r="M92" s="283"/>
      <c r="N92" s="284"/>
      <c r="R92" s="933"/>
      <c r="S92" s="933"/>
    </row>
    <row r="93" spans="1:19" ht="21" customHeight="1" x14ac:dyDescent="0.2">
      <c r="A93" s="50"/>
      <c r="B93" s="31"/>
      <c r="C93" s="51"/>
      <c r="D93" s="1229" t="s">
        <v>120</v>
      </c>
      <c r="E93" s="276"/>
      <c r="F93" s="57"/>
      <c r="G93" s="277"/>
      <c r="H93" s="270"/>
      <c r="I93" s="107"/>
      <c r="J93" s="107"/>
      <c r="K93" s="1238"/>
      <c r="L93" s="299"/>
      <c r="M93" s="283"/>
      <c r="N93" s="284"/>
      <c r="Q93" s="933"/>
      <c r="R93" s="933"/>
    </row>
    <row r="94" spans="1:19" ht="21" customHeight="1" x14ac:dyDescent="0.2">
      <c r="A94" s="50"/>
      <c r="B94" s="31"/>
      <c r="C94" s="51"/>
      <c r="D94" s="1219"/>
      <c r="E94" s="276"/>
      <c r="F94" s="57"/>
      <c r="G94" s="277"/>
      <c r="H94" s="270"/>
      <c r="I94" s="107"/>
      <c r="J94" s="107"/>
      <c r="K94" s="1238"/>
      <c r="L94" s="299"/>
      <c r="M94" s="283"/>
      <c r="N94" s="284"/>
      <c r="Q94" s="933"/>
      <c r="R94" s="933"/>
    </row>
    <row r="95" spans="1:19" ht="18.75" customHeight="1" x14ac:dyDescent="0.2">
      <c r="A95" s="50"/>
      <c r="B95" s="31"/>
      <c r="C95" s="51"/>
      <c r="D95" s="1219" t="s">
        <v>121</v>
      </c>
      <c r="E95" s="276"/>
      <c r="F95" s="57"/>
      <c r="G95" s="277"/>
      <c r="H95" s="270"/>
      <c r="I95" s="107"/>
      <c r="J95" s="107"/>
      <c r="K95" s="288"/>
      <c r="L95" s="299"/>
      <c r="M95" s="283"/>
      <c r="N95" s="284"/>
      <c r="P95" s="933"/>
      <c r="Q95" s="933"/>
    </row>
    <row r="96" spans="1:19" ht="18.75" customHeight="1" x14ac:dyDescent="0.2">
      <c r="A96" s="50"/>
      <c r="B96" s="31"/>
      <c r="C96" s="294"/>
      <c r="D96" s="1219"/>
      <c r="E96" s="300"/>
      <c r="F96" s="57"/>
      <c r="G96" s="277"/>
      <c r="H96" s="270"/>
      <c r="I96" s="107"/>
      <c r="J96" s="107"/>
      <c r="K96" s="288"/>
      <c r="L96" s="299"/>
      <c r="M96" s="283"/>
      <c r="N96" s="284"/>
      <c r="P96" s="933"/>
      <c r="Q96" s="933"/>
    </row>
    <row r="97" spans="1:19" ht="18.75" customHeight="1" x14ac:dyDescent="0.2">
      <c r="A97" s="50"/>
      <c r="B97" s="31"/>
      <c r="C97" s="294"/>
      <c r="D97" s="1219"/>
      <c r="E97" s="300"/>
      <c r="F97" s="57"/>
      <c r="G97" s="277"/>
      <c r="H97" s="270"/>
      <c r="I97" s="107"/>
      <c r="J97" s="107"/>
      <c r="K97" s="288"/>
      <c r="L97" s="299"/>
      <c r="M97" s="283"/>
      <c r="N97" s="284"/>
      <c r="P97" s="933"/>
      <c r="Q97" s="933"/>
    </row>
    <row r="98" spans="1:19" ht="28.5" customHeight="1" x14ac:dyDescent="0.2">
      <c r="A98" s="50"/>
      <c r="B98" s="31"/>
      <c r="C98" s="294"/>
      <c r="D98" s="1219" t="s">
        <v>122</v>
      </c>
      <c r="E98" s="300"/>
      <c r="F98" s="57"/>
      <c r="G98" s="67"/>
      <c r="H98" s="270"/>
      <c r="I98" s="107"/>
      <c r="J98" s="107"/>
      <c r="K98" s="266" t="s">
        <v>123</v>
      </c>
      <c r="L98" s="301">
        <v>1</v>
      </c>
      <c r="M98" s="236"/>
      <c r="N98" s="265"/>
      <c r="O98" s="942"/>
      <c r="P98" s="933"/>
      <c r="Q98" s="933"/>
    </row>
    <row r="99" spans="1:19" ht="28.5" customHeight="1" x14ac:dyDescent="0.2">
      <c r="A99" s="50"/>
      <c r="B99" s="31"/>
      <c r="C99" s="294"/>
      <c r="D99" s="1219"/>
      <c r="E99" s="300"/>
      <c r="F99" s="57"/>
      <c r="G99" s="67"/>
      <c r="H99" s="270"/>
      <c r="I99" s="107"/>
      <c r="J99" s="107"/>
      <c r="K99" s="302" t="s">
        <v>124</v>
      </c>
      <c r="L99" s="303">
        <v>100</v>
      </c>
      <c r="M99" s="236"/>
      <c r="N99" s="268"/>
      <c r="P99" s="933"/>
      <c r="Q99" s="933"/>
    </row>
    <row r="100" spans="1:19" ht="16.5" customHeight="1" x14ac:dyDescent="0.2">
      <c r="A100" s="50"/>
      <c r="B100" s="31"/>
      <c r="C100" s="294"/>
      <c r="D100" s="1219"/>
      <c r="E100" s="300"/>
      <c r="F100" s="57"/>
      <c r="G100" s="67"/>
      <c r="H100" s="270"/>
      <c r="I100" s="107"/>
      <c r="J100" s="107"/>
      <c r="K100" s="302" t="s">
        <v>125</v>
      </c>
      <c r="L100" s="38"/>
      <c r="M100" s="236">
        <v>100</v>
      </c>
      <c r="N100" s="40"/>
      <c r="P100" s="933"/>
      <c r="Q100" s="933"/>
      <c r="R100" s="933"/>
    </row>
    <row r="101" spans="1:19" ht="28.5" customHeight="1" x14ac:dyDescent="0.2">
      <c r="A101" s="50"/>
      <c r="B101" s="31"/>
      <c r="C101" s="294"/>
      <c r="D101" s="1219"/>
      <c r="E101" s="300"/>
      <c r="F101" s="57"/>
      <c r="G101" s="304"/>
      <c r="H101" s="270"/>
      <c r="I101" s="107"/>
      <c r="J101" s="107"/>
      <c r="K101" s="302" t="s">
        <v>126</v>
      </c>
      <c r="L101" s="305"/>
      <c r="M101" s="203">
        <v>100</v>
      </c>
      <c r="N101" s="75"/>
      <c r="P101" s="933"/>
      <c r="Q101" s="933"/>
    </row>
    <row r="102" spans="1:19" ht="22.5" customHeight="1" x14ac:dyDescent="0.2">
      <c r="A102" s="293"/>
      <c r="B102" s="31"/>
      <c r="C102" s="294"/>
      <c r="D102" s="1229" t="s">
        <v>127</v>
      </c>
      <c r="E102" s="1200" t="s">
        <v>128</v>
      </c>
      <c r="F102" s="57"/>
      <c r="G102" s="67"/>
      <c r="H102" s="270"/>
      <c r="I102" s="107"/>
      <c r="J102" s="107"/>
      <c r="K102" s="1222" t="s">
        <v>129</v>
      </c>
      <c r="L102" s="73">
        <v>1</v>
      </c>
      <c r="M102" s="1235"/>
      <c r="N102" s="1226"/>
      <c r="R102" s="933"/>
    </row>
    <row r="103" spans="1:19" ht="22.5" customHeight="1" x14ac:dyDescent="0.2">
      <c r="A103" s="293"/>
      <c r="B103" s="31"/>
      <c r="C103" s="294"/>
      <c r="D103" s="1219"/>
      <c r="E103" s="1200"/>
      <c r="F103" s="57"/>
      <c r="G103" s="277"/>
      <c r="H103" s="270"/>
      <c r="I103" s="107"/>
      <c r="J103" s="285"/>
      <c r="K103" s="1222"/>
      <c r="L103" s="42"/>
      <c r="M103" s="1236"/>
      <c r="N103" s="1227"/>
      <c r="R103" s="933"/>
    </row>
    <row r="104" spans="1:19" ht="22.5" customHeight="1" x14ac:dyDescent="0.2">
      <c r="A104" s="293"/>
      <c r="B104" s="31"/>
      <c r="C104" s="294"/>
      <c r="D104" s="1230"/>
      <c r="E104" s="1200"/>
      <c r="F104" s="57"/>
      <c r="G104" s="297"/>
      <c r="H104" s="306"/>
      <c r="I104" s="307"/>
      <c r="J104" s="308"/>
      <c r="K104" s="1234"/>
      <c r="L104" s="63"/>
      <c r="M104" s="1237"/>
      <c r="N104" s="1228"/>
      <c r="R104" s="933"/>
    </row>
    <row r="105" spans="1:19" ht="25.5" customHeight="1" x14ac:dyDescent="0.2">
      <c r="A105" s="293"/>
      <c r="B105" s="31"/>
      <c r="C105" s="309"/>
      <c r="D105" s="1172" t="s">
        <v>130</v>
      </c>
      <c r="E105" s="310"/>
      <c r="F105" s="311"/>
      <c r="G105" s="312"/>
      <c r="H105" s="313"/>
      <c r="I105" s="107"/>
      <c r="J105" s="285"/>
      <c r="K105" s="314" t="s">
        <v>131</v>
      </c>
      <c r="L105" s="42">
        <v>1</v>
      </c>
      <c r="M105" s="232"/>
      <c r="N105" s="44"/>
      <c r="Q105" s="933"/>
      <c r="R105" s="933"/>
    </row>
    <row r="106" spans="1:19" ht="27" customHeight="1" x14ac:dyDescent="0.2">
      <c r="A106" s="293"/>
      <c r="B106" s="31"/>
      <c r="C106" s="315"/>
      <c r="D106" s="1203"/>
      <c r="E106" s="104"/>
      <c r="F106" s="311"/>
      <c r="G106" s="312"/>
      <c r="H106" s="270"/>
      <c r="I106" s="107"/>
      <c r="J106" s="285"/>
      <c r="K106" s="314"/>
      <c r="L106" s="42"/>
      <c r="M106" s="232"/>
      <c r="N106" s="44"/>
      <c r="Q106" s="933"/>
      <c r="R106" s="933"/>
    </row>
    <row r="107" spans="1:19" ht="21.75" customHeight="1" x14ac:dyDescent="0.2">
      <c r="A107" s="293"/>
      <c r="B107" s="31"/>
      <c r="C107" s="51"/>
      <c r="D107" s="1229" t="s">
        <v>132</v>
      </c>
      <c r="E107" s="276"/>
      <c r="F107" s="57"/>
      <c r="G107" s="277"/>
      <c r="H107" s="270"/>
      <c r="I107" s="107"/>
      <c r="J107" s="107"/>
      <c r="K107" s="314"/>
      <c r="L107" s="42"/>
      <c r="M107" s="232"/>
      <c r="N107" s="44"/>
      <c r="S107" s="933"/>
    </row>
    <row r="108" spans="1:19" ht="21.75" customHeight="1" x14ac:dyDescent="0.2">
      <c r="A108" s="50"/>
      <c r="B108" s="31"/>
      <c r="C108" s="316"/>
      <c r="D108" s="1230"/>
      <c r="E108" s="276"/>
      <c r="F108" s="57"/>
      <c r="G108" s="277"/>
      <c r="H108" s="270"/>
      <c r="I108" s="107"/>
      <c r="J108" s="271"/>
      <c r="K108" s="266"/>
      <c r="L108" s="63"/>
      <c r="M108" s="236"/>
      <c r="N108" s="65"/>
      <c r="Q108" s="933"/>
    </row>
    <row r="109" spans="1:19" ht="14.25" customHeight="1" x14ac:dyDescent="0.2">
      <c r="A109" s="50"/>
      <c r="B109" s="31"/>
      <c r="C109" s="317"/>
      <c r="D109" s="1172" t="s">
        <v>133</v>
      </c>
      <c r="E109" s="318"/>
      <c r="F109" s="311"/>
      <c r="G109" s="202"/>
      <c r="H109" s="270"/>
      <c r="I109" s="107"/>
      <c r="J109" s="285"/>
      <c r="K109" s="314" t="s">
        <v>134</v>
      </c>
      <c r="L109" s="42">
        <v>7</v>
      </c>
      <c r="M109" s="232">
        <v>7</v>
      </c>
      <c r="N109" s="44">
        <v>7</v>
      </c>
      <c r="Q109" s="933"/>
      <c r="S109" s="933"/>
    </row>
    <row r="110" spans="1:19" ht="14.25" customHeight="1" x14ac:dyDescent="0.2">
      <c r="A110" s="50"/>
      <c r="B110" s="31"/>
      <c r="C110" s="317"/>
      <c r="D110" s="1173"/>
      <c r="E110" s="318"/>
      <c r="F110" s="311"/>
      <c r="G110" s="312"/>
      <c r="H110" s="270"/>
      <c r="I110" s="107"/>
      <c r="J110" s="285"/>
      <c r="K110" s="314"/>
      <c r="L110" s="42"/>
      <c r="M110" s="232"/>
      <c r="N110" s="44"/>
      <c r="O110" s="933"/>
    </row>
    <row r="111" spans="1:19" ht="13.5" thickBot="1" x14ac:dyDescent="0.25">
      <c r="A111" s="117"/>
      <c r="B111" s="18"/>
      <c r="C111" s="319"/>
      <c r="D111" s="1184"/>
      <c r="E111" s="320"/>
      <c r="F111" s="120"/>
      <c r="G111" s="241" t="s">
        <v>30</v>
      </c>
      <c r="H111" s="122">
        <f>SUM(H74:H110)</f>
        <v>5002.5999999999995</v>
      </c>
      <c r="I111" s="122">
        <f>SUM(I74:I110)</f>
        <v>4813.5999999999995</v>
      </c>
      <c r="J111" s="122">
        <f>SUM(J74:J110)</f>
        <v>4770.1000000000004</v>
      </c>
      <c r="K111" s="321"/>
      <c r="L111" s="167"/>
      <c r="M111" s="322"/>
      <c r="N111" s="323"/>
      <c r="Q111" s="933"/>
    </row>
    <row r="112" spans="1:19" ht="17.25" customHeight="1" x14ac:dyDescent="0.2">
      <c r="A112" s="324" t="s">
        <v>21</v>
      </c>
      <c r="B112" s="325" t="s">
        <v>32</v>
      </c>
      <c r="C112" s="326" t="s">
        <v>32</v>
      </c>
      <c r="D112" s="327" t="s">
        <v>135</v>
      </c>
      <c r="E112" s="328"/>
      <c r="F112" s="329"/>
      <c r="G112" s="95"/>
      <c r="H112" s="330"/>
      <c r="I112" s="330"/>
      <c r="J112" s="330"/>
      <c r="K112" s="331"/>
      <c r="L112" s="217"/>
      <c r="M112" s="29"/>
      <c r="N112" s="30"/>
      <c r="Q112" s="933"/>
      <c r="R112" s="933"/>
    </row>
    <row r="113" spans="1:22" ht="68.25" customHeight="1" x14ac:dyDescent="0.2">
      <c r="A113" s="102"/>
      <c r="B113" s="31"/>
      <c r="C113" s="134"/>
      <c r="D113" s="298" t="s">
        <v>136</v>
      </c>
      <c r="E113" s="332"/>
      <c r="F113" s="1217">
        <v>2</v>
      </c>
      <c r="G113" s="105" t="s">
        <v>26</v>
      </c>
      <c r="H113" s="106">
        <v>57.2</v>
      </c>
      <c r="I113" s="107">
        <v>116.5</v>
      </c>
      <c r="J113" s="107"/>
      <c r="K113" s="302" t="s">
        <v>137</v>
      </c>
      <c r="L113" s="38">
        <v>3</v>
      </c>
      <c r="M113" s="203"/>
      <c r="N113" s="40"/>
      <c r="Q113" s="933"/>
    </row>
    <row r="114" spans="1:22" ht="31.5" customHeight="1" x14ac:dyDescent="0.2">
      <c r="A114" s="102"/>
      <c r="B114" s="31"/>
      <c r="C114" s="333"/>
      <c r="D114" s="1172" t="s">
        <v>138</v>
      </c>
      <c r="E114" s="334"/>
      <c r="F114" s="1217"/>
      <c r="G114" s="105"/>
      <c r="H114" s="106"/>
      <c r="I114" s="107"/>
      <c r="J114" s="107"/>
      <c r="K114" s="302" t="s">
        <v>139</v>
      </c>
      <c r="L114" s="38">
        <v>100</v>
      </c>
      <c r="M114" s="232"/>
      <c r="N114" s="65"/>
      <c r="Q114" s="933"/>
      <c r="R114" s="933"/>
    </row>
    <row r="115" spans="1:22" ht="30" customHeight="1" x14ac:dyDescent="0.2">
      <c r="A115" s="102"/>
      <c r="B115" s="31"/>
      <c r="C115" s="335"/>
      <c r="D115" s="1203"/>
      <c r="E115" s="332"/>
      <c r="F115" s="1217"/>
      <c r="G115" s="105"/>
      <c r="H115" s="106"/>
      <c r="I115" s="107"/>
      <c r="J115" s="107"/>
      <c r="K115" s="302" t="s">
        <v>140</v>
      </c>
      <c r="L115" s="38">
        <v>100</v>
      </c>
      <c r="M115" s="43"/>
      <c r="N115" s="65"/>
      <c r="Q115" s="933"/>
      <c r="R115" s="933"/>
    </row>
    <row r="116" spans="1:22" ht="29.25" customHeight="1" x14ac:dyDescent="0.2">
      <c r="A116" s="102"/>
      <c r="B116" s="31"/>
      <c r="C116" s="335"/>
      <c r="D116" s="1172" t="s">
        <v>141</v>
      </c>
      <c r="E116" s="336"/>
      <c r="F116" s="1217"/>
      <c r="G116" s="105"/>
      <c r="H116" s="106"/>
      <c r="I116" s="1178"/>
      <c r="J116" s="1232"/>
      <c r="K116" s="337" t="s">
        <v>142</v>
      </c>
      <c r="L116" s="73">
        <v>3</v>
      </c>
      <c r="M116" s="224">
        <v>1</v>
      </c>
      <c r="N116" s="75"/>
      <c r="Q116" s="933"/>
      <c r="R116" s="933"/>
    </row>
    <row r="117" spans="1:22" ht="42.75" customHeight="1" x14ac:dyDescent="0.2">
      <c r="A117" s="102"/>
      <c r="B117" s="31"/>
      <c r="C117" s="335"/>
      <c r="D117" s="1203"/>
      <c r="E117" s="336"/>
      <c r="F117" s="1209"/>
      <c r="G117" s="105"/>
      <c r="H117" s="106"/>
      <c r="I117" s="1231"/>
      <c r="J117" s="1233"/>
      <c r="K117" s="338"/>
      <c r="L117" s="63"/>
      <c r="M117" s="236"/>
      <c r="N117" s="65"/>
      <c r="Q117" s="933"/>
      <c r="R117" s="933"/>
    </row>
    <row r="118" spans="1:22" ht="37.5" customHeight="1" x14ac:dyDescent="0.2">
      <c r="A118" s="102"/>
      <c r="B118" s="31"/>
      <c r="C118" s="335"/>
      <c r="D118" s="1172" t="s">
        <v>143</v>
      </c>
      <c r="E118" s="336"/>
      <c r="F118" s="1208">
        <v>5</v>
      </c>
      <c r="G118" s="110" t="s">
        <v>26</v>
      </c>
      <c r="H118" s="111">
        <f>53-14.4</f>
        <v>38.6</v>
      </c>
      <c r="I118" s="112">
        <f>284+14.4</f>
        <v>298.39999999999998</v>
      </c>
      <c r="J118" s="262">
        <v>368</v>
      </c>
      <c r="K118" s="339" t="s">
        <v>144</v>
      </c>
      <c r="L118" s="273">
        <v>1</v>
      </c>
      <c r="M118" s="340"/>
      <c r="N118" s="75"/>
      <c r="O118" s="942"/>
      <c r="P118" s="942"/>
      <c r="Q118" s="942"/>
      <c r="R118" s="933"/>
      <c r="V118" s="7"/>
    </row>
    <row r="119" spans="1:22" ht="18.75" customHeight="1" x14ac:dyDescent="0.2">
      <c r="A119" s="102"/>
      <c r="B119" s="31"/>
      <c r="C119" s="335"/>
      <c r="D119" s="1173"/>
      <c r="E119" s="336"/>
      <c r="F119" s="1217"/>
      <c r="G119" s="105"/>
      <c r="H119" s="106"/>
      <c r="I119" s="107"/>
      <c r="J119" s="341"/>
      <c r="K119" s="339" t="s">
        <v>145</v>
      </c>
      <c r="L119" s="273"/>
      <c r="M119" s="340">
        <v>40</v>
      </c>
      <c r="N119" s="75">
        <v>100</v>
      </c>
      <c r="Q119" s="933"/>
      <c r="R119" s="933"/>
    </row>
    <row r="120" spans="1:22" ht="30.75" customHeight="1" x14ac:dyDescent="0.2">
      <c r="A120" s="102"/>
      <c r="B120" s="31"/>
      <c r="C120" s="335"/>
      <c r="D120" s="342" t="s">
        <v>146</v>
      </c>
      <c r="E120" s="343"/>
      <c r="F120" s="1217"/>
      <c r="G120" s="80"/>
      <c r="H120" s="191"/>
      <c r="I120" s="192"/>
      <c r="J120" s="344"/>
      <c r="K120" s="345" t="s">
        <v>144</v>
      </c>
      <c r="L120" s="273">
        <v>1</v>
      </c>
      <c r="M120" s="340"/>
      <c r="N120" s="75"/>
      <c r="Q120" s="933"/>
      <c r="V120" s="7"/>
    </row>
    <row r="121" spans="1:22" ht="19.5" customHeight="1" x14ac:dyDescent="0.2">
      <c r="A121" s="102"/>
      <c r="B121" s="31"/>
      <c r="C121" s="335"/>
      <c r="D121" s="346"/>
      <c r="E121" s="343"/>
      <c r="F121" s="1209"/>
      <c r="G121" s="80"/>
      <c r="H121" s="191"/>
      <c r="I121" s="192"/>
      <c r="J121" s="344"/>
      <c r="K121" s="347" t="s">
        <v>147</v>
      </c>
      <c r="L121" s="267"/>
      <c r="M121" s="348">
        <v>1</v>
      </c>
      <c r="N121" s="40"/>
      <c r="Q121" s="933"/>
    </row>
    <row r="122" spans="1:22" ht="29.25" customHeight="1" x14ac:dyDescent="0.2">
      <c r="A122" s="102"/>
      <c r="B122" s="31"/>
      <c r="C122" s="335"/>
      <c r="D122" s="1172" t="s">
        <v>148</v>
      </c>
      <c r="E122" s="336"/>
      <c r="F122" s="349">
        <v>6</v>
      </c>
      <c r="G122" s="110" t="s">
        <v>26</v>
      </c>
      <c r="H122" s="111">
        <v>80.3</v>
      </c>
      <c r="I122" s="112">
        <v>100</v>
      </c>
      <c r="J122" s="350"/>
      <c r="K122" s="351" t="s">
        <v>139</v>
      </c>
      <c r="L122" s="42">
        <v>100</v>
      </c>
      <c r="M122" s="232"/>
      <c r="N122" s="44"/>
      <c r="O122" s="942"/>
      <c r="Q122" s="933"/>
    </row>
    <row r="123" spans="1:22" ht="30" customHeight="1" x14ac:dyDescent="0.2">
      <c r="A123" s="102"/>
      <c r="B123" s="31"/>
      <c r="C123" s="335"/>
      <c r="D123" s="1173"/>
      <c r="E123" s="332"/>
      <c r="F123" s="61"/>
      <c r="G123" s="105"/>
      <c r="H123" s="106"/>
      <c r="I123" s="341"/>
      <c r="J123" s="341"/>
      <c r="K123" s="302" t="s">
        <v>149</v>
      </c>
      <c r="L123" s="38">
        <v>1</v>
      </c>
      <c r="M123" s="203"/>
      <c r="N123" s="40"/>
      <c r="Q123" s="933"/>
    </row>
    <row r="124" spans="1:22" ht="29.25" customHeight="1" x14ac:dyDescent="0.2">
      <c r="A124" s="102"/>
      <c r="B124" s="31"/>
      <c r="C124" s="335"/>
      <c r="D124" s="352"/>
      <c r="E124" s="336"/>
      <c r="F124" s="61"/>
      <c r="G124" s="105"/>
      <c r="H124" s="106"/>
      <c r="I124" s="107"/>
      <c r="J124" s="341"/>
      <c r="K124" s="266" t="s">
        <v>150</v>
      </c>
      <c r="L124" s="63"/>
      <c r="M124" s="236">
        <v>100</v>
      </c>
      <c r="N124" s="65"/>
      <c r="Q124" s="933"/>
      <c r="S124" s="933"/>
    </row>
    <row r="125" spans="1:22" ht="30" customHeight="1" x14ac:dyDescent="0.2">
      <c r="A125" s="102"/>
      <c r="B125" s="31"/>
      <c r="C125" s="335"/>
      <c r="D125" s="298" t="s">
        <v>151</v>
      </c>
      <c r="E125" s="334"/>
      <c r="F125" s="61"/>
      <c r="G125" s="105"/>
      <c r="H125" s="106"/>
      <c r="I125" s="107"/>
      <c r="J125" s="341"/>
      <c r="K125" s="351" t="s">
        <v>152</v>
      </c>
      <c r="L125" s="73">
        <v>138</v>
      </c>
      <c r="M125" s="224"/>
      <c r="N125" s="75"/>
      <c r="Q125" s="933"/>
    </row>
    <row r="126" spans="1:22" ht="18" customHeight="1" thickBot="1" x14ac:dyDescent="0.25">
      <c r="A126" s="102"/>
      <c r="B126" s="31"/>
      <c r="C126" s="353"/>
      <c r="D126" s="354"/>
      <c r="E126" s="355"/>
      <c r="F126" s="120"/>
      <c r="G126" s="121" t="s">
        <v>30</v>
      </c>
      <c r="H126" s="356">
        <f>SUM(H112:H125)</f>
        <v>176.10000000000002</v>
      </c>
      <c r="I126" s="357">
        <f>SUM(I112:I125)</f>
        <v>514.9</v>
      </c>
      <c r="J126" s="357">
        <f>SUM(J112:J125)</f>
        <v>368</v>
      </c>
      <c r="K126" s="358"/>
      <c r="L126" s="282"/>
      <c r="M126" s="168"/>
      <c r="N126" s="323"/>
      <c r="Q126" s="933"/>
      <c r="T126" s="933"/>
    </row>
    <row r="127" spans="1:22" ht="19.5" customHeight="1" x14ac:dyDescent="0.2">
      <c r="A127" s="157" t="s">
        <v>21</v>
      </c>
      <c r="B127" s="19" t="s">
        <v>32</v>
      </c>
      <c r="C127" s="158" t="s">
        <v>50</v>
      </c>
      <c r="D127" s="1218" t="s">
        <v>153</v>
      </c>
      <c r="E127" s="359"/>
      <c r="F127" s="52">
        <v>6</v>
      </c>
      <c r="G127" s="53" t="s">
        <v>26</v>
      </c>
      <c r="H127" s="360">
        <v>120.2</v>
      </c>
      <c r="I127" s="361">
        <v>146.6</v>
      </c>
      <c r="J127" s="362">
        <v>146.6</v>
      </c>
      <c r="K127" s="1221" t="s">
        <v>154</v>
      </c>
      <c r="L127" s="55">
        <v>7</v>
      </c>
      <c r="M127" s="363">
        <v>7</v>
      </c>
      <c r="N127" s="56">
        <v>7</v>
      </c>
      <c r="O127" s="943"/>
      <c r="P127" s="944"/>
    </row>
    <row r="128" spans="1:22" ht="19.5" customHeight="1" x14ac:dyDescent="0.2">
      <c r="A128" s="50"/>
      <c r="B128" s="31"/>
      <c r="C128" s="364"/>
      <c r="D128" s="1219"/>
      <c r="E128" s="365"/>
      <c r="F128" s="57"/>
      <c r="G128" s="366" t="s">
        <v>155</v>
      </c>
      <c r="H128" s="367">
        <v>20.100000000000001</v>
      </c>
      <c r="I128" s="368"/>
      <c r="J128" s="369"/>
      <c r="K128" s="1222"/>
      <c r="L128" s="280"/>
      <c r="M128" s="283"/>
      <c r="N128" s="284"/>
      <c r="O128" s="943"/>
      <c r="P128" s="944"/>
    </row>
    <row r="129" spans="1:21" ht="13.5" customHeight="1" thickBot="1" x14ac:dyDescent="0.25">
      <c r="A129" s="117"/>
      <c r="B129" s="18"/>
      <c r="C129" s="319"/>
      <c r="D129" s="1220"/>
      <c r="E129" s="355"/>
      <c r="F129" s="120"/>
      <c r="G129" s="121" t="s">
        <v>30</v>
      </c>
      <c r="H129" s="47">
        <f>SUM(H127:H128)</f>
        <v>140.30000000000001</v>
      </c>
      <c r="I129" s="48">
        <f>SUM(I127)</f>
        <v>146.6</v>
      </c>
      <c r="J129" s="48">
        <f>SUM(J127)</f>
        <v>146.6</v>
      </c>
      <c r="K129" s="1223"/>
      <c r="L129" s="167"/>
      <c r="M129" s="370"/>
      <c r="N129" s="371"/>
      <c r="O129" s="195"/>
      <c r="P129" s="944"/>
      <c r="Q129" s="933"/>
    </row>
    <row r="130" spans="1:21" ht="15.75" customHeight="1" x14ac:dyDescent="0.2">
      <c r="A130" s="92" t="s">
        <v>21</v>
      </c>
      <c r="B130" s="19" t="s">
        <v>32</v>
      </c>
      <c r="C130" s="326" t="s">
        <v>57</v>
      </c>
      <c r="D130" s="1224" t="s">
        <v>156</v>
      </c>
      <c r="E130" s="328"/>
      <c r="F130" s="908">
        <v>5</v>
      </c>
      <c r="G130" s="920" t="s">
        <v>26</v>
      </c>
      <c r="H130" s="111">
        <v>247.7</v>
      </c>
      <c r="I130" s="922">
        <v>1403.2</v>
      </c>
      <c r="J130" s="922">
        <f>1734.6-1569+313</f>
        <v>478.59999999999991</v>
      </c>
      <c r="K130" s="976"/>
      <c r="L130" s="217"/>
      <c r="M130" s="29"/>
      <c r="N130" s="30"/>
      <c r="R130" s="933"/>
      <c r="S130" s="933"/>
    </row>
    <row r="131" spans="1:21" ht="15.75" customHeight="1" x14ac:dyDescent="0.2">
      <c r="A131" s="102"/>
      <c r="B131" s="31"/>
      <c r="C131" s="309"/>
      <c r="D131" s="1225"/>
      <c r="E131" s="332"/>
      <c r="F131" s="911"/>
      <c r="G131" s="233" t="s">
        <v>155</v>
      </c>
      <c r="H131" s="380">
        <v>143.6</v>
      </c>
      <c r="I131" s="381"/>
      <c r="J131" s="382"/>
      <c r="K131" s="977"/>
      <c r="L131" s="42"/>
      <c r="M131" s="232"/>
      <c r="N131" s="915"/>
      <c r="R131" s="933"/>
      <c r="S131" s="933"/>
    </row>
    <row r="132" spans="1:21" s="842" customFormat="1" ht="15.75" customHeight="1" x14ac:dyDescent="0.2">
      <c r="A132" s="102"/>
      <c r="B132" s="31"/>
      <c r="C132" s="309"/>
      <c r="D132" s="1225"/>
      <c r="E132" s="332"/>
      <c r="F132" s="911"/>
      <c r="G132" s="920" t="s">
        <v>269</v>
      </c>
      <c r="H132" s="921">
        <v>866.1</v>
      </c>
      <c r="I132" s="922">
        <v>1152.3</v>
      </c>
      <c r="J132" s="922">
        <v>202</v>
      </c>
      <c r="K132" s="977"/>
      <c r="L132" s="42"/>
      <c r="M132" s="232"/>
      <c r="N132" s="915"/>
      <c r="O132" s="932"/>
      <c r="P132" s="932"/>
      <c r="Q132" s="932"/>
      <c r="R132" s="933"/>
      <c r="S132" s="933"/>
      <c r="T132" s="932"/>
      <c r="U132" s="932"/>
    </row>
    <row r="133" spans="1:21" ht="15.75" customHeight="1" x14ac:dyDescent="0.2">
      <c r="A133" s="102"/>
      <c r="B133" s="31"/>
      <c r="C133" s="309"/>
      <c r="D133" s="1225"/>
      <c r="E133" s="332"/>
      <c r="F133" s="911"/>
      <c r="G133" s="920" t="s">
        <v>111</v>
      </c>
      <c r="H133" s="921">
        <v>130</v>
      </c>
      <c r="I133" s="922">
        <v>370</v>
      </c>
      <c r="J133" s="922"/>
      <c r="K133" s="977"/>
      <c r="L133" s="42"/>
      <c r="M133" s="232"/>
      <c r="N133" s="915"/>
      <c r="P133" s="933"/>
      <c r="R133" s="933"/>
      <c r="S133" s="933"/>
    </row>
    <row r="134" spans="1:21" s="825" customFormat="1" ht="15.75" customHeight="1" x14ac:dyDescent="0.2">
      <c r="A134" s="102"/>
      <c r="B134" s="31"/>
      <c r="C134" s="309"/>
      <c r="D134" s="978"/>
      <c r="E134" s="332"/>
      <c r="F134" s="911"/>
      <c r="G134" s="920" t="s">
        <v>161</v>
      </c>
      <c r="H134" s="111">
        <v>23.6</v>
      </c>
      <c r="I134" s="922">
        <f>64.7+279.2</f>
        <v>343.9</v>
      </c>
      <c r="J134" s="922"/>
      <c r="K134" s="977"/>
      <c r="L134" s="42"/>
      <c r="M134" s="232"/>
      <c r="N134" s="915"/>
      <c r="O134" s="932"/>
      <c r="P134" s="933"/>
      <c r="Q134" s="933"/>
      <c r="R134" s="933"/>
      <c r="S134" s="933"/>
      <c r="T134" s="932"/>
      <c r="U134" s="932"/>
    </row>
    <row r="135" spans="1:21" ht="21.75" customHeight="1" x14ac:dyDescent="0.2">
      <c r="A135" s="102"/>
      <c r="B135" s="31"/>
      <c r="C135" s="315"/>
      <c r="D135" s="1172" t="s">
        <v>157</v>
      </c>
      <c r="E135" s="336"/>
      <c r="F135" s="911"/>
      <c r="G135" s="900"/>
      <c r="H135" s="901"/>
      <c r="I135" s="902"/>
      <c r="J135" s="902"/>
      <c r="K135" s="1201" t="s">
        <v>158</v>
      </c>
      <c r="L135" s="73">
        <v>1</v>
      </c>
      <c r="M135" s="224"/>
      <c r="N135" s="914"/>
      <c r="O135" s="945"/>
      <c r="P135" s="933"/>
      <c r="S135" s="933"/>
    </row>
    <row r="136" spans="1:21" ht="21.75" customHeight="1" x14ac:dyDescent="0.2">
      <c r="A136" s="102"/>
      <c r="B136" s="31"/>
      <c r="C136" s="315"/>
      <c r="D136" s="1173"/>
      <c r="E136" s="336"/>
      <c r="F136" s="911"/>
      <c r="G136" s="900"/>
      <c r="H136" s="913"/>
      <c r="I136" s="902"/>
      <c r="J136" s="420"/>
      <c r="K136" s="1215"/>
      <c r="L136" s="42"/>
      <c r="M136" s="232"/>
      <c r="N136" s="915"/>
      <c r="O136" s="945"/>
      <c r="P136" s="933"/>
      <c r="S136" s="933"/>
    </row>
    <row r="137" spans="1:21" ht="27" customHeight="1" x14ac:dyDescent="0.2">
      <c r="A137" s="102"/>
      <c r="B137" s="31"/>
      <c r="C137" s="315"/>
      <c r="D137" s="1172" t="s">
        <v>159</v>
      </c>
      <c r="E137" s="1204"/>
      <c r="F137" s="1019"/>
      <c r="G137" s="1014"/>
      <c r="H137" s="1020"/>
      <c r="I137" s="1016"/>
      <c r="J137" s="1016"/>
      <c r="K137" s="383" t="s">
        <v>160</v>
      </c>
      <c r="L137" s="77">
        <v>1</v>
      </c>
      <c r="M137" s="224"/>
      <c r="N137" s="1021"/>
      <c r="O137" s="942"/>
      <c r="P137" s="942"/>
      <c r="Q137" s="942"/>
    </row>
    <row r="138" spans="1:21" ht="27.75" customHeight="1" x14ac:dyDescent="0.2">
      <c r="A138" s="102"/>
      <c r="B138" s="31"/>
      <c r="C138" s="315"/>
      <c r="D138" s="1173"/>
      <c r="E138" s="1204"/>
      <c r="F138" s="1019"/>
      <c r="G138" s="1014"/>
      <c r="H138" s="1015"/>
      <c r="I138" s="1016"/>
      <c r="J138" s="1016"/>
      <c r="K138" s="384" t="s">
        <v>162</v>
      </c>
      <c r="L138" s="86"/>
      <c r="M138" s="87">
        <v>1</v>
      </c>
      <c r="N138" s="40"/>
      <c r="P138" s="933"/>
      <c r="Q138" s="933"/>
      <c r="S138" s="933"/>
      <c r="U138" s="933"/>
    </row>
    <row r="139" spans="1:21" s="1003" customFormat="1" ht="18" customHeight="1" x14ac:dyDescent="0.2">
      <c r="A139" s="102"/>
      <c r="B139" s="31"/>
      <c r="C139" s="315"/>
      <c r="D139" s="1017"/>
      <c r="E139" s="1018"/>
      <c r="F139" s="1019"/>
      <c r="G139" s="1014"/>
      <c r="H139" s="1015"/>
      <c r="I139" s="1016"/>
      <c r="J139" s="1016"/>
      <c r="K139" s="1024" t="s">
        <v>163</v>
      </c>
      <c r="L139" s="1025"/>
      <c r="M139" s="43">
        <v>10</v>
      </c>
      <c r="N139" s="1026">
        <v>20</v>
      </c>
      <c r="O139" s="932"/>
      <c r="P139" s="933"/>
      <c r="Q139" s="933"/>
      <c r="R139" s="932"/>
      <c r="S139" s="933"/>
      <c r="T139" s="932"/>
      <c r="U139" s="933"/>
    </row>
    <row r="140" spans="1:21" ht="26.25" customHeight="1" x14ac:dyDescent="0.2">
      <c r="A140" s="385"/>
      <c r="B140" s="31"/>
      <c r="C140" s="979"/>
      <c r="D140" s="1172" t="s">
        <v>164</v>
      </c>
      <c r="E140" s="336"/>
      <c r="F140" s="911"/>
      <c r="G140" s="900"/>
      <c r="H140" s="901"/>
      <c r="I140" s="905"/>
      <c r="J140" s="980"/>
      <c r="K140" s="76" t="s">
        <v>165</v>
      </c>
      <c r="L140" s="73">
        <v>30</v>
      </c>
      <c r="M140" s="224">
        <v>100</v>
      </c>
      <c r="N140" s="40"/>
      <c r="O140" s="945"/>
      <c r="P140" s="945"/>
      <c r="Q140" s="945"/>
    </row>
    <row r="141" spans="1:21" ht="26.25" customHeight="1" x14ac:dyDescent="0.2">
      <c r="A141" s="385"/>
      <c r="B141" s="31"/>
      <c r="C141" s="979"/>
      <c r="D141" s="1173"/>
      <c r="E141" s="332"/>
      <c r="F141" s="911"/>
      <c r="G141" s="900"/>
      <c r="H141" s="901"/>
      <c r="I141" s="905"/>
      <c r="J141" s="980"/>
      <c r="K141" s="906" t="s">
        <v>166</v>
      </c>
      <c r="L141" s="73"/>
      <c r="M141" s="917">
        <v>100</v>
      </c>
      <c r="N141" s="914"/>
      <c r="O141" s="945"/>
      <c r="P141" s="945"/>
      <c r="Q141" s="945"/>
      <c r="T141" s="933"/>
    </row>
    <row r="142" spans="1:21" ht="32.25" customHeight="1" x14ac:dyDescent="0.2">
      <c r="A142" s="385"/>
      <c r="B142" s="31"/>
      <c r="C142" s="979"/>
      <c r="D142" s="1203"/>
      <c r="E142" s="336"/>
      <c r="F142" s="911"/>
      <c r="G142" s="923"/>
      <c r="H142" s="913"/>
      <c r="I142" s="902"/>
      <c r="J142" s="420"/>
      <c r="K142" s="912"/>
      <c r="L142" s="63"/>
      <c r="M142" s="919"/>
      <c r="N142" s="916"/>
      <c r="O142" s="945"/>
      <c r="P142" s="945"/>
      <c r="Q142" s="945"/>
    </row>
    <row r="143" spans="1:21" ht="12.75" customHeight="1" x14ac:dyDescent="0.2">
      <c r="A143" s="102"/>
      <c r="B143" s="31"/>
      <c r="C143" s="315"/>
      <c r="D143" s="1173" t="s">
        <v>167</v>
      </c>
      <c r="E143" s="1204"/>
      <c r="F143" s="997"/>
      <c r="G143" s="391"/>
      <c r="H143" s="993"/>
      <c r="I143" s="995"/>
      <c r="J143" s="995"/>
      <c r="K143" s="414" t="s">
        <v>163</v>
      </c>
      <c r="L143" s="486">
        <v>35</v>
      </c>
      <c r="M143" s="224">
        <v>80</v>
      </c>
      <c r="N143" s="999">
        <v>100</v>
      </c>
      <c r="O143" s="945"/>
      <c r="P143" s="933"/>
      <c r="Q143" s="933"/>
    </row>
    <row r="144" spans="1:21" ht="15" customHeight="1" x14ac:dyDescent="0.2">
      <c r="A144" s="102"/>
      <c r="B144" s="31"/>
      <c r="C144" s="315"/>
      <c r="D144" s="1173"/>
      <c r="E144" s="1204"/>
      <c r="F144" s="997"/>
      <c r="G144" s="391"/>
      <c r="H144" s="993"/>
      <c r="I144" s="995"/>
      <c r="J144" s="995"/>
      <c r="K144" s="113"/>
      <c r="L144" s="476"/>
      <c r="M144" s="232"/>
      <c r="N144" s="1000"/>
      <c r="O144" s="945"/>
      <c r="P144" s="933"/>
      <c r="R144" s="933"/>
      <c r="T144" s="933"/>
    </row>
    <row r="145" spans="1:21" x14ac:dyDescent="0.2">
      <c r="A145" s="102"/>
      <c r="B145" s="31"/>
      <c r="C145" s="315"/>
      <c r="D145" s="1173"/>
      <c r="E145" s="1204"/>
      <c r="F145" s="997"/>
      <c r="G145" s="399"/>
      <c r="H145" s="998"/>
      <c r="I145" s="994"/>
      <c r="J145" s="994"/>
      <c r="K145" s="113"/>
      <c r="L145" s="476"/>
      <c r="M145" s="232"/>
      <c r="N145" s="1000"/>
      <c r="O145" s="945"/>
      <c r="P145" s="933"/>
      <c r="R145" s="933"/>
    </row>
    <row r="146" spans="1:21" ht="13.5" customHeight="1" x14ac:dyDescent="0.2">
      <c r="A146" s="102"/>
      <c r="B146" s="31"/>
      <c r="C146" s="315"/>
      <c r="D146" s="1173"/>
      <c r="E146" s="1204"/>
      <c r="F146" s="997"/>
      <c r="G146" s="399"/>
      <c r="H146" s="998"/>
      <c r="I146" s="994"/>
      <c r="J146" s="994"/>
      <c r="K146" s="113"/>
      <c r="L146" s="476"/>
      <c r="M146" s="232"/>
      <c r="N146" s="1000"/>
      <c r="O146" s="945"/>
      <c r="P146" s="933"/>
      <c r="Q146" s="933"/>
      <c r="R146" s="933"/>
    </row>
    <row r="147" spans="1:21" ht="15.75" customHeight="1" x14ac:dyDescent="0.2">
      <c r="A147" s="400"/>
      <c r="B147" s="401"/>
      <c r="C147" s="1004"/>
      <c r="D147" s="1203"/>
      <c r="E147" s="1216"/>
      <c r="F147" s="996"/>
      <c r="G147" s="402"/>
      <c r="H147" s="1005"/>
      <c r="I147" s="1006"/>
      <c r="J147" s="1006"/>
      <c r="K147" s="403"/>
      <c r="L147" s="404"/>
      <c r="M147" s="236"/>
      <c r="N147" s="1001"/>
      <c r="O147" s="945"/>
      <c r="P147" s="933"/>
      <c r="Q147" s="933"/>
    </row>
    <row r="148" spans="1:21" ht="32.25" customHeight="1" x14ac:dyDescent="0.2">
      <c r="A148" s="102"/>
      <c r="B148" s="31"/>
      <c r="C148" s="315"/>
      <c r="D148" s="1173" t="s">
        <v>168</v>
      </c>
      <c r="E148" s="1204"/>
      <c r="F148" s="911"/>
      <c r="G148" s="900"/>
      <c r="H148" s="901"/>
      <c r="I148" s="902"/>
      <c r="J148" s="902"/>
      <c r="K148" s="1205" t="s">
        <v>169</v>
      </c>
      <c r="L148" s="42">
        <v>70</v>
      </c>
      <c r="M148" s="232">
        <v>100</v>
      </c>
      <c r="N148" s="915"/>
      <c r="O148" s="945"/>
      <c r="P148" s="933"/>
      <c r="R148" s="933"/>
    </row>
    <row r="149" spans="1:21" ht="32.25" customHeight="1" x14ac:dyDescent="0.2">
      <c r="A149" s="102"/>
      <c r="B149" s="31"/>
      <c r="C149" s="315"/>
      <c r="D149" s="1173"/>
      <c r="E149" s="1204"/>
      <c r="F149" s="911"/>
      <c r="G149" s="900"/>
      <c r="H149" s="901"/>
      <c r="I149" s="902"/>
      <c r="J149" s="902"/>
      <c r="K149" s="1205"/>
      <c r="L149" s="171"/>
      <c r="M149" s="232"/>
      <c r="N149" s="915"/>
      <c r="O149" s="945"/>
      <c r="P149" s="945"/>
      <c r="Q149" s="945"/>
    </row>
    <row r="150" spans="1:21" ht="16.5" customHeight="1" x14ac:dyDescent="0.2">
      <c r="A150" s="405"/>
      <c r="B150" s="406"/>
      <c r="C150" s="979"/>
      <c r="D150" s="1203"/>
      <c r="E150" s="1204"/>
      <c r="F150" s="911"/>
      <c r="G150" s="201"/>
      <c r="H150" s="407"/>
      <c r="I150" s="408"/>
      <c r="J150" s="408"/>
      <c r="K150" s="912"/>
      <c r="L150" s="63"/>
      <c r="M150" s="236"/>
      <c r="N150" s="916"/>
      <c r="P150" s="933"/>
      <c r="Q150" s="933"/>
      <c r="R150" s="933"/>
    </row>
    <row r="151" spans="1:21" ht="44.25" customHeight="1" x14ac:dyDescent="0.2">
      <c r="A151" s="102"/>
      <c r="B151" s="31"/>
      <c r="C151" s="979"/>
      <c r="D151" s="903" t="s">
        <v>170</v>
      </c>
      <c r="E151" s="907"/>
      <c r="F151" s="911"/>
      <c r="G151" s="391"/>
      <c r="H151" s="913"/>
      <c r="I151" s="902"/>
      <c r="J151" s="296"/>
      <c r="K151" s="409" t="s">
        <v>144</v>
      </c>
      <c r="L151" s="410"/>
      <c r="M151" s="411"/>
      <c r="N151" s="412" t="s">
        <v>171</v>
      </c>
      <c r="O151" s="945"/>
      <c r="P151" s="933"/>
      <c r="Q151" s="933"/>
      <c r="T151" s="933"/>
    </row>
    <row r="152" spans="1:21" ht="27.75" customHeight="1" x14ac:dyDescent="0.2">
      <c r="A152" s="102"/>
      <c r="B152" s="31"/>
      <c r="C152" s="315"/>
      <c r="D152" s="1172" t="s">
        <v>172</v>
      </c>
      <c r="E152" s="1206"/>
      <c r="F152" s="908">
        <v>2</v>
      </c>
      <c r="G152" s="920" t="s">
        <v>26</v>
      </c>
      <c r="H152" s="921"/>
      <c r="I152" s="922">
        <v>193.5</v>
      </c>
      <c r="J152" s="922">
        <v>464</v>
      </c>
      <c r="K152" s="82" t="s">
        <v>173</v>
      </c>
      <c r="L152" s="83">
        <v>1</v>
      </c>
      <c r="M152" s="413"/>
      <c r="N152" s="40"/>
      <c r="O152" s="942"/>
      <c r="P152" s="942"/>
      <c r="Q152" s="942"/>
    </row>
    <row r="153" spans="1:21" ht="28.5" customHeight="1" x14ac:dyDescent="0.2">
      <c r="A153" s="102"/>
      <c r="B153" s="31"/>
      <c r="C153" s="315"/>
      <c r="D153" s="1173"/>
      <c r="E153" s="1206"/>
      <c r="F153" s="911"/>
      <c r="G153" s="920" t="s">
        <v>155</v>
      </c>
      <c r="H153" s="921">
        <v>45.7</v>
      </c>
      <c r="I153" s="922"/>
      <c r="J153" s="922"/>
      <c r="K153" s="414" t="s">
        <v>174</v>
      </c>
      <c r="L153" s="83">
        <v>100</v>
      </c>
      <c r="M153" s="415"/>
      <c r="N153" s="85"/>
      <c r="P153" s="933"/>
    </row>
    <row r="154" spans="1:21" ht="28.5" customHeight="1" x14ac:dyDescent="0.2">
      <c r="A154" s="102"/>
      <c r="B154" s="31"/>
      <c r="C154" s="315"/>
      <c r="D154" s="904"/>
      <c r="E154" s="907"/>
      <c r="F154" s="911"/>
      <c r="G154" s="900"/>
      <c r="H154" s="913"/>
      <c r="I154" s="902"/>
      <c r="J154" s="902"/>
      <c r="K154" s="414" t="s">
        <v>175</v>
      </c>
      <c r="L154" s="83"/>
      <c r="M154" s="415">
        <v>100</v>
      </c>
      <c r="N154" s="85"/>
      <c r="P154" s="933"/>
    </row>
    <row r="155" spans="1:21" ht="42" customHeight="1" x14ac:dyDescent="0.2">
      <c r="A155" s="102"/>
      <c r="B155" s="31"/>
      <c r="C155" s="315"/>
      <c r="D155" s="59" t="s">
        <v>176</v>
      </c>
      <c r="E155" s="649"/>
      <c r="F155" s="909"/>
      <c r="G155" s="233"/>
      <c r="H155" s="661"/>
      <c r="I155" s="381"/>
      <c r="J155" s="382"/>
      <c r="K155" s="906" t="s">
        <v>177</v>
      </c>
      <c r="L155" s="42"/>
      <c r="M155" s="232">
        <v>1</v>
      </c>
      <c r="N155" s="915"/>
      <c r="R155" s="933"/>
    </row>
    <row r="156" spans="1:21" ht="41.25" customHeight="1" x14ac:dyDescent="0.2">
      <c r="A156" s="102"/>
      <c r="B156" s="31"/>
      <c r="C156" s="1207"/>
      <c r="D156" s="1172" t="s">
        <v>261</v>
      </c>
      <c r="E156" s="417"/>
      <c r="F156" s="908">
        <v>2</v>
      </c>
      <c r="G156" s="920" t="s">
        <v>26</v>
      </c>
      <c r="H156" s="921">
        <v>15</v>
      </c>
      <c r="I156" s="922">
        <v>20.5</v>
      </c>
      <c r="J156" s="922">
        <v>415.8</v>
      </c>
      <c r="K156" s="302" t="s">
        <v>274</v>
      </c>
      <c r="L156" s="73">
        <v>1</v>
      </c>
      <c r="M156" s="224"/>
      <c r="N156" s="914"/>
      <c r="O156" s="942"/>
      <c r="Q156" s="933"/>
      <c r="R156" s="933"/>
      <c r="U156" s="933"/>
    </row>
    <row r="157" spans="1:21" ht="30" customHeight="1" x14ac:dyDescent="0.2">
      <c r="A157" s="102"/>
      <c r="B157" s="31"/>
      <c r="C157" s="1207"/>
      <c r="D157" s="1173"/>
      <c r="E157" s="907"/>
      <c r="F157" s="418"/>
      <c r="G157" s="900"/>
      <c r="H157" s="419"/>
      <c r="I157" s="902"/>
      <c r="J157" s="420"/>
      <c r="K157" s="906" t="s">
        <v>178</v>
      </c>
      <c r="L157" s="421"/>
      <c r="M157" s="43">
        <v>1</v>
      </c>
      <c r="N157" s="981"/>
      <c r="Q157" s="933"/>
      <c r="R157" s="933"/>
      <c r="U157" s="933"/>
    </row>
    <row r="158" spans="1:21" ht="30" customHeight="1" x14ac:dyDescent="0.2">
      <c r="A158" s="102"/>
      <c r="B158" s="31"/>
      <c r="C158" s="1207"/>
      <c r="D158" s="1173"/>
      <c r="E158" s="910"/>
      <c r="F158" s="423">
        <v>4</v>
      </c>
      <c r="G158" s="900"/>
      <c r="H158" s="419"/>
      <c r="I158" s="902"/>
      <c r="J158" s="420"/>
      <c r="K158" s="906" t="s">
        <v>179</v>
      </c>
      <c r="L158" s="421"/>
      <c r="M158" s="917">
        <v>1</v>
      </c>
      <c r="N158" s="981"/>
      <c r="Q158" s="933"/>
      <c r="R158" s="933"/>
    </row>
    <row r="159" spans="1:21" ht="27.75" customHeight="1" x14ac:dyDescent="0.2">
      <c r="A159" s="102"/>
      <c r="B159" s="31"/>
      <c r="C159" s="1207"/>
      <c r="D159" s="904"/>
      <c r="E159" s="310"/>
      <c r="F159" s="1208">
        <v>5</v>
      </c>
      <c r="G159" s="900"/>
      <c r="H159" s="419"/>
      <c r="I159" s="902"/>
      <c r="J159" s="902"/>
      <c r="K159" s="906" t="s">
        <v>180</v>
      </c>
      <c r="L159" s="421"/>
      <c r="M159" s="917">
        <v>100</v>
      </c>
      <c r="N159" s="981"/>
      <c r="Q159" s="933"/>
      <c r="R159" s="933"/>
    </row>
    <row r="160" spans="1:21" ht="15.75" customHeight="1" x14ac:dyDescent="0.2">
      <c r="A160" s="102"/>
      <c r="B160" s="31"/>
      <c r="C160" s="1207"/>
      <c r="D160" s="904"/>
      <c r="E160" s="310"/>
      <c r="F160" s="1209"/>
      <c r="G160" s="900"/>
      <c r="H160" s="419"/>
      <c r="I160" s="902"/>
      <c r="J160" s="902"/>
      <c r="K160" s="1210" t="s">
        <v>181</v>
      </c>
      <c r="L160" s="421"/>
      <c r="M160" s="917"/>
      <c r="N160" s="981">
        <v>100</v>
      </c>
      <c r="R160" s="933"/>
    </row>
    <row r="161" spans="1:21" ht="14.25" customHeight="1" x14ac:dyDescent="0.2">
      <c r="A161" s="102"/>
      <c r="B161" s="31"/>
      <c r="C161" s="1207"/>
      <c r="D161" s="424"/>
      <c r="E161" s="1212" t="s">
        <v>30</v>
      </c>
      <c r="F161" s="1213"/>
      <c r="G161" s="1214"/>
      <c r="H161" s="425">
        <f>SUM(H130:H160)</f>
        <v>1471.7</v>
      </c>
      <c r="I161" s="425">
        <f t="shared" ref="I161:J161" si="6">SUM(I130:I160)</f>
        <v>3483.4</v>
      </c>
      <c r="J161" s="425">
        <f t="shared" si="6"/>
        <v>1560.3999999999999</v>
      </c>
      <c r="K161" s="1211"/>
      <c r="L161" s="426"/>
      <c r="M161" s="918"/>
      <c r="N161" s="651"/>
      <c r="O161" s="946"/>
      <c r="R161" s="933"/>
    </row>
    <row r="162" spans="1:21" ht="14.25" customHeight="1" thickBot="1" x14ac:dyDescent="0.25">
      <c r="A162" s="428" t="s">
        <v>21</v>
      </c>
      <c r="B162" s="429" t="s">
        <v>32</v>
      </c>
      <c r="C162" s="1189" t="s">
        <v>104</v>
      </c>
      <c r="D162" s="1190"/>
      <c r="E162" s="1190"/>
      <c r="F162" s="1190"/>
      <c r="G162" s="1191"/>
      <c r="H162" s="430">
        <f>H129+H126+H111+H161</f>
        <v>6790.6999999999989</v>
      </c>
      <c r="I162" s="430">
        <f>I129+I126+I111+I161</f>
        <v>8958.5</v>
      </c>
      <c r="J162" s="430">
        <f>J129+J126+J111+J161</f>
        <v>6845.1</v>
      </c>
      <c r="K162" s="1192"/>
      <c r="L162" s="1193"/>
      <c r="M162" s="1193"/>
      <c r="N162" s="1194"/>
    </row>
    <row r="163" spans="1:21" ht="13.5" thickBot="1" x14ac:dyDescent="0.25">
      <c r="A163" s="431" t="s">
        <v>21</v>
      </c>
      <c r="B163" s="432" t="s">
        <v>50</v>
      </c>
      <c r="C163" s="1195" t="s">
        <v>182</v>
      </c>
      <c r="D163" s="1196"/>
      <c r="E163" s="1196"/>
      <c r="F163" s="1196"/>
      <c r="G163" s="1196"/>
      <c r="H163" s="1196"/>
      <c r="I163" s="1196"/>
      <c r="J163" s="1196"/>
      <c r="K163" s="1196"/>
      <c r="L163" s="1196"/>
      <c r="M163" s="1196"/>
      <c r="N163" s="1197"/>
      <c r="Q163" s="933"/>
      <c r="S163" s="933"/>
    </row>
    <row r="164" spans="1:21" ht="30.75" customHeight="1" x14ac:dyDescent="0.2">
      <c r="A164" s="92" t="s">
        <v>21</v>
      </c>
      <c r="B164" s="19" t="s">
        <v>50</v>
      </c>
      <c r="C164" s="372" t="s">
        <v>21</v>
      </c>
      <c r="D164" s="1198" t="s">
        <v>183</v>
      </c>
      <c r="E164" s="1199" t="s">
        <v>184</v>
      </c>
      <c r="F164" s="52" t="s">
        <v>33</v>
      </c>
      <c r="G164" s="374" t="s">
        <v>26</v>
      </c>
      <c r="H164" s="433">
        <v>0</v>
      </c>
      <c r="I164" s="433">
        <v>10</v>
      </c>
      <c r="J164" s="434"/>
      <c r="K164" s="435" t="s">
        <v>185</v>
      </c>
      <c r="L164" s="28"/>
      <c r="M164" s="436">
        <v>1</v>
      </c>
      <c r="N164" s="150"/>
    </row>
    <row r="165" spans="1:21" ht="15" customHeight="1" x14ac:dyDescent="0.2">
      <c r="A165" s="102"/>
      <c r="B165" s="31"/>
      <c r="C165" s="294"/>
      <c r="D165" s="1173"/>
      <c r="E165" s="1200"/>
      <c r="F165" s="57"/>
      <c r="G165" s="277"/>
      <c r="H165" s="376"/>
      <c r="I165" s="376"/>
      <c r="J165" s="377"/>
      <c r="K165" s="1201" t="s">
        <v>186</v>
      </c>
      <c r="L165" s="73"/>
      <c r="M165" s="224">
        <v>1</v>
      </c>
      <c r="N165" s="75"/>
      <c r="R165" s="933"/>
    </row>
    <row r="166" spans="1:21" ht="15.75" customHeight="1" thickBot="1" x14ac:dyDescent="0.25">
      <c r="A166" s="102"/>
      <c r="B166" s="31"/>
      <c r="C166" s="386"/>
      <c r="D166" s="1184"/>
      <c r="E166" s="437"/>
      <c r="F166" s="438"/>
      <c r="G166" s="439" t="s">
        <v>30</v>
      </c>
      <c r="H166" s="440">
        <f t="shared" ref="H166:J166" si="7">SUM(H164:H165)</f>
        <v>0</v>
      </c>
      <c r="I166" s="440">
        <f t="shared" si="7"/>
        <v>10</v>
      </c>
      <c r="J166" s="441">
        <f t="shared" si="7"/>
        <v>0</v>
      </c>
      <c r="K166" s="1202"/>
      <c r="L166" s="42"/>
      <c r="M166" s="232"/>
      <c r="N166" s="44"/>
      <c r="Q166" s="933"/>
    </row>
    <row r="167" spans="1:21" ht="29.25" customHeight="1" x14ac:dyDescent="0.2">
      <c r="A167" s="92" t="s">
        <v>21</v>
      </c>
      <c r="B167" s="19" t="s">
        <v>50</v>
      </c>
      <c r="C167" s="158" t="s">
        <v>32</v>
      </c>
      <c r="D167" s="442" t="s">
        <v>187</v>
      </c>
      <c r="E167" s="1179" t="s">
        <v>188</v>
      </c>
      <c r="F167" s="52">
        <v>2</v>
      </c>
      <c r="G167" s="374" t="s">
        <v>26</v>
      </c>
      <c r="H167" s="443">
        <v>2.4</v>
      </c>
      <c r="I167" s="443">
        <v>32.5</v>
      </c>
      <c r="J167" s="444">
        <v>32</v>
      </c>
      <c r="K167" s="445"/>
      <c r="L167" s="217"/>
      <c r="M167" s="29"/>
      <c r="N167" s="30"/>
      <c r="O167" s="933"/>
      <c r="R167" s="933"/>
    </row>
    <row r="168" spans="1:21" ht="27" customHeight="1" x14ac:dyDescent="0.2">
      <c r="A168" s="102"/>
      <c r="B168" s="31"/>
      <c r="C168" s="51"/>
      <c r="D168" s="1181" t="s">
        <v>189</v>
      </c>
      <c r="E168" s="1180"/>
      <c r="F168" s="57"/>
      <c r="G168" s="67"/>
      <c r="H168" s="446"/>
      <c r="I168" s="191"/>
      <c r="J168" s="192"/>
      <c r="K168" s="435" t="s">
        <v>190</v>
      </c>
      <c r="L168" s="86"/>
      <c r="M168" s="447"/>
      <c r="N168" s="79">
        <v>2</v>
      </c>
      <c r="O168" s="933"/>
      <c r="R168" s="933"/>
    </row>
    <row r="169" spans="1:21" ht="42" customHeight="1" x14ac:dyDescent="0.2">
      <c r="A169" s="102"/>
      <c r="B169" s="31"/>
      <c r="C169" s="51"/>
      <c r="D169" s="1182"/>
      <c r="E169" s="437"/>
      <c r="F169" s="57"/>
      <c r="G169" s="67"/>
      <c r="H169" s="446"/>
      <c r="I169" s="191"/>
      <c r="J169" s="192"/>
      <c r="K169" s="435" t="s">
        <v>191</v>
      </c>
      <c r="L169" s="86">
        <v>1</v>
      </c>
      <c r="M169" s="447"/>
      <c r="N169" s="79"/>
      <c r="O169" s="933"/>
      <c r="R169" s="933"/>
    </row>
    <row r="170" spans="1:21" ht="30" customHeight="1" x14ac:dyDescent="0.2">
      <c r="A170" s="102"/>
      <c r="B170" s="31"/>
      <c r="C170" s="51"/>
      <c r="D170" s="1183"/>
      <c r="E170" s="437"/>
      <c r="F170" s="57"/>
      <c r="G170" s="67"/>
      <c r="H170" s="446"/>
      <c r="I170" s="191"/>
      <c r="J170" s="192"/>
      <c r="K170" s="58" t="s">
        <v>192</v>
      </c>
      <c r="L170" s="86">
        <v>1</v>
      </c>
      <c r="M170" s="447"/>
      <c r="N170" s="79">
        <v>1</v>
      </c>
      <c r="O170" s="933"/>
      <c r="R170" s="933"/>
    </row>
    <row r="171" spans="1:21" ht="29.25" customHeight="1" x14ac:dyDescent="0.2">
      <c r="A171" s="102"/>
      <c r="B171" s="31"/>
      <c r="C171" s="134"/>
      <c r="D171" s="1172" t="s">
        <v>193</v>
      </c>
      <c r="E171" s="448"/>
      <c r="F171" s="61"/>
      <c r="G171" s="1169"/>
      <c r="H171" s="1185"/>
      <c r="I171" s="1178"/>
      <c r="J171" s="1178"/>
      <c r="K171" s="435" t="s">
        <v>194</v>
      </c>
      <c r="L171" s="86"/>
      <c r="M171" s="78">
        <v>50</v>
      </c>
      <c r="N171" s="79">
        <v>100</v>
      </c>
      <c r="O171" s="933"/>
      <c r="R171" s="933"/>
    </row>
    <row r="172" spans="1:21" ht="42" customHeight="1" x14ac:dyDescent="0.2">
      <c r="A172" s="102"/>
      <c r="B172" s="31"/>
      <c r="C172" s="134"/>
      <c r="D172" s="1173"/>
      <c r="E172" s="448"/>
      <c r="F172" s="61"/>
      <c r="G172" s="1169"/>
      <c r="H172" s="1185"/>
      <c r="I172" s="1178"/>
      <c r="J172" s="1178"/>
      <c r="K172" s="449" t="s">
        <v>195</v>
      </c>
      <c r="L172" s="77"/>
      <c r="M172" s="78">
        <v>50</v>
      </c>
      <c r="N172" s="40">
        <v>100</v>
      </c>
      <c r="O172" s="933"/>
      <c r="R172" s="933"/>
    </row>
    <row r="173" spans="1:21" ht="29.25" customHeight="1" thickBot="1" x14ac:dyDescent="0.25">
      <c r="A173" s="117"/>
      <c r="B173" s="18"/>
      <c r="C173" s="450"/>
      <c r="D173" s="1184"/>
      <c r="E173" s="451"/>
      <c r="F173" s="452"/>
      <c r="G173" s="453" t="s">
        <v>30</v>
      </c>
      <c r="H173" s="440">
        <f>SUM(H167:H172)</f>
        <v>2.4</v>
      </c>
      <c r="I173" s="440">
        <f t="shared" ref="I173:J173" si="8">SUM(I167:I172)</f>
        <v>32.5</v>
      </c>
      <c r="J173" s="440">
        <f t="shared" si="8"/>
        <v>32</v>
      </c>
      <c r="K173" s="454" t="s">
        <v>196</v>
      </c>
      <c r="L173" s="455"/>
      <c r="M173" s="456"/>
      <c r="N173" s="146">
        <v>2</v>
      </c>
      <c r="Q173" s="933"/>
    </row>
    <row r="174" spans="1:21" ht="20.25" customHeight="1" x14ac:dyDescent="0.2">
      <c r="A174" s="92" t="s">
        <v>21</v>
      </c>
      <c r="B174" s="19" t="s">
        <v>50</v>
      </c>
      <c r="C174" s="158" t="s">
        <v>50</v>
      </c>
      <c r="D174" s="1186" t="s">
        <v>197</v>
      </c>
      <c r="E174" s="1179" t="s">
        <v>198</v>
      </c>
      <c r="F174" s="458" t="s">
        <v>33</v>
      </c>
      <c r="G174" s="459" t="s">
        <v>26</v>
      </c>
      <c r="H174" s="460">
        <f>252.4+24.2</f>
        <v>276.60000000000002</v>
      </c>
      <c r="I174" s="461">
        <v>217</v>
      </c>
      <c r="J174" s="461">
        <v>146</v>
      </c>
      <c r="K174" s="462"/>
      <c r="L174" s="463"/>
      <c r="M174" s="464"/>
      <c r="N174" s="465"/>
      <c r="Q174" s="933"/>
      <c r="R174" s="933"/>
      <c r="S174" s="933"/>
    </row>
    <row r="175" spans="1:21" s="748" customFormat="1" ht="20.25" customHeight="1" x14ac:dyDescent="0.2">
      <c r="A175" s="102"/>
      <c r="B175" s="31"/>
      <c r="C175" s="51"/>
      <c r="D175" s="1187"/>
      <c r="E175" s="1188"/>
      <c r="F175" s="438"/>
      <c r="G175" s="752" t="s">
        <v>255</v>
      </c>
      <c r="H175" s="753">
        <v>11.5</v>
      </c>
      <c r="I175" s="754"/>
      <c r="J175" s="754"/>
      <c r="K175" s="598"/>
      <c r="L175" s="204"/>
      <c r="M175" s="751"/>
      <c r="N175" s="206"/>
      <c r="O175" s="932"/>
      <c r="P175" s="932"/>
      <c r="Q175" s="933"/>
      <c r="R175" s="933"/>
      <c r="S175" s="933"/>
      <c r="T175" s="932"/>
      <c r="U175" s="932"/>
    </row>
    <row r="176" spans="1:21" ht="39.75" customHeight="1" x14ac:dyDescent="0.2">
      <c r="A176" s="102"/>
      <c r="B176" s="31"/>
      <c r="C176" s="51"/>
      <c r="D176" s="1007" t="s">
        <v>199</v>
      </c>
      <c r="E176" s="466" t="s">
        <v>25</v>
      </c>
      <c r="F176" s="467"/>
      <c r="G176" s="468"/>
      <c r="H176" s="106"/>
      <c r="I176" s="107"/>
      <c r="J176" s="106"/>
      <c r="K176" s="469" t="s">
        <v>200</v>
      </c>
      <c r="L176" s="470">
        <v>1</v>
      </c>
      <c r="M176" s="471"/>
      <c r="N176" s="472"/>
    </row>
    <row r="177" spans="1:17" ht="39.75" customHeight="1" x14ac:dyDescent="0.2">
      <c r="A177" s="400"/>
      <c r="B177" s="401"/>
      <c r="C177" s="561"/>
      <c r="D177" s="666"/>
      <c r="E177" s="601"/>
      <c r="F177" s="618"/>
      <c r="G177" s="1002"/>
      <c r="H177" s="1121"/>
      <c r="I177" s="1120"/>
      <c r="J177" s="1121"/>
      <c r="K177" s="58" t="s">
        <v>201</v>
      </c>
      <c r="L177" s="470">
        <v>30</v>
      </c>
      <c r="M177" s="471">
        <v>2</v>
      </c>
      <c r="N177" s="472"/>
    </row>
    <row r="178" spans="1:17" ht="17.25" customHeight="1" x14ac:dyDescent="0.2">
      <c r="A178" s="102"/>
      <c r="B178" s="31"/>
      <c r="C178" s="51"/>
      <c r="D178" s="666"/>
      <c r="E178" s="332"/>
      <c r="F178" s="467"/>
      <c r="G178" s="468"/>
      <c r="H178" s="473"/>
      <c r="I178" s="474"/>
      <c r="J178" s="107"/>
      <c r="K178" s="475" t="s">
        <v>94</v>
      </c>
      <c r="L178" s="476">
        <v>1</v>
      </c>
      <c r="M178" s="477">
        <v>1</v>
      </c>
      <c r="N178" s="478"/>
    </row>
    <row r="179" spans="1:17" ht="30.75" customHeight="1" x14ac:dyDescent="0.2">
      <c r="A179" s="102"/>
      <c r="B179" s="31"/>
      <c r="C179" s="51"/>
      <c r="D179" s="1166" t="s">
        <v>202</v>
      </c>
      <c r="E179" s="448"/>
      <c r="F179" s="467"/>
      <c r="G179" s="1177"/>
      <c r="H179" s="1170"/>
      <c r="I179" s="1171"/>
      <c r="J179" s="1171"/>
      <c r="K179" s="475" t="s">
        <v>203</v>
      </c>
      <c r="L179" s="470">
        <v>1</v>
      </c>
      <c r="M179" s="479">
        <v>1</v>
      </c>
      <c r="N179" s="472">
        <v>1</v>
      </c>
      <c r="O179" s="947"/>
    </row>
    <row r="180" spans="1:17" ht="42.75" customHeight="1" x14ac:dyDescent="0.2">
      <c r="A180" s="102"/>
      <c r="B180" s="31"/>
      <c r="C180" s="51"/>
      <c r="D180" s="1167"/>
      <c r="E180" s="448"/>
      <c r="F180" s="467"/>
      <c r="G180" s="1177"/>
      <c r="H180" s="1170"/>
      <c r="I180" s="1171"/>
      <c r="J180" s="1171"/>
      <c r="K180" s="475" t="s">
        <v>204</v>
      </c>
      <c r="L180" s="63">
        <v>29000</v>
      </c>
      <c r="M180" s="64">
        <v>31450</v>
      </c>
      <c r="N180" s="40">
        <v>33400</v>
      </c>
      <c r="O180" s="947"/>
    </row>
    <row r="181" spans="1:17" ht="38.25" customHeight="1" x14ac:dyDescent="0.2">
      <c r="A181" s="102"/>
      <c r="B181" s="31"/>
      <c r="C181" s="51"/>
      <c r="D181" s="1167"/>
      <c r="E181" s="448"/>
      <c r="F181" s="467"/>
      <c r="G181" s="1177"/>
      <c r="H181" s="1170"/>
      <c r="I181" s="1171"/>
      <c r="J181" s="1171"/>
      <c r="K181" s="475" t="s">
        <v>205</v>
      </c>
      <c r="L181" s="404">
        <v>5150</v>
      </c>
      <c r="M181" s="480">
        <v>5240</v>
      </c>
      <c r="N181" s="472">
        <v>5578</v>
      </c>
      <c r="O181" s="947"/>
    </row>
    <row r="182" spans="1:17" ht="30.75" customHeight="1" x14ac:dyDescent="0.2">
      <c r="A182" s="102"/>
      <c r="B182" s="31"/>
      <c r="C182" s="51"/>
      <c r="D182" s="1167"/>
      <c r="E182" s="448"/>
      <c r="F182" s="467"/>
      <c r="G182" s="1177"/>
      <c r="H182" s="1170"/>
      <c r="I182" s="1171"/>
      <c r="J182" s="1171"/>
      <c r="K182" s="58" t="s">
        <v>206</v>
      </c>
      <c r="L182" s="38">
        <v>1</v>
      </c>
      <c r="M182" s="43">
        <v>1</v>
      </c>
      <c r="N182" s="40">
        <v>1</v>
      </c>
      <c r="O182" s="947"/>
    </row>
    <row r="183" spans="1:17" ht="42" customHeight="1" x14ac:dyDescent="0.2">
      <c r="A183" s="102"/>
      <c r="B183" s="31"/>
      <c r="C183" s="51"/>
      <c r="D183" s="1168"/>
      <c r="E183" s="448"/>
      <c r="F183" s="467"/>
      <c r="G183" s="1177"/>
      <c r="H183" s="1170"/>
      <c r="I183" s="1171"/>
      <c r="J183" s="1171"/>
      <c r="K183" s="70" t="s">
        <v>207</v>
      </c>
      <c r="L183" s="63">
        <v>5100</v>
      </c>
      <c r="M183" s="236">
        <v>5100</v>
      </c>
      <c r="N183" s="65">
        <v>5100</v>
      </c>
      <c r="O183" s="947"/>
      <c r="Q183" s="933"/>
    </row>
    <row r="184" spans="1:17" ht="28.5" customHeight="1" x14ac:dyDescent="0.2">
      <c r="A184" s="102"/>
      <c r="B184" s="31"/>
      <c r="C184" s="134"/>
      <c r="D184" s="1166" t="s">
        <v>208</v>
      </c>
      <c r="E184" s="448"/>
      <c r="F184" s="467"/>
      <c r="G184" s="1177"/>
      <c r="H184" s="1170"/>
      <c r="I184" s="1171"/>
      <c r="J184" s="1171"/>
      <c r="K184" s="70" t="s">
        <v>209</v>
      </c>
      <c r="L184" s="63">
        <v>1</v>
      </c>
      <c r="M184" s="236">
        <v>1</v>
      </c>
      <c r="N184" s="65">
        <v>1</v>
      </c>
      <c r="O184" s="947"/>
      <c r="Q184" s="933"/>
    </row>
    <row r="185" spans="1:17" ht="28.5" customHeight="1" x14ac:dyDescent="0.2">
      <c r="A185" s="102"/>
      <c r="B185" s="31"/>
      <c r="C185" s="134"/>
      <c r="D185" s="1168"/>
      <c r="E185" s="448"/>
      <c r="F185" s="467"/>
      <c r="G185" s="1177"/>
      <c r="H185" s="1170"/>
      <c r="I185" s="1171"/>
      <c r="J185" s="1171"/>
      <c r="K185" s="70" t="s">
        <v>210</v>
      </c>
      <c r="L185" s="63">
        <v>1</v>
      </c>
      <c r="M185" s="236"/>
      <c r="N185" s="65"/>
      <c r="O185" s="947"/>
      <c r="Q185" s="933"/>
    </row>
    <row r="186" spans="1:17" ht="15.75" customHeight="1" x14ac:dyDescent="0.2">
      <c r="A186" s="102"/>
      <c r="B186" s="31"/>
      <c r="C186" s="134"/>
      <c r="D186" s="1166" t="s">
        <v>211</v>
      </c>
      <c r="E186" s="448"/>
      <c r="F186" s="467"/>
      <c r="G186" s="1177"/>
      <c r="H186" s="1170"/>
      <c r="I186" s="1171"/>
      <c r="J186" s="1171"/>
      <c r="K186" s="475" t="s">
        <v>212</v>
      </c>
      <c r="L186" s="404">
        <v>1</v>
      </c>
      <c r="M186" s="480"/>
      <c r="N186" s="481"/>
      <c r="O186" s="947"/>
      <c r="Q186" s="933"/>
    </row>
    <row r="187" spans="1:17" ht="16.5" customHeight="1" x14ac:dyDescent="0.2">
      <c r="A187" s="102"/>
      <c r="B187" s="31"/>
      <c r="C187" s="134"/>
      <c r="D187" s="1167"/>
      <c r="E187" s="448"/>
      <c r="F187" s="467"/>
      <c r="G187" s="1177"/>
      <c r="H187" s="1170"/>
      <c r="I187" s="1171"/>
      <c r="J187" s="1171"/>
      <c r="K187" s="475" t="s">
        <v>213</v>
      </c>
      <c r="L187" s="404">
        <v>1</v>
      </c>
      <c r="M187" s="482"/>
      <c r="N187" s="481"/>
      <c r="O187" s="947"/>
      <c r="Q187" s="933"/>
    </row>
    <row r="188" spans="1:17" ht="28.5" customHeight="1" x14ac:dyDescent="0.2">
      <c r="A188" s="102"/>
      <c r="B188" s="31"/>
      <c r="C188" s="134"/>
      <c r="D188" s="1168"/>
      <c r="E188" s="448"/>
      <c r="F188" s="467"/>
      <c r="G188" s="1177"/>
      <c r="H188" s="1170"/>
      <c r="I188" s="1171"/>
      <c r="J188" s="1171"/>
      <c r="K188" s="475" t="s">
        <v>214</v>
      </c>
      <c r="L188" s="404">
        <v>20</v>
      </c>
      <c r="M188" s="482">
        <v>70</v>
      </c>
      <c r="N188" s="481">
        <v>100</v>
      </c>
      <c r="O188" s="947"/>
      <c r="Q188" s="933"/>
    </row>
    <row r="189" spans="1:17" ht="17.25" customHeight="1" x14ac:dyDescent="0.2">
      <c r="A189" s="102"/>
      <c r="B189" s="31"/>
      <c r="C189" s="134"/>
      <c r="D189" s="1166" t="s">
        <v>215</v>
      </c>
      <c r="E189" s="448"/>
      <c r="F189" s="467"/>
      <c r="G189" s="1169"/>
      <c r="H189" s="1170"/>
      <c r="I189" s="1171"/>
      <c r="J189" s="1171"/>
      <c r="K189" s="475" t="s">
        <v>216</v>
      </c>
      <c r="L189" s="404"/>
      <c r="M189" s="482">
        <v>1</v>
      </c>
      <c r="N189" s="481"/>
      <c r="O189" s="947"/>
      <c r="Q189" s="933"/>
    </row>
    <row r="190" spans="1:17" ht="28.5" customHeight="1" x14ac:dyDescent="0.2">
      <c r="A190" s="102"/>
      <c r="B190" s="31"/>
      <c r="C190" s="134"/>
      <c r="D190" s="1167"/>
      <c r="E190" s="448"/>
      <c r="F190" s="467"/>
      <c r="G190" s="1169"/>
      <c r="H190" s="1170"/>
      <c r="I190" s="1171"/>
      <c r="J190" s="1171"/>
      <c r="K190" s="475" t="s">
        <v>217</v>
      </c>
      <c r="L190" s="404"/>
      <c r="M190" s="482">
        <v>1</v>
      </c>
      <c r="N190" s="481">
        <v>1</v>
      </c>
      <c r="O190" s="947"/>
      <c r="Q190" s="933"/>
    </row>
    <row r="191" spans="1:17" ht="28.5" customHeight="1" x14ac:dyDescent="0.2">
      <c r="A191" s="102"/>
      <c r="B191" s="31"/>
      <c r="C191" s="134"/>
      <c r="D191" s="1167"/>
      <c r="E191" s="448"/>
      <c r="F191" s="467"/>
      <c r="G191" s="1169"/>
      <c r="H191" s="1170"/>
      <c r="I191" s="1171"/>
      <c r="J191" s="1171"/>
      <c r="K191" s="475" t="s">
        <v>218</v>
      </c>
      <c r="L191" s="404"/>
      <c r="M191" s="482">
        <v>30</v>
      </c>
      <c r="N191" s="481">
        <v>50</v>
      </c>
      <c r="O191" s="947"/>
      <c r="Q191" s="933"/>
    </row>
    <row r="192" spans="1:17" ht="42" customHeight="1" x14ac:dyDescent="0.2">
      <c r="A192" s="102"/>
      <c r="B192" s="31"/>
      <c r="C192" s="134"/>
      <c r="D192" s="1168"/>
      <c r="E192" s="448"/>
      <c r="F192" s="467"/>
      <c r="G192" s="1169"/>
      <c r="H192" s="1170"/>
      <c r="I192" s="1171"/>
      <c r="J192" s="1171"/>
      <c r="K192" s="483" t="s">
        <v>219</v>
      </c>
      <c r="L192" s="476"/>
      <c r="M192" s="482"/>
      <c r="N192" s="478">
        <v>20</v>
      </c>
      <c r="O192" s="947"/>
      <c r="Q192" s="933"/>
    </row>
    <row r="193" spans="1:21" ht="28.5" customHeight="1" x14ac:dyDescent="0.2">
      <c r="A193" s="102"/>
      <c r="B193" s="31"/>
      <c r="C193" s="134"/>
      <c r="D193" s="1172" t="s">
        <v>220</v>
      </c>
      <c r="E193" s="484"/>
      <c r="F193" s="61"/>
      <c r="G193" s="1169"/>
      <c r="H193" s="1174"/>
      <c r="I193" s="1175"/>
      <c r="J193" s="1176"/>
      <c r="K193" s="485" t="s">
        <v>221</v>
      </c>
      <c r="L193" s="486">
        <v>1</v>
      </c>
      <c r="M193" s="479"/>
      <c r="N193" s="487">
        <v>2</v>
      </c>
      <c r="O193" s="947"/>
      <c r="Q193" s="933"/>
      <c r="R193" s="933"/>
    </row>
    <row r="194" spans="1:21" ht="41.25" customHeight="1" x14ac:dyDescent="0.2">
      <c r="A194" s="102"/>
      <c r="B194" s="31"/>
      <c r="C194" s="134"/>
      <c r="D194" s="1173"/>
      <c r="E194" s="484"/>
      <c r="F194" s="61"/>
      <c r="G194" s="1169"/>
      <c r="H194" s="1174"/>
      <c r="I194" s="1175"/>
      <c r="J194" s="1176"/>
      <c r="K194" s="485" t="s">
        <v>222</v>
      </c>
      <c r="L194" s="486">
        <v>1</v>
      </c>
      <c r="M194" s="479"/>
      <c r="N194" s="487"/>
      <c r="O194" s="947"/>
      <c r="Q194" s="933"/>
      <c r="R194" s="933"/>
    </row>
    <row r="195" spans="1:21" ht="15" customHeight="1" thickBot="1" x14ac:dyDescent="0.25">
      <c r="A195" s="102"/>
      <c r="B195" s="31"/>
      <c r="C195" s="386"/>
      <c r="D195" s="298"/>
      <c r="E195" s="484"/>
      <c r="F195" s="438"/>
      <c r="G195" s="453" t="s">
        <v>30</v>
      </c>
      <c r="H195" s="440">
        <f>SUM(H174:H194)</f>
        <v>288.10000000000002</v>
      </c>
      <c r="I195" s="440">
        <f t="shared" ref="I195:J195" si="9">SUM(I174:I194)</f>
        <v>217</v>
      </c>
      <c r="J195" s="440">
        <f t="shared" si="9"/>
        <v>146</v>
      </c>
      <c r="K195" s="488" t="s">
        <v>94</v>
      </c>
      <c r="L195" s="486"/>
      <c r="M195" s="489"/>
      <c r="N195" s="487">
        <v>1</v>
      </c>
      <c r="Q195" s="933"/>
    </row>
    <row r="196" spans="1:21" ht="42" customHeight="1" x14ac:dyDescent="0.2">
      <c r="A196" s="92" t="s">
        <v>21</v>
      </c>
      <c r="B196" s="19" t="s">
        <v>50</v>
      </c>
      <c r="C196" s="158" t="s">
        <v>57</v>
      </c>
      <c r="D196" s="490" t="s">
        <v>223</v>
      </c>
      <c r="E196" s="491"/>
      <c r="F196" s="1145">
        <v>2</v>
      </c>
      <c r="G196" s="459" t="s">
        <v>26</v>
      </c>
      <c r="H196" s="492"/>
      <c r="I196" s="493">
        <v>60</v>
      </c>
      <c r="J196" s="493">
        <v>35</v>
      </c>
      <c r="K196" s="494"/>
      <c r="L196" s="161"/>
      <c r="M196" s="495"/>
      <c r="N196" s="163"/>
      <c r="Q196" s="933"/>
      <c r="S196" s="933"/>
    </row>
    <row r="197" spans="1:21" ht="42" customHeight="1" x14ac:dyDescent="0.2">
      <c r="A197" s="102"/>
      <c r="B197" s="31"/>
      <c r="C197" s="51"/>
      <c r="D197" s="496" t="s">
        <v>224</v>
      </c>
      <c r="E197" s="497" t="s">
        <v>225</v>
      </c>
      <c r="F197" s="1146"/>
      <c r="G197" s="202"/>
      <c r="H197" s="498"/>
      <c r="I197" s="499"/>
      <c r="J197" s="499"/>
      <c r="K197" s="435" t="s">
        <v>226</v>
      </c>
      <c r="L197" s="500"/>
      <c r="M197" s="501">
        <v>1</v>
      </c>
      <c r="N197" s="502"/>
      <c r="Q197" s="933"/>
      <c r="R197" s="933"/>
    </row>
    <row r="198" spans="1:21" ht="29.25" customHeight="1" x14ac:dyDescent="0.2">
      <c r="A198" s="102"/>
      <c r="B198" s="31"/>
      <c r="C198" s="51"/>
      <c r="D198" s="503" t="s">
        <v>227</v>
      </c>
      <c r="E198" s="437"/>
      <c r="F198" s="1146"/>
      <c r="G198" s="397"/>
      <c r="H198" s="504"/>
      <c r="I198" s="505"/>
      <c r="J198" s="505"/>
      <c r="K198" s="475" t="s">
        <v>228</v>
      </c>
      <c r="L198" s="404"/>
      <c r="M198" s="480">
        <v>1</v>
      </c>
      <c r="N198" s="481"/>
      <c r="Q198" s="933"/>
      <c r="R198" s="933"/>
      <c r="T198" s="933"/>
    </row>
    <row r="199" spans="1:21" ht="29.25" customHeight="1" thickBot="1" x14ac:dyDescent="0.25">
      <c r="A199" s="117"/>
      <c r="B199" s="18"/>
      <c r="C199" s="450"/>
      <c r="D199" s="506"/>
      <c r="E199" s="451"/>
      <c r="F199" s="1147"/>
      <c r="G199" s="453" t="s">
        <v>30</v>
      </c>
      <c r="H199" s="507"/>
      <c r="I199" s="508">
        <f>SUM(I196:I198)</f>
        <v>60</v>
      </c>
      <c r="J199" s="508">
        <f>SUM(J196:J198)</f>
        <v>35</v>
      </c>
      <c r="K199" s="475" t="s">
        <v>229</v>
      </c>
      <c r="L199" s="509"/>
      <c r="M199" s="510">
        <v>10</v>
      </c>
      <c r="N199" s="511">
        <v>20</v>
      </c>
      <c r="R199" s="933"/>
    </row>
    <row r="200" spans="1:21" ht="14.25" customHeight="1" thickBot="1" x14ac:dyDescent="0.25">
      <c r="A200" s="512" t="s">
        <v>21</v>
      </c>
      <c r="B200" s="513" t="s">
        <v>50</v>
      </c>
      <c r="C200" s="1148" t="s">
        <v>104</v>
      </c>
      <c r="D200" s="1149"/>
      <c r="E200" s="1149"/>
      <c r="F200" s="1149"/>
      <c r="G200" s="1150"/>
      <c r="H200" s="514">
        <f>H199+H173+H166+H195</f>
        <v>290.5</v>
      </c>
      <c r="I200" s="514">
        <f>I199+I173+I166+I195</f>
        <v>319.5</v>
      </c>
      <c r="J200" s="514">
        <f>J199+J173+J166+J195</f>
        <v>213</v>
      </c>
      <c r="K200" s="1151"/>
      <c r="L200" s="1152"/>
      <c r="M200" s="1152"/>
      <c r="N200" s="1153"/>
    </row>
    <row r="201" spans="1:21" ht="14.25" customHeight="1" thickBot="1" x14ac:dyDescent="0.25">
      <c r="A201" s="17" t="s">
        <v>21</v>
      </c>
      <c r="B201" s="1154" t="s">
        <v>230</v>
      </c>
      <c r="C201" s="1155"/>
      <c r="D201" s="1155"/>
      <c r="E201" s="1155"/>
      <c r="F201" s="1155"/>
      <c r="G201" s="1156"/>
      <c r="H201" s="515">
        <f>+H200+H162+H72</f>
        <v>8803.7999999999993</v>
      </c>
      <c r="I201" s="516">
        <f>+I200+I162+I72</f>
        <v>11121.7</v>
      </c>
      <c r="J201" s="516">
        <f>+J200+J162+J72</f>
        <v>8801.2000000000007</v>
      </c>
      <c r="K201" s="1157"/>
      <c r="L201" s="1158"/>
      <c r="M201" s="1158"/>
      <c r="N201" s="1159"/>
    </row>
    <row r="202" spans="1:21" ht="14.25" customHeight="1" thickBot="1" x14ac:dyDescent="0.25">
      <c r="A202" s="517" t="s">
        <v>76</v>
      </c>
      <c r="B202" s="1160" t="s">
        <v>231</v>
      </c>
      <c r="C202" s="1161"/>
      <c r="D202" s="1161"/>
      <c r="E202" s="1161"/>
      <c r="F202" s="1161"/>
      <c r="G202" s="1162"/>
      <c r="H202" s="518">
        <f t="shared" ref="H202:J202" si="10">+H201</f>
        <v>8803.7999999999993</v>
      </c>
      <c r="I202" s="519">
        <f t="shared" si="10"/>
        <v>11121.7</v>
      </c>
      <c r="J202" s="519">
        <f t="shared" si="10"/>
        <v>8801.2000000000007</v>
      </c>
      <c r="K202" s="1163"/>
      <c r="L202" s="1164"/>
      <c r="M202" s="1164"/>
      <c r="N202" s="1165"/>
    </row>
    <row r="203" spans="1:21" ht="24.75" customHeight="1" thickBot="1" x14ac:dyDescent="0.25">
      <c r="A203" s="1141" t="s">
        <v>232</v>
      </c>
      <c r="B203" s="1141"/>
      <c r="C203" s="1141"/>
      <c r="D203" s="1141"/>
      <c r="E203" s="1141"/>
      <c r="F203" s="1141"/>
      <c r="G203" s="1141"/>
      <c r="H203" s="1141"/>
      <c r="I203" s="1141"/>
      <c r="J203" s="1141"/>
      <c r="K203" s="520"/>
      <c r="L203" s="521"/>
      <c r="M203" s="521"/>
      <c r="N203" s="521"/>
    </row>
    <row r="204" spans="1:21" ht="63.75" customHeight="1" x14ac:dyDescent="0.2">
      <c r="A204" s="1142" t="s">
        <v>233</v>
      </c>
      <c r="B204" s="1143"/>
      <c r="C204" s="1143"/>
      <c r="D204" s="1143"/>
      <c r="E204" s="1143"/>
      <c r="F204" s="1143"/>
      <c r="G204" s="1144"/>
      <c r="H204" s="522" t="s">
        <v>234</v>
      </c>
      <c r="I204" s="523" t="s">
        <v>235</v>
      </c>
      <c r="J204" s="523" t="s">
        <v>236</v>
      </c>
      <c r="K204" s="524"/>
      <c r="L204" s="1129"/>
      <c r="M204" s="1129"/>
      <c r="N204" s="1129"/>
    </row>
    <row r="205" spans="1:21" ht="15.75" customHeight="1" x14ac:dyDescent="0.2">
      <c r="A205" s="1132" t="s">
        <v>237</v>
      </c>
      <c r="B205" s="1133"/>
      <c r="C205" s="1133"/>
      <c r="D205" s="1133"/>
      <c r="E205" s="1133"/>
      <c r="F205" s="1133"/>
      <c r="G205" s="1134"/>
      <c r="H205" s="525">
        <f>SUM(H206:H213)</f>
        <v>8650.2000000000007</v>
      </c>
      <c r="I205" s="526">
        <f>SUM(I206:I213)</f>
        <v>10401.1</v>
      </c>
      <c r="J205" s="526">
        <f>SUM(J206:J213)</f>
        <v>8801.2000000000007</v>
      </c>
      <c r="K205" s="524"/>
      <c r="L205" s="1129"/>
      <c r="M205" s="1129"/>
      <c r="N205" s="1129"/>
    </row>
    <row r="206" spans="1:21" ht="13.5" customHeight="1" x14ac:dyDescent="0.2">
      <c r="A206" s="1135" t="s">
        <v>238</v>
      </c>
      <c r="B206" s="1136"/>
      <c r="C206" s="1136"/>
      <c r="D206" s="1136"/>
      <c r="E206" s="1136"/>
      <c r="F206" s="1136"/>
      <c r="G206" s="1137"/>
      <c r="H206" s="527">
        <f>SUMIF(G14:G198,"sb",H14:H198)</f>
        <v>6779.2000000000007</v>
      </c>
      <c r="I206" s="368">
        <f>SUMIF(G14:G199,"sb",I14:I199)</f>
        <v>8605.4</v>
      </c>
      <c r="J206" s="368">
        <f>SUMIF(G14:G199,"sb",J14:J199)</f>
        <v>7948.4000000000005</v>
      </c>
      <c r="K206" s="528"/>
      <c r="L206" s="1130"/>
      <c r="M206" s="1130"/>
      <c r="N206" s="1130"/>
    </row>
    <row r="207" spans="1:21" s="842" customFormat="1" ht="28.5" customHeight="1" x14ac:dyDescent="0.2">
      <c r="A207" s="1138" t="s">
        <v>272</v>
      </c>
      <c r="B207" s="1139"/>
      <c r="C207" s="1139"/>
      <c r="D207" s="1139"/>
      <c r="E207" s="1139"/>
      <c r="F207" s="1139"/>
      <c r="G207" s="1140"/>
      <c r="H207" s="527">
        <f>SUMIF(G16:G199,"sb(es)",H16:H199)</f>
        <v>866.1</v>
      </c>
      <c r="I207" s="527">
        <f>SUMIF(G16:G199,"sb(es)",I16:I199)</f>
        <v>1152.3</v>
      </c>
      <c r="J207" s="368">
        <f>SUMIF(G16:G199,"sb(es)",J16:J199)</f>
        <v>202</v>
      </c>
      <c r="K207" s="840"/>
      <c r="L207" s="840"/>
      <c r="M207" s="840"/>
      <c r="N207" s="840"/>
      <c r="O207" s="932"/>
      <c r="P207" s="932"/>
      <c r="Q207" s="932"/>
      <c r="R207" s="932"/>
      <c r="S207" s="932"/>
      <c r="T207" s="932"/>
      <c r="U207" s="932"/>
    </row>
    <row r="208" spans="1:21" ht="27.75" customHeight="1" x14ac:dyDescent="0.2">
      <c r="A208" s="1138" t="s">
        <v>239</v>
      </c>
      <c r="B208" s="1139"/>
      <c r="C208" s="1139"/>
      <c r="D208" s="1139"/>
      <c r="E208" s="1139"/>
      <c r="F208" s="1139"/>
      <c r="G208" s="1140"/>
      <c r="H208" s="527">
        <f>SUMIF(G23:G195,"sb(esa)",H23:H195)</f>
        <v>46</v>
      </c>
      <c r="I208" s="368"/>
      <c r="J208" s="368"/>
      <c r="K208" s="528"/>
      <c r="L208" s="528"/>
      <c r="M208" s="528"/>
      <c r="N208" s="528"/>
    </row>
    <row r="209" spans="1:21" ht="14.25" customHeight="1" x14ac:dyDescent="0.2">
      <c r="A209" s="1135" t="s">
        <v>240</v>
      </c>
      <c r="B209" s="1136"/>
      <c r="C209" s="1136"/>
      <c r="D209" s="1136"/>
      <c r="E209" s="1136"/>
      <c r="F209" s="1136"/>
      <c r="G209" s="1137"/>
      <c r="H209" s="527">
        <f>SUMIF(G23:G199,"sb(l)",H23:H199)</f>
        <v>209.39999999999998</v>
      </c>
      <c r="I209" s="368"/>
      <c r="J209" s="368"/>
      <c r="K209" s="528"/>
      <c r="L209" s="528"/>
      <c r="M209" s="528"/>
      <c r="N209" s="528"/>
    </row>
    <row r="210" spans="1:21" ht="14.25" customHeight="1" x14ac:dyDescent="0.2">
      <c r="A210" s="1135" t="s">
        <v>241</v>
      </c>
      <c r="B210" s="1136"/>
      <c r="C210" s="1136"/>
      <c r="D210" s="1136"/>
      <c r="E210" s="1136"/>
      <c r="F210" s="1136"/>
      <c r="G210" s="1137"/>
      <c r="H210" s="527">
        <f>SUMIF(G14:G194,"sb(vr)",H14:H194)</f>
        <v>222.7</v>
      </c>
      <c r="I210" s="368">
        <f>SUMIF(G14:G194,"sb(vr)",I14:I194)</f>
        <v>222.7</v>
      </c>
      <c r="J210" s="368">
        <f>SUMIF(G14:G194,"sb(vr)",J14:J194)</f>
        <v>222.7</v>
      </c>
      <c r="K210" s="3"/>
      <c r="L210" s="528"/>
      <c r="M210" s="528"/>
      <c r="N210" s="528"/>
    </row>
    <row r="211" spans="1:21" s="748" customFormat="1" ht="14.25" customHeight="1" x14ac:dyDescent="0.2">
      <c r="A211" s="1135" t="s">
        <v>256</v>
      </c>
      <c r="B211" s="1136"/>
      <c r="C211" s="1136"/>
      <c r="D211" s="1136"/>
      <c r="E211" s="1136"/>
      <c r="F211" s="1136"/>
      <c r="G211" s="1137"/>
      <c r="H211" s="527">
        <f>SUMIF(G20:G195,"sb(vrl)",H20:H195)</f>
        <v>31.5</v>
      </c>
      <c r="I211" s="368"/>
      <c r="J211" s="368"/>
      <c r="L211" s="746"/>
      <c r="M211" s="746"/>
      <c r="N211" s="746"/>
      <c r="O211" s="932"/>
      <c r="P211" s="932"/>
      <c r="Q211" s="932"/>
      <c r="R211" s="932"/>
      <c r="S211" s="932"/>
      <c r="T211" s="932"/>
      <c r="U211" s="932"/>
    </row>
    <row r="212" spans="1:21" ht="27.75" customHeight="1" x14ac:dyDescent="0.2">
      <c r="A212" s="1138" t="s">
        <v>242</v>
      </c>
      <c r="B212" s="1139"/>
      <c r="C212" s="1139"/>
      <c r="D212" s="1139"/>
      <c r="E212" s="1139"/>
      <c r="F212" s="1139"/>
      <c r="G212" s="1140"/>
      <c r="H212" s="529">
        <f>SUMIF(G20:G194,"sb(sp)",H20:H194)</f>
        <v>433.9</v>
      </c>
      <c r="I212" s="530">
        <f>SUMIF(G23:G194,"sb(sp)",I23:I194)</f>
        <v>420.7</v>
      </c>
      <c r="J212" s="530">
        <f>SUMIF(G23:G194,"sb(sp)",J23:J194)</f>
        <v>428.1</v>
      </c>
      <c r="K212" s="531"/>
      <c r="L212" s="1130"/>
      <c r="M212" s="1130"/>
      <c r="N212" s="1130"/>
    </row>
    <row r="213" spans="1:21" x14ac:dyDescent="0.2">
      <c r="A213" s="1138" t="s">
        <v>243</v>
      </c>
      <c r="B213" s="1139"/>
      <c r="C213" s="1139"/>
      <c r="D213" s="1139"/>
      <c r="E213" s="1139"/>
      <c r="F213" s="1139"/>
      <c r="G213" s="1140"/>
      <c r="H213" s="532">
        <f>SUMIF(G23:G194,"sb(spl)",H23:H194)</f>
        <v>61.4</v>
      </c>
      <c r="I213" s="533">
        <f>SUMIF(G23:G194,"sb(spl)",I23:I194)</f>
        <v>0</v>
      </c>
      <c r="J213" s="533">
        <f>SUMIF(G23:G194,"sb(spl)",J23:J194)</f>
        <v>0</v>
      </c>
      <c r="K213" s="531"/>
      <c r="L213" s="528"/>
      <c r="M213" s="528"/>
      <c r="N213" s="528"/>
    </row>
    <row r="214" spans="1:21" x14ac:dyDescent="0.2">
      <c r="A214" s="1132" t="s">
        <v>244</v>
      </c>
      <c r="B214" s="1133"/>
      <c r="C214" s="1133"/>
      <c r="D214" s="1133"/>
      <c r="E214" s="1133"/>
      <c r="F214" s="1133"/>
      <c r="G214" s="1134"/>
      <c r="H214" s="534">
        <f>SUM(H215:H216)</f>
        <v>153.6</v>
      </c>
      <c r="I214" s="535">
        <f>SUM(I215:I216)</f>
        <v>720.59999999999991</v>
      </c>
      <c r="J214" s="535">
        <f>SUM(J215:J216)</f>
        <v>0</v>
      </c>
      <c r="K214" s="524"/>
      <c r="L214" s="1129"/>
      <c r="M214" s="1129"/>
      <c r="N214" s="1129"/>
    </row>
    <row r="215" spans="1:21" x14ac:dyDescent="0.2">
      <c r="A215" s="1135" t="s">
        <v>245</v>
      </c>
      <c r="B215" s="1136"/>
      <c r="C215" s="1136"/>
      <c r="D215" s="1136"/>
      <c r="E215" s="1136"/>
      <c r="F215" s="1136"/>
      <c r="G215" s="1137"/>
      <c r="H215" s="527">
        <f>SUMIF(G20:G194,"es",H20:H194)</f>
        <v>130</v>
      </c>
      <c r="I215" s="368">
        <f>SUMIF(G23:G194,"es",I23:I194)</f>
        <v>376.7</v>
      </c>
      <c r="J215" s="368">
        <f>SUMIF(G23:G194,"es",J23:J194)</f>
        <v>0</v>
      </c>
      <c r="K215" s="528"/>
      <c r="L215" s="1130"/>
      <c r="M215" s="1130"/>
      <c r="N215" s="1130"/>
    </row>
    <row r="216" spans="1:21" x14ac:dyDescent="0.2">
      <c r="A216" s="1135" t="s">
        <v>246</v>
      </c>
      <c r="B216" s="1136"/>
      <c r="C216" s="1136"/>
      <c r="D216" s="1136"/>
      <c r="E216" s="1136"/>
      <c r="F216" s="1136"/>
      <c r="G216" s="1137"/>
      <c r="H216" s="527">
        <f>SUMIF(G20:G194,"kt",H20:H194)</f>
        <v>23.6</v>
      </c>
      <c r="I216" s="536">
        <f>SUMIF(G23:G183,"kt",I23:I183)</f>
        <v>343.9</v>
      </c>
      <c r="J216" s="536">
        <f>SUMIF(G23:G183,"kt",J23:J183)</f>
        <v>0</v>
      </c>
      <c r="K216" s="528"/>
      <c r="L216" s="528"/>
      <c r="M216" s="528"/>
      <c r="N216" s="528"/>
      <c r="S216" s="933"/>
    </row>
    <row r="217" spans="1:21" ht="13.5" thickBot="1" x14ac:dyDescent="0.25">
      <c r="A217" s="1126" t="s">
        <v>30</v>
      </c>
      <c r="B217" s="1127"/>
      <c r="C217" s="1127"/>
      <c r="D217" s="1127"/>
      <c r="E217" s="1127"/>
      <c r="F217" s="1127"/>
      <c r="G217" s="1128"/>
      <c r="H217" s="176">
        <f>H214+H205</f>
        <v>8803.8000000000011</v>
      </c>
      <c r="I217" s="177">
        <f>I214+I205</f>
        <v>11121.7</v>
      </c>
      <c r="J217" s="177">
        <f>J214+J205</f>
        <v>8801.2000000000007</v>
      </c>
      <c r="K217" s="524"/>
      <c r="L217" s="1129"/>
      <c r="M217" s="1129"/>
      <c r="N217" s="1129"/>
    </row>
    <row r="218" spans="1:21" x14ac:dyDescent="0.2">
      <c r="A218" s="537"/>
      <c r="B218" s="538"/>
      <c r="C218" s="537"/>
      <c r="D218" s="539"/>
      <c r="K218" s="540"/>
      <c r="L218" s="1130"/>
      <c r="M218" s="1130"/>
      <c r="N218" s="1130"/>
    </row>
    <row r="219" spans="1:21" x14ac:dyDescent="0.2">
      <c r="G219" s="3"/>
      <c r="K219" s="520"/>
    </row>
    <row r="220" spans="1:21" ht="16.5" customHeight="1" x14ac:dyDescent="0.2">
      <c r="E220" s="1131" t="s">
        <v>276</v>
      </c>
      <c r="F220" s="1131"/>
      <c r="G220" s="1131"/>
      <c r="H220" s="1131"/>
      <c r="I220" s="1131"/>
      <c r="J220" s="1131"/>
    </row>
    <row r="221" spans="1:21" x14ac:dyDescent="0.2">
      <c r="G221" s="3"/>
    </row>
    <row r="222" spans="1:21" x14ac:dyDescent="0.2">
      <c r="G222" s="3"/>
    </row>
  </sheetData>
  <mergeCells count="178">
    <mergeCell ref="K1:N1"/>
    <mergeCell ref="A2:N2"/>
    <mergeCell ref="A3:N3"/>
    <mergeCell ref="A4:N4"/>
    <mergeCell ref="L5:N5"/>
    <mergeCell ref="A6:A9"/>
    <mergeCell ref="B6:B9"/>
    <mergeCell ref="C6:C9"/>
    <mergeCell ref="D6:D9"/>
    <mergeCell ref="E6:E9"/>
    <mergeCell ref="D27:D33"/>
    <mergeCell ref="D34:D35"/>
    <mergeCell ref="D36:D37"/>
    <mergeCell ref="D39:D40"/>
    <mergeCell ref="D41:D42"/>
    <mergeCell ref="N8:N9"/>
    <mergeCell ref="A10:N10"/>
    <mergeCell ref="A11:N11"/>
    <mergeCell ref="B12:N12"/>
    <mergeCell ref="C13:N13"/>
    <mergeCell ref="A14:A19"/>
    <mergeCell ref="F6:F9"/>
    <mergeCell ref="G6:G9"/>
    <mergeCell ref="H6:H9"/>
    <mergeCell ref="I6:I9"/>
    <mergeCell ref="J6:J9"/>
    <mergeCell ref="K6:N6"/>
    <mergeCell ref="K7:K9"/>
    <mergeCell ref="L7:N7"/>
    <mergeCell ref="L8:L9"/>
    <mergeCell ref="M8:M9"/>
    <mergeCell ref="D14:D15"/>
    <mergeCell ref="K32:K33"/>
    <mergeCell ref="L32:L33"/>
    <mergeCell ref="D48:D49"/>
    <mergeCell ref="D50:D51"/>
    <mergeCell ref="D52:D53"/>
    <mergeCell ref="H52:H54"/>
    <mergeCell ref="I52:I54"/>
    <mergeCell ref="J52:J54"/>
    <mergeCell ref="D43:D45"/>
    <mergeCell ref="K44:K45"/>
    <mergeCell ref="D46:D47"/>
    <mergeCell ref="E46:E47"/>
    <mergeCell ref="F46:F47"/>
    <mergeCell ref="K46:K47"/>
    <mergeCell ref="C73:N73"/>
    <mergeCell ref="D74:D75"/>
    <mergeCell ref="K75:K78"/>
    <mergeCell ref="D81:D83"/>
    <mergeCell ref="D84:D86"/>
    <mergeCell ref="D56:D57"/>
    <mergeCell ref="K56:K57"/>
    <mergeCell ref="D58:D59"/>
    <mergeCell ref="D70:D71"/>
    <mergeCell ref="C72:G72"/>
    <mergeCell ref="K72:N72"/>
    <mergeCell ref="D65:D67"/>
    <mergeCell ref="D68:D69"/>
    <mergeCell ref="K81:K83"/>
    <mergeCell ref="D95:D97"/>
    <mergeCell ref="D98:D101"/>
    <mergeCell ref="D102:D104"/>
    <mergeCell ref="E102:E104"/>
    <mergeCell ref="K102:K104"/>
    <mergeCell ref="M102:M104"/>
    <mergeCell ref="D87:D88"/>
    <mergeCell ref="K87:K88"/>
    <mergeCell ref="L87:L88"/>
    <mergeCell ref="D89:D91"/>
    <mergeCell ref="K89:K91"/>
    <mergeCell ref="D93:D94"/>
    <mergeCell ref="K93:K94"/>
    <mergeCell ref="N102:N104"/>
    <mergeCell ref="D105:D106"/>
    <mergeCell ref="D107:D108"/>
    <mergeCell ref="D109:D111"/>
    <mergeCell ref="F113:F117"/>
    <mergeCell ref="D114:D115"/>
    <mergeCell ref="D116:D117"/>
    <mergeCell ref="I116:I117"/>
    <mergeCell ref="J116:J117"/>
    <mergeCell ref="D135:D136"/>
    <mergeCell ref="K135:K136"/>
    <mergeCell ref="D137:D138"/>
    <mergeCell ref="E137:E138"/>
    <mergeCell ref="D140:D142"/>
    <mergeCell ref="D143:D147"/>
    <mergeCell ref="E143:E147"/>
    <mergeCell ref="D118:D119"/>
    <mergeCell ref="F118:F121"/>
    <mergeCell ref="D122:D123"/>
    <mergeCell ref="D127:D129"/>
    <mergeCell ref="K127:K129"/>
    <mergeCell ref="D130:D133"/>
    <mergeCell ref="C162:G162"/>
    <mergeCell ref="K162:N162"/>
    <mergeCell ref="C163:N163"/>
    <mergeCell ref="D164:D166"/>
    <mergeCell ref="E164:E165"/>
    <mergeCell ref="K165:K166"/>
    <mergeCell ref="D148:D150"/>
    <mergeCell ref="E148:E150"/>
    <mergeCell ref="K148:K149"/>
    <mergeCell ref="D152:D153"/>
    <mergeCell ref="E152:E153"/>
    <mergeCell ref="C156:C161"/>
    <mergeCell ref="D156:D158"/>
    <mergeCell ref="F159:F160"/>
    <mergeCell ref="K160:K161"/>
    <mergeCell ref="E161:G161"/>
    <mergeCell ref="J171:J172"/>
    <mergeCell ref="D179:D183"/>
    <mergeCell ref="G179:G183"/>
    <mergeCell ref="H179:H183"/>
    <mergeCell ref="I179:I183"/>
    <mergeCell ref="J179:J183"/>
    <mergeCell ref="E167:E168"/>
    <mergeCell ref="D168:D170"/>
    <mergeCell ref="D171:D173"/>
    <mergeCell ref="G171:G172"/>
    <mergeCell ref="H171:H172"/>
    <mergeCell ref="I171:I172"/>
    <mergeCell ref="D174:D175"/>
    <mergeCell ref="E174:E175"/>
    <mergeCell ref="D184:D185"/>
    <mergeCell ref="G184:G185"/>
    <mergeCell ref="H184:H185"/>
    <mergeCell ref="I184:I185"/>
    <mergeCell ref="J184:J185"/>
    <mergeCell ref="D186:D188"/>
    <mergeCell ref="G186:G188"/>
    <mergeCell ref="H186:H188"/>
    <mergeCell ref="I186:I188"/>
    <mergeCell ref="J186:J188"/>
    <mergeCell ref="D189:D192"/>
    <mergeCell ref="G189:G192"/>
    <mergeCell ref="H189:H192"/>
    <mergeCell ref="I189:I192"/>
    <mergeCell ref="J189:J192"/>
    <mergeCell ref="D193:D194"/>
    <mergeCell ref="G193:G194"/>
    <mergeCell ref="H193:H194"/>
    <mergeCell ref="I193:I194"/>
    <mergeCell ref="J193:J194"/>
    <mergeCell ref="A211:G211"/>
    <mergeCell ref="A207:G207"/>
    <mergeCell ref="F196:F199"/>
    <mergeCell ref="C200:G200"/>
    <mergeCell ref="K200:N200"/>
    <mergeCell ref="B201:G201"/>
    <mergeCell ref="K201:N201"/>
    <mergeCell ref="B202:G202"/>
    <mergeCell ref="K202:N202"/>
    <mergeCell ref="M32:M33"/>
    <mergeCell ref="N32:N33"/>
    <mergeCell ref="A217:G217"/>
    <mergeCell ref="L217:N217"/>
    <mergeCell ref="L218:N218"/>
    <mergeCell ref="E220:J220"/>
    <mergeCell ref="A214:G214"/>
    <mergeCell ref="L214:N214"/>
    <mergeCell ref="A215:G215"/>
    <mergeCell ref="L215:N215"/>
    <mergeCell ref="A216:G216"/>
    <mergeCell ref="A208:G208"/>
    <mergeCell ref="A209:G209"/>
    <mergeCell ref="A210:G210"/>
    <mergeCell ref="A212:G212"/>
    <mergeCell ref="L212:N212"/>
    <mergeCell ref="A213:G213"/>
    <mergeCell ref="A203:J203"/>
    <mergeCell ref="A204:G204"/>
    <mergeCell ref="L204:N204"/>
    <mergeCell ref="A205:G205"/>
    <mergeCell ref="L205:N205"/>
    <mergeCell ref="A206:G206"/>
    <mergeCell ref="L206:N206"/>
  </mergeCells>
  <printOptions horizontalCentered="1"/>
  <pageMargins left="0.70866141732283472" right="0.31496062992125984" top="0.35433070866141736" bottom="0.35433070866141736" header="0.31496062992125984" footer="0.11811023622047245"/>
  <pageSetup paperSize="9" scale="81" orientation="portrait" r:id="rId1"/>
  <rowBreaks count="5" manualBreakCount="5">
    <brk id="37" max="13" man="1"/>
    <brk id="111" max="13" man="1"/>
    <brk id="147" max="13" man="1"/>
    <brk id="177" max="13" man="1"/>
    <brk id="20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7"/>
  <sheetViews>
    <sheetView zoomScaleNormal="100" zoomScaleSheetLayoutView="80" workbookViewId="0"/>
  </sheetViews>
  <sheetFormatPr defaultColWidth="9.140625" defaultRowHeight="12.75" x14ac:dyDescent="0.2"/>
  <cols>
    <col min="1" max="1" width="2.5703125" style="1" customWidth="1"/>
    <col min="2" max="2" width="3.140625" style="2" customWidth="1"/>
    <col min="3" max="3" width="2.7109375" style="1" customWidth="1"/>
    <col min="4" max="4" width="26.42578125" style="736" customWidth="1"/>
    <col min="5" max="5" width="4" style="721" customWidth="1"/>
    <col min="6" max="6" width="2.7109375" style="5" customWidth="1"/>
    <col min="7" max="7" width="7.42578125" style="5" customWidth="1"/>
    <col min="8" max="10" width="9.7109375" style="6" customWidth="1"/>
    <col min="11" max="13" width="8.85546875" style="6" customWidth="1"/>
    <col min="14" max="16" width="7.7109375" style="6" customWidth="1"/>
    <col min="17" max="17" width="23.5703125" style="541" customWidth="1"/>
    <col min="18" max="18" width="6" style="5" customWidth="1"/>
    <col min="19" max="20" width="6.140625" style="5" customWidth="1"/>
    <col min="21" max="21" width="26.85546875" style="5" customWidth="1"/>
    <col min="22" max="22" width="9.140625" style="736"/>
    <col min="23" max="23" width="22.85546875" style="736" customWidth="1"/>
    <col min="24" max="16384" width="9.140625" style="736"/>
  </cols>
  <sheetData>
    <row r="1" spans="1:21" ht="30.75" customHeight="1" x14ac:dyDescent="0.2">
      <c r="Q1" s="1364" t="s">
        <v>253</v>
      </c>
      <c r="R1" s="1364"/>
      <c r="S1" s="1364"/>
      <c r="T1" s="1364"/>
      <c r="U1" s="1364"/>
    </row>
    <row r="2" spans="1:21" s="8" customFormat="1" ht="15.75" x14ac:dyDescent="0.2">
      <c r="A2" s="1295" t="s">
        <v>1</v>
      </c>
      <c r="B2" s="1295"/>
      <c r="C2" s="1295"/>
      <c r="D2" s="1295"/>
      <c r="E2" s="1295"/>
      <c r="F2" s="1295"/>
      <c r="G2" s="1295"/>
      <c r="H2" s="1295"/>
      <c r="I2" s="1295"/>
      <c r="J2" s="1295"/>
      <c r="K2" s="1295"/>
      <c r="L2" s="1295"/>
      <c r="M2" s="1295"/>
      <c r="N2" s="1295"/>
      <c r="O2" s="1295"/>
      <c r="P2" s="1295"/>
      <c r="Q2" s="1295"/>
      <c r="R2" s="1295"/>
      <c r="S2" s="1295"/>
      <c r="T2" s="1295"/>
      <c r="U2" s="1295"/>
    </row>
    <row r="3" spans="1:21" s="8" customFormat="1" ht="18" customHeight="1" x14ac:dyDescent="0.2">
      <c r="A3" s="1296" t="s">
        <v>2</v>
      </c>
      <c r="B3" s="1297"/>
      <c r="C3" s="1297"/>
      <c r="D3" s="1297"/>
      <c r="E3" s="1297"/>
      <c r="F3" s="1297"/>
      <c r="G3" s="1297"/>
      <c r="H3" s="1297"/>
      <c r="I3" s="1297"/>
      <c r="J3" s="1297"/>
      <c r="K3" s="1297"/>
      <c r="L3" s="1297"/>
      <c r="M3" s="1297"/>
      <c r="N3" s="1297"/>
      <c r="O3" s="1297"/>
      <c r="P3" s="1297"/>
      <c r="Q3" s="1297"/>
      <c r="R3" s="1297"/>
      <c r="S3" s="1297"/>
      <c r="T3" s="1297"/>
      <c r="U3" s="1297"/>
    </row>
    <row r="4" spans="1:21" s="8" customFormat="1" ht="15.75" x14ac:dyDescent="0.2">
      <c r="A4" s="1295" t="s">
        <v>3</v>
      </c>
      <c r="B4" s="1298"/>
      <c r="C4" s="1298"/>
      <c r="D4" s="1298"/>
      <c r="E4" s="1298"/>
      <c r="F4" s="1298"/>
      <c r="G4" s="1298"/>
      <c r="H4" s="1298"/>
      <c r="I4" s="1298"/>
      <c r="J4" s="1298"/>
      <c r="K4" s="1298"/>
      <c r="L4" s="1298"/>
      <c r="M4" s="1298"/>
      <c r="N4" s="1298"/>
      <c r="O4" s="1298"/>
      <c r="P4" s="1298"/>
      <c r="Q4" s="1298"/>
      <c r="R4" s="1298"/>
      <c r="S4" s="1298"/>
      <c r="T4" s="1298"/>
      <c r="U4" s="1298"/>
    </row>
    <row r="5" spans="1:21" s="16" customFormat="1" ht="20.25" customHeight="1" thickBot="1" x14ac:dyDescent="0.25">
      <c r="A5" s="9"/>
      <c r="B5" s="10"/>
      <c r="C5" s="9"/>
      <c r="D5" s="11"/>
      <c r="E5" s="12"/>
      <c r="F5" s="13"/>
      <c r="G5" s="5"/>
      <c r="H5" s="14"/>
      <c r="I5" s="14"/>
      <c r="J5" s="14"/>
      <c r="K5" s="14"/>
      <c r="L5" s="14"/>
      <c r="M5" s="14"/>
      <c r="N5" s="14"/>
      <c r="O5" s="14"/>
      <c r="P5" s="14"/>
      <c r="Q5" s="15"/>
      <c r="R5" s="1299" t="s">
        <v>4</v>
      </c>
      <c r="S5" s="1299"/>
      <c r="T5" s="1299"/>
      <c r="U5" s="1299"/>
    </row>
    <row r="6" spans="1:21" s="16" customFormat="1" ht="15.75" customHeight="1" x14ac:dyDescent="0.2">
      <c r="A6" s="1300" t="s">
        <v>5</v>
      </c>
      <c r="B6" s="1303" t="s">
        <v>6</v>
      </c>
      <c r="C6" s="1303" t="s">
        <v>7</v>
      </c>
      <c r="D6" s="1306" t="s">
        <v>8</v>
      </c>
      <c r="E6" s="1309" t="s">
        <v>9</v>
      </c>
      <c r="F6" s="1269" t="s">
        <v>10</v>
      </c>
      <c r="G6" s="1272" t="s">
        <v>11</v>
      </c>
      <c r="H6" s="1366" t="s">
        <v>12</v>
      </c>
      <c r="I6" s="1373" t="s">
        <v>250</v>
      </c>
      <c r="J6" s="1370" t="s">
        <v>251</v>
      </c>
      <c r="K6" s="1366" t="s">
        <v>262</v>
      </c>
      <c r="L6" s="1373" t="s">
        <v>263</v>
      </c>
      <c r="M6" s="1370" t="s">
        <v>251</v>
      </c>
      <c r="N6" s="1366" t="s">
        <v>14</v>
      </c>
      <c r="O6" s="1373" t="s">
        <v>257</v>
      </c>
      <c r="P6" s="1370" t="s">
        <v>251</v>
      </c>
      <c r="Q6" s="1278" t="s">
        <v>15</v>
      </c>
      <c r="R6" s="1279"/>
      <c r="S6" s="1279"/>
      <c r="T6" s="1279"/>
      <c r="U6" s="1365" t="s">
        <v>254</v>
      </c>
    </row>
    <row r="7" spans="1:21" s="16" customFormat="1" ht="15.75" customHeight="1" x14ac:dyDescent="0.2">
      <c r="A7" s="1301"/>
      <c r="B7" s="1304"/>
      <c r="C7" s="1304"/>
      <c r="D7" s="1307"/>
      <c r="E7" s="1310"/>
      <c r="F7" s="1270"/>
      <c r="G7" s="1273"/>
      <c r="H7" s="1367"/>
      <c r="I7" s="1374"/>
      <c r="J7" s="1371"/>
      <c r="K7" s="1367"/>
      <c r="L7" s="1374"/>
      <c r="M7" s="1371"/>
      <c r="N7" s="1367"/>
      <c r="O7" s="1374"/>
      <c r="P7" s="1371"/>
      <c r="Q7" s="1281" t="s">
        <v>8</v>
      </c>
      <c r="R7" s="1376" t="s">
        <v>248</v>
      </c>
      <c r="S7" s="1284"/>
      <c r="T7" s="1284"/>
      <c r="U7" s="1282"/>
    </row>
    <row r="8" spans="1:21" s="16" customFormat="1" ht="28.5" customHeight="1" x14ac:dyDescent="0.2">
      <c r="A8" s="1301"/>
      <c r="B8" s="1304"/>
      <c r="C8" s="1304"/>
      <c r="D8" s="1307"/>
      <c r="E8" s="1310"/>
      <c r="F8" s="1270"/>
      <c r="G8" s="1273"/>
      <c r="H8" s="1367"/>
      <c r="I8" s="1374"/>
      <c r="J8" s="1371"/>
      <c r="K8" s="1367"/>
      <c r="L8" s="1374"/>
      <c r="M8" s="1371"/>
      <c r="N8" s="1367"/>
      <c r="O8" s="1374"/>
      <c r="P8" s="1371"/>
      <c r="Q8" s="1282"/>
      <c r="R8" s="1286" t="s">
        <v>16</v>
      </c>
      <c r="S8" s="1286" t="s">
        <v>17</v>
      </c>
      <c r="T8" s="1388" t="s">
        <v>18</v>
      </c>
      <c r="U8" s="1282"/>
    </row>
    <row r="9" spans="1:21" s="16" customFormat="1" ht="65.25" customHeight="1" thickBot="1" x14ac:dyDescent="0.25">
      <c r="A9" s="1302"/>
      <c r="B9" s="1305"/>
      <c r="C9" s="1305"/>
      <c r="D9" s="1308"/>
      <c r="E9" s="1311"/>
      <c r="F9" s="1271"/>
      <c r="G9" s="1274"/>
      <c r="H9" s="1368"/>
      <c r="I9" s="1375"/>
      <c r="J9" s="1372"/>
      <c r="K9" s="1368"/>
      <c r="L9" s="1375"/>
      <c r="M9" s="1372"/>
      <c r="N9" s="1368"/>
      <c r="O9" s="1375"/>
      <c r="P9" s="1372"/>
      <c r="Q9" s="1283"/>
      <c r="R9" s="1287"/>
      <c r="S9" s="1287"/>
      <c r="T9" s="1389"/>
      <c r="U9" s="1283"/>
    </row>
    <row r="10" spans="1:21" ht="15" customHeight="1" x14ac:dyDescent="0.2">
      <c r="A10" s="1352" t="s">
        <v>19</v>
      </c>
      <c r="B10" s="1353"/>
      <c r="C10" s="1353"/>
      <c r="D10" s="1353"/>
      <c r="E10" s="1353"/>
      <c r="F10" s="1353"/>
      <c r="G10" s="1353"/>
      <c r="H10" s="1353"/>
      <c r="I10" s="1353"/>
      <c r="J10" s="1353"/>
      <c r="K10" s="1353"/>
      <c r="L10" s="1353"/>
      <c r="M10" s="1353"/>
      <c r="N10" s="1353"/>
      <c r="O10" s="1353"/>
      <c r="P10" s="1353"/>
      <c r="Q10" s="1353"/>
      <c r="R10" s="1353"/>
      <c r="S10" s="1353"/>
      <c r="T10" s="1353"/>
      <c r="U10" s="1354"/>
    </row>
    <row r="11" spans="1:21" ht="13.5" thickBot="1" x14ac:dyDescent="0.25">
      <c r="A11" s="1377" t="s">
        <v>20</v>
      </c>
      <c r="B11" s="1378"/>
      <c r="C11" s="1378"/>
      <c r="D11" s="1378"/>
      <c r="E11" s="1378"/>
      <c r="F11" s="1378"/>
      <c r="G11" s="1378"/>
      <c r="H11" s="1378"/>
      <c r="I11" s="1378"/>
      <c r="J11" s="1378"/>
      <c r="K11" s="1378"/>
      <c r="L11" s="1378"/>
      <c r="M11" s="1378"/>
      <c r="N11" s="1378"/>
      <c r="O11" s="1378"/>
      <c r="P11" s="1378"/>
      <c r="Q11" s="1378"/>
      <c r="R11" s="1378"/>
      <c r="S11" s="1378"/>
      <c r="T11" s="1378"/>
      <c r="U11" s="1379"/>
    </row>
    <row r="12" spans="1:21" ht="13.5" thickBot="1" x14ac:dyDescent="0.25">
      <c r="A12" s="668" t="s">
        <v>21</v>
      </c>
      <c r="B12" s="1380" t="s">
        <v>22</v>
      </c>
      <c r="C12" s="1381"/>
      <c r="D12" s="1381"/>
      <c r="E12" s="1381"/>
      <c r="F12" s="1381"/>
      <c r="G12" s="1381"/>
      <c r="H12" s="1381"/>
      <c r="I12" s="1381"/>
      <c r="J12" s="1381"/>
      <c r="K12" s="1381"/>
      <c r="L12" s="1381"/>
      <c r="M12" s="1381"/>
      <c r="N12" s="1381"/>
      <c r="O12" s="1381"/>
      <c r="P12" s="1381"/>
      <c r="Q12" s="1381"/>
      <c r="R12" s="1381"/>
      <c r="S12" s="1381"/>
      <c r="T12" s="1381"/>
      <c r="U12" s="1382"/>
    </row>
    <row r="13" spans="1:21" ht="13.5" thickBot="1" x14ac:dyDescent="0.25">
      <c r="A13" s="668" t="s">
        <v>21</v>
      </c>
      <c r="B13" s="669" t="s">
        <v>21</v>
      </c>
      <c r="C13" s="1383" t="s">
        <v>23</v>
      </c>
      <c r="D13" s="1384"/>
      <c r="E13" s="1384"/>
      <c r="F13" s="1384"/>
      <c r="G13" s="1384"/>
      <c r="H13" s="1384"/>
      <c r="I13" s="1384"/>
      <c r="J13" s="1384"/>
      <c r="K13" s="1384"/>
      <c r="L13" s="1384"/>
      <c r="M13" s="1384"/>
      <c r="N13" s="1384"/>
      <c r="O13" s="1384"/>
      <c r="P13" s="1384"/>
      <c r="Q13" s="1384"/>
      <c r="R13" s="1384"/>
      <c r="S13" s="1384"/>
      <c r="T13" s="1384"/>
      <c r="U13" s="1385"/>
    </row>
    <row r="14" spans="1:21" ht="29.25" customHeight="1" x14ac:dyDescent="0.2">
      <c r="A14" s="1355" t="s">
        <v>21</v>
      </c>
      <c r="B14" s="19" t="s">
        <v>21</v>
      </c>
      <c r="C14" s="20" t="s">
        <v>21</v>
      </c>
      <c r="D14" s="21" t="s">
        <v>278</v>
      </c>
      <c r="E14" s="22" t="s">
        <v>25</v>
      </c>
      <c r="F14" s="23">
        <v>2</v>
      </c>
      <c r="G14" s="24"/>
      <c r="H14" s="25"/>
      <c r="I14" s="542"/>
      <c r="J14" s="579"/>
      <c r="K14" s="25"/>
      <c r="L14" s="542"/>
      <c r="M14" s="836"/>
      <c r="N14" s="815"/>
      <c r="O14" s="542"/>
      <c r="P14" s="542"/>
      <c r="Q14" s="27"/>
      <c r="R14" s="217"/>
      <c r="S14" s="29"/>
      <c r="T14" s="30"/>
      <c r="U14" s="1321"/>
    </row>
    <row r="15" spans="1:21" ht="29.25" customHeight="1" x14ac:dyDescent="0.2">
      <c r="A15" s="1356"/>
      <c r="B15" s="31"/>
      <c r="C15" s="32"/>
      <c r="D15" s="342" t="s">
        <v>24</v>
      </c>
      <c r="E15" s="34"/>
      <c r="F15" s="35"/>
      <c r="G15" s="863" t="s">
        <v>26</v>
      </c>
      <c r="H15" s="864">
        <v>741.1</v>
      </c>
      <c r="I15" s="557">
        <v>741.1</v>
      </c>
      <c r="J15" s="552"/>
      <c r="K15" s="864">
        <v>733.3</v>
      </c>
      <c r="L15" s="557">
        <v>733.3</v>
      </c>
      <c r="M15" s="558"/>
      <c r="N15" s="552">
        <v>933.3</v>
      </c>
      <c r="O15" s="557">
        <v>933.3</v>
      </c>
      <c r="P15" s="558"/>
      <c r="Q15" s="804" t="s">
        <v>27</v>
      </c>
      <c r="R15" s="38">
        <v>80</v>
      </c>
      <c r="S15" s="224">
        <v>80</v>
      </c>
      <c r="T15" s="75">
        <v>80</v>
      </c>
      <c r="U15" s="1211"/>
    </row>
    <row r="16" spans="1:21" s="761" customFormat="1" ht="29.25" customHeight="1" x14ac:dyDescent="0.2">
      <c r="A16" s="1356"/>
      <c r="B16" s="31"/>
      <c r="C16" s="32"/>
      <c r="D16" s="346"/>
      <c r="E16" s="34"/>
      <c r="F16" s="35"/>
      <c r="G16" s="426" t="s">
        <v>35</v>
      </c>
      <c r="H16" s="1036">
        <v>222.7</v>
      </c>
      <c r="I16" s="1037">
        <v>222.7</v>
      </c>
      <c r="J16" s="1039"/>
      <c r="K16" s="1036">
        <v>222.7</v>
      </c>
      <c r="L16" s="1037">
        <v>222.7</v>
      </c>
      <c r="M16" s="1039"/>
      <c r="N16" s="1036">
        <v>222.7</v>
      </c>
      <c r="O16" s="1037">
        <v>222.7</v>
      </c>
      <c r="P16" s="1039"/>
      <c r="Q16" s="37" t="s">
        <v>273</v>
      </c>
      <c r="R16" s="38">
        <v>9000</v>
      </c>
      <c r="S16" s="39">
        <v>10000</v>
      </c>
      <c r="T16" s="40">
        <v>11000</v>
      </c>
      <c r="U16" s="1211"/>
    </row>
    <row r="17" spans="1:21" ht="39" customHeight="1" x14ac:dyDescent="0.2">
      <c r="A17" s="1356"/>
      <c r="B17" s="31"/>
      <c r="C17" s="32"/>
      <c r="D17" s="33"/>
      <c r="E17" s="34"/>
      <c r="F17" s="35"/>
      <c r="G17" s="41"/>
      <c r="H17" s="36"/>
      <c r="I17" s="543"/>
      <c r="J17" s="628"/>
      <c r="K17" s="36"/>
      <c r="L17" s="543"/>
      <c r="M17" s="768"/>
      <c r="N17" s="628"/>
      <c r="O17" s="543"/>
      <c r="P17" s="768"/>
      <c r="Q17" s="37" t="s">
        <v>259</v>
      </c>
      <c r="R17" s="42">
        <v>1</v>
      </c>
      <c r="S17" s="43">
        <v>3</v>
      </c>
      <c r="T17" s="44">
        <v>5</v>
      </c>
      <c r="U17" s="1211"/>
    </row>
    <row r="18" spans="1:21" s="986" customFormat="1" ht="18" customHeight="1" x14ac:dyDescent="0.2">
      <c r="A18" s="1356"/>
      <c r="B18" s="31"/>
      <c r="C18" s="32"/>
      <c r="D18" s="33"/>
      <c r="E18" s="34"/>
      <c r="F18" s="35"/>
      <c r="G18" s="41"/>
      <c r="H18" s="36"/>
      <c r="I18" s="543"/>
      <c r="J18" s="628"/>
      <c r="K18" s="36"/>
      <c r="L18" s="543"/>
      <c r="M18" s="768"/>
      <c r="N18" s="628"/>
      <c r="O18" s="543"/>
      <c r="P18" s="628"/>
      <c r="Q18" s="805" t="s">
        <v>31</v>
      </c>
      <c r="R18" s="73">
        <v>4</v>
      </c>
      <c r="S18" s="984">
        <v>7</v>
      </c>
      <c r="T18" s="985">
        <v>9</v>
      </c>
      <c r="U18" s="1211"/>
    </row>
    <row r="19" spans="1:21" s="986" customFormat="1" ht="30" customHeight="1" x14ac:dyDescent="0.2">
      <c r="A19" s="1356"/>
      <c r="B19" s="31"/>
      <c r="C19" s="32"/>
      <c r="D19" s="1172" t="s">
        <v>37</v>
      </c>
      <c r="E19" s="34"/>
      <c r="F19" s="35"/>
      <c r="G19" s="41"/>
      <c r="H19" s="36"/>
      <c r="I19" s="543"/>
      <c r="J19" s="628"/>
      <c r="K19" s="36"/>
      <c r="L19" s="543"/>
      <c r="M19" s="768"/>
      <c r="N19" s="628"/>
      <c r="O19" s="543"/>
      <c r="P19" s="628"/>
      <c r="Q19" s="992" t="s">
        <v>34</v>
      </c>
      <c r="R19" s="73">
        <v>4</v>
      </c>
      <c r="S19" s="984">
        <v>4</v>
      </c>
      <c r="T19" s="985">
        <v>4</v>
      </c>
      <c r="U19" s="1211"/>
    </row>
    <row r="20" spans="1:21" s="986" customFormat="1" ht="18" customHeight="1" x14ac:dyDescent="0.2">
      <c r="A20" s="1356"/>
      <c r="B20" s="31"/>
      <c r="C20" s="32"/>
      <c r="D20" s="1173"/>
      <c r="E20" s="34"/>
      <c r="F20" s="35"/>
      <c r="G20" s="41"/>
      <c r="H20" s="36"/>
      <c r="I20" s="543"/>
      <c r="J20" s="628"/>
      <c r="K20" s="36"/>
      <c r="L20" s="543"/>
      <c r="M20" s="768"/>
      <c r="N20" s="628"/>
      <c r="O20" s="543"/>
      <c r="P20" s="628"/>
      <c r="Q20" s="58" t="s">
        <v>36</v>
      </c>
      <c r="R20" s="73">
        <v>16</v>
      </c>
      <c r="S20" s="984">
        <v>16</v>
      </c>
      <c r="T20" s="985">
        <v>16</v>
      </c>
      <c r="U20" s="1211"/>
    </row>
    <row r="21" spans="1:21" s="986" customFormat="1" ht="28.5" customHeight="1" x14ac:dyDescent="0.2">
      <c r="A21" s="1356"/>
      <c r="B21" s="31"/>
      <c r="C21" s="32"/>
      <c r="D21" s="1203"/>
      <c r="E21" s="34"/>
      <c r="F21" s="35"/>
      <c r="G21" s="41"/>
      <c r="H21" s="36"/>
      <c r="I21" s="543"/>
      <c r="J21" s="628"/>
      <c r="K21" s="36"/>
      <c r="L21" s="543"/>
      <c r="M21" s="768"/>
      <c r="N21" s="628"/>
      <c r="O21" s="543"/>
      <c r="P21" s="628"/>
      <c r="Q21" s="62" t="s">
        <v>38</v>
      </c>
      <c r="R21" s="73">
        <v>4</v>
      </c>
      <c r="S21" s="984">
        <v>5</v>
      </c>
      <c r="T21" s="985">
        <v>7</v>
      </c>
      <c r="U21" s="1211"/>
    </row>
    <row r="22" spans="1:21" s="986" customFormat="1" ht="28.5" customHeight="1" x14ac:dyDescent="0.2">
      <c r="A22" s="1356"/>
      <c r="B22" s="31"/>
      <c r="C22" s="32"/>
      <c r="D22" s="66" t="s">
        <v>39</v>
      </c>
      <c r="E22" s="34"/>
      <c r="F22" s="35"/>
      <c r="G22" s="41"/>
      <c r="H22" s="36"/>
      <c r="I22" s="543"/>
      <c r="J22" s="628"/>
      <c r="K22" s="36"/>
      <c r="L22" s="543"/>
      <c r="M22" s="768"/>
      <c r="N22" s="628"/>
      <c r="O22" s="543"/>
      <c r="P22" s="628"/>
      <c r="Q22" s="982" t="s">
        <v>40</v>
      </c>
      <c r="R22" s="38">
        <v>2</v>
      </c>
      <c r="S22" s="43">
        <v>2</v>
      </c>
      <c r="T22" s="40">
        <v>9</v>
      </c>
      <c r="U22" s="1211"/>
    </row>
    <row r="23" spans="1:21" s="986" customFormat="1" ht="30.75" customHeight="1" x14ac:dyDescent="0.2">
      <c r="A23" s="1356"/>
      <c r="B23" s="31"/>
      <c r="C23" s="32"/>
      <c r="D23" s="1172" t="s">
        <v>41</v>
      </c>
      <c r="E23" s="34"/>
      <c r="F23" s="35"/>
      <c r="G23" s="41"/>
      <c r="H23" s="36"/>
      <c r="I23" s="543"/>
      <c r="J23" s="628"/>
      <c r="K23" s="36"/>
      <c r="L23" s="543"/>
      <c r="M23" s="768"/>
      <c r="N23" s="628"/>
      <c r="O23" s="543"/>
      <c r="P23" s="628"/>
      <c r="Q23" s="72" t="s">
        <v>42</v>
      </c>
      <c r="R23" s="73">
        <v>2</v>
      </c>
      <c r="S23" s="984">
        <v>2</v>
      </c>
      <c r="T23" s="985">
        <v>2</v>
      </c>
      <c r="U23" s="1211"/>
    </row>
    <row r="24" spans="1:21" s="991" customFormat="1" ht="30.75" customHeight="1" x14ac:dyDescent="0.2">
      <c r="A24" s="1356"/>
      <c r="B24" s="31"/>
      <c r="C24" s="32"/>
      <c r="D24" s="1173"/>
      <c r="E24" s="34"/>
      <c r="F24" s="35"/>
      <c r="G24" s="41"/>
      <c r="H24" s="36"/>
      <c r="I24" s="543"/>
      <c r="J24" s="628"/>
      <c r="K24" s="36"/>
      <c r="L24" s="543"/>
      <c r="M24" s="768"/>
      <c r="N24" s="628"/>
      <c r="O24" s="543"/>
      <c r="P24" s="628"/>
      <c r="Q24" s="228" t="s">
        <v>34</v>
      </c>
      <c r="R24" s="73">
        <v>1</v>
      </c>
      <c r="S24" s="989">
        <v>1</v>
      </c>
      <c r="T24" s="990">
        <v>1</v>
      </c>
      <c r="U24" s="1211"/>
    </row>
    <row r="25" spans="1:21" s="991" customFormat="1" ht="18.75" customHeight="1" x14ac:dyDescent="0.2">
      <c r="A25" s="1356"/>
      <c r="B25" s="31"/>
      <c r="C25" s="32"/>
      <c r="D25" s="1203"/>
      <c r="E25" s="34"/>
      <c r="F25" s="35"/>
      <c r="G25" s="41"/>
      <c r="H25" s="36"/>
      <c r="I25" s="543"/>
      <c r="J25" s="628"/>
      <c r="K25" s="36"/>
      <c r="L25" s="543"/>
      <c r="M25" s="768"/>
      <c r="N25" s="628"/>
      <c r="O25" s="543"/>
      <c r="P25" s="628"/>
      <c r="Q25" s="228" t="s">
        <v>36</v>
      </c>
      <c r="R25" s="73">
        <v>4</v>
      </c>
      <c r="S25" s="989">
        <v>4</v>
      </c>
      <c r="T25" s="990">
        <v>4</v>
      </c>
      <c r="U25" s="1211"/>
    </row>
    <row r="26" spans="1:21" s="986" customFormat="1" ht="18.75" customHeight="1" x14ac:dyDescent="0.2">
      <c r="A26" s="1356"/>
      <c r="B26" s="31"/>
      <c r="C26" s="32"/>
      <c r="D26" s="1172" t="s">
        <v>43</v>
      </c>
      <c r="E26" s="34"/>
      <c r="F26" s="35"/>
      <c r="G26" s="41"/>
      <c r="H26" s="36"/>
      <c r="I26" s="543"/>
      <c r="J26" s="628"/>
      <c r="K26" s="36"/>
      <c r="L26" s="543"/>
      <c r="M26" s="768"/>
      <c r="N26" s="628"/>
      <c r="O26" s="543"/>
      <c r="P26" s="628"/>
      <c r="Q26" s="76" t="s">
        <v>44</v>
      </c>
      <c r="R26" s="77">
        <v>1</v>
      </c>
      <c r="S26" s="78">
        <v>1</v>
      </c>
      <c r="T26" s="79">
        <v>1</v>
      </c>
      <c r="U26" s="1211"/>
    </row>
    <row r="27" spans="1:21" s="986" customFormat="1" ht="30.75" customHeight="1" x14ac:dyDescent="0.2">
      <c r="A27" s="1356"/>
      <c r="B27" s="31"/>
      <c r="C27" s="32"/>
      <c r="D27" s="1173"/>
      <c r="E27" s="34"/>
      <c r="F27" s="35"/>
      <c r="G27" s="41"/>
      <c r="H27" s="36"/>
      <c r="I27" s="543"/>
      <c r="J27" s="628"/>
      <c r="K27" s="36"/>
      <c r="L27" s="543"/>
      <c r="M27" s="768"/>
      <c r="N27" s="628"/>
      <c r="O27" s="543"/>
      <c r="P27" s="628"/>
      <c r="Q27" s="82" t="s">
        <v>45</v>
      </c>
      <c r="R27" s="83">
        <v>500</v>
      </c>
      <c r="S27" s="84">
        <v>500</v>
      </c>
      <c r="T27" s="85">
        <v>500</v>
      </c>
      <c r="U27" s="1211"/>
    </row>
    <row r="28" spans="1:21" s="986" customFormat="1" ht="39" customHeight="1" x14ac:dyDescent="0.2">
      <c r="A28" s="1356"/>
      <c r="B28" s="31"/>
      <c r="C28" s="32"/>
      <c r="D28" s="1173"/>
      <c r="E28" s="34"/>
      <c r="F28" s="35"/>
      <c r="G28" s="41"/>
      <c r="H28" s="36"/>
      <c r="I28" s="543"/>
      <c r="J28" s="628"/>
      <c r="K28" s="36"/>
      <c r="L28" s="543"/>
      <c r="M28" s="768"/>
      <c r="N28" s="628"/>
      <c r="O28" s="543"/>
      <c r="P28" s="628"/>
      <c r="Q28" s="403" t="s">
        <v>46</v>
      </c>
      <c r="R28" s="662">
        <v>30</v>
      </c>
      <c r="S28" s="562">
        <v>30</v>
      </c>
      <c r="T28" s="563">
        <v>30</v>
      </c>
      <c r="U28" s="1211"/>
    </row>
    <row r="29" spans="1:21" s="986" customFormat="1" ht="39" customHeight="1" x14ac:dyDescent="0.2">
      <c r="A29" s="1356"/>
      <c r="B29" s="31"/>
      <c r="C29" s="32"/>
      <c r="D29" s="1173"/>
      <c r="E29" s="34"/>
      <c r="F29" s="35"/>
      <c r="G29" s="41"/>
      <c r="H29" s="36"/>
      <c r="I29" s="543"/>
      <c r="J29" s="628"/>
      <c r="K29" s="36"/>
      <c r="L29" s="543"/>
      <c r="M29" s="768"/>
      <c r="N29" s="628"/>
      <c r="O29" s="543"/>
      <c r="P29" s="628"/>
      <c r="Q29" s="89" t="s">
        <v>47</v>
      </c>
      <c r="R29" s="86">
        <v>15</v>
      </c>
      <c r="S29" s="87">
        <v>20</v>
      </c>
      <c r="T29" s="88">
        <v>20</v>
      </c>
      <c r="U29" s="1211"/>
    </row>
    <row r="30" spans="1:21" s="986" customFormat="1" ht="18.75" customHeight="1" x14ac:dyDescent="0.2">
      <c r="A30" s="1356"/>
      <c r="B30" s="31"/>
      <c r="C30" s="32"/>
      <c r="D30" s="1173"/>
      <c r="E30" s="34"/>
      <c r="F30" s="35"/>
      <c r="G30" s="41"/>
      <c r="H30" s="36"/>
      <c r="I30" s="543"/>
      <c r="J30" s="628"/>
      <c r="K30" s="36"/>
      <c r="L30" s="543"/>
      <c r="M30" s="768"/>
      <c r="N30" s="628"/>
      <c r="O30" s="543"/>
      <c r="P30" s="628"/>
      <c r="Q30" s="82" t="s">
        <v>48</v>
      </c>
      <c r="R30" s="86">
        <v>1</v>
      </c>
      <c r="S30" s="87">
        <v>1</v>
      </c>
      <c r="T30" s="88">
        <v>1</v>
      </c>
      <c r="U30" s="1211"/>
    </row>
    <row r="31" spans="1:21" ht="17.25" customHeight="1" thickBot="1" x14ac:dyDescent="0.25">
      <c r="A31" s="1356"/>
      <c r="B31" s="31"/>
      <c r="C31" s="983"/>
      <c r="D31" s="1173"/>
      <c r="E31" s="814"/>
      <c r="F31" s="45"/>
      <c r="G31" s="46" t="s">
        <v>30</v>
      </c>
      <c r="H31" s="47">
        <f>SUM(H15:H17)</f>
        <v>963.8</v>
      </c>
      <c r="I31" s="545">
        <f>SUM(I15:I17)</f>
        <v>963.8</v>
      </c>
      <c r="J31" s="544">
        <f t="shared" ref="J31:P31" si="0">SUM(J15:J17)</f>
        <v>0</v>
      </c>
      <c r="K31" s="47">
        <f t="shared" si="0"/>
        <v>956</v>
      </c>
      <c r="L31" s="545">
        <f t="shared" si="0"/>
        <v>956</v>
      </c>
      <c r="M31" s="544">
        <f t="shared" si="0"/>
        <v>0</v>
      </c>
      <c r="N31" s="47">
        <f t="shared" si="0"/>
        <v>1156</v>
      </c>
      <c r="O31" s="545">
        <f t="shared" si="0"/>
        <v>1156</v>
      </c>
      <c r="P31" s="544">
        <f t="shared" si="0"/>
        <v>0</v>
      </c>
      <c r="Q31" s="82" t="s">
        <v>49</v>
      </c>
      <c r="R31" s="83">
        <v>8</v>
      </c>
      <c r="S31" s="84">
        <v>8</v>
      </c>
      <c r="T31" s="85">
        <v>8</v>
      </c>
      <c r="U31" s="1211"/>
    </row>
    <row r="32" spans="1:21" ht="29.25" customHeight="1" x14ac:dyDescent="0.2">
      <c r="A32" s="671" t="s">
        <v>21</v>
      </c>
      <c r="B32" s="19" t="s">
        <v>21</v>
      </c>
      <c r="C32" s="93" t="s">
        <v>50</v>
      </c>
      <c r="D32" s="1254" t="s">
        <v>51</v>
      </c>
      <c r="E32" s="94"/>
      <c r="F32" s="701">
        <v>2</v>
      </c>
      <c r="G32" s="95" t="s">
        <v>26</v>
      </c>
      <c r="H32" s="96">
        <v>33.4</v>
      </c>
      <c r="I32" s="565">
        <v>33.4</v>
      </c>
      <c r="J32" s="564"/>
      <c r="K32" s="96">
        <v>33.4</v>
      </c>
      <c r="L32" s="565">
        <v>33.4</v>
      </c>
      <c r="M32" s="566"/>
      <c r="N32" s="96">
        <v>33.4</v>
      </c>
      <c r="O32" s="565">
        <v>33.4</v>
      </c>
      <c r="P32" s="566"/>
      <c r="Q32" s="98" t="s">
        <v>52</v>
      </c>
      <c r="R32" s="99">
        <v>1</v>
      </c>
      <c r="S32" s="100">
        <v>1</v>
      </c>
      <c r="T32" s="101">
        <v>1</v>
      </c>
      <c r="U32" s="101"/>
    </row>
    <row r="33" spans="1:24" ht="43.5" customHeight="1" x14ac:dyDescent="0.2">
      <c r="A33" s="672"/>
      <c r="B33" s="31"/>
      <c r="C33" s="103"/>
      <c r="D33" s="1255"/>
      <c r="E33" s="717"/>
      <c r="F33" s="57"/>
      <c r="G33" s="729"/>
      <c r="H33" s="1028"/>
      <c r="I33" s="724"/>
      <c r="J33" s="285"/>
      <c r="K33" s="816"/>
      <c r="L33" s="819"/>
      <c r="M33" s="821"/>
      <c r="N33" s="755"/>
      <c r="O33" s="762"/>
      <c r="P33" s="271"/>
      <c r="Q33" s="108" t="s">
        <v>53</v>
      </c>
      <c r="R33" s="109">
        <v>4</v>
      </c>
      <c r="S33" s="84">
        <v>4</v>
      </c>
      <c r="T33" s="85">
        <v>4</v>
      </c>
      <c r="U33" s="85"/>
    </row>
    <row r="34" spans="1:24" ht="28.5" customHeight="1" x14ac:dyDescent="0.2">
      <c r="A34" s="672"/>
      <c r="B34" s="31"/>
      <c r="C34" s="103"/>
      <c r="D34" s="1172" t="s">
        <v>54</v>
      </c>
      <c r="E34" s="717"/>
      <c r="F34" s="57"/>
      <c r="G34" s="728" t="s">
        <v>26</v>
      </c>
      <c r="H34" s="111">
        <v>40</v>
      </c>
      <c r="I34" s="733">
        <v>40</v>
      </c>
      <c r="J34" s="567"/>
      <c r="K34" s="111">
        <v>40</v>
      </c>
      <c r="L34" s="826">
        <v>40</v>
      </c>
      <c r="M34" s="262"/>
      <c r="N34" s="111">
        <v>40</v>
      </c>
      <c r="O34" s="764">
        <v>40</v>
      </c>
      <c r="P34" s="262"/>
      <c r="Q34" s="113" t="s">
        <v>55</v>
      </c>
      <c r="R34" s="114">
        <v>1</v>
      </c>
      <c r="S34" s="115">
        <v>1</v>
      </c>
      <c r="T34" s="116">
        <v>1</v>
      </c>
      <c r="U34" s="116"/>
    </row>
    <row r="35" spans="1:24" ht="41.25" customHeight="1" thickBot="1" x14ac:dyDescent="0.25">
      <c r="A35" s="673"/>
      <c r="B35" s="18"/>
      <c r="C35" s="118"/>
      <c r="D35" s="1184"/>
      <c r="E35" s="119"/>
      <c r="F35" s="702"/>
      <c r="G35" s="121" t="s">
        <v>30</v>
      </c>
      <c r="H35" s="122">
        <f>SUM(H32:H34)</f>
        <v>73.400000000000006</v>
      </c>
      <c r="I35" s="569">
        <f>SUM(I32:I34)</f>
        <v>73.400000000000006</v>
      </c>
      <c r="J35" s="568"/>
      <c r="K35" s="122">
        <f>SUM(K32:K34)</f>
        <v>73.400000000000006</v>
      </c>
      <c r="L35" s="569">
        <f>SUM(L32:L34)</f>
        <v>73.400000000000006</v>
      </c>
      <c r="M35" s="570"/>
      <c r="N35" s="122">
        <f>SUM(N32:N34)</f>
        <v>73.400000000000006</v>
      </c>
      <c r="O35" s="569">
        <f>SUM(O32:O34)</f>
        <v>73.400000000000006</v>
      </c>
      <c r="P35" s="570">
        <f>SUM(P32:P34)</f>
        <v>0</v>
      </c>
      <c r="Q35" s="124" t="s">
        <v>56</v>
      </c>
      <c r="R35" s="125">
        <v>1</v>
      </c>
      <c r="S35" s="126"/>
      <c r="T35" s="127"/>
      <c r="U35" s="127"/>
    </row>
    <row r="36" spans="1:24" ht="31.5" customHeight="1" x14ac:dyDescent="0.2">
      <c r="A36" s="671" t="s">
        <v>21</v>
      </c>
      <c r="B36" s="19" t="s">
        <v>21</v>
      </c>
      <c r="C36" s="128" t="s">
        <v>57</v>
      </c>
      <c r="D36" s="694" t="s">
        <v>58</v>
      </c>
      <c r="E36" s="94"/>
      <c r="F36" s="701">
        <v>2</v>
      </c>
      <c r="G36" s="95" t="s">
        <v>26</v>
      </c>
      <c r="H36" s="130">
        <v>10.4</v>
      </c>
      <c r="I36" s="629">
        <f>18.2-7.8</f>
        <v>10.399999999999999</v>
      </c>
      <c r="J36" s="806"/>
      <c r="K36" s="130">
        <v>28.2</v>
      </c>
      <c r="L36" s="629">
        <v>28.2</v>
      </c>
      <c r="M36" s="769"/>
      <c r="N36" s="130">
        <v>13.2</v>
      </c>
      <c r="O36" s="629">
        <v>13.2</v>
      </c>
      <c r="P36" s="769"/>
      <c r="Q36" s="113"/>
      <c r="R36" s="132"/>
      <c r="S36" s="133"/>
      <c r="T36" s="101"/>
      <c r="U36" s="1386"/>
    </row>
    <row r="37" spans="1:24" ht="17.25" customHeight="1" x14ac:dyDescent="0.2">
      <c r="A37" s="672"/>
      <c r="B37" s="31"/>
      <c r="C37" s="103"/>
      <c r="D37" s="1172" t="s">
        <v>59</v>
      </c>
      <c r="E37" s="717"/>
      <c r="F37" s="57"/>
      <c r="G37" s="67"/>
      <c r="H37" s="71"/>
      <c r="I37" s="555"/>
      <c r="J37" s="554"/>
      <c r="K37" s="71"/>
      <c r="L37" s="555"/>
      <c r="M37" s="556"/>
      <c r="N37" s="71"/>
      <c r="O37" s="555"/>
      <c r="P37" s="556"/>
      <c r="Q37" s="58" t="s">
        <v>60</v>
      </c>
      <c r="R37" s="38">
        <v>38</v>
      </c>
      <c r="S37" s="43">
        <v>35</v>
      </c>
      <c r="T37" s="40">
        <v>35</v>
      </c>
      <c r="U37" s="1387"/>
    </row>
    <row r="38" spans="1:24" ht="17.25" customHeight="1" x14ac:dyDescent="0.2">
      <c r="A38" s="672"/>
      <c r="B38" s="31"/>
      <c r="C38" s="134"/>
      <c r="D38" s="1203"/>
      <c r="E38" s="717"/>
      <c r="F38" s="57"/>
      <c r="G38" s="135"/>
      <c r="H38" s="136"/>
      <c r="I38" s="572"/>
      <c r="J38" s="571"/>
      <c r="K38" s="136"/>
      <c r="L38" s="572"/>
      <c r="M38" s="573"/>
      <c r="N38" s="136"/>
      <c r="O38" s="572"/>
      <c r="P38" s="573"/>
      <c r="Q38" s="698" t="s">
        <v>61</v>
      </c>
      <c r="R38" s="73">
        <v>1750</v>
      </c>
      <c r="S38" s="74">
        <v>1750</v>
      </c>
      <c r="T38" s="75">
        <v>1750</v>
      </c>
      <c r="U38" s="1387"/>
    </row>
    <row r="39" spans="1:24" ht="18.75" customHeight="1" x14ac:dyDescent="0.2">
      <c r="A39" s="672"/>
      <c r="B39" s="31"/>
      <c r="C39" s="103"/>
      <c r="D39" s="1172" t="s">
        <v>62</v>
      </c>
      <c r="E39" s="717"/>
      <c r="F39" s="57"/>
      <c r="G39" s="67"/>
      <c r="H39" s="139"/>
      <c r="I39" s="630"/>
      <c r="J39" s="554"/>
      <c r="K39" s="71"/>
      <c r="L39" s="555"/>
      <c r="M39" s="556"/>
      <c r="N39" s="71"/>
      <c r="O39" s="555"/>
      <c r="P39" s="556"/>
      <c r="Q39" s="698" t="s">
        <v>63</v>
      </c>
      <c r="R39" s="73">
        <v>30</v>
      </c>
      <c r="S39" s="140">
        <v>100</v>
      </c>
      <c r="T39" s="75"/>
      <c r="U39" s="1387"/>
    </row>
    <row r="40" spans="1:24" ht="31.5" customHeight="1" thickBot="1" x14ac:dyDescent="0.25">
      <c r="A40" s="673"/>
      <c r="B40" s="18"/>
      <c r="C40" s="118"/>
      <c r="D40" s="1184"/>
      <c r="E40" s="119"/>
      <c r="F40" s="702"/>
      <c r="G40" s="141" t="s">
        <v>30</v>
      </c>
      <c r="H40" s="142">
        <f t="shared" ref="H40:P40" si="1">SUM(H36:H39)</f>
        <v>10.4</v>
      </c>
      <c r="I40" s="575">
        <f t="shared" si="1"/>
        <v>10.399999999999999</v>
      </c>
      <c r="J40" s="575">
        <f t="shared" si="1"/>
        <v>0</v>
      </c>
      <c r="K40" s="142">
        <f t="shared" ref="K40:L40" si="2">SUM(K36:K39)</f>
        <v>28.2</v>
      </c>
      <c r="L40" s="575">
        <f t="shared" si="2"/>
        <v>28.2</v>
      </c>
      <c r="M40" s="574"/>
      <c r="N40" s="142">
        <f t="shared" si="1"/>
        <v>13.2</v>
      </c>
      <c r="O40" s="575">
        <f t="shared" si="1"/>
        <v>13.2</v>
      </c>
      <c r="P40" s="574">
        <f t="shared" si="1"/>
        <v>0</v>
      </c>
      <c r="Q40" s="143" t="s">
        <v>64</v>
      </c>
      <c r="R40" s="144"/>
      <c r="S40" s="145">
        <v>30</v>
      </c>
      <c r="T40" s="146">
        <v>50</v>
      </c>
      <c r="U40" s="1291"/>
    </row>
    <row r="41" spans="1:24" ht="28.5" customHeight="1" x14ac:dyDescent="0.2">
      <c r="A41" s="671" t="s">
        <v>21</v>
      </c>
      <c r="B41" s="19" t="s">
        <v>21</v>
      </c>
      <c r="C41" s="93" t="s">
        <v>65</v>
      </c>
      <c r="D41" s="1198" t="s">
        <v>66</v>
      </c>
      <c r="E41" s="94"/>
      <c r="F41" s="701">
        <v>2</v>
      </c>
      <c r="G41" s="53" t="s">
        <v>26</v>
      </c>
      <c r="H41" s="25">
        <v>200</v>
      </c>
      <c r="I41" s="542">
        <v>200</v>
      </c>
      <c r="J41" s="627"/>
      <c r="K41" s="433">
        <v>200</v>
      </c>
      <c r="L41" s="576">
        <v>200</v>
      </c>
      <c r="M41" s="577"/>
      <c r="N41" s="433"/>
      <c r="O41" s="576"/>
      <c r="P41" s="577"/>
      <c r="Q41" s="148" t="s">
        <v>67</v>
      </c>
      <c r="R41" s="28">
        <v>6</v>
      </c>
      <c r="S41" s="149">
        <v>7</v>
      </c>
      <c r="T41" s="150"/>
      <c r="U41" s="650"/>
    </row>
    <row r="42" spans="1:24" ht="17.25" customHeight="1" x14ac:dyDescent="0.2">
      <c r="A42" s="672"/>
      <c r="B42" s="31"/>
      <c r="C42" s="103"/>
      <c r="D42" s="1173"/>
      <c r="E42" s="717"/>
      <c r="F42" s="57"/>
      <c r="G42" s="151"/>
      <c r="H42" s="1036"/>
      <c r="I42" s="734"/>
      <c r="J42" s="296"/>
      <c r="K42" s="71"/>
      <c r="L42" s="555"/>
      <c r="M42" s="556"/>
      <c r="N42" s="71"/>
      <c r="O42" s="555"/>
      <c r="P42" s="556"/>
      <c r="Q42" s="1201" t="s">
        <v>68</v>
      </c>
      <c r="R42" s="73">
        <v>6</v>
      </c>
      <c r="S42" s="152">
        <v>7</v>
      </c>
      <c r="T42" s="44"/>
      <c r="U42" s="651"/>
    </row>
    <row r="43" spans="1:24" ht="15.75" customHeight="1" thickBot="1" x14ac:dyDescent="0.25">
      <c r="A43" s="673"/>
      <c r="B43" s="18"/>
      <c r="C43" s="118"/>
      <c r="D43" s="1184"/>
      <c r="E43" s="119"/>
      <c r="F43" s="702"/>
      <c r="G43" s="141" t="s">
        <v>30</v>
      </c>
      <c r="H43" s="142">
        <f t="shared" ref="H43" si="3">SUM(H41)</f>
        <v>200</v>
      </c>
      <c r="I43" s="575">
        <f t="shared" ref="I43" si="4">SUM(I41)</f>
        <v>200</v>
      </c>
      <c r="J43" s="574"/>
      <c r="K43" s="142">
        <f t="shared" ref="K43:L43" si="5">SUM(K41)</f>
        <v>200</v>
      </c>
      <c r="L43" s="575">
        <f t="shared" si="5"/>
        <v>200</v>
      </c>
      <c r="M43" s="578"/>
      <c r="N43" s="142"/>
      <c r="O43" s="575"/>
      <c r="P43" s="578"/>
      <c r="Q43" s="1202"/>
      <c r="R43" s="154"/>
      <c r="S43" s="155"/>
      <c r="T43" s="156"/>
      <c r="U43" s="156"/>
    </row>
    <row r="44" spans="1:24" ht="27.75" customHeight="1" x14ac:dyDescent="0.2">
      <c r="A44" s="674" t="s">
        <v>21</v>
      </c>
      <c r="B44" s="19" t="s">
        <v>21</v>
      </c>
      <c r="C44" s="158" t="s">
        <v>69</v>
      </c>
      <c r="D44" s="1218" t="s">
        <v>70</v>
      </c>
      <c r="E44" s="1199"/>
      <c r="F44" s="1251" t="s">
        <v>33</v>
      </c>
      <c r="G44" s="53" t="s">
        <v>26</v>
      </c>
      <c r="H44" s="159">
        <v>74.7</v>
      </c>
      <c r="I44" s="581">
        <v>74.7</v>
      </c>
      <c r="J44" s="580"/>
      <c r="K44" s="159">
        <v>74.7</v>
      </c>
      <c r="L44" s="581">
        <v>74.7</v>
      </c>
      <c r="M44" s="582"/>
      <c r="N44" s="159">
        <v>74.7</v>
      </c>
      <c r="O44" s="581">
        <v>74.7</v>
      </c>
      <c r="P44" s="582"/>
      <c r="Q44" s="1253" t="s">
        <v>71</v>
      </c>
      <c r="R44" s="161">
        <v>15</v>
      </c>
      <c r="S44" s="162">
        <v>21</v>
      </c>
      <c r="T44" s="163">
        <v>21</v>
      </c>
      <c r="U44" s="1359"/>
    </row>
    <row r="45" spans="1:24" ht="15.75" customHeight="1" thickBot="1" x14ac:dyDescent="0.25">
      <c r="A45" s="675"/>
      <c r="B45" s="18"/>
      <c r="C45" s="165"/>
      <c r="D45" s="1220"/>
      <c r="E45" s="1250"/>
      <c r="F45" s="1252"/>
      <c r="G45" s="166" t="s">
        <v>30</v>
      </c>
      <c r="H45" s="47">
        <f t="shared" ref="H45:N45" si="6">SUM(H44:H44)</f>
        <v>74.7</v>
      </c>
      <c r="I45" s="545">
        <f t="shared" ref="I45" si="7">SUM(I44:I44)</f>
        <v>74.7</v>
      </c>
      <c r="J45" s="544"/>
      <c r="K45" s="47">
        <f t="shared" ref="K45:L45" si="8">SUM(K44:K44)</f>
        <v>74.7</v>
      </c>
      <c r="L45" s="545">
        <f t="shared" si="8"/>
        <v>74.7</v>
      </c>
      <c r="M45" s="546"/>
      <c r="N45" s="47">
        <f t="shared" si="6"/>
        <v>74.7</v>
      </c>
      <c r="O45" s="545">
        <f t="shared" ref="O45:P45" si="9">SUM(O44:O44)</f>
        <v>74.7</v>
      </c>
      <c r="P45" s="546">
        <f t="shared" si="9"/>
        <v>0</v>
      </c>
      <c r="Q45" s="1202"/>
      <c r="R45" s="167"/>
      <c r="S45" s="168"/>
      <c r="T45" s="169"/>
      <c r="U45" s="1360"/>
    </row>
    <row r="46" spans="1:24" ht="66" customHeight="1" x14ac:dyDescent="0.2">
      <c r="A46" s="674" t="s">
        <v>21</v>
      </c>
      <c r="B46" s="19" t="s">
        <v>21</v>
      </c>
      <c r="C46" s="158" t="s">
        <v>72</v>
      </c>
      <c r="D46" s="1357" t="s">
        <v>73</v>
      </c>
      <c r="E46" s="699"/>
      <c r="F46" s="701">
        <v>2</v>
      </c>
      <c r="G46" s="53" t="s">
        <v>26</v>
      </c>
      <c r="H46" s="71">
        <v>4.9000000000000004</v>
      </c>
      <c r="I46" s="1094">
        <v>0</v>
      </c>
      <c r="J46" s="1109">
        <f>+I46-H46</f>
        <v>-4.9000000000000004</v>
      </c>
      <c r="K46" s="71">
        <v>4.9000000000000004</v>
      </c>
      <c r="L46" s="555">
        <v>4.9000000000000004</v>
      </c>
      <c r="M46" s="556"/>
      <c r="N46" s="71">
        <v>4.9000000000000004</v>
      </c>
      <c r="O46" s="555">
        <v>4.9000000000000004</v>
      </c>
      <c r="P46" s="556"/>
      <c r="Q46" s="58" t="s">
        <v>74</v>
      </c>
      <c r="R46" s="1095" t="s">
        <v>279</v>
      </c>
      <c r="S46" s="731">
        <v>1</v>
      </c>
      <c r="T46" s="173">
        <v>1</v>
      </c>
      <c r="U46" s="1321" t="s">
        <v>285</v>
      </c>
      <c r="W46" s="1107"/>
      <c r="X46" s="1107"/>
    </row>
    <row r="47" spans="1:24" s="179" customFormat="1" ht="28.5" customHeight="1" thickBot="1" x14ac:dyDescent="0.25">
      <c r="A47" s="675"/>
      <c r="B47" s="18"/>
      <c r="C47" s="165"/>
      <c r="D47" s="1358"/>
      <c r="E47" s="174"/>
      <c r="F47" s="702"/>
      <c r="G47" s="175" t="s">
        <v>30</v>
      </c>
      <c r="H47" s="176">
        <f>H46</f>
        <v>4.9000000000000004</v>
      </c>
      <c r="I47" s="583">
        <f>I46</f>
        <v>0</v>
      </c>
      <c r="J47" s="583">
        <f>J46</f>
        <v>-4.9000000000000004</v>
      </c>
      <c r="K47" s="176">
        <f>K46</f>
        <v>4.9000000000000004</v>
      </c>
      <c r="L47" s="583">
        <f>L46</f>
        <v>4.9000000000000004</v>
      </c>
      <c r="M47" s="584"/>
      <c r="N47" s="176">
        <f>N46</f>
        <v>4.9000000000000004</v>
      </c>
      <c r="O47" s="583">
        <f>O46</f>
        <v>4.9000000000000004</v>
      </c>
      <c r="P47" s="584">
        <f>P46</f>
        <v>0</v>
      </c>
      <c r="Q47" s="714" t="s">
        <v>75</v>
      </c>
      <c r="R47" s="1096" t="s">
        <v>280</v>
      </c>
      <c r="S47" s="78">
        <v>210</v>
      </c>
      <c r="T47" s="79">
        <v>230</v>
      </c>
      <c r="U47" s="1322"/>
    </row>
    <row r="48" spans="1:24" ht="16.5" customHeight="1" x14ac:dyDescent="0.2">
      <c r="A48" s="676" t="s">
        <v>21</v>
      </c>
      <c r="B48" s="19" t="s">
        <v>21</v>
      </c>
      <c r="C48" s="158" t="s">
        <v>76</v>
      </c>
      <c r="D48" s="1248" t="s">
        <v>77</v>
      </c>
      <c r="E48" s="699"/>
      <c r="F48" s="181" t="s">
        <v>33</v>
      </c>
      <c r="G48" s="182" t="s">
        <v>26</v>
      </c>
      <c r="H48" s="183">
        <v>303.5</v>
      </c>
      <c r="I48" s="1098">
        <f>303.5-1.8</f>
        <v>301.7</v>
      </c>
      <c r="J48" s="1108">
        <f>+I48-H48</f>
        <v>-1.8000000000000114</v>
      </c>
      <c r="K48" s="183">
        <v>401.9</v>
      </c>
      <c r="L48" s="586">
        <v>401.9</v>
      </c>
      <c r="M48" s="587"/>
      <c r="N48" s="183">
        <v>401.9</v>
      </c>
      <c r="O48" s="586">
        <v>401.9</v>
      </c>
      <c r="P48" s="587"/>
      <c r="Q48" s="185"/>
      <c r="R48" s="186"/>
      <c r="S48" s="187"/>
      <c r="T48" s="188"/>
      <c r="U48" s="652"/>
    </row>
    <row r="49" spans="1:28" ht="12.75" customHeight="1" x14ac:dyDescent="0.2">
      <c r="A49" s="670"/>
      <c r="B49" s="31"/>
      <c r="C49" s="51"/>
      <c r="D49" s="1249"/>
      <c r="E49" s="708"/>
      <c r="F49" s="190"/>
      <c r="G49" s="727"/>
      <c r="H49" s="191"/>
      <c r="I49" s="588"/>
      <c r="J49" s="446"/>
      <c r="K49" s="191"/>
      <c r="L49" s="588"/>
      <c r="M49" s="589"/>
      <c r="N49" s="191"/>
      <c r="O49" s="588"/>
      <c r="P49" s="589"/>
      <c r="Q49" s="193"/>
      <c r="R49" s="194"/>
      <c r="S49" s="195"/>
      <c r="T49" s="196"/>
      <c r="U49" s="653"/>
    </row>
    <row r="50" spans="1:28" ht="34.5" customHeight="1" x14ac:dyDescent="0.2">
      <c r="A50" s="670"/>
      <c r="B50" s="31"/>
      <c r="C50" s="51"/>
      <c r="D50" s="1348" t="s">
        <v>78</v>
      </c>
      <c r="E50" s="708"/>
      <c r="F50" s="190"/>
      <c r="G50" s="727"/>
      <c r="H50" s="1349"/>
      <c r="I50" s="1314"/>
      <c r="J50" s="285"/>
      <c r="K50" s="1170"/>
      <c r="L50" s="1314"/>
      <c r="M50" s="821"/>
      <c r="N50" s="1170"/>
      <c r="O50" s="1314"/>
      <c r="P50" s="1363"/>
      <c r="Q50" s="707" t="s">
        <v>79</v>
      </c>
      <c r="R50" s="63" t="s">
        <v>80</v>
      </c>
      <c r="S50" s="64">
        <v>4</v>
      </c>
      <c r="T50" s="65">
        <v>4</v>
      </c>
      <c r="U50" s="1211" t="s">
        <v>286</v>
      </c>
      <c r="V50" s="1080"/>
      <c r="W50" s="1080"/>
    </row>
    <row r="51" spans="1:28" ht="34.5" customHeight="1" x14ac:dyDescent="0.2">
      <c r="A51" s="670"/>
      <c r="B51" s="31"/>
      <c r="C51" s="51"/>
      <c r="D51" s="1348"/>
      <c r="E51" s="708"/>
      <c r="F51" s="190"/>
      <c r="G51" s="727"/>
      <c r="H51" s="1349"/>
      <c r="I51" s="1314"/>
      <c r="J51" s="285"/>
      <c r="K51" s="1170"/>
      <c r="L51" s="1314"/>
      <c r="M51" s="821"/>
      <c r="N51" s="1170"/>
      <c r="O51" s="1314"/>
      <c r="P51" s="1363"/>
      <c r="Q51" s="58" t="s">
        <v>81</v>
      </c>
      <c r="R51" s="38">
        <v>9</v>
      </c>
      <c r="S51" s="43">
        <v>5</v>
      </c>
      <c r="T51" s="40">
        <v>8</v>
      </c>
      <c r="U51" s="1211"/>
      <c r="V51" s="1080"/>
      <c r="W51" s="1080"/>
    </row>
    <row r="52" spans="1:28" ht="34.5" customHeight="1" x14ac:dyDescent="0.2">
      <c r="A52" s="670"/>
      <c r="B52" s="31"/>
      <c r="C52" s="51"/>
      <c r="D52" s="197"/>
      <c r="E52" s="708"/>
      <c r="F52" s="190"/>
      <c r="G52" s="198"/>
      <c r="H52" s="1349"/>
      <c r="I52" s="1314"/>
      <c r="J52" s="285"/>
      <c r="K52" s="1170"/>
      <c r="L52" s="1314"/>
      <c r="M52" s="821"/>
      <c r="N52" s="1170"/>
      <c r="O52" s="1314"/>
      <c r="P52" s="1363"/>
      <c r="Q52" s="58" t="s">
        <v>82</v>
      </c>
      <c r="R52" s="38">
        <v>10</v>
      </c>
      <c r="S52" s="43">
        <v>10</v>
      </c>
      <c r="T52" s="40">
        <v>10</v>
      </c>
      <c r="U52" s="1245"/>
      <c r="V52" s="1080"/>
      <c r="W52" s="1080"/>
    </row>
    <row r="53" spans="1:28" ht="55.5" customHeight="1" x14ac:dyDescent="0.2">
      <c r="A53" s="670"/>
      <c r="B53" s="31"/>
      <c r="C53" s="51"/>
      <c r="D53" s="199" t="s">
        <v>83</v>
      </c>
      <c r="E53" s="715"/>
      <c r="F53" s="201"/>
      <c r="G53" s="1113"/>
      <c r="H53" s="1112"/>
      <c r="I53" s="1114"/>
      <c r="J53" s="285"/>
      <c r="K53" s="1117"/>
      <c r="L53" s="1115"/>
      <c r="M53" s="1116"/>
      <c r="N53" s="1117"/>
      <c r="O53" s="1115"/>
      <c r="P53" s="1116"/>
      <c r="Q53" s="58" t="s">
        <v>84</v>
      </c>
      <c r="R53" s="38"/>
      <c r="S53" s="203">
        <v>4</v>
      </c>
      <c r="T53" s="40">
        <v>4</v>
      </c>
      <c r="U53" s="338"/>
      <c r="V53" s="1080"/>
      <c r="W53" s="1080"/>
    </row>
    <row r="54" spans="1:28" ht="118.5" customHeight="1" x14ac:dyDescent="0.2">
      <c r="A54" s="670"/>
      <c r="B54" s="31"/>
      <c r="C54" s="51"/>
      <c r="D54" s="1111" t="s">
        <v>85</v>
      </c>
      <c r="E54" s="1031"/>
      <c r="F54" s="201"/>
      <c r="G54" s="1113"/>
      <c r="H54" s="1112"/>
      <c r="I54" s="1118"/>
      <c r="J54" s="1119"/>
      <c r="K54" s="71"/>
      <c r="L54" s="555"/>
      <c r="M54" s="556"/>
      <c r="N54" s="71"/>
      <c r="O54" s="555"/>
      <c r="P54" s="556"/>
      <c r="Q54" s="841" t="s">
        <v>86</v>
      </c>
      <c r="R54" s="204">
        <v>8</v>
      </c>
      <c r="S54" s="205">
        <v>7</v>
      </c>
      <c r="T54" s="206">
        <v>7</v>
      </c>
      <c r="U54" s="1110"/>
      <c r="V54" s="1402"/>
      <c r="W54" s="1403"/>
    </row>
    <row r="55" spans="1:28" ht="24.75" customHeight="1" x14ac:dyDescent="0.2">
      <c r="A55" s="670"/>
      <c r="B55" s="31"/>
      <c r="C55" s="51"/>
      <c r="D55" s="1172" t="s">
        <v>87</v>
      </c>
      <c r="E55" s="715"/>
      <c r="F55" s="201"/>
      <c r="G55" s="718"/>
      <c r="H55" s="1028"/>
      <c r="I55" s="724"/>
      <c r="J55" s="285"/>
      <c r="K55" s="765"/>
      <c r="L55" s="770"/>
      <c r="M55" s="766"/>
      <c r="N55" s="765"/>
      <c r="O55" s="770"/>
      <c r="P55" s="766"/>
      <c r="Q55" s="143" t="s">
        <v>88</v>
      </c>
      <c r="R55" s="208">
        <v>1</v>
      </c>
      <c r="S55" s="209">
        <v>1</v>
      </c>
      <c r="T55" s="210">
        <v>1</v>
      </c>
      <c r="U55" s="210"/>
    </row>
    <row r="56" spans="1:28" ht="19.5" customHeight="1" thickBot="1" x14ac:dyDescent="0.25">
      <c r="A56" s="675"/>
      <c r="B56" s="18"/>
      <c r="C56" s="165"/>
      <c r="D56" s="1184"/>
      <c r="E56" s="663"/>
      <c r="F56" s="664"/>
      <c r="G56" s="175" t="s">
        <v>30</v>
      </c>
      <c r="H56" s="142">
        <f>SUM(H48:H55)</f>
        <v>303.5</v>
      </c>
      <c r="I56" s="575">
        <f>SUM(I48:I55)</f>
        <v>301.7</v>
      </c>
      <c r="J56" s="575">
        <f>SUM(J48:J55)</f>
        <v>-1.8000000000000114</v>
      </c>
      <c r="K56" s="142">
        <f>SUM(K48:K55)</f>
        <v>401.9</v>
      </c>
      <c r="L56" s="575">
        <f>SUM(L48:L55)</f>
        <v>401.9</v>
      </c>
      <c r="M56" s="574"/>
      <c r="N56" s="142">
        <f>SUM(N48:N55)</f>
        <v>401.9</v>
      </c>
      <c r="O56" s="575">
        <f>SUM(O48:O55)</f>
        <v>401.9</v>
      </c>
      <c r="P56" s="574">
        <f>SUM(P48:P55)</f>
        <v>0</v>
      </c>
      <c r="Q56" s="211"/>
      <c r="R56" s="212"/>
      <c r="S56" s="213"/>
      <c r="T56" s="214"/>
      <c r="U56" s="214"/>
    </row>
    <row r="57" spans="1:28" ht="42" customHeight="1" x14ac:dyDescent="0.2">
      <c r="A57" s="674" t="s">
        <v>21</v>
      </c>
      <c r="B57" s="19" t="s">
        <v>21</v>
      </c>
      <c r="C57" s="158" t="s">
        <v>89</v>
      </c>
      <c r="D57" s="215" t="s">
        <v>90</v>
      </c>
      <c r="E57" s="699"/>
      <c r="F57" s="701">
        <v>2</v>
      </c>
      <c r="G57" s="53" t="s">
        <v>26</v>
      </c>
      <c r="H57" s="183">
        <v>98.6</v>
      </c>
      <c r="I57" s="586">
        <f>93.1+5.5</f>
        <v>98.6</v>
      </c>
      <c r="J57" s="827"/>
      <c r="K57" s="433">
        <v>97.6</v>
      </c>
      <c r="L57" s="576">
        <v>97.6</v>
      </c>
      <c r="M57" s="577"/>
      <c r="N57" s="433">
        <v>12</v>
      </c>
      <c r="O57" s="576">
        <v>12</v>
      </c>
      <c r="P57" s="577"/>
      <c r="Q57" s="216"/>
      <c r="R57" s="217"/>
      <c r="S57" s="29"/>
      <c r="T57" s="218"/>
      <c r="U57" s="30"/>
    </row>
    <row r="58" spans="1:28" ht="27.75" customHeight="1" x14ac:dyDescent="0.2">
      <c r="A58" s="670"/>
      <c r="B58" s="31"/>
      <c r="C58" s="51"/>
      <c r="D58" s="706" t="s">
        <v>91</v>
      </c>
      <c r="E58" s="708"/>
      <c r="F58" s="57"/>
      <c r="G58" s="67"/>
      <c r="H58" s="191"/>
      <c r="I58" s="588"/>
      <c r="J58" s="446"/>
      <c r="K58" s="71"/>
      <c r="L58" s="555"/>
      <c r="M58" s="556"/>
      <c r="N58" s="71"/>
      <c r="O58" s="555"/>
      <c r="P58" s="556"/>
      <c r="Q58" s="58" t="s">
        <v>92</v>
      </c>
      <c r="R58" s="220">
        <v>1</v>
      </c>
      <c r="S58" s="221"/>
      <c r="T58" s="222"/>
      <c r="U58" s="222"/>
    </row>
    <row r="59" spans="1:28" ht="29.25" customHeight="1" x14ac:dyDescent="0.2">
      <c r="A59" s="670"/>
      <c r="B59" s="31"/>
      <c r="C59" s="51"/>
      <c r="D59" s="696"/>
      <c r="E59" s="708"/>
      <c r="F59" s="57"/>
      <c r="G59" s="67"/>
      <c r="H59" s="191"/>
      <c r="I59" s="588"/>
      <c r="J59" s="446"/>
      <c r="K59" s="71"/>
      <c r="L59" s="555"/>
      <c r="M59" s="556"/>
      <c r="N59" s="71"/>
      <c r="O59" s="555"/>
      <c r="P59" s="556"/>
      <c r="Q59" s="698" t="s">
        <v>93</v>
      </c>
      <c r="R59" s="73"/>
      <c r="S59" s="224">
        <v>1</v>
      </c>
      <c r="T59" s="709"/>
      <c r="U59" s="75"/>
    </row>
    <row r="60" spans="1:28" ht="17.25" customHeight="1" x14ac:dyDescent="0.2">
      <c r="A60" s="670"/>
      <c r="B60" s="31"/>
      <c r="C60" s="51"/>
      <c r="D60" s="696"/>
      <c r="E60" s="708"/>
      <c r="F60" s="57"/>
      <c r="G60" s="67"/>
      <c r="H60" s="191"/>
      <c r="I60" s="588"/>
      <c r="J60" s="446"/>
      <c r="K60" s="71"/>
      <c r="L60" s="555"/>
      <c r="M60" s="556"/>
      <c r="N60" s="71"/>
      <c r="O60" s="555"/>
      <c r="P60" s="556"/>
      <c r="Q60" s="698" t="s">
        <v>94</v>
      </c>
      <c r="R60" s="73"/>
      <c r="S60" s="224"/>
      <c r="T60" s="226">
        <v>1</v>
      </c>
      <c r="U60" s="75"/>
      <c r="AB60" s="7"/>
    </row>
    <row r="61" spans="1:28" ht="17.25" customHeight="1" x14ac:dyDescent="0.2">
      <c r="A61" s="670"/>
      <c r="B61" s="31"/>
      <c r="C61" s="51"/>
      <c r="D61" s="696"/>
      <c r="E61" s="708"/>
      <c r="F61" s="57"/>
      <c r="G61" s="67"/>
      <c r="H61" s="191"/>
      <c r="I61" s="588"/>
      <c r="J61" s="446"/>
      <c r="K61" s="71"/>
      <c r="L61" s="555"/>
      <c r="M61" s="556"/>
      <c r="N61" s="71"/>
      <c r="O61" s="555"/>
      <c r="P61" s="556"/>
      <c r="Q61" s="698" t="s">
        <v>95</v>
      </c>
      <c r="R61" s="227"/>
      <c r="S61" s="203">
        <v>80</v>
      </c>
      <c r="T61" s="88">
        <v>100</v>
      </c>
      <c r="U61" s="40"/>
    </row>
    <row r="62" spans="1:28" ht="30" customHeight="1" x14ac:dyDescent="0.2">
      <c r="A62" s="670"/>
      <c r="B62" s="31"/>
      <c r="C62" s="51"/>
      <c r="D62" s="342" t="s">
        <v>96</v>
      </c>
      <c r="E62" s="715"/>
      <c r="F62" s="201"/>
      <c r="G62" s="718"/>
      <c r="H62" s="191"/>
      <c r="I62" s="588"/>
      <c r="J62" s="446"/>
      <c r="K62" s="71"/>
      <c r="L62" s="555"/>
      <c r="M62" s="556"/>
      <c r="N62" s="71"/>
      <c r="O62" s="555"/>
      <c r="P62" s="556"/>
      <c r="Q62" s="228" t="s">
        <v>97</v>
      </c>
      <c r="R62" s="229">
        <v>3</v>
      </c>
      <c r="S62" s="43">
        <v>3</v>
      </c>
      <c r="T62" s="230"/>
      <c r="U62" s="40"/>
    </row>
    <row r="63" spans="1:28" ht="30" customHeight="1" x14ac:dyDescent="0.2">
      <c r="A63" s="670"/>
      <c r="B63" s="31"/>
      <c r="C63" s="51"/>
      <c r="D63" s="346"/>
      <c r="E63" s="715"/>
      <c r="F63" s="201"/>
      <c r="G63" s="718"/>
      <c r="H63" s="191"/>
      <c r="I63" s="588"/>
      <c r="J63" s="446"/>
      <c r="K63" s="71"/>
      <c r="L63" s="555"/>
      <c r="M63" s="556"/>
      <c r="N63" s="71"/>
      <c r="O63" s="555"/>
      <c r="P63" s="556"/>
      <c r="Q63" s="143" t="s">
        <v>98</v>
      </c>
      <c r="R63" s="231">
        <v>2</v>
      </c>
      <c r="S63" s="232">
        <v>2</v>
      </c>
      <c r="T63" s="226"/>
      <c r="U63" s="44"/>
    </row>
    <row r="64" spans="1:28" s="825" customFormat="1" ht="17.25" customHeight="1" x14ac:dyDescent="0.2">
      <c r="A64" s="670"/>
      <c r="B64" s="31"/>
      <c r="C64" s="51"/>
      <c r="D64" s="602"/>
      <c r="E64" s="817"/>
      <c r="F64" s="201"/>
      <c r="G64" s="818"/>
      <c r="H64" s="191"/>
      <c r="I64" s="588"/>
      <c r="J64" s="446"/>
      <c r="K64" s="71"/>
      <c r="L64" s="555"/>
      <c r="M64" s="554"/>
      <c r="N64" s="71"/>
      <c r="O64" s="555"/>
      <c r="P64" s="554"/>
      <c r="Q64" s="830" t="s">
        <v>99</v>
      </c>
      <c r="R64" s="229">
        <v>53</v>
      </c>
      <c r="S64" s="74">
        <v>53</v>
      </c>
      <c r="T64" s="226"/>
      <c r="U64" s="44"/>
    </row>
    <row r="65" spans="1:21" s="825" customFormat="1" ht="16.5" customHeight="1" x14ac:dyDescent="0.2">
      <c r="A65" s="670"/>
      <c r="B65" s="31"/>
      <c r="C65" s="51"/>
      <c r="D65" s="1172" t="s">
        <v>260</v>
      </c>
      <c r="E65" s="1031"/>
      <c r="F65" s="201"/>
      <c r="G65" s="1027"/>
      <c r="H65" s="191"/>
      <c r="I65" s="588"/>
      <c r="J65" s="446"/>
      <c r="K65" s="71"/>
      <c r="L65" s="555"/>
      <c r="M65" s="554"/>
      <c r="N65" s="71"/>
      <c r="O65" s="555"/>
      <c r="P65" s="554"/>
      <c r="Q65" s="1038" t="s">
        <v>268</v>
      </c>
      <c r="R65" s="1041">
        <v>3</v>
      </c>
      <c r="S65" s="74"/>
      <c r="T65" s="226"/>
      <c r="U65" s="1210"/>
    </row>
    <row r="66" spans="1:21" s="179" customFormat="1" ht="15.75" customHeight="1" thickBot="1" x14ac:dyDescent="0.25">
      <c r="A66" s="675"/>
      <c r="B66" s="18"/>
      <c r="C66" s="165"/>
      <c r="D66" s="1184"/>
      <c r="E66" s="174"/>
      <c r="F66" s="702"/>
      <c r="G66" s="175" t="s">
        <v>30</v>
      </c>
      <c r="H66" s="142">
        <f>SUM(H57:H63)</f>
        <v>98.6</v>
      </c>
      <c r="I66" s="575">
        <f>SUM(I57:I63)</f>
        <v>98.6</v>
      </c>
      <c r="J66" s="575">
        <f>SUM(J57:J63)</f>
        <v>0</v>
      </c>
      <c r="K66" s="142">
        <f t="shared" ref="K66:L66" si="10">SUM(K57:K63)</f>
        <v>97.6</v>
      </c>
      <c r="L66" s="575">
        <f t="shared" si="10"/>
        <v>97.6</v>
      </c>
      <c r="M66" s="574"/>
      <c r="N66" s="142">
        <f t="shared" ref="N66" si="11">SUM(N57:N63)</f>
        <v>12</v>
      </c>
      <c r="O66" s="575">
        <f t="shared" ref="O66:P66" si="12">SUM(O57:O63)</f>
        <v>12</v>
      </c>
      <c r="P66" s="574">
        <f t="shared" si="12"/>
        <v>0</v>
      </c>
      <c r="Q66" s="828"/>
      <c r="R66" s="829"/>
      <c r="S66" s="155"/>
      <c r="T66" s="371"/>
      <c r="U66" s="1322"/>
    </row>
    <row r="67" spans="1:21" ht="30.75" customHeight="1" x14ac:dyDescent="0.2">
      <c r="A67" s="670" t="s">
        <v>21</v>
      </c>
      <c r="B67" s="31" t="s">
        <v>21</v>
      </c>
      <c r="C67" s="51" t="s">
        <v>100</v>
      </c>
      <c r="D67" s="1198" t="s">
        <v>101</v>
      </c>
      <c r="E67" s="715"/>
      <c r="F67" s="201">
        <v>2</v>
      </c>
      <c r="G67" s="233" t="s">
        <v>26</v>
      </c>
      <c r="H67" s="234"/>
      <c r="I67" s="593"/>
      <c r="J67" s="592"/>
      <c r="K67" s="765">
        <v>7</v>
      </c>
      <c r="L67" s="770">
        <v>7</v>
      </c>
      <c r="M67" s="766"/>
      <c r="N67" s="765">
        <v>7</v>
      </c>
      <c r="O67" s="770">
        <v>7</v>
      </c>
      <c r="P67" s="766"/>
      <c r="Q67" s="235" t="s">
        <v>102</v>
      </c>
      <c r="R67" s="63"/>
      <c r="S67" s="236">
        <v>1</v>
      </c>
      <c r="T67" s="65">
        <v>1</v>
      </c>
      <c r="U67" s="65"/>
    </row>
    <row r="68" spans="1:21" ht="16.5" customHeight="1" thickBot="1" x14ac:dyDescent="0.25">
      <c r="A68" s="677"/>
      <c r="B68" s="18"/>
      <c r="C68" s="238"/>
      <c r="D68" s="1184"/>
      <c r="E68" s="700"/>
      <c r="F68" s="240"/>
      <c r="G68" s="241" t="s">
        <v>30</v>
      </c>
      <c r="H68" s="122"/>
      <c r="I68" s="569"/>
      <c r="J68" s="568"/>
      <c r="K68" s="122">
        <f t="shared" ref="K68:L68" si="13">SUM(K67)</f>
        <v>7</v>
      </c>
      <c r="L68" s="569">
        <f t="shared" si="13"/>
        <v>7</v>
      </c>
      <c r="M68" s="570"/>
      <c r="N68" s="122">
        <f t="shared" ref="N68" si="14">SUM(N67)</f>
        <v>7</v>
      </c>
      <c r="O68" s="569">
        <f t="shared" ref="O68:P68" si="15">SUM(O67)</f>
        <v>7</v>
      </c>
      <c r="P68" s="570">
        <f t="shared" si="15"/>
        <v>0</v>
      </c>
      <c r="Q68" s="242" t="s">
        <v>103</v>
      </c>
      <c r="R68" s="154"/>
      <c r="S68" s="243">
        <v>50</v>
      </c>
      <c r="T68" s="156">
        <v>50</v>
      </c>
      <c r="U68" s="156"/>
    </row>
    <row r="69" spans="1:21" ht="13.5" thickBot="1" x14ac:dyDescent="0.25">
      <c r="A69" s="673" t="s">
        <v>21</v>
      </c>
      <c r="B69" s="244" t="s">
        <v>21</v>
      </c>
      <c r="C69" s="1247" t="s">
        <v>104</v>
      </c>
      <c r="D69" s="1149"/>
      <c r="E69" s="1149"/>
      <c r="F69" s="1149"/>
      <c r="G69" s="1150"/>
      <c r="H69" s="245">
        <f t="shared" ref="H69:P69" si="16">+H68+H66+H56+H47+H45+H43+H40+H35+H31</f>
        <v>1729.3</v>
      </c>
      <c r="I69" s="595">
        <f t="shared" si="16"/>
        <v>1722.6</v>
      </c>
      <c r="J69" s="594">
        <f>+J68+J66+J56+J47+J45+J43+J40+J35+J31</f>
        <v>-6.7000000000000117</v>
      </c>
      <c r="K69" s="245">
        <f t="shared" si="16"/>
        <v>1843.7</v>
      </c>
      <c r="L69" s="595">
        <f t="shared" si="16"/>
        <v>1843.7</v>
      </c>
      <c r="M69" s="594">
        <f t="shared" si="16"/>
        <v>0</v>
      </c>
      <c r="N69" s="245">
        <f t="shared" si="16"/>
        <v>1743.1</v>
      </c>
      <c r="O69" s="595">
        <f t="shared" si="16"/>
        <v>1743.1</v>
      </c>
      <c r="P69" s="594">
        <f t="shared" si="16"/>
        <v>0</v>
      </c>
      <c r="Q69" s="1151"/>
      <c r="R69" s="1152"/>
      <c r="S69" s="1152"/>
      <c r="T69" s="1152"/>
      <c r="U69" s="1153"/>
    </row>
    <row r="70" spans="1:21" ht="13.5" thickBot="1" x14ac:dyDescent="0.25">
      <c r="A70" s="671" t="s">
        <v>21</v>
      </c>
      <c r="B70" s="246" t="s">
        <v>32</v>
      </c>
      <c r="C70" s="1242" t="s">
        <v>105</v>
      </c>
      <c r="D70" s="1196"/>
      <c r="E70" s="1196"/>
      <c r="F70" s="1196"/>
      <c r="G70" s="1196"/>
      <c r="H70" s="1196"/>
      <c r="I70" s="1196"/>
      <c r="J70" s="1196"/>
      <c r="K70" s="1196"/>
      <c r="L70" s="1196"/>
      <c r="M70" s="1196"/>
      <c r="N70" s="1196"/>
      <c r="O70" s="1196"/>
      <c r="P70" s="1196"/>
      <c r="Q70" s="1196"/>
      <c r="R70" s="1196"/>
      <c r="S70" s="1196"/>
      <c r="T70" s="1196"/>
      <c r="U70" s="1197"/>
    </row>
    <row r="71" spans="1:21" ht="15" customHeight="1" x14ac:dyDescent="0.2">
      <c r="A71" s="671" t="s">
        <v>21</v>
      </c>
      <c r="B71" s="19" t="s">
        <v>32</v>
      </c>
      <c r="C71" s="866" t="s">
        <v>21</v>
      </c>
      <c r="D71" s="1394" t="s">
        <v>106</v>
      </c>
      <c r="E71" s="867" t="s">
        <v>25</v>
      </c>
      <c r="F71" s="860" t="s">
        <v>33</v>
      </c>
      <c r="G71" s="868" t="s">
        <v>26</v>
      </c>
      <c r="H71" s="96">
        <v>4441.3</v>
      </c>
      <c r="I71" s="565">
        <f>4436.3+5</f>
        <v>4441.3</v>
      </c>
      <c r="J71" s="831"/>
      <c r="K71" s="96">
        <v>4386.2</v>
      </c>
      <c r="L71" s="565">
        <v>4386.2</v>
      </c>
      <c r="M71" s="665"/>
      <c r="N71" s="96">
        <v>4342</v>
      </c>
      <c r="O71" s="565">
        <v>4342</v>
      </c>
      <c r="P71" s="665"/>
      <c r="Q71" s="250" t="s">
        <v>107</v>
      </c>
      <c r="R71" s="251">
        <v>1136</v>
      </c>
      <c r="S71" s="252">
        <v>1245</v>
      </c>
      <c r="T71" s="253">
        <v>1297</v>
      </c>
      <c r="U71" s="1406" t="s">
        <v>284</v>
      </c>
    </row>
    <row r="72" spans="1:21" ht="15" customHeight="1" x14ac:dyDescent="0.2">
      <c r="A72" s="672"/>
      <c r="B72" s="31"/>
      <c r="C72" s="315"/>
      <c r="D72" s="1395"/>
      <c r="E72" s="318"/>
      <c r="F72" s="851"/>
      <c r="G72" s="869" t="s">
        <v>108</v>
      </c>
      <c r="H72" s="111">
        <v>413.9</v>
      </c>
      <c r="I72" s="660">
        <f>413.9+20</f>
        <v>433.9</v>
      </c>
      <c r="J72" s="659">
        <f>+I72-H72</f>
        <v>20</v>
      </c>
      <c r="K72" s="111">
        <v>420.7</v>
      </c>
      <c r="L72" s="862">
        <v>420.7</v>
      </c>
      <c r="M72" s="262"/>
      <c r="N72" s="111">
        <v>428.1</v>
      </c>
      <c r="O72" s="862">
        <v>428.1</v>
      </c>
      <c r="P72" s="262"/>
      <c r="Q72" s="1210" t="s">
        <v>109</v>
      </c>
      <c r="R72" s="257">
        <v>1467</v>
      </c>
      <c r="S72" s="258">
        <v>1480</v>
      </c>
      <c r="T72" s="259">
        <v>1498</v>
      </c>
      <c r="U72" s="1407"/>
    </row>
    <row r="73" spans="1:21" ht="15" customHeight="1" x14ac:dyDescent="0.2">
      <c r="A73" s="672"/>
      <c r="B73" s="31"/>
      <c r="C73" s="315"/>
      <c r="D73" s="870"/>
      <c r="E73" s="318"/>
      <c r="F73" s="851"/>
      <c r="G73" s="869" t="s">
        <v>249</v>
      </c>
      <c r="H73" s="111">
        <v>61.4</v>
      </c>
      <c r="I73" s="862">
        <v>61.4</v>
      </c>
      <c r="J73" s="659"/>
      <c r="K73" s="111"/>
      <c r="L73" s="862"/>
      <c r="M73" s="262"/>
      <c r="N73" s="567"/>
      <c r="O73" s="862"/>
      <c r="P73" s="262"/>
      <c r="Q73" s="1245"/>
      <c r="R73" s="743"/>
      <c r="S73" s="744"/>
      <c r="T73" s="745"/>
      <c r="U73" s="1407"/>
    </row>
    <row r="74" spans="1:21" ht="15" customHeight="1" x14ac:dyDescent="0.2">
      <c r="A74" s="672"/>
      <c r="B74" s="31"/>
      <c r="C74" s="315"/>
      <c r="D74" s="870"/>
      <c r="E74" s="318"/>
      <c r="F74" s="851"/>
      <c r="G74" s="920" t="s">
        <v>255</v>
      </c>
      <c r="H74" s="111">
        <v>20</v>
      </c>
      <c r="I74" s="590">
        <v>20</v>
      </c>
      <c r="J74" s="659"/>
      <c r="K74" s="111"/>
      <c r="L74" s="862"/>
      <c r="M74" s="262"/>
      <c r="N74" s="567"/>
      <c r="O74" s="862"/>
      <c r="P74" s="262"/>
      <c r="Q74" s="1210" t="s">
        <v>112</v>
      </c>
      <c r="R74" s="737">
        <v>14</v>
      </c>
      <c r="S74" s="738"/>
      <c r="T74" s="739"/>
      <c r="U74" s="1407"/>
    </row>
    <row r="75" spans="1:21" ht="15" customHeight="1" x14ac:dyDescent="0.2">
      <c r="A75" s="672"/>
      <c r="B75" s="31"/>
      <c r="C75" s="315"/>
      <c r="D75" s="870"/>
      <c r="E75" s="318"/>
      <c r="F75" s="851"/>
      <c r="G75" s="920" t="s">
        <v>110</v>
      </c>
      <c r="H75" s="111">
        <v>46</v>
      </c>
      <c r="I75" s="862">
        <v>46</v>
      </c>
      <c r="J75" s="567"/>
      <c r="K75" s="111"/>
      <c r="L75" s="862"/>
      <c r="M75" s="262"/>
      <c r="N75" s="567"/>
      <c r="O75" s="862"/>
      <c r="P75" s="262"/>
      <c r="Q75" s="1211"/>
      <c r="R75" s="42"/>
      <c r="S75" s="232"/>
      <c r="T75" s="44"/>
      <c r="U75" s="1407"/>
    </row>
    <row r="76" spans="1:21" ht="14.25" customHeight="1" x14ac:dyDescent="0.2">
      <c r="A76" s="672"/>
      <c r="B76" s="31"/>
      <c r="C76" s="315"/>
      <c r="D76" s="870"/>
      <c r="E76" s="318"/>
      <c r="F76" s="851"/>
      <c r="G76" s="861" t="s">
        <v>111</v>
      </c>
      <c r="H76" s="111"/>
      <c r="I76" s="862"/>
      <c r="J76" s="567"/>
      <c r="K76" s="111">
        <v>6.7</v>
      </c>
      <c r="L76" s="862">
        <v>6.7</v>
      </c>
      <c r="M76" s="262"/>
      <c r="N76" s="111"/>
      <c r="O76" s="862"/>
      <c r="P76" s="262"/>
      <c r="Q76" s="1245"/>
      <c r="R76" s="63"/>
      <c r="S76" s="64"/>
      <c r="T76" s="65"/>
      <c r="U76" s="1407"/>
    </row>
    <row r="77" spans="1:21" ht="18" customHeight="1" x14ac:dyDescent="0.2">
      <c r="A77" s="672"/>
      <c r="B77" s="31"/>
      <c r="C77" s="315"/>
      <c r="D77" s="870"/>
      <c r="E77" s="318"/>
      <c r="F77" s="851"/>
      <c r="G77" s="871"/>
      <c r="H77" s="848"/>
      <c r="I77" s="855"/>
      <c r="J77" s="285"/>
      <c r="K77" s="848"/>
      <c r="L77" s="855"/>
      <c r="M77" s="857"/>
      <c r="N77" s="285"/>
      <c r="O77" s="855"/>
      <c r="P77" s="857"/>
      <c r="Q77" s="302" t="s">
        <v>113</v>
      </c>
      <c r="R77" s="73">
        <v>30</v>
      </c>
      <c r="S77" s="140">
        <v>29</v>
      </c>
      <c r="T77" s="40">
        <v>25</v>
      </c>
      <c r="U77" s="1408"/>
    </row>
    <row r="78" spans="1:21" s="1009" customFormat="1" ht="56.25" customHeight="1" x14ac:dyDescent="0.2">
      <c r="A78" s="672"/>
      <c r="B78" s="31"/>
      <c r="C78" s="315"/>
      <c r="D78" s="59" t="s">
        <v>114</v>
      </c>
      <c r="E78" s="318"/>
      <c r="F78" s="1033"/>
      <c r="G78" s="1027"/>
      <c r="H78" s="1036"/>
      <c r="I78" s="1037"/>
      <c r="J78" s="296"/>
      <c r="K78" s="1036"/>
      <c r="L78" s="1037"/>
      <c r="M78" s="1039"/>
      <c r="N78" s="1036"/>
      <c r="O78" s="1037"/>
      <c r="P78" s="1039"/>
      <c r="Q78" s="1032" t="s">
        <v>275</v>
      </c>
      <c r="R78" s="73">
        <v>3</v>
      </c>
      <c r="S78" s="140"/>
      <c r="T78" s="1040"/>
      <c r="U78" s="1032"/>
    </row>
    <row r="79" spans="1:21" ht="18.75" customHeight="1" x14ac:dyDescent="0.2">
      <c r="A79" s="672"/>
      <c r="B79" s="31"/>
      <c r="C79" s="315"/>
      <c r="D79" s="1173" t="s">
        <v>115</v>
      </c>
      <c r="E79" s="318"/>
      <c r="F79" s="851"/>
      <c r="G79" s="853"/>
      <c r="H79" s="848"/>
      <c r="I79" s="855"/>
      <c r="J79" s="285"/>
      <c r="K79" s="848"/>
      <c r="L79" s="855"/>
      <c r="M79" s="857"/>
      <c r="N79" s="848"/>
      <c r="O79" s="855"/>
      <c r="P79" s="857"/>
      <c r="Q79" s="338"/>
      <c r="R79" s="42"/>
      <c r="S79" s="232"/>
      <c r="T79" s="44"/>
      <c r="U79" s="44"/>
    </row>
    <row r="80" spans="1:21" ht="18.75" customHeight="1" x14ac:dyDescent="0.2">
      <c r="A80" s="672"/>
      <c r="B80" s="31"/>
      <c r="C80" s="315"/>
      <c r="D80" s="1173"/>
      <c r="E80" s="318"/>
      <c r="F80" s="851"/>
      <c r="G80" s="853"/>
      <c r="H80" s="848"/>
      <c r="I80" s="855"/>
      <c r="J80" s="285"/>
      <c r="K80" s="848"/>
      <c r="L80" s="855"/>
      <c r="M80" s="857"/>
      <c r="N80" s="285"/>
      <c r="O80" s="855"/>
      <c r="P80" s="285"/>
      <c r="Q80" s="338"/>
      <c r="R80" s="42"/>
      <c r="S80" s="232"/>
      <c r="T80" s="44"/>
      <c r="U80" s="44"/>
    </row>
    <row r="81" spans="1:21" ht="18.75" customHeight="1" x14ac:dyDescent="0.2">
      <c r="A81" s="672"/>
      <c r="B81" s="31"/>
      <c r="C81" s="315"/>
      <c r="D81" s="1203"/>
      <c r="E81" s="318"/>
      <c r="F81" s="851"/>
      <c r="G81" s="312"/>
      <c r="H81" s="848"/>
      <c r="I81" s="855"/>
      <c r="J81" s="285"/>
      <c r="K81" s="848"/>
      <c r="L81" s="855"/>
      <c r="M81" s="857"/>
      <c r="N81" s="285"/>
      <c r="O81" s="855"/>
      <c r="P81" s="285"/>
      <c r="Q81" s="849"/>
      <c r="R81" s="42"/>
      <c r="S81" s="232"/>
      <c r="T81" s="44"/>
      <c r="U81" s="44"/>
    </row>
    <row r="82" spans="1:21" ht="27.75" customHeight="1" x14ac:dyDescent="0.2">
      <c r="A82" s="672"/>
      <c r="B82" s="31"/>
      <c r="C82" s="873"/>
      <c r="D82" s="1172" t="s">
        <v>116</v>
      </c>
      <c r="E82" s="318"/>
      <c r="F82" s="851"/>
      <c r="G82" s="853"/>
      <c r="H82" s="848"/>
      <c r="I82" s="855"/>
      <c r="J82" s="285"/>
      <c r="K82" s="848"/>
      <c r="L82" s="855"/>
      <c r="M82" s="857"/>
      <c r="N82" s="848"/>
      <c r="O82" s="855"/>
      <c r="P82" s="857"/>
      <c r="Q82" s="1211"/>
      <c r="R82" s="1346"/>
      <c r="S82" s="232"/>
      <c r="T82" s="44"/>
      <c r="U82" s="44"/>
    </row>
    <row r="83" spans="1:21" ht="12" customHeight="1" x14ac:dyDescent="0.2">
      <c r="A83" s="672"/>
      <c r="B83" s="31"/>
      <c r="C83" s="873"/>
      <c r="D83" s="1203"/>
      <c r="E83" s="318"/>
      <c r="F83" s="851"/>
      <c r="G83" s="853"/>
      <c r="H83" s="626"/>
      <c r="I83" s="635"/>
      <c r="J83" s="631"/>
      <c r="K83" s="626"/>
      <c r="L83" s="635"/>
      <c r="M83" s="292"/>
      <c r="N83" s="631"/>
      <c r="O83" s="635"/>
      <c r="P83" s="292"/>
      <c r="Q83" s="1245"/>
      <c r="R83" s="1347"/>
      <c r="S83" s="236"/>
      <c r="T83" s="65"/>
      <c r="U83" s="65"/>
    </row>
    <row r="84" spans="1:21" ht="18.75" customHeight="1" x14ac:dyDescent="0.2">
      <c r="A84" s="678"/>
      <c r="B84" s="31"/>
      <c r="C84" s="309"/>
      <c r="D84" s="1172" t="s">
        <v>117</v>
      </c>
      <c r="E84" s="874"/>
      <c r="F84" s="851"/>
      <c r="G84" s="853"/>
      <c r="H84" s="859"/>
      <c r="I84" s="856"/>
      <c r="J84" s="296"/>
      <c r="K84" s="859"/>
      <c r="L84" s="856"/>
      <c r="M84" s="858"/>
      <c r="N84" s="859"/>
      <c r="O84" s="856"/>
      <c r="P84" s="858"/>
      <c r="Q84" s="1210" t="s">
        <v>118</v>
      </c>
      <c r="R84" s="73">
        <v>805</v>
      </c>
      <c r="S84" s="74">
        <v>850</v>
      </c>
      <c r="T84" s="75">
        <v>850</v>
      </c>
      <c r="U84" s="75"/>
    </row>
    <row r="85" spans="1:21" ht="17.25" customHeight="1" x14ac:dyDescent="0.2">
      <c r="A85" s="678"/>
      <c r="B85" s="31"/>
      <c r="C85" s="309"/>
      <c r="D85" s="1173"/>
      <c r="E85" s="874"/>
      <c r="F85" s="851"/>
      <c r="G85" s="853"/>
      <c r="H85" s="859"/>
      <c r="I85" s="856"/>
      <c r="J85" s="296"/>
      <c r="K85" s="859"/>
      <c r="L85" s="856"/>
      <c r="M85" s="858"/>
      <c r="N85" s="296"/>
      <c r="O85" s="856"/>
      <c r="P85" s="296"/>
      <c r="Q85" s="1211"/>
      <c r="R85" s="42"/>
      <c r="S85" s="232"/>
      <c r="T85" s="44"/>
      <c r="U85" s="44"/>
    </row>
    <row r="86" spans="1:21" ht="18.75" customHeight="1" x14ac:dyDescent="0.2">
      <c r="A86" s="670"/>
      <c r="B86" s="31"/>
      <c r="C86" s="309"/>
      <c r="D86" s="1173"/>
      <c r="E86" s="874"/>
      <c r="F86" s="851"/>
      <c r="G86" s="312"/>
      <c r="H86" s="859"/>
      <c r="I86" s="856"/>
      <c r="J86" s="296"/>
      <c r="K86" s="859"/>
      <c r="L86" s="856"/>
      <c r="M86" s="858"/>
      <c r="N86" s="296"/>
      <c r="O86" s="856"/>
      <c r="P86" s="296"/>
      <c r="Q86" s="1211"/>
      <c r="R86" s="42"/>
      <c r="S86" s="232"/>
      <c r="T86" s="44"/>
      <c r="U86" s="44"/>
    </row>
    <row r="87" spans="1:21" ht="28.5" customHeight="1" x14ac:dyDescent="0.2">
      <c r="A87" s="672"/>
      <c r="B87" s="31"/>
      <c r="C87" s="309"/>
      <c r="D87" s="847" t="s">
        <v>119</v>
      </c>
      <c r="E87" s="874"/>
      <c r="F87" s="851"/>
      <c r="G87" s="853"/>
      <c r="H87" s="848"/>
      <c r="I87" s="855"/>
      <c r="J87" s="285"/>
      <c r="K87" s="848"/>
      <c r="L87" s="855"/>
      <c r="M87" s="857"/>
      <c r="N87" s="285"/>
      <c r="O87" s="855"/>
      <c r="P87" s="285"/>
      <c r="Q87" s="849"/>
      <c r="R87" s="42"/>
      <c r="S87" s="232"/>
      <c r="T87" s="44"/>
      <c r="U87" s="44"/>
    </row>
    <row r="88" spans="1:21" ht="21" customHeight="1" x14ac:dyDescent="0.2">
      <c r="A88" s="670"/>
      <c r="B88" s="31"/>
      <c r="C88" s="315"/>
      <c r="D88" s="1172" t="s">
        <v>120</v>
      </c>
      <c r="E88" s="318"/>
      <c r="F88" s="851"/>
      <c r="G88" s="853"/>
      <c r="H88" s="848"/>
      <c r="I88" s="855"/>
      <c r="J88" s="285"/>
      <c r="K88" s="848"/>
      <c r="L88" s="855"/>
      <c r="M88" s="857"/>
      <c r="N88" s="848"/>
      <c r="O88" s="855"/>
      <c r="P88" s="857"/>
      <c r="Q88" s="1211"/>
      <c r="R88" s="875"/>
      <c r="S88" s="232"/>
      <c r="T88" s="44"/>
      <c r="U88" s="44"/>
    </row>
    <row r="89" spans="1:21" ht="21" customHeight="1" x14ac:dyDescent="0.2">
      <c r="A89" s="670"/>
      <c r="B89" s="31"/>
      <c r="C89" s="315"/>
      <c r="D89" s="1173"/>
      <c r="E89" s="318"/>
      <c r="F89" s="851"/>
      <c r="G89" s="853"/>
      <c r="H89" s="848"/>
      <c r="I89" s="855"/>
      <c r="J89" s="285"/>
      <c r="K89" s="848"/>
      <c r="L89" s="855"/>
      <c r="M89" s="857"/>
      <c r="N89" s="848"/>
      <c r="O89" s="855"/>
      <c r="P89" s="857"/>
      <c r="Q89" s="1211"/>
      <c r="R89" s="875"/>
      <c r="S89" s="232"/>
      <c r="T89" s="44"/>
      <c r="U89" s="44"/>
    </row>
    <row r="90" spans="1:21" ht="18.75" customHeight="1" x14ac:dyDescent="0.2">
      <c r="A90" s="670"/>
      <c r="B90" s="31"/>
      <c r="C90" s="315"/>
      <c r="D90" s="1173" t="s">
        <v>121</v>
      </c>
      <c r="E90" s="318"/>
      <c r="F90" s="851"/>
      <c r="G90" s="853"/>
      <c r="H90" s="848"/>
      <c r="I90" s="855"/>
      <c r="J90" s="285"/>
      <c r="K90" s="848"/>
      <c r="L90" s="855"/>
      <c r="M90" s="857"/>
      <c r="N90" s="848"/>
      <c r="O90" s="855"/>
      <c r="P90" s="857"/>
      <c r="Q90" s="849"/>
      <c r="R90" s="875"/>
      <c r="S90" s="232"/>
      <c r="T90" s="44"/>
      <c r="U90" s="44"/>
    </row>
    <row r="91" spans="1:21" ht="18.75" customHeight="1" x14ac:dyDescent="0.2">
      <c r="A91" s="670"/>
      <c r="B91" s="31"/>
      <c r="C91" s="309"/>
      <c r="D91" s="1173"/>
      <c r="E91" s="332"/>
      <c r="F91" s="851"/>
      <c r="G91" s="853"/>
      <c r="H91" s="848"/>
      <c r="I91" s="855"/>
      <c r="J91" s="285"/>
      <c r="K91" s="848"/>
      <c r="L91" s="855"/>
      <c r="M91" s="857"/>
      <c r="N91" s="848"/>
      <c r="O91" s="855"/>
      <c r="P91" s="857"/>
      <c r="Q91" s="849"/>
      <c r="R91" s="875"/>
      <c r="S91" s="232"/>
      <c r="T91" s="44"/>
      <c r="U91" s="44"/>
    </row>
    <row r="92" spans="1:21" ht="18.75" customHeight="1" x14ac:dyDescent="0.2">
      <c r="A92" s="670"/>
      <c r="B92" s="31"/>
      <c r="C92" s="309"/>
      <c r="D92" s="1173"/>
      <c r="E92" s="332"/>
      <c r="F92" s="851"/>
      <c r="G92" s="853"/>
      <c r="H92" s="848"/>
      <c r="I92" s="855"/>
      <c r="J92" s="285"/>
      <c r="K92" s="848"/>
      <c r="L92" s="855"/>
      <c r="M92" s="857"/>
      <c r="N92" s="848"/>
      <c r="O92" s="855"/>
      <c r="P92" s="857"/>
      <c r="Q92" s="849"/>
      <c r="R92" s="875"/>
      <c r="S92" s="232"/>
      <c r="T92" s="44"/>
      <c r="U92" s="44"/>
    </row>
    <row r="93" spans="1:21" ht="28.5" customHeight="1" x14ac:dyDescent="0.2">
      <c r="A93" s="670"/>
      <c r="B93" s="31"/>
      <c r="C93" s="309"/>
      <c r="D93" s="1173" t="s">
        <v>122</v>
      </c>
      <c r="E93" s="332"/>
      <c r="F93" s="851"/>
      <c r="G93" s="853"/>
      <c r="H93" s="848"/>
      <c r="I93" s="855"/>
      <c r="J93" s="285"/>
      <c r="K93" s="848"/>
      <c r="L93" s="855"/>
      <c r="M93" s="857"/>
      <c r="N93" s="848"/>
      <c r="O93" s="855"/>
      <c r="P93" s="857"/>
      <c r="Q93" s="850" t="s">
        <v>123</v>
      </c>
      <c r="R93" s="301">
        <v>1</v>
      </c>
      <c r="S93" s="236"/>
      <c r="T93" s="65"/>
      <c r="U93" s="65"/>
    </row>
    <row r="94" spans="1:21" ht="28.5" customHeight="1" x14ac:dyDescent="0.2">
      <c r="A94" s="670"/>
      <c r="B94" s="31"/>
      <c r="C94" s="309"/>
      <c r="D94" s="1173"/>
      <c r="E94" s="332"/>
      <c r="F94" s="851"/>
      <c r="G94" s="853"/>
      <c r="H94" s="848"/>
      <c r="I94" s="855"/>
      <c r="J94" s="285"/>
      <c r="K94" s="848"/>
      <c r="L94" s="855"/>
      <c r="M94" s="857"/>
      <c r="N94" s="848"/>
      <c r="O94" s="855"/>
      <c r="P94" s="857"/>
      <c r="Q94" s="302" t="s">
        <v>124</v>
      </c>
      <c r="R94" s="303">
        <v>100</v>
      </c>
      <c r="S94" s="236"/>
      <c r="T94" s="40"/>
      <c r="U94" s="65"/>
    </row>
    <row r="95" spans="1:21" ht="16.5" customHeight="1" x14ac:dyDescent="0.2">
      <c r="A95" s="670"/>
      <c r="B95" s="31"/>
      <c r="C95" s="309"/>
      <c r="D95" s="1173"/>
      <c r="E95" s="332"/>
      <c r="F95" s="851"/>
      <c r="G95" s="853"/>
      <c r="H95" s="848"/>
      <c r="I95" s="855"/>
      <c r="J95" s="285"/>
      <c r="K95" s="848"/>
      <c r="L95" s="855"/>
      <c r="M95" s="857"/>
      <c r="N95" s="848"/>
      <c r="O95" s="855"/>
      <c r="P95" s="857"/>
      <c r="Q95" s="302" t="s">
        <v>125</v>
      </c>
      <c r="R95" s="38"/>
      <c r="S95" s="236">
        <v>100</v>
      </c>
      <c r="T95" s="40"/>
      <c r="U95" s="65"/>
    </row>
    <row r="96" spans="1:21" ht="28.5" customHeight="1" x14ac:dyDescent="0.2">
      <c r="A96" s="670"/>
      <c r="B96" s="31"/>
      <c r="C96" s="309"/>
      <c r="D96" s="1173"/>
      <c r="E96" s="332"/>
      <c r="F96" s="851"/>
      <c r="G96" s="872"/>
      <c r="H96" s="848"/>
      <c r="I96" s="855"/>
      <c r="J96" s="285"/>
      <c r="K96" s="848"/>
      <c r="L96" s="855"/>
      <c r="M96" s="857"/>
      <c r="N96" s="848"/>
      <c r="O96" s="855"/>
      <c r="P96" s="857"/>
      <c r="Q96" s="302" t="s">
        <v>126</v>
      </c>
      <c r="R96" s="305"/>
      <c r="S96" s="203">
        <v>100</v>
      </c>
      <c r="T96" s="75"/>
      <c r="U96" s="75"/>
    </row>
    <row r="97" spans="1:21" ht="22.5" customHeight="1" x14ac:dyDescent="0.2">
      <c r="A97" s="678"/>
      <c r="B97" s="31"/>
      <c r="C97" s="309"/>
      <c r="D97" s="1172" t="s">
        <v>127</v>
      </c>
      <c r="E97" s="1204" t="s">
        <v>128</v>
      </c>
      <c r="F97" s="851"/>
      <c r="G97" s="853"/>
      <c r="H97" s="848"/>
      <c r="I97" s="855"/>
      <c r="J97" s="285"/>
      <c r="K97" s="848"/>
      <c r="L97" s="855"/>
      <c r="M97" s="857"/>
      <c r="N97" s="848"/>
      <c r="O97" s="855"/>
      <c r="P97" s="857"/>
      <c r="Q97" s="1211" t="s">
        <v>129</v>
      </c>
      <c r="R97" s="73">
        <v>1</v>
      </c>
      <c r="S97" s="1409"/>
      <c r="T97" s="1412"/>
      <c r="U97" s="75"/>
    </row>
    <row r="98" spans="1:21" ht="22.5" customHeight="1" x14ac:dyDescent="0.2">
      <c r="A98" s="678"/>
      <c r="B98" s="31"/>
      <c r="C98" s="309"/>
      <c r="D98" s="1173"/>
      <c r="E98" s="1204"/>
      <c r="F98" s="851"/>
      <c r="G98" s="853"/>
      <c r="H98" s="848"/>
      <c r="I98" s="855"/>
      <c r="J98" s="285"/>
      <c r="K98" s="848"/>
      <c r="L98" s="855"/>
      <c r="M98" s="857"/>
      <c r="N98" s="285"/>
      <c r="O98" s="855"/>
      <c r="P98" s="285"/>
      <c r="Q98" s="1211"/>
      <c r="R98" s="42"/>
      <c r="S98" s="1410"/>
      <c r="T98" s="1413"/>
      <c r="U98" s="44"/>
    </row>
    <row r="99" spans="1:21" ht="22.5" customHeight="1" x14ac:dyDescent="0.2">
      <c r="A99" s="678"/>
      <c r="B99" s="31"/>
      <c r="C99" s="315"/>
      <c r="D99" s="1203"/>
      <c r="E99" s="1216"/>
      <c r="F99" s="851"/>
      <c r="G99" s="312"/>
      <c r="H99" s="848"/>
      <c r="I99" s="855"/>
      <c r="J99" s="285"/>
      <c r="K99" s="848"/>
      <c r="L99" s="855"/>
      <c r="M99" s="857"/>
      <c r="N99" s="285"/>
      <c r="O99" s="855"/>
      <c r="P99" s="857"/>
      <c r="Q99" s="1245"/>
      <c r="R99" s="63"/>
      <c r="S99" s="1411"/>
      <c r="T99" s="1414"/>
      <c r="U99" s="65"/>
    </row>
    <row r="100" spans="1:21" ht="25.5" customHeight="1" x14ac:dyDescent="0.2">
      <c r="A100" s="678"/>
      <c r="B100" s="31"/>
      <c r="C100" s="309"/>
      <c r="D100" s="1173" t="s">
        <v>130</v>
      </c>
      <c r="E100" s="310"/>
      <c r="F100" s="311"/>
      <c r="G100" s="312"/>
      <c r="H100" s="848"/>
      <c r="I100" s="855"/>
      <c r="J100" s="285"/>
      <c r="K100" s="848"/>
      <c r="L100" s="855"/>
      <c r="M100" s="857"/>
      <c r="N100" s="285"/>
      <c r="O100" s="855"/>
      <c r="P100" s="285"/>
      <c r="Q100" s="849" t="s">
        <v>131</v>
      </c>
      <c r="R100" s="42">
        <v>1</v>
      </c>
      <c r="S100" s="232"/>
      <c r="T100" s="44"/>
      <c r="U100" s="44"/>
    </row>
    <row r="101" spans="1:21" ht="27" customHeight="1" x14ac:dyDescent="0.2">
      <c r="A101" s="678"/>
      <c r="B101" s="31"/>
      <c r="C101" s="315"/>
      <c r="D101" s="1203"/>
      <c r="E101" s="852"/>
      <c r="F101" s="311"/>
      <c r="G101" s="312"/>
      <c r="H101" s="848"/>
      <c r="I101" s="855"/>
      <c r="J101" s="285"/>
      <c r="K101" s="848"/>
      <c r="L101" s="855"/>
      <c r="M101" s="857"/>
      <c r="N101" s="285"/>
      <c r="O101" s="855"/>
      <c r="P101" s="285"/>
      <c r="Q101" s="849"/>
      <c r="R101" s="42"/>
      <c r="S101" s="232"/>
      <c r="T101" s="44"/>
      <c r="U101" s="44"/>
    </row>
    <row r="102" spans="1:21" ht="21.75" customHeight="1" x14ac:dyDescent="0.2">
      <c r="A102" s="678"/>
      <c r="B102" s="31"/>
      <c r="C102" s="315"/>
      <c r="D102" s="1172" t="s">
        <v>132</v>
      </c>
      <c r="E102" s="318"/>
      <c r="F102" s="851"/>
      <c r="G102" s="853"/>
      <c r="H102" s="848"/>
      <c r="I102" s="855"/>
      <c r="J102" s="285"/>
      <c r="K102" s="848"/>
      <c r="L102" s="855"/>
      <c r="M102" s="857"/>
      <c r="N102" s="848"/>
      <c r="O102" s="855"/>
      <c r="P102" s="857"/>
      <c r="Q102" s="849"/>
      <c r="R102" s="42"/>
      <c r="S102" s="232"/>
      <c r="T102" s="44"/>
      <c r="U102" s="44"/>
    </row>
    <row r="103" spans="1:21" ht="21.75" customHeight="1" x14ac:dyDescent="0.2">
      <c r="A103" s="670"/>
      <c r="B103" s="31"/>
      <c r="C103" s="876"/>
      <c r="D103" s="1203"/>
      <c r="E103" s="318"/>
      <c r="F103" s="851"/>
      <c r="G103" s="853"/>
      <c r="H103" s="848"/>
      <c r="I103" s="855"/>
      <c r="J103" s="285"/>
      <c r="K103" s="848"/>
      <c r="L103" s="855"/>
      <c r="M103" s="857"/>
      <c r="N103" s="285"/>
      <c r="O103" s="855"/>
      <c r="P103" s="857"/>
      <c r="Q103" s="850"/>
      <c r="R103" s="63"/>
      <c r="S103" s="236"/>
      <c r="T103" s="65"/>
      <c r="U103" s="65"/>
    </row>
    <row r="104" spans="1:21" ht="14.25" customHeight="1" x14ac:dyDescent="0.2">
      <c r="A104" s="670"/>
      <c r="B104" s="31"/>
      <c r="C104" s="317"/>
      <c r="D104" s="1172" t="s">
        <v>133</v>
      </c>
      <c r="E104" s="318"/>
      <c r="F104" s="311"/>
      <c r="G104" s="853"/>
      <c r="H104" s="848"/>
      <c r="I104" s="855"/>
      <c r="J104" s="285"/>
      <c r="K104" s="848"/>
      <c r="L104" s="855"/>
      <c r="M104" s="857"/>
      <c r="N104" s="285"/>
      <c r="O104" s="855"/>
      <c r="P104" s="285"/>
      <c r="Q104" s="849" t="s">
        <v>134</v>
      </c>
      <c r="R104" s="42">
        <v>7</v>
      </c>
      <c r="S104" s="232">
        <v>7</v>
      </c>
      <c r="T104" s="44">
        <v>7</v>
      </c>
      <c r="U104" s="44"/>
    </row>
    <row r="105" spans="1:21" ht="14.25" customHeight="1" x14ac:dyDescent="0.2">
      <c r="A105" s="670"/>
      <c r="B105" s="31"/>
      <c r="C105" s="317"/>
      <c r="D105" s="1173"/>
      <c r="E105" s="318"/>
      <c r="F105" s="311"/>
      <c r="G105" s="312"/>
      <c r="H105" s="848"/>
      <c r="I105" s="855"/>
      <c r="J105" s="285"/>
      <c r="K105" s="848"/>
      <c r="L105" s="855"/>
      <c r="M105" s="857"/>
      <c r="N105" s="285"/>
      <c r="O105" s="855"/>
      <c r="P105" s="285"/>
      <c r="Q105" s="849"/>
      <c r="R105" s="42"/>
      <c r="S105" s="232"/>
      <c r="T105" s="44"/>
      <c r="U105" s="44"/>
    </row>
    <row r="106" spans="1:21" ht="15" customHeight="1" thickBot="1" x14ac:dyDescent="0.25">
      <c r="A106" s="673"/>
      <c r="B106" s="18"/>
      <c r="C106" s="877"/>
      <c r="D106" s="1184"/>
      <c r="E106" s="878"/>
      <c r="F106" s="879"/>
      <c r="G106" s="241" t="s">
        <v>30</v>
      </c>
      <c r="H106" s="122">
        <f>SUM(H71:H105)</f>
        <v>4982.5999999999995</v>
      </c>
      <c r="I106" s="569">
        <f>SUM(I71:I105)</f>
        <v>5002.5999999999995</v>
      </c>
      <c r="J106" s="569">
        <f>SUM(J71:J105)</f>
        <v>20</v>
      </c>
      <c r="K106" s="122">
        <f>SUM(K71:K105)</f>
        <v>4813.5999999999995</v>
      </c>
      <c r="L106" s="569">
        <f>SUM(L71:L105)</f>
        <v>4813.5999999999995</v>
      </c>
      <c r="M106" s="568"/>
      <c r="N106" s="122">
        <f>SUM(N71:N105)</f>
        <v>4770.1000000000004</v>
      </c>
      <c r="O106" s="569">
        <f>SUM(O71:O105)</f>
        <v>4770.1000000000004</v>
      </c>
      <c r="P106" s="568">
        <f>SUM(P71:P105)</f>
        <v>0</v>
      </c>
      <c r="Q106" s="854"/>
      <c r="R106" s="154"/>
      <c r="S106" s="243"/>
      <c r="T106" s="156"/>
      <c r="U106" s="156"/>
    </row>
    <row r="107" spans="1:21" ht="17.25" customHeight="1" x14ac:dyDescent="0.2">
      <c r="A107" s="671" t="s">
        <v>21</v>
      </c>
      <c r="B107" s="325" t="s">
        <v>32</v>
      </c>
      <c r="C107" s="326" t="s">
        <v>32</v>
      </c>
      <c r="D107" s="693" t="s">
        <v>135</v>
      </c>
      <c r="E107" s="328"/>
      <c r="F107" s="329"/>
      <c r="G107" s="95"/>
      <c r="H107" s="330"/>
      <c r="I107" s="599"/>
      <c r="J107" s="600"/>
      <c r="K107" s="330"/>
      <c r="L107" s="599"/>
      <c r="M107" s="600"/>
      <c r="N107" s="330"/>
      <c r="O107" s="599"/>
      <c r="P107" s="600"/>
      <c r="Q107" s="726"/>
      <c r="R107" s="217"/>
      <c r="S107" s="29"/>
      <c r="T107" s="30"/>
      <c r="U107" s="30"/>
    </row>
    <row r="108" spans="1:21" ht="68.25" customHeight="1" x14ac:dyDescent="0.2">
      <c r="A108" s="672"/>
      <c r="B108" s="31"/>
      <c r="C108" s="134"/>
      <c r="D108" s="692" t="s">
        <v>136</v>
      </c>
      <c r="E108" s="332"/>
      <c r="F108" s="1217">
        <v>2</v>
      </c>
      <c r="G108" s="729" t="s">
        <v>26</v>
      </c>
      <c r="H108" s="697">
        <v>57.2</v>
      </c>
      <c r="I108" s="724">
        <v>57.2</v>
      </c>
      <c r="J108" s="285"/>
      <c r="K108" s="816">
        <v>116.5</v>
      </c>
      <c r="L108" s="819">
        <v>116.5</v>
      </c>
      <c r="M108" s="821"/>
      <c r="N108" s="755"/>
      <c r="O108" s="762"/>
      <c r="P108" s="271"/>
      <c r="Q108" s="302" t="s">
        <v>137</v>
      </c>
      <c r="R108" s="38">
        <v>3</v>
      </c>
      <c r="S108" s="203"/>
      <c r="T108" s="40"/>
      <c r="U108" s="40"/>
    </row>
    <row r="109" spans="1:21" ht="31.5" customHeight="1" x14ac:dyDescent="0.2">
      <c r="A109" s="672"/>
      <c r="B109" s="31"/>
      <c r="C109" s="333"/>
      <c r="D109" s="1172" t="s">
        <v>138</v>
      </c>
      <c r="E109" s="334"/>
      <c r="F109" s="1217"/>
      <c r="G109" s="729"/>
      <c r="H109" s="697"/>
      <c r="I109" s="724"/>
      <c r="J109" s="285"/>
      <c r="K109" s="816"/>
      <c r="L109" s="819"/>
      <c r="M109" s="821"/>
      <c r="N109" s="755"/>
      <c r="O109" s="762"/>
      <c r="P109" s="271"/>
      <c r="Q109" s="302" t="s">
        <v>139</v>
      </c>
      <c r="R109" s="38">
        <v>100</v>
      </c>
      <c r="S109" s="232"/>
      <c r="T109" s="65"/>
      <c r="U109" s="44"/>
    </row>
    <row r="110" spans="1:21" ht="30" customHeight="1" x14ac:dyDescent="0.2">
      <c r="A110" s="672"/>
      <c r="B110" s="31"/>
      <c r="C110" s="335"/>
      <c r="D110" s="1203"/>
      <c r="E110" s="332"/>
      <c r="F110" s="1217"/>
      <c r="G110" s="729"/>
      <c r="H110" s="697"/>
      <c r="I110" s="724"/>
      <c r="J110" s="285"/>
      <c r="K110" s="816"/>
      <c r="L110" s="819"/>
      <c r="M110" s="821"/>
      <c r="N110" s="755"/>
      <c r="O110" s="762"/>
      <c r="P110" s="271"/>
      <c r="Q110" s="302" t="s">
        <v>140</v>
      </c>
      <c r="R110" s="38">
        <v>100</v>
      </c>
      <c r="S110" s="43"/>
      <c r="T110" s="65"/>
      <c r="U110" s="65"/>
    </row>
    <row r="111" spans="1:21" ht="29.25" customHeight="1" x14ac:dyDescent="0.2">
      <c r="A111" s="672"/>
      <c r="B111" s="31"/>
      <c r="C111" s="335"/>
      <c r="D111" s="1172" t="s">
        <v>141</v>
      </c>
      <c r="E111" s="336"/>
      <c r="F111" s="1217"/>
      <c r="G111" s="729"/>
      <c r="H111" s="697"/>
      <c r="I111" s="724"/>
      <c r="J111" s="285"/>
      <c r="K111" s="1170"/>
      <c r="L111" s="1314"/>
      <c r="M111" s="821"/>
      <c r="N111" s="1396"/>
      <c r="O111" s="1404"/>
      <c r="P111" s="1390"/>
      <c r="Q111" s="337" t="s">
        <v>142</v>
      </c>
      <c r="R111" s="73">
        <v>3</v>
      </c>
      <c r="S111" s="224">
        <v>1</v>
      </c>
      <c r="T111" s="75"/>
      <c r="U111" s="75"/>
    </row>
    <row r="112" spans="1:21" ht="36.75" customHeight="1" x14ac:dyDescent="0.2">
      <c r="A112" s="672"/>
      <c r="B112" s="31"/>
      <c r="C112" s="335"/>
      <c r="D112" s="1203"/>
      <c r="E112" s="336"/>
      <c r="F112" s="1209"/>
      <c r="G112" s="729"/>
      <c r="H112" s="697"/>
      <c r="I112" s="724"/>
      <c r="J112" s="285"/>
      <c r="K112" s="1416"/>
      <c r="L112" s="1392"/>
      <c r="M112" s="833"/>
      <c r="N112" s="1397"/>
      <c r="O112" s="1405"/>
      <c r="P112" s="1391"/>
      <c r="Q112" s="338"/>
      <c r="R112" s="63"/>
      <c r="S112" s="236"/>
      <c r="T112" s="65"/>
      <c r="U112" s="65"/>
    </row>
    <row r="113" spans="1:23" ht="62.25" customHeight="1" x14ac:dyDescent="0.2">
      <c r="A113" s="672"/>
      <c r="B113" s="31"/>
      <c r="C113" s="335"/>
      <c r="D113" s="1350" t="s">
        <v>143</v>
      </c>
      <c r="E113" s="336"/>
      <c r="F113" s="716">
        <v>5</v>
      </c>
      <c r="G113" s="728" t="s">
        <v>26</v>
      </c>
      <c r="H113" s="111">
        <v>53</v>
      </c>
      <c r="I113" s="660">
        <f>53-14.4</f>
        <v>38.6</v>
      </c>
      <c r="J113" s="659">
        <f>+I113-H113</f>
        <v>-14.399999999999999</v>
      </c>
      <c r="K113" s="111">
        <v>284</v>
      </c>
      <c r="L113" s="660">
        <f>284+14.4</f>
        <v>298.39999999999998</v>
      </c>
      <c r="M113" s="1105">
        <f>+L113-K113</f>
        <v>14.399999999999977</v>
      </c>
      <c r="N113" s="567">
        <v>368</v>
      </c>
      <c r="O113" s="764">
        <v>368</v>
      </c>
      <c r="P113" s="262"/>
      <c r="Q113" s="339" t="s">
        <v>144</v>
      </c>
      <c r="R113" s="273">
        <v>1</v>
      </c>
      <c r="S113" s="340"/>
      <c r="T113" s="75"/>
      <c r="U113" s="1210" t="s">
        <v>288</v>
      </c>
      <c r="V113" s="1398"/>
      <c r="W113" s="1399"/>
    </row>
    <row r="114" spans="1:23" ht="19.5" customHeight="1" x14ac:dyDescent="0.2">
      <c r="A114" s="672"/>
      <c r="B114" s="31"/>
      <c r="C114" s="333"/>
      <c r="D114" s="1351"/>
      <c r="E114" s="336"/>
      <c r="F114" s="712"/>
      <c r="G114" s="729"/>
      <c r="H114" s="697"/>
      <c r="I114" s="724"/>
      <c r="J114" s="285"/>
      <c r="K114" s="816"/>
      <c r="L114" s="819"/>
      <c r="M114" s="821"/>
      <c r="N114" s="771"/>
      <c r="O114" s="785"/>
      <c r="P114" s="774"/>
      <c r="Q114" s="345" t="s">
        <v>145</v>
      </c>
      <c r="R114" s="267"/>
      <c r="S114" s="348">
        <v>40</v>
      </c>
      <c r="T114" s="40">
        <v>100</v>
      </c>
      <c r="U114" s="1245"/>
    </row>
    <row r="115" spans="1:23" ht="30.75" customHeight="1" x14ac:dyDescent="0.2">
      <c r="A115" s="672"/>
      <c r="B115" s="31"/>
      <c r="C115" s="335"/>
      <c r="D115" s="346" t="s">
        <v>146</v>
      </c>
      <c r="E115" s="667"/>
      <c r="F115" s="712"/>
      <c r="G115" s="727"/>
      <c r="H115" s="191"/>
      <c r="I115" s="588"/>
      <c r="J115" s="446"/>
      <c r="K115" s="191"/>
      <c r="L115" s="588"/>
      <c r="M115" s="589"/>
      <c r="N115" s="772"/>
      <c r="O115" s="786"/>
      <c r="P115" s="775"/>
      <c r="Q115" s="603" t="s">
        <v>144</v>
      </c>
      <c r="R115" s="282">
        <v>1</v>
      </c>
      <c r="S115" s="396"/>
      <c r="T115" s="44"/>
      <c r="U115" s="397"/>
    </row>
    <row r="116" spans="1:23" ht="19.5" customHeight="1" x14ac:dyDescent="0.2">
      <c r="A116" s="672"/>
      <c r="B116" s="31"/>
      <c r="C116" s="335"/>
      <c r="D116" s="346"/>
      <c r="E116" s="343"/>
      <c r="F116" s="713"/>
      <c r="G116" s="727"/>
      <c r="H116" s="191"/>
      <c r="I116" s="588"/>
      <c r="J116" s="446"/>
      <c r="K116" s="191"/>
      <c r="L116" s="588"/>
      <c r="M116" s="589"/>
      <c r="N116" s="772"/>
      <c r="O116" s="786"/>
      <c r="P116" s="775"/>
      <c r="Q116" s="347" t="s">
        <v>147</v>
      </c>
      <c r="R116" s="267"/>
      <c r="S116" s="348">
        <v>1</v>
      </c>
      <c r="T116" s="40"/>
      <c r="U116" s="275"/>
    </row>
    <row r="117" spans="1:23" ht="29.25" customHeight="1" x14ac:dyDescent="0.2">
      <c r="A117" s="672"/>
      <c r="B117" s="31"/>
      <c r="C117" s="335"/>
      <c r="D117" s="1172" t="s">
        <v>148</v>
      </c>
      <c r="E117" s="336"/>
      <c r="F117" s="716">
        <v>6</v>
      </c>
      <c r="G117" s="728" t="s">
        <v>26</v>
      </c>
      <c r="H117" s="111">
        <v>102.9</v>
      </c>
      <c r="I117" s="660">
        <f>102.9-22.6</f>
        <v>80.300000000000011</v>
      </c>
      <c r="J117" s="659">
        <f>+I117-H117</f>
        <v>-22.599999999999994</v>
      </c>
      <c r="K117" s="111">
        <v>100</v>
      </c>
      <c r="L117" s="826">
        <v>100</v>
      </c>
      <c r="M117" s="262"/>
      <c r="N117" s="773"/>
      <c r="O117" s="787"/>
      <c r="P117" s="776"/>
      <c r="Q117" s="704" t="s">
        <v>139</v>
      </c>
      <c r="R117" s="42">
        <v>100</v>
      </c>
      <c r="S117" s="232"/>
      <c r="T117" s="44"/>
      <c r="U117" s="1210" t="s">
        <v>283</v>
      </c>
    </row>
    <row r="118" spans="1:23" ht="30" customHeight="1" x14ac:dyDescent="0.2">
      <c r="A118" s="672"/>
      <c r="B118" s="31"/>
      <c r="C118" s="335"/>
      <c r="D118" s="1173"/>
      <c r="E118" s="332"/>
      <c r="F118" s="712"/>
      <c r="G118" s="729"/>
      <c r="H118" s="697"/>
      <c r="I118" s="724"/>
      <c r="J118" s="285"/>
      <c r="K118" s="824"/>
      <c r="L118" s="820"/>
      <c r="M118" s="822"/>
      <c r="N118" s="771"/>
      <c r="O118" s="785"/>
      <c r="P118" s="774"/>
      <c r="Q118" s="302" t="s">
        <v>149</v>
      </c>
      <c r="R118" s="38">
        <v>1</v>
      </c>
      <c r="S118" s="203"/>
      <c r="T118" s="40"/>
      <c r="U118" s="1211"/>
    </row>
    <row r="119" spans="1:23" ht="29.25" customHeight="1" x14ac:dyDescent="0.2">
      <c r="A119" s="672"/>
      <c r="B119" s="31"/>
      <c r="C119" s="335"/>
      <c r="D119" s="695"/>
      <c r="E119" s="336"/>
      <c r="F119" s="712"/>
      <c r="G119" s="729"/>
      <c r="H119" s="697"/>
      <c r="I119" s="724"/>
      <c r="J119" s="285"/>
      <c r="K119" s="816"/>
      <c r="L119" s="819"/>
      <c r="M119" s="821"/>
      <c r="N119" s="771"/>
      <c r="O119" s="785"/>
      <c r="P119" s="774"/>
      <c r="Q119" s="705" t="s">
        <v>150</v>
      </c>
      <c r="R119" s="63"/>
      <c r="S119" s="236">
        <v>100</v>
      </c>
      <c r="T119" s="65"/>
      <c r="U119" s="1245"/>
    </row>
    <row r="120" spans="1:23" ht="23.25" customHeight="1" x14ac:dyDescent="0.2">
      <c r="A120" s="672"/>
      <c r="B120" s="31"/>
      <c r="C120" s="335"/>
      <c r="D120" s="1172" t="s">
        <v>151</v>
      </c>
      <c r="E120" s="334"/>
      <c r="F120" s="712"/>
      <c r="G120" s="729"/>
      <c r="H120" s="697"/>
      <c r="I120" s="724"/>
      <c r="J120" s="285"/>
      <c r="K120" s="816"/>
      <c r="L120" s="819"/>
      <c r="M120" s="821"/>
      <c r="N120" s="771"/>
      <c r="O120" s="785"/>
      <c r="P120" s="774"/>
      <c r="Q120" s="704" t="s">
        <v>152</v>
      </c>
      <c r="R120" s="73">
        <v>138</v>
      </c>
      <c r="S120" s="224"/>
      <c r="T120" s="75"/>
      <c r="U120" s="75"/>
    </row>
    <row r="121" spans="1:23" ht="18" customHeight="1" thickBot="1" x14ac:dyDescent="0.25">
      <c r="A121" s="672"/>
      <c r="B121" s="31"/>
      <c r="C121" s="353"/>
      <c r="D121" s="1184"/>
      <c r="E121" s="355"/>
      <c r="F121" s="702"/>
      <c r="G121" s="121" t="s">
        <v>30</v>
      </c>
      <c r="H121" s="356">
        <f t="shared" ref="H121:P121" si="17">SUM(H107:H120)</f>
        <v>213.10000000000002</v>
      </c>
      <c r="I121" s="604">
        <f t="shared" si="17"/>
        <v>176.10000000000002</v>
      </c>
      <c r="J121" s="604">
        <f t="shared" si="17"/>
        <v>-36.999999999999993</v>
      </c>
      <c r="K121" s="356">
        <f t="shared" si="17"/>
        <v>500.5</v>
      </c>
      <c r="L121" s="604">
        <f t="shared" si="17"/>
        <v>514.9</v>
      </c>
      <c r="M121" s="604">
        <f t="shared" si="17"/>
        <v>14.399999999999977</v>
      </c>
      <c r="N121" s="356">
        <f t="shared" si="17"/>
        <v>368</v>
      </c>
      <c r="O121" s="604">
        <f t="shared" si="17"/>
        <v>368</v>
      </c>
      <c r="P121" s="777">
        <f t="shared" si="17"/>
        <v>0</v>
      </c>
      <c r="Q121" s="358"/>
      <c r="R121" s="282"/>
      <c r="S121" s="168"/>
      <c r="T121" s="323"/>
      <c r="U121" s="169"/>
    </row>
    <row r="122" spans="1:23" ht="33.75" customHeight="1" x14ac:dyDescent="0.2">
      <c r="A122" s="674" t="s">
        <v>21</v>
      </c>
      <c r="B122" s="19" t="s">
        <v>32</v>
      </c>
      <c r="C122" s="158" t="s">
        <v>50</v>
      </c>
      <c r="D122" s="1361" t="s">
        <v>153</v>
      </c>
      <c r="E122" s="359"/>
      <c r="F122" s="701">
        <v>6</v>
      </c>
      <c r="G122" s="53" t="s">
        <v>26</v>
      </c>
      <c r="H122" s="360">
        <v>126.5</v>
      </c>
      <c r="I122" s="1106">
        <f>126.5-6.3</f>
        <v>120.2</v>
      </c>
      <c r="J122" s="742">
        <f>+I122-H122</f>
        <v>-6.2999999999999972</v>
      </c>
      <c r="K122" s="54">
        <v>146.6</v>
      </c>
      <c r="L122" s="548">
        <v>146.6</v>
      </c>
      <c r="M122" s="362"/>
      <c r="N122" s="547">
        <v>146.6</v>
      </c>
      <c r="O122" s="548">
        <v>146.6</v>
      </c>
      <c r="P122" s="362"/>
      <c r="Q122" s="1221" t="s">
        <v>154</v>
      </c>
      <c r="R122" s="55">
        <v>7</v>
      </c>
      <c r="S122" s="363">
        <v>7</v>
      </c>
      <c r="T122" s="56">
        <v>7</v>
      </c>
      <c r="U122" s="1221" t="s">
        <v>282</v>
      </c>
    </row>
    <row r="123" spans="1:23" ht="21.75" customHeight="1" x14ac:dyDescent="0.2">
      <c r="A123" s="670"/>
      <c r="B123" s="31"/>
      <c r="C123" s="364"/>
      <c r="D123" s="1348"/>
      <c r="E123" s="648"/>
      <c r="F123" s="57"/>
      <c r="G123" s="366" t="s">
        <v>155</v>
      </c>
      <c r="H123" s="1037">
        <v>20.100000000000001</v>
      </c>
      <c r="I123" s="1037">
        <v>20.100000000000001</v>
      </c>
      <c r="J123" s="740"/>
      <c r="K123" s="527"/>
      <c r="L123" s="623"/>
      <c r="M123" s="369"/>
      <c r="N123" s="624"/>
      <c r="O123" s="623"/>
      <c r="P123" s="369"/>
      <c r="Q123" s="1222"/>
      <c r="R123" s="280"/>
      <c r="S123" s="283"/>
      <c r="T123" s="710"/>
      <c r="U123" s="1222"/>
    </row>
    <row r="124" spans="1:23" ht="13.5" customHeight="1" thickBot="1" x14ac:dyDescent="0.25">
      <c r="A124" s="673"/>
      <c r="B124" s="18"/>
      <c r="C124" s="319"/>
      <c r="D124" s="1362"/>
      <c r="E124" s="355"/>
      <c r="F124" s="702"/>
      <c r="G124" s="121" t="s">
        <v>30</v>
      </c>
      <c r="H124" s="545">
        <f>SUM(H122:H123)</f>
        <v>146.6</v>
      </c>
      <c r="I124" s="545">
        <f>SUM(I122:I123)</f>
        <v>140.30000000000001</v>
      </c>
      <c r="J124" s="545">
        <f>SUM(J122:J123)</f>
        <v>-6.2999999999999972</v>
      </c>
      <c r="K124" s="47">
        <f>SUM(K122)</f>
        <v>146.6</v>
      </c>
      <c r="L124" s="545">
        <f>SUM(L122)</f>
        <v>146.6</v>
      </c>
      <c r="M124" s="546"/>
      <c r="N124" s="47">
        <f>SUM(N122)</f>
        <v>146.6</v>
      </c>
      <c r="O124" s="545">
        <f>SUM(O122)</f>
        <v>146.6</v>
      </c>
      <c r="P124" s="546">
        <f>SUM(P122)</f>
        <v>0</v>
      </c>
      <c r="Q124" s="1223"/>
      <c r="R124" s="167"/>
      <c r="S124" s="370"/>
      <c r="T124" s="371"/>
      <c r="U124" s="1223"/>
    </row>
    <row r="125" spans="1:23" ht="15.75" customHeight="1" x14ac:dyDescent="0.2">
      <c r="A125" s="671" t="s">
        <v>21</v>
      </c>
      <c r="B125" s="19" t="s">
        <v>32</v>
      </c>
      <c r="C125" s="372" t="s">
        <v>57</v>
      </c>
      <c r="D125" s="1341" t="s">
        <v>156</v>
      </c>
      <c r="E125" s="373"/>
      <c r="F125" s="758">
        <v>5</v>
      </c>
      <c r="G125" s="763" t="s">
        <v>26</v>
      </c>
      <c r="H125" s="862">
        <v>247.7</v>
      </c>
      <c r="I125" s="764">
        <v>247.7</v>
      </c>
      <c r="J125" s="567"/>
      <c r="K125" s="25">
        <v>1403.2</v>
      </c>
      <c r="L125" s="542">
        <v>1403.2</v>
      </c>
      <c r="M125" s="836"/>
      <c r="N125" s="542">
        <f>1734.6-1569+313</f>
        <v>478.59999999999991</v>
      </c>
      <c r="O125" s="542">
        <f>1734.6-1569+313</f>
        <v>478.59999999999991</v>
      </c>
      <c r="P125" s="1022"/>
      <c r="Q125" s="375"/>
      <c r="R125" s="161"/>
      <c r="S125" s="363"/>
      <c r="T125" s="56"/>
      <c r="U125" s="56"/>
    </row>
    <row r="126" spans="1:23" ht="15.75" customHeight="1" x14ac:dyDescent="0.2">
      <c r="A126" s="672"/>
      <c r="B126" s="31"/>
      <c r="C126" s="294"/>
      <c r="D126" s="1342"/>
      <c r="E126" s="300"/>
      <c r="F126" s="757"/>
      <c r="G126" s="233" t="s">
        <v>155</v>
      </c>
      <c r="H126" s="551">
        <v>143.6</v>
      </c>
      <c r="I126" s="551">
        <v>143.6</v>
      </c>
      <c r="J126" s="741"/>
      <c r="K126" s="380"/>
      <c r="L126" s="551"/>
      <c r="M126" s="1066"/>
      <c r="N126" s="1057"/>
      <c r="O126" s="788"/>
      <c r="P126" s="778"/>
      <c r="Q126" s="378"/>
      <c r="R126" s="282"/>
      <c r="S126" s="283"/>
      <c r="T126" s="710"/>
      <c r="U126" s="710"/>
    </row>
    <row r="127" spans="1:23" s="839" customFormat="1" ht="15.75" customHeight="1" x14ac:dyDescent="0.2">
      <c r="A127" s="672"/>
      <c r="B127" s="31"/>
      <c r="C127" s="294"/>
      <c r="D127" s="1342"/>
      <c r="E127" s="300"/>
      <c r="F127" s="838"/>
      <c r="G127" s="920" t="s">
        <v>269</v>
      </c>
      <c r="H127" s="1012">
        <v>866.1</v>
      </c>
      <c r="I127" s="1012">
        <v>866.1</v>
      </c>
      <c r="J127" s="559"/>
      <c r="K127" s="1067">
        <v>1152.3</v>
      </c>
      <c r="L127" s="1012">
        <v>1152.3</v>
      </c>
      <c r="M127" s="560"/>
      <c r="N127" s="1058">
        <v>202</v>
      </c>
      <c r="O127" s="1012">
        <v>202</v>
      </c>
      <c r="P127" s="560"/>
      <c r="Q127" s="378"/>
      <c r="R127" s="282"/>
      <c r="S127" s="283"/>
      <c r="T127" s="837"/>
      <c r="U127" s="837"/>
    </row>
    <row r="128" spans="1:23" ht="15.75" customHeight="1" x14ac:dyDescent="0.2">
      <c r="A128" s="672"/>
      <c r="B128" s="31"/>
      <c r="C128" s="294"/>
      <c r="D128" s="1342"/>
      <c r="E128" s="300"/>
      <c r="F128" s="757"/>
      <c r="G128" s="920" t="s">
        <v>111</v>
      </c>
      <c r="H128" s="1012">
        <v>130</v>
      </c>
      <c r="I128" s="1012">
        <v>130</v>
      </c>
      <c r="J128" s="559"/>
      <c r="K128" s="1067">
        <v>370</v>
      </c>
      <c r="L128" s="1012">
        <v>370</v>
      </c>
      <c r="M128" s="560"/>
      <c r="N128" s="1058">
        <v>0</v>
      </c>
      <c r="O128" s="1012">
        <v>0</v>
      </c>
      <c r="P128" s="560"/>
      <c r="Q128" s="378"/>
      <c r="R128" s="282"/>
      <c r="S128" s="283"/>
      <c r="T128" s="756"/>
      <c r="U128" s="756"/>
    </row>
    <row r="129" spans="1:23" s="761" customFormat="1" ht="15.75" customHeight="1" x14ac:dyDescent="0.2">
      <c r="A129" s="672"/>
      <c r="B129" s="31"/>
      <c r="C129" s="294"/>
      <c r="D129" s="759"/>
      <c r="E129" s="300"/>
      <c r="F129" s="757"/>
      <c r="G129" s="261" t="s">
        <v>161</v>
      </c>
      <c r="H129" s="862">
        <v>23.6</v>
      </c>
      <c r="I129" s="862">
        <v>23.6</v>
      </c>
      <c r="J129" s="559"/>
      <c r="K129" s="1067">
        <v>64.7</v>
      </c>
      <c r="L129" s="1012">
        <v>64.7</v>
      </c>
      <c r="M129" s="560"/>
      <c r="N129" s="1058"/>
      <c r="O129" s="1012"/>
      <c r="P129" s="560"/>
      <c r="Q129" s="378"/>
      <c r="R129" s="282"/>
      <c r="S129" s="283"/>
      <c r="T129" s="756"/>
      <c r="U129" s="756"/>
    </row>
    <row r="130" spans="1:23" ht="21.75" customHeight="1" x14ac:dyDescent="0.2">
      <c r="A130" s="672"/>
      <c r="B130" s="31"/>
      <c r="C130" s="51"/>
      <c r="D130" s="1172" t="s">
        <v>157</v>
      </c>
      <c r="E130" s="336"/>
      <c r="F130" s="757"/>
      <c r="G130" s="277"/>
      <c r="H130" s="1034"/>
      <c r="I130" s="1034"/>
      <c r="J130" s="285"/>
      <c r="K130" s="278"/>
      <c r="L130" s="1037"/>
      <c r="M130" s="1039"/>
      <c r="N130" s="1059"/>
      <c r="O130" s="1037"/>
      <c r="P130" s="1039"/>
      <c r="Q130" s="1210" t="s">
        <v>158</v>
      </c>
      <c r="R130" s="73">
        <v>1</v>
      </c>
      <c r="S130" s="379"/>
      <c r="T130" s="709"/>
      <c r="U130" s="709"/>
    </row>
    <row r="131" spans="1:23" ht="21.75" customHeight="1" x14ac:dyDescent="0.2">
      <c r="A131" s="672"/>
      <c r="B131" s="31"/>
      <c r="C131" s="51"/>
      <c r="D131" s="1173"/>
      <c r="E131" s="336"/>
      <c r="F131" s="712"/>
      <c r="G131" s="1008"/>
      <c r="H131" s="1013"/>
      <c r="I131" s="1013"/>
      <c r="J131" s="549"/>
      <c r="K131" s="1068"/>
      <c r="L131" s="1013"/>
      <c r="M131" s="550"/>
      <c r="N131" s="1060"/>
      <c r="O131" s="637"/>
      <c r="P131" s="784"/>
      <c r="Q131" s="1245"/>
      <c r="R131" s="42"/>
      <c r="S131" s="283"/>
      <c r="T131" s="710"/>
      <c r="U131" s="710"/>
    </row>
    <row r="132" spans="1:23" s="1080" customFormat="1" ht="28.5" customHeight="1" x14ac:dyDescent="0.2">
      <c r="A132" s="672"/>
      <c r="B132" s="31"/>
      <c r="C132" s="315"/>
      <c r="D132" s="1172" t="s">
        <v>159</v>
      </c>
      <c r="E132" s="1204"/>
      <c r="F132" s="1033"/>
      <c r="G132" s="1047" t="s">
        <v>277</v>
      </c>
      <c r="H132" s="638">
        <v>33</v>
      </c>
      <c r="I132" s="638">
        <v>33</v>
      </c>
      <c r="J132" s="296"/>
      <c r="K132" s="1076">
        <v>90.8</v>
      </c>
      <c r="L132" s="638">
        <v>90.8</v>
      </c>
      <c r="M132" s="1039"/>
      <c r="N132" s="1077">
        <v>313</v>
      </c>
      <c r="O132" s="638">
        <v>313</v>
      </c>
      <c r="P132" s="1078"/>
      <c r="Q132" s="1079" t="s">
        <v>160</v>
      </c>
      <c r="R132" s="77">
        <v>1</v>
      </c>
      <c r="S132" s="224"/>
      <c r="T132" s="1040"/>
      <c r="U132" s="1210"/>
    </row>
    <row r="133" spans="1:23" s="1080" customFormat="1" ht="27.75" customHeight="1" x14ac:dyDescent="0.2">
      <c r="A133" s="672"/>
      <c r="B133" s="31"/>
      <c r="C133" s="315"/>
      <c r="D133" s="1173"/>
      <c r="E133" s="1204"/>
      <c r="F133" s="1033"/>
      <c r="G133" s="1047" t="s">
        <v>161</v>
      </c>
      <c r="H133" s="1034"/>
      <c r="I133" s="1034"/>
      <c r="J133" s="285"/>
      <c r="K133" s="1076">
        <v>279.2</v>
      </c>
      <c r="L133" s="638">
        <v>279.2</v>
      </c>
      <c r="M133" s="779"/>
      <c r="N133" s="1059"/>
      <c r="O133" s="1037"/>
      <c r="P133" s="1039"/>
      <c r="Q133" s="384" t="s">
        <v>162</v>
      </c>
      <c r="R133" s="86"/>
      <c r="S133" s="203">
        <v>1</v>
      </c>
      <c r="T133" s="40"/>
      <c r="U133" s="1211"/>
    </row>
    <row r="134" spans="1:23" s="1080" customFormat="1" ht="19.5" customHeight="1" x14ac:dyDescent="0.2">
      <c r="A134" s="672"/>
      <c r="B134" s="31"/>
      <c r="C134" s="315"/>
      <c r="D134" s="1203"/>
      <c r="E134" s="1204"/>
      <c r="F134" s="1033"/>
      <c r="G134" s="1047"/>
      <c r="H134" s="1034"/>
      <c r="I134" s="1034"/>
      <c r="J134" s="285"/>
      <c r="K134" s="1076"/>
      <c r="L134" s="638"/>
      <c r="M134" s="779"/>
      <c r="N134" s="1059"/>
      <c r="O134" s="1037"/>
      <c r="P134" s="1039"/>
      <c r="Q134" s="1082" t="s">
        <v>163</v>
      </c>
      <c r="R134" s="86"/>
      <c r="S134" s="203">
        <v>10</v>
      </c>
      <c r="T134" s="40">
        <v>20</v>
      </c>
      <c r="U134" s="1211"/>
      <c r="W134" s="1081"/>
    </row>
    <row r="135" spans="1:23" ht="26.25" customHeight="1" x14ac:dyDescent="0.2">
      <c r="A135" s="679"/>
      <c r="B135" s="31"/>
      <c r="C135" s="386"/>
      <c r="D135" s="1173" t="s">
        <v>164</v>
      </c>
      <c r="E135" s="387"/>
      <c r="F135" s="57"/>
      <c r="G135" s="1042" t="s">
        <v>270</v>
      </c>
      <c r="H135" s="1043">
        <v>506.5</v>
      </c>
      <c r="I135" s="1043">
        <v>506.5</v>
      </c>
      <c r="J135" s="1044"/>
      <c r="K135" s="1069">
        <v>692</v>
      </c>
      <c r="L135" s="1045">
        <v>692</v>
      </c>
      <c r="M135" s="1046"/>
      <c r="N135" s="1061"/>
      <c r="O135" s="1045"/>
      <c r="P135" s="1046"/>
      <c r="Q135" s="193" t="s">
        <v>165</v>
      </c>
      <c r="R135" s="282">
        <v>30</v>
      </c>
      <c r="S135" s="396">
        <v>100</v>
      </c>
      <c r="T135" s="65"/>
      <c r="U135" s="1343"/>
    </row>
    <row r="136" spans="1:23" ht="26.25" customHeight="1" x14ac:dyDescent="0.2">
      <c r="A136" s="679"/>
      <c r="B136" s="31"/>
      <c r="C136" s="386"/>
      <c r="D136" s="1173"/>
      <c r="E136" s="388"/>
      <c r="F136" s="57"/>
      <c r="G136" s="1047"/>
      <c r="H136" s="1048"/>
      <c r="I136" s="1048"/>
      <c r="J136" s="1049"/>
      <c r="K136" s="313"/>
      <c r="L136" s="588"/>
      <c r="M136" s="589"/>
      <c r="N136" s="1062"/>
      <c r="O136" s="789"/>
      <c r="P136" s="780"/>
      <c r="Q136" s="228" t="s">
        <v>166</v>
      </c>
      <c r="R136" s="273"/>
      <c r="S136" s="389">
        <v>100</v>
      </c>
      <c r="T136" s="75"/>
      <c r="U136" s="1344"/>
    </row>
    <row r="137" spans="1:23" ht="27" customHeight="1" x14ac:dyDescent="0.2">
      <c r="A137" s="679"/>
      <c r="B137" s="31"/>
      <c r="C137" s="386"/>
      <c r="D137" s="1203"/>
      <c r="E137" s="387"/>
      <c r="F137" s="57"/>
      <c r="G137" s="1050"/>
      <c r="H137" s="638"/>
      <c r="I137" s="638"/>
      <c r="J137" s="634"/>
      <c r="K137" s="1070"/>
      <c r="L137" s="555"/>
      <c r="M137" s="556"/>
      <c r="N137" s="1063"/>
      <c r="O137" s="790"/>
      <c r="P137" s="781"/>
      <c r="Q137" s="62"/>
      <c r="R137" s="263"/>
      <c r="S137" s="390"/>
      <c r="T137" s="65"/>
      <c r="U137" s="1344"/>
    </row>
    <row r="138" spans="1:23" ht="12.75" customHeight="1" x14ac:dyDescent="0.2">
      <c r="A138" s="672"/>
      <c r="B138" s="31"/>
      <c r="C138" s="51"/>
      <c r="D138" s="1173" t="s">
        <v>167</v>
      </c>
      <c r="E138" s="1200"/>
      <c r="F138" s="57"/>
      <c r="G138" s="1051" t="s">
        <v>270</v>
      </c>
      <c r="H138" s="1043">
        <v>359.6</v>
      </c>
      <c r="I138" s="1043">
        <v>359.6</v>
      </c>
      <c r="J138" s="1044"/>
      <c r="K138" s="1069">
        <v>460.3</v>
      </c>
      <c r="L138" s="1045">
        <v>460.3</v>
      </c>
      <c r="M138" s="1046"/>
      <c r="N138" s="1061">
        <v>202</v>
      </c>
      <c r="O138" s="1045">
        <v>202</v>
      </c>
      <c r="P138" s="1046"/>
      <c r="Q138" s="392" t="s">
        <v>163</v>
      </c>
      <c r="R138" s="393">
        <v>35</v>
      </c>
      <c r="S138" s="340">
        <v>80</v>
      </c>
      <c r="T138" s="394">
        <v>100</v>
      </c>
      <c r="U138" s="1344"/>
    </row>
    <row r="139" spans="1:23" ht="15" customHeight="1" x14ac:dyDescent="0.2">
      <c r="A139" s="672"/>
      <c r="B139" s="31"/>
      <c r="C139" s="51"/>
      <c r="D139" s="1173"/>
      <c r="E139" s="1200"/>
      <c r="F139" s="57"/>
      <c r="G139" s="1052"/>
      <c r="H139" s="1048"/>
      <c r="I139" s="1048"/>
      <c r="J139" s="1049"/>
      <c r="K139" s="313"/>
      <c r="L139" s="588"/>
      <c r="M139" s="589"/>
      <c r="N139" s="446"/>
      <c r="O139" s="588"/>
      <c r="P139" s="589"/>
      <c r="Q139" s="730"/>
      <c r="R139" s="395"/>
      <c r="S139" s="396"/>
      <c r="T139" s="397"/>
      <c r="U139" s="1344"/>
    </row>
    <row r="140" spans="1:23" x14ac:dyDescent="0.2">
      <c r="A140" s="672"/>
      <c r="B140" s="31"/>
      <c r="C140" s="51"/>
      <c r="D140" s="1173"/>
      <c r="E140" s="1200"/>
      <c r="F140" s="57"/>
      <c r="G140" s="398"/>
      <c r="H140" s="1037"/>
      <c r="I140" s="1037"/>
      <c r="J140" s="296"/>
      <c r="K140" s="1070"/>
      <c r="L140" s="555"/>
      <c r="M140" s="556"/>
      <c r="N140" s="554"/>
      <c r="O140" s="555"/>
      <c r="P140" s="556"/>
      <c r="Q140" s="730"/>
      <c r="R140" s="395"/>
      <c r="S140" s="396"/>
      <c r="T140" s="397"/>
      <c r="U140" s="1344"/>
    </row>
    <row r="141" spans="1:23" ht="13.5" customHeight="1" x14ac:dyDescent="0.2">
      <c r="A141" s="672"/>
      <c r="B141" s="31"/>
      <c r="C141" s="51"/>
      <c r="D141" s="1173"/>
      <c r="E141" s="1200"/>
      <c r="F141" s="57"/>
      <c r="G141" s="399"/>
      <c r="H141" s="1037"/>
      <c r="I141" s="1037"/>
      <c r="J141" s="296"/>
      <c r="K141" s="1070"/>
      <c r="L141" s="555"/>
      <c r="M141" s="556"/>
      <c r="N141" s="554"/>
      <c r="O141" s="555"/>
      <c r="P141" s="556"/>
      <c r="Q141" s="730"/>
      <c r="R141" s="395"/>
      <c r="S141" s="396"/>
      <c r="T141" s="397"/>
      <c r="U141" s="1344"/>
    </row>
    <row r="142" spans="1:23" ht="15.75" customHeight="1" x14ac:dyDescent="0.2">
      <c r="A142" s="672"/>
      <c r="B142" s="31"/>
      <c r="C142" s="386"/>
      <c r="D142" s="1203"/>
      <c r="E142" s="1200"/>
      <c r="F142" s="57"/>
      <c r="G142" s="201"/>
      <c r="H142" s="605"/>
      <c r="I142" s="605"/>
      <c r="J142" s="606"/>
      <c r="K142" s="1071"/>
      <c r="L142" s="605"/>
      <c r="M142" s="782"/>
      <c r="N142" s="606"/>
      <c r="O142" s="605"/>
      <c r="P142" s="782"/>
      <c r="Q142" s="403"/>
      <c r="R142" s="404"/>
      <c r="S142" s="264"/>
      <c r="T142" s="711"/>
      <c r="U142" s="1344"/>
    </row>
    <row r="143" spans="1:23" ht="32.25" customHeight="1" x14ac:dyDescent="0.2">
      <c r="A143" s="672"/>
      <c r="B143" s="31"/>
      <c r="C143" s="51"/>
      <c r="D143" s="1173" t="s">
        <v>168</v>
      </c>
      <c r="E143" s="1200"/>
      <c r="F143" s="57"/>
      <c r="G143" s="1053" t="s">
        <v>271</v>
      </c>
      <c r="H143" s="1043">
        <v>130</v>
      </c>
      <c r="I143" s="1043">
        <v>130</v>
      </c>
      <c r="J143" s="1044"/>
      <c r="K143" s="1072">
        <v>370</v>
      </c>
      <c r="L143" s="1054">
        <v>370</v>
      </c>
      <c r="M143" s="1056"/>
      <c r="N143" s="1055"/>
      <c r="O143" s="1054"/>
      <c r="P143" s="1056"/>
      <c r="Q143" s="1205" t="s">
        <v>169</v>
      </c>
      <c r="R143" s="42">
        <v>70</v>
      </c>
      <c r="S143" s="232">
        <v>100</v>
      </c>
      <c r="T143" s="44"/>
      <c r="U143" s="1344"/>
    </row>
    <row r="144" spans="1:23" ht="32.25" customHeight="1" x14ac:dyDescent="0.2">
      <c r="A144" s="672"/>
      <c r="B144" s="31"/>
      <c r="C144" s="51"/>
      <c r="D144" s="1173"/>
      <c r="E144" s="1200"/>
      <c r="F144" s="57"/>
      <c r="G144" s="277"/>
      <c r="H144" s="1034"/>
      <c r="I144" s="1034"/>
      <c r="J144" s="285"/>
      <c r="K144" s="278"/>
      <c r="L144" s="1037"/>
      <c r="M144" s="1039"/>
      <c r="N144" s="296"/>
      <c r="O144" s="1037"/>
      <c r="P144" s="1039"/>
      <c r="Q144" s="1205"/>
      <c r="R144" s="171"/>
      <c r="S144" s="232"/>
      <c r="T144" s="44"/>
      <c r="U144" s="1344"/>
    </row>
    <row r="145" spans="1:23" ht="16.5" customHeight="1" x14ac:dyDescent="0.2">
      <c r="A145" s="722"/>
      <c r="B145" s="406"/>
      <c r="C145" s="386"/>
      <c r="D145" s="1203"/>
      <c r="E145" s="1200"/>
      <c r="F145" s="57"/>
      <c r="G145" s="201"/>
      <c r="H145" s="636"/>
      <c r="I145" s="636"/>
      <c r="J145" s="632"/>
      <c r="K145" s="1073"/>
      <c r="L145" s="636"/>
      <c r="M145" s="783"/>
      <c r="N145" s="632"/>
      <c r="O145" s="636"/>
      <c r="P145" s="783"/>
      <c r="Q145" s="707"/>
      <c r="R145" s="63"/>
      <c r="S145" s="236"/>
      <c r="T145" s="65"/>
      <c r="U145" s="1345"/>
    </row>
    <row r="146" spans="1:23" ht="44.25" customHeight="1" x14ac:dyDescent="0.2">
      <c r="A146" s="672"/>
      <c r="B146" s="31"/>
      <c r="C146" s="386"/>
      <c r="D146" s="691" t="s">
        <v>170</v>
      </c>
      <c r="E146" s="717"/>
      <c r="F146" s="712"/>
      <c r="G146" s="391"/>
      <c r="H146" s="1037"/>
      <c r="I146" s="1037"/>
      <c r="J146" s="296"/>
      <c r="K146" s="278"/>
      <c r="L146" s="1037"/>
      <c r="M146" s="1039"/>
      <c r="N146" s="296"/>
      <c r="O146" s="1037"/>
      <c r="P146" s="1039"/>
      <c r="Q146" s="409" t="s">
        <v>144</v>
      </c>
      <c r="R146" s="410"/>
      <c r="S146" s="411"/>
      <c r="T146" s="412" t="s">
        <v>171</v>
      </c>
      <c r="U146" s="654"/>
    </row>
    <row r="147" spans="1:23" ht="27.75" customHeight="1" x14ac:dyDescent="0.2">
      <c r="A147" s="672"/>
      <c r="B147" s="31"/>
      <c r="C147" s="51"/>
      <c r="D147" s="1172" t="s">
        <v>172</v>
      </c>
      <c r="E147" s="1206"/>
      <c r="F147" s="716">
        <v>2</v>
      </c>
      <c r="G147" s="920" t="s">
        <v>26</v>
      </c>
      <c r="H147" s="1012"/>
      <c r="I147" s="1012"/>
      <c r="J147" s="559"/>
      <c r="K147" s="1067">
        <v>193.5</v>
      </c>
      <c r="L147" s="1012">
        <v>193.5</v>
      </c>
      <c r="M147" s="560"/>
      <c r="N147" s="559">
        <v>464</v>
      </c>
      <c r="O147" s="1012">
        <v>464</v>
      </c>
      <c r="P147" s="560"/>
      <c r="Q147" s="82" t="s">
        <v>173</v>
      </c>
      <c r="R147" s="83">
        <v>1</v>
      </c>
      <c r="S147" s="413"/>
      <c r="T147" s="268"/>
      <c r="U147" s="621"/>
    </row>
    <row r="148" spans="1:23" ht="28.5" customHeight="1" x14ac:dyDescent="0.2">
      <c r="A148" s="672"/>
      <c r="B148" s="31"/>
      <c r="C148" s="51"/>
      <c r="D148" s="1173"/>
      <c r="E148" s="1206"/>
      <c r="F148" s="712"/>
      <c r="G148" s="920" t="s">
        <v>155</v>
      </c>
      <c r="H148" s="1012">
        <v>45.7</v>
      </c>
      <c r="I148" s="1012">
        <v>45.7</v>
      </c>
      <c r="J148" s="559"/>
      <c r="K148" s="1067"/>
      <c r="L148" s="1012"/>
      <c r="M148" s="560"/>
      <c r="N148" s="559"/>
      <c r="O148" s="1012"/>
      <c r="P148" s="560"/>
      <c r="Q148" s="414" t="s">
        <v>174</v>
      </c>
      <c r="R148" s="83">
        <v>100</v>
      </c>
      <c r="S148" s="415"/>
      <c r="T148" s="416"/>
      <c r="U148" s="655"/>
    </row>
    <row r="149" spans="1:23" ht="28.5" customHeight="1" x14ac:dyDescent="0.2">
      <c r="A149" s="672"/>
      <c r="B149" s="31"/>
      <c r="C149" s="51"/>
      <c r="D149" s="692"/>
      <c r="E149" s="717"/>
      <c r="F149" s="712"/>
      <c r="G149" s="1027"/>
      <c r="H149" s="1037"/>
      <c r="I149" s="1037"/>
      <c r="J149" s="296"/>
      <c r="K149" s="278"/>
      <c r="L149" s="1037"/>
      <c r="M149" s="1039"/>
      <c r="N149" s="296"/>
      <c r="O149" s="1037"/>
      <c r="P149" s="1039"/>
      <c r="Q149" s="414" t="s">
        <v>175</v>
      </c>
      <c r="R149" s="83"/>
      <c r="S149" s="415">
        <v>100</v>
      </c>
      <c r="T149" s="416"/>
      <c r="U149" s="655"/>
    </row>
    <row r="150" spans="1:23" ht="42" customHeight="1" x14ac:dyDescent="0.2">
      <c r="A150" s="672"/>
      <c r="B150" s="31"/>
      <c r="C150" s="51"/>
      <c r="D150" s="59" t="s">
        <v>176</v>
      </c>
      <c r="E150" s="649"/>
      <c r="F150" s="713"/>
      <c r="G150" s="1008"/>
      <c r="H150" s="637"/>
      <c r="I150" s="637"/>
      <c r="J150" s="633"/>
      <c r="K150" s="1068"/>
      <c r="L150" s="1013"/>
      <c r="M150" s="550"/>
      <c r="N150" s="633"/>
      <c r="O150" s="637"/>
      <c r="P150" s="784"/>
      <c r="Q150" s="698" t="s">
        <v>177</v>
      </c>
      <c r="R150" s="282"/>
      <c r="S150" s="283">
        <v>1</v>
      </c>
      <c r="T150" s="710"/>
      <c r="U150" s="710"/>
    </row>
    <row r="151" spans="1:23" ht="42" customHeight="1" x14ac:dyDescent="0.2">
      <c r="A151" s="672"/>
      <c r="B151" s="31"/>
      <c r="C151" s="51"/>
      <c r="D151" s="1083" t="s">
        <v>261</v>
      </c>
      <c r="E151" s="417"/>
      <c r="F151" s="716">
        <v>2</v>
      </c>
      <c r="G151" s="920" t="s">
        <v>26</v>
      </c>
      <c r="H151" s="1012">
        <v>15</v>
      </c>
      <c r="I151" s="1012">
        <v>15</v>
      </c>
      <c r="J151" s="559"/>
      <c r="K151" s="1067">
        <f>35.5-15</f>
        <v>20.5</v>
      </c>
      <c r="L151" s="1012">
        <f>35.5-15</f>
        <v>20.5</v>
      </c>
      <c r="M151" s="560"/>
      <c r="N151" s="559">
        <v>415.8</v>
      </c>
      <c r="O151" s="1012">
        <v>415.8</v>
      </c>
      <c r="P151" s="560"/>
      <c r="Q151" s="302" t="s">
        <v>274</v>
      </c>
      <c r="R151" s="38">
        <v>1</v>
      </c>
      <c r="S151" s="832"/>
      <c r="T151" s="268"/>
      <c r="U151" s="1210"/>
    </row>
    <row r="152" spans="1:23" ht="27.75" customHeight="1" x14ac:dyDescent="0.2">
      <c r="A152" s="672"/>
      <c r="B152" s="31"/>
      <c r="C152" s="51"/>
      <c r="D152" s="1312"/>
      <c r="E152" s="717"/>
      <c r="F152" s="418"/>
      <c r="G152" s="1027"/>
      <c r="H152" s="419"/>
      <c r="I152" s="638"/>
      <c r="J152" s="634"/>
      <c r="K152" s="1036"/>
      <c r="L152" s="1037"/>
      <c r="M152" s="1039"/>
      <c r="N152" s="634"/>
      <c r="O152" s="638"/>
      <c r="P152" s="779"/>
      <c r="Q152" s="714" t="s">
        <v>178</v>
      </c>
      <c r="R152" s="426"/>
      <c r="S152" s="64">
        <v>1</v>
      </c>
      <c r="T152" s="427"/>
      <c r="U152" s="1211"/>
    </row>
    <row r="153" spans="1:23" ht="30" customHeight="1" x14ac:dyDescent="0.2">
      <c r="A153" s="672"/>
      <c r="B153" s="31"/>
      <c r="C153" s="51"/>
      <c r="D153" s="1312"/>
      <c r="E153" s="715"/>
      <c r="F153" s="423">
        <v>4</v>
      </c>
      <c r="G153" s="718"/>
      <c r="H153" s="419"/>
      <c r="I153" s="638"/>
      <c r="J153" s="634"/>
      <c r="K153" s="1036"/>
      <c r="L153" s="1037"/>
      <c r="M153" s="1039"/>
      <c r="N153" s="634"/>
      <c r="O153" s="638"/>
      <c r="P153" s="779"/>
      <c r="Q153" s="698" t="s">
        <v>179</v>
      </c>
      <c r="R153" s="421"/>
      <c r="S153" s="74">
        <v>1</v>
      </c>
      <c r="T153" s="422"/>
      <c r="U153" s="1211"/>
    </row>
    <row r="154" spans="1:23" ht="27.75" customHeight="1" x14ac:dyDescent="0.2">
      <c r="A154" s="672"/>
      <c r="B154" s="31"/>
      <c r="C154" s="51"/>
      <c r="D154" s="692"/>
      <c r="E154" s="310"/>
      <c r="F154" s="1208">
        <v>5</v>
      </c>
      <c r="G154" s="718"/>
      <c r="H154" s="419"/>
      <c r="I154" s="638"/>
      <c r="J154" s="634"/>
      <c r="K154" s="1036"/>
      <c r="L154" s="1037"/>
      <c r="M154" s="1039"/>
      <c r="N154" s="296"/>
      <c r="O154" s="1010"/>
      <c r="P154" s="1011"/>
      <c r="Q154" s="698" t="s">
        <v>180</v>
      </c>
      <c r="R154" s="421"/>
      <c r="S154" s="74">
        <v>100</v>
      </c>
      <c r="T154" s="422"/>
      <c r="U154" s="1211"/>
    </row>
    <row r="155" spans="1:23" ht="15.75" customHeight="1" x14ac:dyDescent="0.2">
      <c r="A155" s="672"/>
      <c r="B155" s="31"/>
      <c r="C155" s="51"/>
      <c r="D155" s="692"/>
      <c r="E155" s="310"/>
      <c r="F155" s="1209"/>
      <c r="G155" s="718"/>
      <c r="H155" s="419"/>
      <c r="I155" s="638"/>
      <c r="J155" s="634"/>
      <c r="K155" s="1036"/>
      <c r="L155" s="1037"/>
      <c r="M155" s="1039"/>
      <c r="N155" s="296"/>
      <c r="O155" s="1010"/>
      <c r="P155" s="1011"/>
      <c r="Q155" s="1210" t="s">
        <v>181</v>
      </c>
      <c r="R155" s="421"/>
      <c r="S155" s="74"/>
      <c r="T155" s="422">
        <v>100</v>
      </c>
      <c r="U155" s="1211"/>
    </row>
    <row r="156" spans="1:23" ht="14.25" customHeight="1" x14ac:dyDescent="0.2">
      <c r="A156" s="672"/>
      <c r="B156" s="31"/>
      <c r="C156" s="51"/>
      <c r="D156" s="424"/>
      <c r="E156" s="1212" t="s">
        <v>30</v>
      </c>
      <c r="F156" s="1213"/>
      <c r="G156" s="1214"/>
      <c r="H156" s="425">
        <f>SUM(H125:H155)-H143-H138-H135-H132</f>
        <v>1471.6999999999998</v>
      </c>
      <c r="I156" s="807">
        <f t="shared" ref="I156:P156" si="18">SUM(I125:I155)-I135-I138-I143-I132</f>
        <v>1471.6999999999998</v>
      </c>
      <c r="J156" s="844">
        <f t="shared" si="18"/>
        <v>0</v>
      </c>
      <c r="K156" s="846">
        <f t="shared" si="18"/>
        <v>3483.3999999999996</v>
      </c>
      <c r="L156" s="807">
        <f t="shared" si="18"/>
        <v>3483.3999999999996</v>
      </c>
      <c r="M156" s="1074">
        <f t="shared" si="18"/>
        <v>0</v>
      </c>
      <c r="N156" s="1064">
        <f t="shared" si="18"/>
        <v>1560.4</v>
      </c>
      <c r="O156" s="807">
        <f t="shared" si="18"/>
        <v>1560.4</v>
      </c>
      <c r="P156" s="807">
        <f t="shared" si="18"/>
        <v>0</v>
      </c>
      <c r="Q156" s="1211"/>
      <c r="R156" s="426"/>
      <c r="S156" s="49"/>
      <c r="T156" s="427"/>
      <c r="U156" s="1245"/>
    </row>
    <row r="157" spans="1:23" ht="14.25" customHeight="1" thickBot="1" x14ac:dyDescent="0.25">
      <c r="A157" s="680" t="s">
        <v>21</v>
      </c>
      <c r="B157" s="429" t="s">
        <v>32</v>
      </c>
      <c r="C157" s="1189" t="s">
        <v>104</v>
      </c>
      <c r="D157" s="1190"/>
      <c r="E157" s="1190"/>
      <c r="F157" s="1190"/>
      <c r="G157" s="1191"/>
      <c r="H157" s="430">
        <f t="shared" ref="H157:P157" si="19">H124+H121+H106+H156</f>
        <v>6813.9999999999991</v>
      </c>
      <c r="I157" s="639">
        <f t="shared" si="19"/>
        <v>6790.6999999999989</v>
      </c>
      <c r="J157" s="845">
        <f>J124+J121+J106+J156</f>
        <v>-23.29999999999999</v>
      </c>
      <c r="K157" s="430">
        <f t="shared" si="19"/>
        <v>8944.0999999999985</v>
      </c>
      <c r="L157" s="639">
        <f t="shared" si="19"/>
        <v>8958.5</v>
      </c>
      <c r="M157" s="1075">
        <f t="shared" si="19"/>
        <v>14.399999999999977</v>
      </c>
      <c r="N157" s="1065">
        <f t="shared" si="19"/>
        <v>6845.1</v>
      </c>
      <c r="O157" s="639">
        <f t="shared" si="19"/>
        <v>6845.1</v>
      </c>
      <c r="P157" s="1023">
        <f t="shared" si="19"/>
        <v>0</v>
      </c>
      <c r="Q157" s="1192"/>
      <c r="R157" s="1193"/>
      <c r="S157" s="1193"/>
      <c r="T157" s="1193"/>
      <c r="U157" s="1194"/>
    </row>
    <row r="158" spans="1:23" ht="13.5" thickBot="1" x14ac:dyDescent="0.25">
      <c r="A158" s="681" t="s">
        <v>21</v>
      </c>
      <c r="B158" s="432" t="s">
        <v>50</v>
      </c>
      <c r="C158" s="1195" t="s">
        <v>182</v>
      </c>
      <c r="D158" s="1196"/>
      <c r="E158" s="1196"/>
      <c r="F158" s="1196"/>
      <c r="G158" s="1196"/>
      <c r="H158" s="1196"/>
      <c r="I158" s="1196"/>
      <c r="J158" s="1196"/>
      <c r="K158" s="1196"/>
      <c r="L158" s="1196"/>
      <c r="M158" s="1196"/>
      <c r="N158" s="1196"/>
      <c r="O158" s="1196"/>
      <c r="P158" s="1196"/>
      <c r="Q158" s="1196"/>
      <c r="R158" s="1196"/>
      <c r="S158" s="1196"/>
      <c r="T158" s="1196"/>
      <c r="U158" s="1197"/>
    </row>
    <row r="159" spans="1:23" ht="42" customHeight="1" x14ac:dyDescent="0.2">
      <c r="A159" s="671" t="s">
        <v>21</v>
      </c>
      <c r="B159" s="19" t="s">
        <v>50</v>
      </c>
      <c r="C159" s="372" t="s">
        <v>21</v>
      </c>
      <c r="D159" s="1357" t="s">
        <v>183</v>
      </c>
      <c r="E159" s="1199" t="s">
        <v>184</v>
      </c>
      <c r="F159" s="701" t="s">
        <v>33</v>
      </c>
      <c r="G159" s="374" t="s">
        <v>26</v>
      </c>
      <c r="H159" s="433">
        <v>10</v>
      </c>
      <c r="I159" s="1099">
        <v>0</v>
      </c>
      <c r="J159" s="742">
        <f>+I159-H159</f>
        <v>-10</v>
      </c>
      <c r="K159" s="433"/>
      <c r="L159" s="1099">
        <v>10</v>
      </c>
      <c r="M159" s="1100">
        <f>+L159-K159</f>
        <v>10</v>
      </c>
      <c r="N159" s="801"/>
      <c r="O159" s="576"/>
      <c r="P159" s="553"/>
      <c r="Q159" s="435" t="s">
        <v>185</v>
      </c>
      <c r="R159" s="1101" t="s">
        <v>281</v>
      </c>
      <c r="S159" s="1102">
        <v>1</v>
      </c>
      <c r="T159" s="150"/>
      <c r="U159" s="1321" t="s">
        <v>287</v>
      </c>
      <c r="V159" s="1400"/>
      <c r="W159" s="1401"/>
    </row>
    <row r="160" spans="1:23" ht="24.75" customHeight="1" x14ac:dyDescent="0.2">
      <c r="A160" s="672"/>
      <c r="B160" s="31"/>
      <c r="C160" s="294"/>
      <c r="D160" s="1415"/>
      <c r="E160" s="1200"/>
      <c r="F160" s="57"/>
      <c r="G160" s="277"/>
      <c r="H160" s="376"/>
      <c r="I160" s="608"/>
      <c r="J160" s="609"/>
      <c r="K160" s="376"/>
      <c r="L160" s="608"/>
      <c r="M160" s="609"/>
      <c r="N160" s="376"/>
      <c r="O160" s="608"/>
      <c r="P160" s="791"/>
      <c r="Q160" s="1201" t="s">
        <v>186</v>
      </c>
      <c r="R160" s="1103" t="s">
        <v>279</v>
      </c>
      <c r="S160" s="1104">
        <v>1</v>
      </c>
      <c r="T160" s="75"/>
      <c r="U160" s="1211"/>
    </row>
    <row r="161" spans="1:21" ht="15.75" customHeight="1" thickBot="1" x14ac:dyDescent="0.25">
      <c r="A161" s="672"/>
      <c r="B161" s="31"/>
      <c r="C161" s="386"/>
      <c r="D161" s="1358"/>
      <c r="E161" s="437"/>
      <c r="F161" s="438"/>
      <c r="G161" s="439" t="s">
        <v>30</v>
      </c>
      <c r="H161" s="440">
        <f t="shared" ref="H161:N161" si="20">SUM(H159:H160)</f>
        <v>10</v>
      </c>
      <c r="I161" s="611">
        <f t="shared" ref="I161:J161" si="21">SUM(I159:I160)</f>
        <v>0</v>
      </c>
      <c r="J161" s="611">
        <f t="shared" si="21"/>
        <v>-10</v>
      </c>
      <c r="K161" s="440">
        <f t="shared" ref="K161:M161" si="22">SUM(K159:K160)</f>
        <v>0</v>
      </c>
      <c r="L161" s="611">
        <f t="shared" si="22"/>
        <v>10</v>
      </c>
      <c r="M161" s="611">
        <f t="shared" si="22"/>
        <v>10</v>
      </c>
      <c r="N161" s="610">
        <f t="shared" si="20"/>
        <v>0</v>
      </c>
      <c r="O161" s="615">
        <f t="shared" ref="O161:P161" si="23">SUM(O159:O160)</f>
        <v>0</v>
      </c>
      <c r="P161" s="792">
        <f t="shared" si="23"/>
        <v>0</v>
      </c>
      <c r="Q161" s="1202"/>
      <c r="R161" s="42"/>
      <c r="S161" s="232"/>
      <c r="T161" s="44"/>
      <c r="U161" s="1322"/>
    </row>
    <row r="162" spans="1:21" ht="29.25" customHeight="1" x14ac:dyDescent="0.2">
      <c r="A162" s="671" t="s">
        <v>21</v>
      </c>
      <c r="B162" s="19" t="s">
        <v>50</v>
      </c>
      <c r="C162" s="158" t="s">
        <v>32</v>
      </c>
      <c r="D162" s="442" t="s">
        <v>187</v>
      </c>
      <c r="E162" s="1179" t="s">
        <v>188</v>
      </c>
      <c r="F162" s="701">
        <v>2</v>
      </c>
      <c r="G162" s="374" t="s">
        <v>26</v>
      </c>
      <c r="H162" s="443">
        <v>2.4</v>
      </c>
      <c r="I162" s="613">
        <v>2.4</v>
      </c>
      <c r="J162" s="614"/>
      <c r="K162" s="443">
        <v>32.5</v>
      </c>
      <c r="L162" s="613">
        <v>32.5</v>
      </c>
      <c r="M162" s="614"/>
      <c r="N162" s="443">
        <v>32</v>
      </c>
      <c r="O162" s="613">
        <v>32</v>
      </c>
      <c r="P162" s="793"/>
      <c r="Q162" s="703"/>
      <c r="R162" s="217"/>
      <c r="S162" s="29"/>
      <c r="T162" s="30"/>
      <c r="U162" s="30"/>
    </row>
    <row r="163" spans="1:21" ht="27" customHeight="1" x14ac:dyDescent="0.2">
      <c r="A163" s="672"/>
      <c r="B163" s="31"/>
      <c r="C163" s="51"/>
      <c r="D163" s="1181" t="s">
        <v>189</v>
      </c>
      <c r="E163" s="1180"/>
      <c r="F163" s="57"/>
      <c r="G163" s="67"/>
      <c r="H163" s="446"/>
      <c r="I163" s="588"/>
      <c r="J163" s="446"/>
      <c r="K163" s="191"/>
      <c r="L163" s="588"/>
      <c r="M163" s="446"/>
      <c r="N163" s="191"/>
      <c r="O163" s="588"/>
      <c r="P163" s="589"/>
      <c r="Q163" s="435" t="s">
        <v>190</v>
      </c>
      <c r="R163" s="86"/>
      <c r="S163" s="447"/>
      <c r="T163" s="79">
        <v>2</v>
      </c>
      <c r="U163" s="79"/>
    </row>
    <row r="164" spans="1:21" ht="42" customHeight="1" x14ac:dyDescent="0.2">
      <c r="A164" s="672"/>
      <c r="B164" s="31"/>
      <c r="C164" s="51"/>
      <c r="D164" s="1182"/>
      <c r="E164" s="437"/>
      <c r="F164" s="57"/>
      <c r="G164" s="67"/>
      <c r="H164" s="446"/>
      <c r="I164" s="588"/>
      <c r="J164" s="446"/>
      <c r="K164" s="191"/>
      <c r="L164" s="588"/>
      <c r="M164" s="446"/>
      <c r="N164" s="191"/>
      <c r="O164" s="588"/>
      <c r="P164" s="589"/>
      <c r="Q164" s="435" t="s">
        <v>191</v>
      </c>
      <c r="R164" s="86">
        <v>1</v>
      </c>
      <c r="S164" s="447"/>
      <c r="T164" s="79"/>
      <c r="U164" s="79"/>
    </row>
    <row r="165" spans="1:21" ht="30" customHeight="1" x14ac:dyDescent="0.2">
      <c r="A165" s="672"/>
      <c r="B165" s="31"/>
      <c r="C165" s="51"/>
      <c r="D165" s="1183"/>
      <c r="E165" s="437"/>
      <c r="F165" s="57"/>
      <c r="G165" s="67"/>
      <c r="H165" s="446"/>
      <c r="I165" s="588"/>
      <c r="J165" s="446"/>
      <c r="K165" s="191"/>
      <c r="L165" s="588"/>
      <c r="M165" s="446"/>
      <c r="N165" s="191"/>
      <c r="O165" s="588"/>
      <c r="P165" s="589"/>
      <c r="Q165" s="58" t="s">
        <v>192</v>
      </c>
      <c r="R165" s="86">
        <v>1</v>
      </c>
      <c r="S165" s="447"/>
      <c r="T165" s="79">
        <v>1</v>
      </c>
      <c r="U165" s="79"/>
    </row>
    <row r="166" spans="1:21" ht="29.25" customHeight="1" x14ac:dyDescent="0.2">
      <c r="A166" s="672"/>
      <c r="B166" s="31"/>
      <c r="C166" s="134"/>
      <c r="D166" s="1172" t="s">
        <v>193</v>
      </c>
      <c r="E166" s="448"/>
      <c r="F166" s="712"/>
      <c r="G166" s="1169"/>
      <c r="H166" s="1339"/>
      <c r="I166" s="1340"/>
      <c r="J166" s="732"/>
      <c r="K166" s="1170"/>
      <c r="L166" s="1314"/>
      <c r="M166" s="821"/>
      <c r="N166" s="1170"/>
      <c r="O166" s="1314"/>
      <c r="P166" s="1363"/>
      <c r="Q166" s="435" t="s">
        <v>194</v>
      </c>
      <c r="R166" s="86"/>
      <c r="S166" s="78">
        <v>50</v>
      </c>
      <c r="T166" s="79">
        <v>100</v>
      </c>
      <c r="U166" s="79"/>
    </row>
    <row r="167" spans="1:21" ht="42" customHeight="1" x14ac:dyDescent="0.2">
      <c r="A167" s="672"/>
      <c r="B167" s="31"/>
      <c r="C167" s="134"/>
      <c r="D167" s="1173"/>
      <c r="E167" s="448"/>
      <c r="F167" s="712"/>
      <c r="G167" s="1169"/>
      <c r="H167" s="1339"/>
      <c r="I167" s="1340"/>
      <c r="J167" s="732"/>
      <c r="K167" s="1170"/>
      <c r="L167" s="1314"/>
      <c r="M167" s="821"/>
      <c r="N167" s="1170"/>
      <c r="O167" s="1314"/>
      <c r="P167" s="1363"/>
      <c r="Q167" s="449" t="s">
        <v>195</v>
      </c>
      <c r="R167" s="77"/>
      <c r="S167" s="78">
        <v>50</v>
      </c>
      <c r="T167" s="40">
        <v>100</v>
      </c>
      <c r="U167" s="79"/>
    </row>
    <row r="168" spans="1:21" ht="29.25" customHeight="1" thickBot="1" x14ac:dyDescent="0.25">
      <c r="A168" s="673"/>
      <c r="B168" s="18"/>
      <c r="C168" s="450"/>
      <c r="D168" s="1184"/>
      <c r="E168" s="725"/>
      <c r="F168" s="452"/>
      <c r="G168" s="453" t="s">
        <v>30</v>
      </c>
      <c r="H168" s="440">
        <f>SUM(H162:H167)</f>
        <v>2.4</v>
      </c>
      <c r="I168" s="611">
        <f>SUM(I162:I167)</f>
        <v>2.4</v>
      </c>
      <c r="J168" s="612"/>
      <c r="K168" s="440">
        <f t="shared" ref="K168:L168" si="24">SUM(K162:K167)</f>
        <v>32.5</v>
      </c>
      <c r="L168" s="611">
        <f t="shared" si="24"/>
        <v>32.5</v>
      </c>
      <c r="M168" s="612"/>
      <c r="N168" s="440">
        <f t="shared" ref="N168" si="25">SUM(N162:N167)</f>
        <v>32</v>
      </c>
      <c r="O168" s="611">
        <f t="shared" ref="O168:P168" si="26">SUM(O162:O167)</f>
        <v>32</v>
      </c>
      <c r="P168" s="612">
        <f t="shared" si="26"/>
        <v>0</v>
      </c>
      <c r="Q168" s="454" t="s">
        <v>196</v>
      </c>
      <c r="R168" s="455"/>
      <c r="S168" s="456"/>
      <c r="T168" s="146">
        <v>2</v>
      </c>
      <c r="U168" s="585"/>
    </row>
    <row r="169" spans="1:21" ht="40.5" customHeight="1" x14ac:dyDescent="0.2">
      <c r="A169" s="671" t="s">
        <v>21</v>
      </c>
      <c r="B169" s="19" t="s">
        <v>50</v>
      </c>
      <c r="C169" s="158" t="s">
        <v>50</v>
      </c>
      <c r="D169" s="1030" t="s">
        <v>197</v>
      </c>
      <c r="E169" s="457" t="s">
        <v>198</v>
      </c>
      <c r="F169" s="458" t="s">
        <v>33</v>
      </c>
      <c r="G169" s="459" t="s">
        <v>26</v>
      </c>
      <c r="H169" s="616">
        <f>252.4+24.2</f>
        <v>276.60000000000002</v>
      </c>
      <c r="I169" s="616">
        <f>252.4+24.2</f>
        <v>276.60000000000002</v>
      </c>
      <c r="J169" s="1097"/>
      <c r="K169" s="460">
        <v>217</v>
      </c>
      <c r="L169" s="616">
        <v>217</v>
      </c>
      <c r="M169" s="794"/>
      <c r="N169" s="460">
        <v>146</v>
      </c>
      <c r="O169" s="616">
        <v>146</v>
      </c>
      <c r="P169" s="794"/>
      <c r="Q169" s="462"/>
      <c r="R169" s="463"/>
      <c r="S169" s="464"/>
      <c r="T169" s="465"/>
      <c r="U169" s="656"/>
    </row>
    <row r="170" spans="1:21" ht="39.75" customHeight="1" x14ac:dyDescent="0.2">
      <c r="A170" s="672"/>
      <c r="B170" s="31"/>
      <c r="C170" s="51"/>
      <c r="D170" s="1166" t="s">
        <v>199</v>
      </c>
      <c r="E170" s="1084" t="s">
        <v>25</v>
      </c>
      <c r="F170" s="467"/>
      <c r="G170" s="1085" t="s">
        <v>255</v>
      </c>
      <c r="H170" s="1086">
        <v>11.5</v>
      </c>
      <c r="I170" s="1086">
        <v>11.5</v>
      </c>
      <c r="J170" s="1087"/>
      <c r="K170" s="1088"/>
      <c r="L170" s="826"/>
      <c r="M170" s="262"/>
      <c r="N170" s="111"/>
      <c r="O170" s="764"/>
      <c r="P170" s="262"/>
      <c r="Q170" s="469" t="s">
        <v>200</v>
      </c>
      <c r="R170" s="470">
        <v>1</v>
      </c>
      <c r="S170" s="471"/>
      <c r="T170" s="472"/>
      <c r="U170" s="1316"/>
    </row>
    <row r="171" spans="1:21" ht="39.75" customHeight="1" x14ac:dyDescent="0.2">
      <c r="A171" s="672"/>
      <c r="B171" s="31"/>
      <c r="C171" s="51"/>
      <c r="D171" s="1167"/>
      <c r="E171" s="1089"/>
      <c r="F171" s="467"/>
      <c r="G171" s="1093"/>
      <c r="H171" s="1029"/>
      <c r="I171" s="1035"/>
      <c r="J171" s="640"/>
      <c r="K171" s="1029"/>
      <c r="L171" s="819"/>
      <c r="M171" s="821"/>
      <c r="N171" s="697"/>
      <c r="O171" s="762"/>
      <c r="P171" s="285"/>
      <c r="Q171" s="58" t="s">
        <v>201</v>
      </c>
      <c r="R171" s="470">
        <v>30</v>
      </c>
      <c r="S171" s="471">
        <v>2</v>
      </c>
      <c r="T171" s="472"/>
      <c r="U171" s="1316"/>
    </row>
    <row r="172" spans="1:21" ht="17.25" customHeight="1" x14ac:dyDescent="0.2">
      <c r="A172" s="672"/>
      <c r="B172" s="31"/>
      <c r="C172" s="51"/>
      <c r="D172" s="1168"/>
      <c r="E172" s="1089"/>
      <c r="F172" s="467"/>
      <c r="G172" s="1093"/>
      <c r="H172" s="1090"/>
      <c r="I172" s="1091"/>
      <c r="J172" s="1092"/>
      <c r="K172" s="1090"/>
      <c r="L172" s="617"/>
      <c r="M172" s="834"/>
      <c r="N172" s="755"/>
      <c r="O172" s="762"/>
      <c r="P172" s="271"/>
      <c r="Q172" s="475" t="s">
        <v>94</v>
      </c>
      <c r="R172" s="476">
        <v>1</v>
      </c>
      <c r="S172" s="477">
        <v>1</v>
      </c>
      <c r="T172" s="478"/>
      <c r="U172" s="1316"/>
    </row>
    <row r="173" spans="1:21" ht="30.75" customHeight="1" x14ac:dyDescent="0.2">
      <c r="A173" s="672"/>
      <c r="B173" s="31"/>
      <c r="C173" s="51"/>
      <c r="D173" s="1166" t="s">
        <v>202</v>
      </c>
      <c r="E173" s="448"/>
      <c r="F173" s="467"/>
      <c r="G173" s="1177"/>
      <c r="H173" s="1170"/>
      <c r="I173" s="1314"/>
      <c r="J173" s="285"/>
      <c r="K173" s="1313"/>
      <c r="L173" s="1315"/>
      <c r="M173" s="823"/>
      <c r="N173" s="1313"/>
      <c r="O173" s="1315"/>
      <c r="P173" s="1369"/>
      <c r="Q173" s="475" t="s">
        <v>203</v>
      </c>
      <c r="R173" s="470">
        <v>1</v>
      </c>
      <c r="S173" s="479">
        <v>1</v>
      </c>
      <c r="T173" s="472">
        <v>1</v>
      </c>
      <c r="U173" s="1316"/>
    </row>
    <row r="174" spans="1:21" ht="42.75" customHeight="1" x14ac:dyDescent="0.2">
      <c r="A174" s="672"/>
      <c r="B174" s="31"/>
      <c r="C174" s="51"/>
      <c r="D174" s="1167"/>
      <c r="E174" s="448"/>
      <c r="F174" s="467"/>
      <c r="G174" s="1177"/>
      <c r="H174" s="1170"/>
      <c r="I174" s="1314"/>
      <c r="J174" s="285"/>
      <c r="K174" s="1313"/>
      <c r="L174" s="1315"/>
      <c r="M174" s="823"/>
      <c r="N174" s="1313"/>
      <c r="O174" s="1315"/>
      <c r="P174" s="1369"/>
      <c r="Q174" s="475" t="s">
        <v>204</v>
      </c>
      <c r="R174" s="63">
        <v>29000</v>
      </c>
      <c r="S174" s="64">
        <v>31450</v>
      </c>
      <c r="T174" s="40">
        <v>33400</v>
      </c>
      <c r="U174" s="1316"/>
    </row>
    <row r="175" spans="1:21" ht="29.25" customHeight="1" x14ac:dyDescent="0.2">
      <c r="A175" s="672"/>
      <c r="B175" s="31"/>
      <c r="C175" s="51"/>
      <c r="D175" s="1167"/>
      <c r="E175" s="448"/>
      <c r="F175" s="467"/>
      <c r="G175" s="1177"/>
      <c r="H175" s="1170"/>
      <c r="I175" s="1314"/>
      <c r="J175" s="285"/>
      <c r="K175" s="1313"/>
      <c r="L175" s="1315"/>
      <c r="M175" s="823"/>
      <c r="N175" s="1313"/>
      <c r="O175" s="1315"/>
      <c r="P175" s="1369"/>
      <c r="Q175" s="475" t="s">
        <v>205</v>
      </c>
      <c r="R175" s="404">
        <v>5150</v>
      </c>
      <c r="S175" s="480">
        <v>5240</v>
      </c>
      <c r="T175" s="472">
        <v>5578</v>
      </c>
      <c r="U175" s="1316"/>
    </row>
    <row r="176" spans="1:21" ht="30.75" customHeight="1" x14ac:dyDescent="0.2">
      <c r="A176" s="672"/>
      <c r="B176" s="31"/>
      <c r="C176" s="51"/>
      <c r="D176" s="1167"/>
      <c r="E176" s="448"/>
      <c r="F176" s="467"/>
      <c r="G176" s="1177"/>
      <c r="H176" s="1170"/>
      <c r="I176" s="1314"/>
      <c r="J176" s="285"/>
      <c r="K176" s="1313"/>
      <c r="L176" s="1315"/>
      <c r="M176" s="823"/>
      <c r="N176" s="1313"/>
      <c r="O176" s="1315"/>
      <c r="P176" s="1369"/>
      <c r="Q176" s="58" t="s">
        <v>206</v>
      </c>
      <c r="R176" s="38">
        <v>1</v>
      </c>
      <c r="S176" s="43">
        <v>1</v>
      </c>
      <c r="T176" s="40">
        <v>1</v>
      </c>
      <c r="U176" s="1316"/>
    </row>
    <row r="177" spans="1:21" ht="42" customHeight="1" x14ac:dyDescent="0.2">
      <c r="A177" s="672"/>
      <c r="B177" s="31"/>
      <c r="C177" s="51"/>
      <c r="D177" s="1168"/>
      <c r="E177" s="448"/>
      <c r="F177" s="467"/>
      <c r="G177" s="1177"/>
      <c r="H177" s="1170"/>
      <c r="I177" s="1314"/>
      <c r="J177" s="285"/>
      <c r="K177" s="1313"/>
      <c r="L177" s="1315"/>
      <c r="M177" s="823"/>
      <c r="N177" s="1313"/>
      <c r="O177" s="1315"/>
      <c r="P177" s="1369"/>
      <c r="Q177" s="707" t="s">
        <v>207</v>
      </c>
      <c r="R177" s="63">
        <v>5100</v>
      </c>
      <c r="S177" s="236">
        <v>5100</v>
      </c>
      <c r="T177" s="65">
        <v>5100</v>
      </c>
      <c r="U177" s="1317"/>
    </row>
    <row r="178" spans="1:21" ht="28.5" customHeight="1" x14ac:dyDescent="0.2">
      <c r="A178" s="672"/>
      <c r="B178" s="31"/>
      <c r="C178" s="134"/>
      <c r="D178" s="1166" t="s">
        <v>208</v>
      </c>
      <c r="E178" s="448"/>
      <c r="F178" s="467"/>
      <c r="G178" s="1177"/>
      <c r="H178" s="1170"/>
      <c r="I178" s="1314"/>
      <c r="J178" s="285"/>
      <c r="K178" s="1313"/>
      <c r="L178" s="1315"/>
      <c r="M178" s="823"/>
      <c r="N178" s="1313"/>
      <c r="O178" s="1315"/>
      <c r="P178" s="1369"/>
      <c r="Q178" s="707" t="s">
        <v>209</v>
      </c>
      <c r="R178" s="63">
        <v>1</v>
      </c>
      <c r="S178" s="236">
        <v>1</v>
      </c>
      <c r="T178" s="65">
        <v>1</v>
      </c>
      <c r="U178" s="65"/>
    </row>
    <row r="179" spans="1:21" ht="28.5" customHeight="1" x14ac:dyDescent="0.2">
      <c r="A179" s="672"/>
      <c r="B179" s="31"/>
      <c r="C179" s="134"/>
      <c r="D179" s="1168"/>
      <c r="E179" s="448"/>
      <c r="F179" s="467"/>
      <c r="G179" s="1177"/>
      <c r="H179" s="1170"/>
      <c r="I179" s="1314"/>
      <c r="J179" s="285"/>
      <c r="K179" s="1313"/>
      <c r="L179" s="1315"/>
      <c r="M179" s="823"/>
      <c r="N179" s="1313"/>
      <c r="O179" s="1315"/>
      <c r="P179" s="1369"/>
      <c r="Q179" s="707" t="s">
        <v>210</v>
      </c>
      <c r="R179" s="63">
        <v>1</v>
      </c>
      <c r="S179" s="236"/>
      <c r="T179" s="65"/>
      <c r="U179" s="65"/>
    </row>
    <row r="180" spans="1:21" ht="15.75" customHeight="1" x14ac:dyDescent="0.2">
      <c r="A180" s="672"/>
      <c r="B180" s="31"/>
      <c r="C180" s="134"/>
      <c r="D180" s="1166" t="s">
        <v>211</v>
      </c>
      <c r="E180" s="448"/>
      <c r="F180" s="467"/>
      <c r="G180" s="1177"/>
      <c r="H180" s="1170"/>
      <c r="I180" s="1314"/>
      <c r="J180" s="285"/>
      <c r="K180" s="1313"/>
      <c r="L180" s="1315"/>
      <c r="M180" s="823"/>
      <c r="N180" s="1313"/>
      <c r="O180" s="1315"/>
      <c r="P180" s="1369"/>
      <c r="Q180" s="475" t="s">
        <v>212</v>
      </c>
      <c r="R180" s="404">
        <v>1</v>
      </c>
      <c r="S180" s="480"/>
      <c r="T180" s="481"/>
      <c r="U180" s="481"/>
    </row>
    <row r="181" spans="1:21" ht="16.5" customHeight="1" x14ac:dyDescent="0.2">
      <c r="A181" s="672"/>
      <c r="B181" s="31"/>
      <c r="C181" s="134"/>
      <c r="D181" s="1167"/>
      <c r="E181" s="448"/>
      <c r="F181" s="467"/>
      <c r="G181" s="1177"/>
      <c r="H181" s="1170"/>
      <c r="I181" s="1314"/>
      <c r="J181" s="285"/>
      <c r="K181" s="1313"/>
      <c r="L181" s="1315"/>
      <c r="M181" s="823"/>
      <c r="N181" s="1313"/>
      <c r="O181" s="1315"/>
      <c r="P181" s="1369"/>
      <c r="Q181" s="475" t="s">
        <v>213</v>
      </c>
      <c r="R181" s="404">
        <v>1</v>
      </c>
      <c r="S181" s="482"/>
      <c r="T181" s="481"/>
      <c r="U181" s="481"/>
    </row>
    <row r="182" spans="1:21" ht="28.5" customHeight="1" x14ac:dyDescent="0.2">
      <c r="A182" s="672"/>
      <c r="B182" s="31"/>
      <c r="C182" s="134"/>
      <c r="D182" s="1168"/>
      <c r="E182" s="448"/>
      <c r="F182" s="467"/>
      <c r="G182" s="1177"/>
      <c r="H182" s="1170"/>
      <c r="I182" s="1314"/>
      <c r="J182" s="285"/>
      <c r="K182" s="1313"/>
      <c r="L182" s="1315"/>
      <c r="M182" s="823"/>
      <c r="N182" s="1313"/>
      <c r="O182" s="1315"/>
      <c r="P182" s="1369"/>
      <c r="Q182" s="475" t="s">
        <v>214</v>
      </c>
      <c r="R182" s="404">
        <v>20</v>
      </c>
      <c r="S182" s="482">
        <v>70</v>
      </c>
      <c r="T182" s="481">
        <v>100</v>
      </c>
      <c r="U182" s="481"/>
    </row>
    <row r="183" spans="1:21" ht="17.25" customHeight="1" x14ac:dyDescent="0.2">
      <c r="A183" s="672"/>
      <c r="B183" s="31"/>
      <c r="C183" s="134"/>
      <c r="D183" s="1167" t="s">
        <v>215</v>
      </c>
      <c r="E183" s="448"/>
      <c r="F183" s="467"/>
      <c r="G183" s="1169"/>
      <c r="H183" s="1170"/>
      <c r="I183" s="1314"/>
      <c r="J183" s="285"/>
      <c r="K183" s="1313"/>
      <c r="L183" s="1315"/>
      <c r="M183" s="823"/>
      <c r="N183" s="1313"/>
      <c r="O183" s="1315"/>
      <c r="P183" s="1369"/>
      <c r="Q183" s="475" t="s">
        <v>216</v>
      </c>
      <c r="R183" s="404"/>
      <c r="S183" s="482">
        <v>1</v>
      </c>
      <c r="T183" s="481"/>
      <c r="U183" s="481"/>
    </row>
    <row r="184" spans="1:21" ht="28.5" customHeight="1" x14ac:dyDescent="0.2">
      <c r="A184" s="672"/>
      <c r="B184" s="31"/>
      <c r="C184" s="134"/>
      <c r="D184" s="1167"/>
      <c r="E184" s="448"/>
      <c r="F184" s="467"/>
      <c r="G184" s="1169"/>
      <c r="H184" s="1170"/>
      <c r="I184" s="1314"/>
      <c r="J184" s="285"/>
      <c r="K184" s="1313"/>
      <c r="L184" s="1315"/>
      <c r="M184" s="823"/>
      <c r="N184" s="1313"/>
      <c r="O184" s="1315"/>
      <c r="P184" s="1369"/>
      <c r="Q184" s="475" t="s">
        <v>217</v>
      </c>
      <c r="R184" s="404"/>
      <c r="S184" s="482">
        <v>1</v>
      </c>
      <c r="T184" s="481">
        <v>1</v>
      </c>
      <c r="U184" s="481"/>
    </row>
    <row r="185" spans="1:21" ht="28.5" customHeight="1" x14ac:dyDescent="0.2">
      <c r="A185" s="672"/>
      <c r="B185" s="31"/>
      <c r="C185" s="134"/>
      <c r="D185" s="1167"/>
      <c r="E185" s="448"/>
      <c r="F185" s="467"/>
      <c r="G185" s="1169"/>
      <c r="H185" s="1170"/>
      <c r="I185" s="1314"/>
      <c r="J185" s="285"/>
      <c r="K185" s="1313"/>
      <c r="L185" s="1315"/>
      <c r="M185" s="823"/>
      <c r="N185" s="1313"/>
      <c r="O185" s="1315"/>
      <c r="P185" s="1369"/>
      <c r="Q185" s="475" t="s">
        <v>218</v>
      </c>
      <c r="R185" s="404"/>
      <c r="S185" s="482">
        <v>30</v>
      </c>
      <c r="T185" s="481">
        <v>50</v>
      </c>
      <c r="U185" s="481"/>
    </row>
    <row r="186" spans="1:21" ht="42" customHeight="1" x14ac:dyDescent="0.2">
      <c r="A186" s="672"/>
      <c r="B186" s="31"/>
      <c r="C186" s="134"/>
      <c r="D186" s="1168"/>
      <c r="E186" s="448"/>
      <c r="F186" s="467"/>
      <c r="G186" s="1169"/>
      <c r="H186" s="1170"/>
      <c r="I186" s="1314"/>
      <c r="J186" s="285"/>
      <c r="K186" s="1313"/>
      <c r="L186" s="1315"/>
      <c r="M186" s="823"/>
      <c r="N186" s="1313"/>
      <c r="O186" s="1315"/>
      <c r="P186" s="1369"/>
      <c r="Q186" s="483" t="s">
        <v>219</v>
      </c>
      <c r="R186" s="476"/>
      <c r="S186" s="482"/>
      <c r="T186" s="478">
        <v>20</v>
      </c>
      <c r="U186" s="478"/>
    </row>
    <row r="187" spans="1:21" ht="28.5" customHeight="1" x14ac:dyDescent="0.2">
      <c r="A187" s="672"/>
      <c r="B187" s="31"/>
      <c r="C187" s="134"/>
      <c r="D187" s="1172" t="s">
        <v>220</v>
      </c>
      <c r="E187" s="484"/>
      <c r="F187" s="712"/>
      <c r="G187" s="1169"/>
      <c r="H187" s="1174"/>
      <c r="I187" s="1324"/>
      <c r="J187" s="640"/>
      <c r="K187" s="1176"/>
      <c r="L187" s="1338"/>
      <c r="M187" s="835"/>
      <c r="N187" s="1176"/>
      <c r="O187" s="1338"/>
      <c r="P187" s="1393"/>
      <c r="Q187" s="485" t="s">
        <v>221</v>
      </c>
      <c r="R187" s="486">
        <v>1</v>
      </c>
      <c r="S187" s="479"/>
      <c r="T187" s="487">
        <v>2</v>
      </c>
      <c r="U187" s="487"/>
    </row>
    <row r="188" spans="1:21" ht="41.25" customHeight="1" x14ac:dyDescent="0.2">
      <c r="A188" s="672"/>
      <c r="B188" s="31"/>
      <c r="C188" s="134"/>
      <c r="D188" s="1173"/>
      <c r="E188" s="484"/>
      <c r="F188" s="712"/>
      <c r="G188" s="1169"/>
      <c r="H188" s="1174"/>
      <c r="I188" s="1324"/>
      <c r="J188" s="640"/>
      <c r="K188" s="1176"/>
      <c r="L188" s="1338"/>
      <c r="M188" s="835"/>
      <c r="N188" s="1176"/>
      <c r="O188" s="1338"/>
      <c r="P188" s="1393"/>
      <c r="Q188" s="485" t="s">
        <v>222</v>
      </c>
      <c r="R188" s="486">
        <v>1</v>
      </c>
      <c r="S188" s="479"/>
      <c r="T188" s="487"/>
      <c r="U188" s="487"/>
    </row>
    <row r="189" spans="1:21" ht="15" customHeight="1" thickBot="1" x14ac:dyDescent="0.25">
      <c r="A189" s="672"/>
      <c r="B189" s="31"/>
      <c r="C189" s="386"/>
      <c r="D189" s="692"/>
      <c r="E189" s="484"/>
      <c r="F189" s="438"/>
      <c r="G189" s="453" t="s">
        <v>30</v>
      </c>
      <c r="H189" s="440">
        <f>SUM(H169:H188)</f>
        <v>288.10000000000002</v>
      </c>
      <c r="I189" s="611">
        <f>SUM(I169:I188)</f>
        <v>288.10000000000002</v>
      </c>
      <c r="J189" s="611">
        <f>SUM(J169:J188)</f>
        <v>0</v>
      </c>
      <c r="K189" s="440">
        <f t="shared" ref="K189:L189" si="27">SUM(K169:K188)</f>
        <v>217</v>
      </c>
      <c r="L189" s="611">
        <f t="shared" si="27"/>
        <v>217</v>
      </c>
      <c r="M189" s="612"/>
      <c r="N189" s="440">
        <f t="shared" ref="N189" si="28">SUM(N169:N188)</f>
        <v>146</v>
      </c>
      <c r="O189" s="611">
        <f t="shared" ref="O189:P189" si="29">SUM(O169:O188)</f>
        <v>146</v>
      </c>
      <c r="P189" s="612">
        <f t="shared" si="29"/>
        <v>0</v>
      </c>
      <c r="Q189" s="488" t="s">
        <v>94</v>
      </c>
      <c r="R189" s="486"/>
      <c r="S189" s="489"/>
      <c r="T189" s="487">
        <v>1</v>
      </c>
      <c r="U189" s="478"/>
    </row>
    <row r="190" spans="1:21" ht="42" customHeight="1" x14ac:dyDescent="0.2">
      <c r="A190" s="671" t="s">
        <v>21</v>
      </c>
      <c r="B190" s="19" t="s">
        <v>50</v>
      </c>
      <c r="C190" s="158" t="s">
        <v>57</v>
      </c>
      <c r="D190" s="490" t="s">
        <v>223</v>
      </c>
      <c r="E190" s="491"/>
      <c r="F190" s="1145">
        <v>2</v>
      </c>
      <c r="G190" s="459" t="s">
        <v>26</v>
      </c>
      <c r="H190" s="492"/>
      <c r="I190" s="619"/>
      <c r="J190" s="620"/>
      <c r="K190" s="492">
        <v>60</v>
      </c>
      <c r="L190" s="619">
        <v>60</v>
      </c>
      <c r="M190" s="795"/>
      <c r="N190" s="492">
        <v>35</v>
      </c>
      <c r="O190" s="619">
        <v>35</v>
      </c>
      <c r="P190" s="795"/>
      <c r="Q190" s="494"/>
      <c r="R190" s="161"/>
      <c r="S190" s="495"/>
      <c r="T190" s="163"/>
      <c r="U190" s="657"/>
    </row>
    <row r="191" spans="1:21" ht="42" customHeight="1" x14ac:dyDescent="0.2">
      <c r="A191" s="672"/>
      <c r="B191" s="31"/>
      <c r="C191" s="51"/>
      <c r="D191" s="496" t="s">
        <v>224</v>
      </c>
      <c r="E191" s="497" t="s">
        <v>225</v>
      </c>
      <c r="F191" s="1146"/>
      <c r="G191" s="718"/>
      <c r="H191" s="498"/>
      <c r="I191" s="642"/>
      <c r="J191" s="498"/>
      <c r="K191" s="802"/>
      <c r="L191" s="642"/>
      <c r="M191" s="796"/>
      <c r="N191" s="802"/>
      <c r="O191" s="642"/>
      <c r="P191" s="796"/>
      <c r="Q191" s="435" t="s">
        <v>226</v>
      </c>
      <c r="R191" s="500"/>
      <c r="S191" s="501">
        <v>1</v>
      </c>
      <c r="T191" s="502"/>
      <c r="U191" s="658"/>
    </row>
    <row r="192" spans="1:21" ht="29.25" customHeight="1" x14ac:dyDescent="0.2">
      <c r="A192" s="672"/>
      <c r="B192" s="31"/>
      <c r="C192" s="51"/>
      <c r="D192" s="503" t="s">
        <v>227</v>
      </c>
      <c r="E192" s="437"/>
      <c r="F192" s="1146"/>
      <c r="G192" s="397"/>
      <c r="H192" s="504"/>
      <c r="I192" s="643"/>
      <c r="J192" s="504"/>
      <c r="K192" s="767"/>
      <c r="L192" s="803"/>
      <c r="M192" s="797"/>
      <c r="N192" s="767"/>
      <c r="O192" s="803"/>
      <c r="P192" s="797"/>
      <c r="Q192" s="475" t="s">
        <v>228</v>
      </c>
      <c r="R192" s="404"/>
      <c r="S192" s="480">
        <v>1</v>
      </c>
      <c r="T192" s="481"/>
      <c r="U192" s="481"/>
    </row>
    <row r="193" spans="1:21" ht="29.25" customHeight="1" thickBot="1" x14ac:dyDescent="0.25">
      <c r="A193" s="673"/>
      <c r="B193" s="18"/>
      <c r="C193" s="450"/>
      <c r="D193" s="735"/>
      <c r="E193" s="725"/>
      <c r="F193" s="1147"/>
      <c r="G193" s="453" t="s">
        <v>30</v>
      </c>
      <c r="H193" s="507"/>
      <c r="I193" s="644"/>
      <c r="J193" s="641"/>
      <c r="K193" s="507">
        <f>SUM(K190:K192)</f>
        <v>60</v>
      </c>
      <c r="L193" s="644">
        <f>SUM(L190:L192)</f>
        <v>60</v>
      </c>
      <c r="M193" s="798"/>
      <c r="N193" s="507">
        <f>SUM(N190:N192)</f>
        <v>35</v>
      </c>
      <c r="O193" s="644">
        <f>SUM(O190:O192)</f>
        <v>35</v>
      </c>
      <c r="P193" s="798">
        <f>SUM(P190:P192)</f>
        <v>0</v>
      </c>
      <c r="Q193" s="475" t="s">
        <v>229</v>
      </c>
      <c r="R193" s="509"/>
      <c r="S193" s="510">
        <v>10</v>
      </c>
      <c r="T193" s="511">
        <v>20</v>
      </c>
      <c r="U193" s="511"/>
    </row>
    <row r="194" spans="1:21" ht="14.25" customHeight="1" thickBot="1" x14ac:dyDescent="0.25">
      <c r="A194" s="723" t="s">
        <v>21</v>
      </c>
      <c r="B194" s="513" t="s">
        <v>50</v>
      </c>
      <c r="C194" s="1148" t="s">
        <v>104</v>
      </c>
      <c r="D194" s="1149"/>
      <c r="E194" s="1149"/>
      <c r="F194" s="1149"/>
      <c r="G194" s="1150"/>
      <c r="H194" s="514">
        <f t="shared" ref="H194:P194" si="30">H193+H168+H161+H189</f>
        <v>300.5</v>
      </c>
      <c r="I194" s="607">
        <f t="shared" si="30"/>
        <v>290.5</v>
      </c>
      <c r="J194" s="607">
        <f>J193+J168+J161+J189</f>
        <v>-10</v>
      </c>
      <c r="K194" s="514">
        <f t="shared" ref="K194:M194" si="31">K193+K168+K161+K189</f>
        <v>309.5</v>
      </c>
      <c r="L194" s="607">
        <f t="shared" si="31"/>
        <v>319.5</v>
      </c>
      <c r="M194" s="607">
        <f t="shared" si="31"/>
        <v>10</v>
      </c>
      <c r="N194" s="514">
        <f t="shared" si="30"/>
        <v>213</v>
      </c>
      <c r="O194" s="607">
        <f t="shared" si="30"/>
        <v>213</v>
      </c>
      <c r="P194" s="622">
        <f t="shared" si="30"/>
        <v>0</v>
      </c>
      <c r="Q194" s="1151"/>
      <c r="R194" s="1152"/>
      <c r="S194" s="1152"/>
      <c r="T194" s="1152"/>
      <c r="U194" s="1153"/>
    </row>
    <row r="195" spans="1:21" ht="14.25" customHeight="1" thickBot="1" x14ac:dyDescent="0.25">
      <c r="A195" s="668" t="s">
        <v>21</v>
      </c>
      <c r="B195" s="1326" t="s">
        <v>230</v>
      </c>
      <c r="C195" s="1327"/>
      <c r="D195" s="1327"/>
      <c r="E195" s="1327"/>
      <c r="F195" s="1327"/>
      <c r="G195" s="1328"/>
      <c r="H195" s="682">
        <f t="shared" ref="H195:P195" si="32">+H194+H157+H69</f>
        <v>8843.7999999999993</v>
      </c>
      <c r="I195" s="683">
        <f t="shared" si="32"/>
        <v>8803.7999999999993</v>
      </c>
      <c r="J195" s="683">
        <f>+J194+J157+J69</f>
        <v>-40</v>
      </c>
      <c r="K195" s="682">
        <f t="shared" si="32"/>
        <v>11097.3</v>
      </c>
      <c r="L195" s="683">
        <f t="shared" si="32"/>
        <v>11121.7</v>
      </c>
      <c r="M195" s="683">
        <f t="shared" si="32"/>
        <v>24.399999999999977</v>
      </c>
      <c r="N195" s="682">
        <f t="shared" si="32"/>
        <v>8801.2000000000007</v>
      </c>
      <c r="O195" s="683">
        <f t="shared" si="32"/>
        <v>8801.2000000000007</v>
      </c>
      <c r="P195" s="799">
        <f t="shared" si="32"/>
        <v>0</v>
      </c>
      <c r="Q195" s="1329"/>
      <c r="R195" s="1330"/>
      <c r="S195" s="1330"/>
      <c r="T195" s="1330"/>
      <c r="U195" s="1331"/>
    </row>
    <row r="196" spans="1:21" ht="14.25" customHeight="1" thickBot="1" x14ac:dyDescent="0.25">
      <c r="A196" s="684" t="s">
        <v>76</v>
      </c>
      <c r="B196" s="1332" t="s">
        <v>231</v>
      </c>
      <c r="C196" s="1333"/>
      <c r="D196" s="1333"/>
      <c r="E196" s="1333"/>
      <c r="F196" s="1333"/>
      <c r="G196" s="1334"/>
      <c r="H196" s="685">
        <f t="shared" ref="H196:N196" si="33">+H195</f>
        <v>8843.7999999999993</v>
      </c>
      <c r="I196" s="686">
        <f t="shared" ref="I196:M196" si="34">+I195</f>
        <v>8803.7999999999993</v>
      </c>
      <c r="J196" s="686">
        <f t="shared" si="34"/>
        <v>-40</v>
      </c>
      <c r="K196" s="685">
        <f t="shared" si="34"/>
        <v>11097.3</v>
      </c>
      <c r="L196" s="686">
        <f t="shared" si="34"/>
        <v>11121.7</v>
      </c>
      <c r="M196" s="686">
        <f t="shared" si="34"/>
        <v>24.399999999999977</v>
      </c>
      <c r="N196" s="685">
        <f t="shared" si="33"/>
        <v>8801.2000000000007</v>
      </c>
      <c r="O196" s="686">
        <f t="shared" ref="O196:P196" si="35">+O195</f>
        <v>8801.2000000000007</v>
      </c>
      <c r="P196" s="800">
        <f t="shared" si="35"/>
        <v>0</v>
      </c>
      <c r="Q196" s="1335"/>
      <c r="R196" s="1336"/>
      <c r="S196" s="1336"/>
      <c r="T196" s="1336"/>
      <c r="U196" s="1337"/>
    </row>
    <row r="197" spans="1:21" ht="19.5" customHeight="1" x14ac:dyDescent="0.2">
      <c r="A197" s="1325"/>
      <c r="B197" s="1325"/>
      <c r="C197" s="1325"/>
      <c r="D197" s="1325"/>
      <c r="E197" s="1325"/>
      <c r="F197" s="1325"/>
      <c r="G197" s="1325"/>
      <c r="H197" s="1325"/>
      <c r="I197" s="1325"/>
      <c r="J197" s="1325"/>
      <c r="K197" s="1325"/>
      <c r="L197" s="1325"/>
      <c r="M197" s="1325"/>
      <c r="N197" s="1325"/>
      <c r="O197" s="1325"/>
      <c r="P197" s="1325"/>
      <c r="Q197" s="1325"/>
      <c r="R197" s="1325"/>
      <c r="S197" s="1325"/>
      <c r="T197" s="1325"/>
      <c r="U197" s="1325"/>
    </row>
    <row r="198" spans="1:21" ht="17.25" customHeight="1" thickBot="1" x14ac:dyDescent="0.25">
      <c r="A198" s="1323" t="s">
        <v>232</v>
      </c>
      <c r="B198" s="1323"/>
      <c r="C198" s="1323"/>
      <c r="D198" s="1323"/>
      <c r="E198" s="1323"/>
      <c r="F198" s="1323"/>
      <c r="G198" s="1323"/>
      <c r="H198" s="1323"/>
      <c r="I198" s="1323"/>
      <c r="J198" s="1323"/>
      <c r="K198" s="1323"/>
      <c r="L198" s="1323"/>
      <c r="M198" s="1323"/>
      <c r="N198" s="1323"/>
      <c r="O198" s="1323"/>
      <c r="P198" s="1323"/>
      <c r="Q198" s="520"/>
      <c r="R198" s="521"/>
      <c r="S198" s="521"/>
      <c r="T198" s="521"/>
      <c r="U198" s="521"/>
    </row>
    <row r="199" spans="1:21" ht="97.5" customHeight="1" x14ac:dyDescent="0.2">
      <c r="A199" s="1142" t="s">
        <v>233</v>
      </c>
      <c r="B199" s="1143"/>
      <c r="C199" s="1143"/>
      <c r="D199" s="1143"/>
      <c r="E199" s="1143"/>
      <c r="F199" s="1143"/>
      <c r="G199" s="1144"/>
      <c r="H199" s="645" t="s">
        <v>234</v>
      </c>
      <c r="I199" s="646" t="s">
        <v>252</v>
      </c>
      <c r="J199" s="647" t="s">
        <v>251</v>
      </c>
      <c r="K199" s="645" t="s">
        <v>264</v>
      </c>
      <c r="L199" s="646" t="s">
        <v>265</v>
      </c>
      <c r="M199" s="647" t="s">
        <v>251</v>
      </c>
      <c r="N199" s="645" t="s">
        <v>266</v>
      </c>
      <c r="O199" s="646" t="s">
        <v>267</v>
      </c>
      <c r="P199" s="843" t="s">
        <v>251</v>
      </c>
      <c r="Q199" s="720"/>
      <c r="R199" s="1129"/>
      <c r="S199" s="1129"/>
      <c r="T199" s="1129"/>
      <c r="U199" s="1129"/>
    </row>
    <row r="200" spans="1:21" ht="13.5" customHeight="1" x14ac:dyDescent="0.2">
      <c r="A200" s="1318" t="s">
        <v>237</v>
      </c>
      <c r="B200" s="1319"/>
      <c r="C200" s="1319"/>
      <c r="D200" s="1319"/>
      <c r="E200" s="1319"/>
      <c r="F200" s="1319"/>
      <c r="G200" s="1320"/>
      <c r="H200" s="687">
        <f t="shared" ref="H200:P200" si="36">SUM(H201:H208)</f>
        <v>8690.1999999999989</v>
      </c>
      <c r="I200" s="688">
        <f t="shared" si="36"/>
        <v>8650.2000000000007</v>
      </c>
      <c r="J200" s="688">
        <f t="shared" si="36"/>
        <v>-39.999999999999091</v>
      </c>
      <c r="K200" s="687">
        <f t="shared" ref="K200:M200" si="37">SUM(K201:K208)</f>
        <v>10376.700000000001</v>
      </c>
      <c r="L200" s="688">
        <f t="shared" si="37"/>
        <v>10401.1</v>
      </c>
      <c r="M200" s="688">
        <f t="shared" si="37"/>
        <v>24.399999999999636</v>
      </c>
      <c r="N200" s="687">
        <f t="shared" si="36"/>
        <v>8801.2000000000007</v>
      </c>
      <c r="O200" s="688">
        <f t="shared" si="36"/>
        <v>8801.2000000000007</v>
      </c>
      <c r="P200" s="808">
        <f t="shared" si="36"/>
        <v>0</v>
      </c>
      <c r="Q200" s="720"/>
      <c r="R200" s="1129"/>
      <c r="S200" s="1129"/>
      <c r="T200" s="1129"/>
      <c r="U200" s="1129"/>
    </row>
    <row r="201" spans="1:21" ht="14.25" customHeight="1" x14ac:dyDescent="0.2">
      <c r="A201" s="1135" t="s">
        <v>238</v>
      </c>
      <c r="B201" s="1136"/>
      <c r="C201" s="1136"/>
      <c r="D201" s="1136"/>
      <c r="E201" s="1136"/>
      <c r="F201" s="1136"/>
      <c r="G201" s="1137"/>
      <c r="H201" s="527">
        <f>SUMIF(G14:G188,"sb",H14:H188)</f>
        <v>6839.2</v>
      </c>
      <c r="I201" s="623">
        <f>SUMIF(G14:G188,"sb",I14:I188)</f>
        <v>6779.2000000000007</v>
      </c>
      <c r="J201" s="624">
        <f>+I201-H201</f>
        <v>-59.999999999999091</v>
      </c>
      <c r="K201" s="527">
        <f>SUMIF(G14:G193,"sb",K14:K193)</f>
        <v>8581</v>
      </c>
      <c r="L201" s="623">
        <f>SUMIF(G14:G193,"sb",L14:L193)</f>
        <v>8605.4</v>
      </c>
      <c r="M201" s="369">
        <f>+L201-K201</f>
        <v>24.399999999999636</v>
      </c>
      <c r="N201" s="527">
        <f>SUMIF(G14:G193,"sb",N14:N193)</f>
        <v>7948.4000000000005</v>
      </c>
      <c r="O201" s="623">
        <f>SUMIF(G14:G193,"sb",O14:O193)</f>
        <v>7948.4000000000005</v>
      </c>
      <c r="P201" s="369">
        <f>+O201-N201</f>
        <v>0</v>
      </c>
      <c r="Q201" s="719"/>
      <c r="R201" s="1130"/>
      <c r="S201" s="1130"/>
      <c r="T201" s="1130"/>
      <c r="U201" s="1130"/>
    </row>
    <row r="202" spans="1:21" s="842" customFormat="1" ht="28.5" customHeight="1" x14ac:dyDescent="0.2">
      <c r="A202" s="1138" t="s">
        <v>272</v>
      </c>
      <c r="B202" s="1139"/>
      <c r="C202" s="1139"/>
      <c r="D202" s="1139"/>
      <c r="E202" s="1139"/>
      <c r="F202" s="1139"/>
      <c r="G202" s="1140"/>
      <c r="H202" s="527">
        <f>SUMIF(G15:G189,"sb(es)",H15:H189)</f>
        <v>866.1</v>
      </c>
      <c r="I202" s="623">
        <f>SUMIF(G15:G189,"sb(es)",I15:I189)</f>
        <v>866.1</v>
      </c>
      <c r="J202" s="624">
        <f>+I202-H202</f>
        <v>0</v>
      </c>
      <c r="K202" s="527">
        <f>SUMIF(G15:G189,"sb(es)",K15:K189)</f>
        <v>1152.3</v>
      </c>
      <c r="L202" s="623">
        <f>SUMIF(G15:G189,"sb(es)",L15:L189)</f>
        <v>1152.3</v>
      </c>
      <c r="M202" s="369">
        <f>+L202-K202</f>
        <v>0</v>
      </c>
      <c r="N202" s="527">
        <f>SUMIF(G15:G189,"sb(es)",N15:N189)</f>
        <v>202</v>
      </c>
      <c r="O202" s="623">
        <f>SUMIF(G15:G189,"sb(es)",O15:O189)</f>
        <v>202</v>
      </c>
      <c r="P202" s="369">
        <f>+O202-N202</f>
        <v>0</v>
      </c>
      <c r="Q202" s="840"/>
      <c r="R202" s="840"/>
      <c r="S202" s="840"/>
      <c r="T202" s="840"/>
      <c r="U202" s="840"/>
    </row>
    <row r="203" spans="1:21" ht="28.5" customHeight="1" x14ac:dyDescent="0.2">
      <c r="A203" s="1138" t="s">
        <v>239</v>
      </c>
      <c r="B203" s="1139"/>
      <c r="C203" s="1139"/>
      <c r="D203" s="1139"/>
      <c r="E203" s="1139"/>
      <c r="F203" s="1139"/>
      <c r="G203" s="1140"/>
      <c r="H203" s="527">
        <f>SUMIF(G15:G189,"sb(esa)",H15:H189)</f>
        <v>46</v>
      </c>
      <c r="I203" s="623">
        <f>SUMIF(G32:G189,"sb(esa)",I32:I189)</f>
        <v>46</v>
      </c>
      <c r="J203" s="624"/>
      <c r="K203" s="527"/>
      <c r="L203" s="623"/>
      <c r="M203" s="369"/>
      <c r="N203" s="527"/>
      <c r="O203" s="623"/>
      <c r="P203" s="369"/>
      <c r="Q203" s="719"/>
      <c r="R203" s="719"/>
      <c r="S203" s="719"/>
      <c r="T203" s="719"/>
      <c r="U203" s="719"/>
    </row>
    <row r="204" spans="1:21" ht="14.25" customHeight="1" x14ac:dyDescent="0.2">
      <c r="A204" s="1135" t="s">
        <v>240</v>
      </c>
      <c r="B204" s="1136"/>
      <c r="C204" s="1136"/>
      <c r="D204" s="1136"/>
      <c r="E204" s="1136"/>
      <c r="F204" s="1136"/>
      <c r="G204" s="1137"/>
      <c r="H204" s="527">
        <f>SUMIF(G15:G193,"sb(l)",H15:H193)</f>
        <v>209.39999999999998</v>
      </c>
      <c r="I204" s="623">
        <f>SUMIF(G32:G193,"sb(l)",I32:I193)</f>
        <v>209.39999999999998</v>
      </c>
      <c r="J204" s="624">
        <f>+I204-H204</f>
        <v>0</v>
      </c>
      <c r="K204" s="527"/>
      <c r="L204" s="623"/>
      <c r="M204" s="369"/>
      <c r="N204" s="527"/>
      <c r="O204" s="623"/>
      <c r="P204" s="369"/>
      <c r="Q204" s="719"/>
      <c r="R204" s="719"/>
      <c r="S204" s="719"/>
      <c r="T204" s="719"/>
      <c r="U204" s="719"/>
    </row>
    <row r="205" spans="1:21" ht="14.25" customHeight="1" x14ac:dyDescent="0.2">
      <c r="A205" s="1135" t="s">
        <v>241</v>
      </c>
      <c r="B205" s="1136"/>
      <c r="C205" s="1136"/>
      <c r="D205" s="1136"/>
      <c r="E205" s="1136"/>
      <c r="F205" s="1136"/>
      <c r="G205" s="1137"/>
      <c r="H205" s="527">
        <f>SUMIF(G15:G188,"sb(vr)",H15:H188)</f>
        <v>222.7</v>
      </c>
      <c r="I205" s="623">
        <f>SUMIF(G12:G188,"sb(vr)",I12:I188)</f>
        <v>222.7</v>
      </c>
      <c r="J205" s="624"/>
      <c r="K205" s="527">
        <f>SUMIF(G14:G188,"sb(vr)",K14:K188)</f>
        <v>222.7</v>
      </c>
      <c r="L205" s="623">
        <f>SUMIF(G14:G188,"sb(vr)",L14:L188)</f>
        <v>222.7</v>
      </c>
      <c r="M205" s="369"/>
      <c r="N205" s="527">
        <f>SUMIF(G14:G188,"sb(vr)",N14:N188)</f>
        <v>222.7</v>
      </c>
      <c r="O205" s="623">
        <f>SUMIF(G14:G188,"sb(vr)",O14:O188)</f>
        <v>222.7</v>
      </c>
      <c r="P205" s="369">
        <f>SUMIF(H14:H188,"sb(vr)",P14:P188)</f>
        <v>0</v>
      </c>
      <c r="Q205" s="736"/>
      <c r="R205" s="719"/>
      <c r="S205" s="719"/>
      <c r="T205" s="719"/>
      <c r="U205" s="719"/>
    </row>
    <row r="206" spans="1:21" ht="13.5" customHeight="1" x14ac:dyDescent="0.2">
      <c r="A206" s="1135" t="s">
        <v>256</v>
      </c>
      <c r="B206" s="1136"/>
      <c r="C206" s="1136"/>
      <c r="D206" s="1136"/>
      <c r="E206" s="1136"/>
      <c r="F206" s="1136"/>
      <c r="G206" s="1137"/>
      <c r="H206" s="623">
        <f>SUMIF(G13:G189,"sb(vrl)",H13:H189)</f>
        <v>31.5</v>
      </c>
      <c r="I206" s="623">
        <f>SUMIF(G13:G189,"sb(vrl)",I13:I189)</f>
        <v>31.5</v>
      </c>
      <c r="J206" s="624">
        <f t="shared" ref="J206:J208" si="38">+I206-H206</f>
        <v>0</v>
      </c>
      <c r="K206" s="527"/>
      <c r="L206" s="623"/>
      <c r="M206" s="369"/>
      <c r="N206" s="527"/>
      <c r="O206" s="623"/>
      <c r="P206" s="369"/>
      <c r="Q206" s="736"/>
      <c r="R206" s="719"/>
      <c r="S206" s="719"/>
      <c r="T206" s="719"/>
      <c r="U206" s="719"/>
    </row>
    <row r="207" spans="1:21" ht="28.5" customHeight="1" x14ac:dyDescent="0.2">
      <c r="A207" s="1138" t="s">
        <v>242</v>
      </c>
      <c r="B207" s="1139"/>
      <c r="C207" s="1139"/>
      <c r="D207" s="1139"/>
      <c r="E207" s="1139"/>
      <c r="F207" s="1139"/>
      <c r="G207" s="1140"/>
      <c r="H207" s="529">
        <f>SUMIF(G15:G188,"sb(sp)",H15:H188)</f>
        <v>413.9</v>
      </c>
      <c r="I207" s="625">
        <f>SUMIF(G32:G188,"sb(sp)",I32:I188)</f>
        <v>433.9</v>
      </c>
      <c r="J207" s="624">
        <f t="shared" si="38"/>
        <v>20</v>
      </c>
      <c r="K207" s="529">
        <f>SUMIF(G32:G188,"sb(sp)",K32:K188)</f>
        <v>420.7</v>
      </c>
      <c r="L207" s="625">
        <f>SUMIF(G32:G188,"sb(sp)",L32:L188)</f>
        <v>420.7</v>
      </c>
      <c r="M207" s="809"/>
      <c r="N207" s="529">
        <f>SUMIF(G32:G188,"sb(sp)",N32:N188)</f>
        <v>428.1</v>
      </c>
      <c r="O207" s="625">
        <f>SUMIF(G32:G188,"sb(sp)",O32:O188)</f>
        <v>428.1</v>
      </c>
      <c r="P207" s="809">
        <f>SUMIF(H32:H188,"sb(sp)",P32:P188)</f>
        <v>0</v>
      </c>
      <c r="Q207" s="531"/>
      <c r="R207" s="1130"/>
      <c r="S207" s="1130"/>
      <c r="T207" s="1130"/>
      <c r="U207" s="1130"/>
    </row>
    <row r="208" spans="1:21" x14ac:dyDescent="0.2">
      <c r="A208" s="1138" t="s">
        <v>243</v>
      </c>
      <c r="B208" s="1139"/>
      <c r="C208" s="1139"/>
      <c r="D208" s="1139"/>
      <c r="E208" s="1139"/>
      <c r="F208" s="1139"/>
      <c r="G208" s="1140"/>
      <c r="H208" s="532">
        <f>SUMIF(G15:G188,"sb(spl)",H15:H188)</f>
        <v>61.4</v>
      </c>
      <c r="I208" s="590">
        <f>SUMIF(G32:G188,"sb(spl)",I32:I188)</f>
        <v>61.4</v>
      </c>
      <c r="J208" s="624">
        <f t="shared" si="38"/>
        <v>0</v>
      </c>
      <c r="K208" s="532">
        <f>SUMIF(G32:G188,"sb(spl)",K32:K188)</f>
        <v>0</v>
      </c>
      <c r="L208" s="590">
        <f>SUMIF(G32:G188,"sb(spl)",L32:L188)</f>
        <v>0</v>
      </c>
      <c r="M208" s="591"/>
      <c r="N208" s="532">
        <f>SUMIF(G32:G188,"sb(spl)",N32:N188)</f>
        <v>0</v>
      </c>
      <c r="O208" s="590">
        <f>SUMIF(G32:G188,"sb(spl)",O32:O188)</f>
        <v>0</v>
      </c>
      <c r="P208" s="591">
        <f>SUMIF(H32:H188,"sb(spl)",P32:P188)</f>
        <v>0</v>
      </c>
      <c r="Q208" s="531"/>
      <c r="R208" s="719"/>
      <c r="S208" s="719"/>
      <c r="T208" s="719"/>
      <c r="U208" s="719"/>
    </row>
    <row r="209" spans="1:21" x14ac:dyDescent="0.2">
      <c r="A209" s="1318" t="s">
        <v>244</v>
      </c>
      <c r="B209" s="1319"/>
      <c r="C209" s="1319"/>
      <c r="D209" s="1319"/>
      <c r="E209" s="1319"/>
      <c r="F209" s="1319"/>
      <c r="G209" s="1320"/>
      <c r="H209" s="689">
        <f t="shared" ref="H209:P209" si="39">SUM(H210:H211)</f>
        <v>153.6</v>
      </c>
      <c r="I209" s="690">
        <f t="shared" si="39"/>
        <v>153.6</v>
      </c>
      <c r="J209" s="690">
        <f t="shared" si="39"/>
        <v>0</v>
      </c>
      <c r="K209" s="689">
        <f t="shared" ref="K209:M209" si="40">SUM(K210:K211)</f>
        <v>720.59999999999991</v>
      </c>
      <c r="L209" s="690">
        <f t="shared" si="40"/>
        <v>720.59999999999991</v>
      </c>
      <c r="M209" s="690">
        <f t="shared" si="40"/>
        <v>0</v>
      </c>
      <c r="N209" s="689">
        <f t="shared" si="39"/>
        <v>0</v>
      </c>
      <c r="O209" s="690">
        <f t="shared" si="39"/>
        <v>0</v>
      </c>
      <c r="P209" s="810">
        <f t="shared" si="39"/>
        <v>0</v>
      </c>
      <c r="Q209" s="720"/>
      <c r="R209" s="1129"/>
      <c r="S209" s="1129"/>
      <c r="T209" s="1129"/>
      <c r="U209" s="1129"/>
    </row>
    <row r="210" spans="1:21" x14ac:dyDescent="0.2">
      <c r="A210" s="1135" t="s">
        <v>245</v>
      </c>
      <c r="B210" s="1136"/>
      <c r="C210" s="1136"/>
      <c r="D210" s="1136"/>
      <c r="E210" s="1136"/>
      <c r="F210" s="1136"/>
      <c r="G210" s="1137"/>
      <c r="H210" s="527">
        <f>SUMIF(G15:G188,"es",H15:H188)</f>
        <v>130</v>
      </c>
      <c r="I210" s="623">
        <f>SUMIF(G32:G188,"es",I32:I188)</f>
        <v>130</v>
      </c>
      <c r="J210" s="624">
        <f>+I210-H210</f>
        <v>0</v>
      </c>
      <c r="K210" s="527">
        <f>SUMIF(G32:G188,"es",K32:K188)</f>
        <v>376.7</v>
      </c>
      <c r="L210" s="623">
        <f>SUMIF(G32:G188,"es",L32:L188)</f>
        <v>376.7</v>
      </c>
      <c r="M210" s="369">
        <f>+L210-K210</f>
        <v>0</v>
      </c>
      <c r="N210" s="527">
        <f>SUMIF(G32:G188,"es",N32:N188)</f>
        <v>0</v>
      </c>
      <c r="O210" s="623">
        <f>SUMIF(G32:G188,"es",O32:O188)</f>
        <v>0</v>
      </c>
      <c r="P210" s="369">
        <f>+O210-N210</f>
        <v>0</v>
      </c>
      <c r="Q210" s="719"/>
      <c r="R210" s="1130"/>
      <c r="S210" s="1130"/>
      <c r="T210" s="1130"/>
      <c r="U210" s="1130"/>
    </row>
    <row r="211" spans="1:21" x14ac:dyDescent="0.2">
      <c r="A211" s="1135" t="s">
        <v>246</v>
      </c>
      <c r="B211" s="1136"/>
      <c r="C211" s="1136"/>
      <c r="D211" s="1136"/>
      <c r="E211" s="1136"/>
      <c r="F211" s="1136"/>
      <c r="G211" s="1137"/>
      <c r="H211" s="527">
        <f>SUMIF(G15:G188,"kt",H15:H188)</f>
        <v>23.6</v>
      </c>
      <c r="I211" s="623">
        <f>SUMIF(G32:G188,"kt",I32:I188)</f>
        <v>23.6</v>
      </c>
      <c r="J211" s="624">
        <f>+I211-H211</f>
        <v>0</v>
      </c>
      <c r="K211" s="812">
        <f>SUMIF(G32:G177,"kt",K32:K177)</f>
        <v>343.9</v>
      </c>
      <c r="L211" s="813">
        <f>SUMIF(G32:G177,"kt",L32:L177)</f>
        <v>343.9</v>
      </c>
      <c r="M211" s="369">
        <f>+L211-K211</f>
        <v>0</v>
      </c>
      <c r="N211" s="812">
        <f>SUMIF(G32:G177,"kt",N32:N177)</f>
        <v>0</v>
      </c>
      <c r="O211" s="813">
        <f>SUMIF(G32:G177,"kt",O32:O177)</f>
        <v>0</v>
      </c>
      <c r="P211" s="811">
        <f>SUMIF(H32:H177,"kt",P32:P177)</f>
        <v>0</v>
      </c>
      <c r="Q211" s="719"/>
      <c r="R211" s="719"/>
      <c r="S211" s="719"/>
      <c r="T211" s="719"/>
      <c r="U211" s="719"/>
    </row>
    <row r="212" spans="1:21" ht="13.5" thickBot="1" x14ac:dyDescent="0.25">
      <c r="A212" s="1126" t="s">
        <v>30</v>
      </c>
      <c r="B212" s="1127"/>
      <c r="C212" s="1127"/>
      <c r="D212" s="1127"/>
      <c r="E212" s="1127"/>
      <c r="F212" s="1127"/>
      <c r="G212" s="1128"/>
      <c r="H212" s="176">
        <f t="shared" ref="H212:P212" si="41">H209+H200</f>
        <v>8843.7999999999993</v>
      </c>
      <c r="I212" s="583">
        <f t="shared" si="41"/>
        <v>8803.8000000000011</v>
      </c>
      <c r="J212" s="583">
        <f t="shared" si="41"/>
        <v>-39.999999999999091</v>
      </c>
      <c r="K212" s="176">
        <f t="shared" ref="K212:M212" si="42">K209+K200</f>
        <v>11097.300000000001</v>
      </c>
      <c r="L212" s="583">
        <f t="shared" si="42"/>
        <v>11121.7</v>
      </c>
      <c r="M212" s="583">
        <f t="shared" si="42"/>
        <v>24.399999999999636</v>
      </c>
      <c r="N212" s="176">
        <f t="shared" si="41"/>
        <v>8801.2000000000007</v>
      </c>
      <c r="O212" s="583">
        <f t="shared" si="41"/>
        <v>8801.2000000000007</v>
      </c>
      <c r="P212" s="584">
        <f t="shared" si="41"/>
        <v>0</v>
      </c>
      <c r="Q212" s="720"/>
      <c r="R212" s="1129"/>
      <c r="S212" s="1129"/>
      <c r="T212" s="1129"/>
      <c r="U212" s="1129"/>
    </row>
    <row r="213" spans="1:21" x14ac:dyDescent="0.2">
      <c r="A213" s="537"/>
      <c r="B213" s="538"/>
      <c r="C213" s="537"/>
      <c r="D213" s="539"/>
      <c r="Q213" s="540"/>
      <c r="R213" s="1130"/>
      <c r="S213" s="1130"/>
      <c r="T213" s="1130"/>
      <c r="U213" s="1130"/>
    </row>
    <row r="214" spans="1:21" ht="16.5" customHeight="1" x14ac:dyDescent="0.2">
      <c r="G214" s="736"/>
      <c r="Q214" s="520"/>
    </row>
    <row r="215" spans="1:21" x14ac:dyDescent="0.2">
      <c r="E215" s="1131" t="s">
        <v>247</v>
      </c>
      <c r="F215" s="1131"/>
      <c r="G215" s="1131"/>
      <c r="H215" s="1131"/>
      <c r="I215" s="1131"/>
      <c r="J215" s="1131"/>
      <c r="K215" s="1131"/>
      <c r="L215" s="1131"/>
      <c r="M215" s="1131"/>
      <c r="N215" s="1131"/>
      <c r="O215" s="760"/>
      <c r="P215" s="760"/>
    </row>
    <row r="216" spans="1:21" x14ac:dyDescent="0.2">
      <c r="G216" s="736"/>
    </row>
    <row r="217" spans="1:21" x14ac:dyDescent="0.2">
      <c r="G217" s="736"/>
    </row>
  </sheetData>
  <mergeCells count="226">
    <mergeCell ref="V113:W113"/>
    <mergeCell ref="V159:W159"/>
    <mergeCell ref="V54:W54"/>
    <mergeCell ref="D23:D25"/>
    <mergeCell ref="I173:I177"/>
    <mergeCell ref="O111:O112"/>
    <mergeCell ref="O166:O167"/>
    <mergeCell ref="O173:O177"/>
    <mergeCell ref="U122:U124"/>
    <mergeCell ref="Q69:U69"/>
    <mergeCell ref="U71:U77"/>
    <mergeCell ref="Q72:Q73"/>
    <mergeCell ref="Q74:Q76"/>
    <mergeCell ref="Q97:Q99"/>
    <mergeCell ref="S97:S99"/>
    <mergeCell ref="U132:U134"/>
    <mergeCell ref="T97:T99"/>
    <mergeCell ref="Q130:Q131"/>
    <mergeCell ref="Q157:U157"/>
    <mergeCell ref="C158:U158"/>
    <mergeCell ref="D159:D161"/>
    <mergeCell ref="D97:D99"/>
    <mergeCell ref="E97:E99"/>
    <mergeCell ref="K111:K112"/>
    <mergeCell ref="C157:G157"/>
    <mergeCell ref="L111:L112"/>
    <mergeCell ref="P180:P182"/>
    <mergeCell ref="P183:P186"/>
    <mergeCell ref="P187:P188"/>
    <mergeCell ref="C70:U70"/>
    <mergeCell ref="D71:D72"/>
    <mergeCell ref="D79:D81"/>
    <mergeCell ref="L180:L182"/>
    <mergeCell ref="O180:O182"/>
    <mergeCell ref="O178:O179"/>
    <mergeCell ref="D100:D101"/>
    <mergeCell ref="D102:D103"/>
    <mergeCell ref="D104:D106"/>
    <mergeCell ref="F108:F112"/>
    <mergeCell ref="D109:D110"/>
    <mergeCell ref="D111:D112"/>
    <mergeCell ref="N111:N112"/>
    <mergeCell ref="D90:D92"/>
    <mergeCell ref="D93:D96"/>
    <mergeCell ref="D84:D86"/>
    <mergeCell ref="Q84:Q86"/>
    <mergeCell ref="E147:E148"/>
    <mergeCell ref="P178:P179"/>
    <mergeCell ref="J6:J9"/>
    <mergeCell ref="M6:M9"/>
    <mergeCell ref="L6:L9"/>
    <mergeCell ref="P6:P9"/>
    <mergeCell ref="O6:O9"/>
    <mergeCell ref="R7:T7"/>
    <mergeCell ref="Q122:Q124"/>
    <mergeCell ref="S8:S9"/>
    <mergeCell ref="E44:E45"/>
    <mergeCell ref="K6:K9"/>
    <mergeCell ref="I6:I9"/>
    <mergeCell ref="C69:G69"/>
    <mergeCell ref="D37:D38"/>
    <mergeCell ref="A11:U11"/>
    <mergeCell ref="B12:U12"/>
    <mergeCell ref="C13:U13"/>
    <mergeCell ref="U36:U40"/>
    <mergeCell ref="O50:O52"/>
    <mergeCell ref="T8:T9"/>
    <mergeCell ref="Q6:T6"/>
    <mergeCell ref="U14:U31"/>
    <mergeCell ref="P111:P112"/>
    <mergeCell ref="U50:U52"/>
    <mergeCell ref="P166:P167"/>
    <mergeCell ref="P173:P177"/>
    <mergeCell ref="N173:N177"/>
    <mergeCell ref="K166:K167"/>
    <mergeCell ref="K173:K177"/>
    <mergeCell ref="L166:L167"/>
    <mergeCell ref="L173:L177"/>
    <mergeCell ref="N166:N167"/>
    <mergeCell ref="K178:K179"/>
    <mergeCell ref="Q160:Q161"/>
    <mergeCell ref="D44:D45"/>
    <mergeCell ref="P50:P52"/>
    <mergeCell ref="D55:D56"/>
    <mergeCell ref="D67:D68"/>
    <mergeCell ref="F44:F45"/>
    <mergeCell ref="Q44:Q45"/>
    <mergeCell ref="Q1:U1"/>
    <mergeCell ref="A2:U2"/>
    <mergeCell ref="A3:U3"/>
    <mergeCell ref="A4:U4"/>
    <mergeCell ref="R5:U5"/>
    <mergeCell ref="A6:A9"/>
    <mergeCell ref="B6:B9"/>
    <mergeCell ref="C6:C9"/>
    <mergeCell ref="D6:D9"/>
    <mergeCell ref="E6:E9"/>
    <mergeCell ref="U6:U9"/>
    <mergeCell ref="F6:F9"/>
    <mergeCell ref="G6:G9"/>
    <mergeCell ref="H6:H9"/>
    <mergeCell ref="N6:N9"/>
    <mergeCell ref="Q7:Q9"/>
    <mergeCell ref="R8:R9"/>
    <mergeCell ref="E143:E145"/>
    <mergeCell ref="Q143:Q144"/>
    <mergeCell ref="D147:D148"/>
    <mergeCell ref="I50:I52"/>
    <mergeCell ref="D39:D40"/>
    <mergeCell ref="A10:U10"/>
    <mergeCell ref="U65:U66"/>
    <mergeCell ref="A14:A31"/>
    <mergeCell ref="D46:D47"/>
    <mergeCell ref="D32:D33"/>
    <mergeCell ref="D34:D35"/>
    <mergeCell ref="D48:D49"/>
    <mergeCell ref="D41:D43"/>
    <mergeCell ref="Q42:Q43"/>
    <mergeCell ref="U44:U45"/>
    <mergeCell ref="D26:D31"/>
    <mergeCell ref="D19:D21"/>
    <mergeCell ref="D132:D134"/>
    <mergeCell ref="D117:D118"/>
    <mergeCell ref="D122:D124"/>
    <mergeCell ref="D130:D131"/>
    <mergeCell ref="G166:G167"/>
    <mergeCell ref="H166:H167"/>
    <mergeCell ref="I166:I167"/>
    <mergeCell ref="D125:D128"/>
    <mergeCell ref="D120:D121"/>
    <mergeCell ref="U135:U145"/>
    <mergeCell ref="U151:U156"/>
    <mergeCell ref="K50:K52"/>
    <mergeCell ref="D82:D83"/>
    <mergeCell ref="Q82:Q83"/>
    <mergeCell ref="N50:N52"/>
    <mergeCell ref="L50:L52"/>
    <mergeCell ref="D88:D89"/>
    <mergeCell ref="Q88:Q89"/>
    <mergeCell ref="R82:R83"/>
    <mergeCell ref="D50:D51"/>
    <mergeCell ref="H50:H52"/>
    <mergeCell ref="E132:E134"/>
    <mergeCell ref="D135:D137"/>
    <mergeCell ref="D138:D142"/>
    <mergeCell ref="E138:E142"/>
    <mergeCell ref="D113:D114"/>
    <mergeCell ref="F154:F155"/>
    <mergeCell ref="D143:D145"/>
    <mergeCell ref="E215:N215"/>
    <mergeCell ref="A211:G211"/>
    <mergeCell ref="A201:G201"/>
    <mergeCell ref="R201:U201"/>
    <mergeCell ref="A209:G209"/>
    <mergeCell ref="R209:U209"/>
    <mergeCell ref="A210:G210"/>
    <mergeCell ref="R210:U210"/>
    <mergeCell ref="A203:G203"/>
    <mergeCell ref="A204:G204"/>
    <mergeCell ref="A205:G205"/>
    <mergeCell ref="A207:G207"/>
    <mergeCell ref="R207:U207"/>
    <mergeCell ref="A206:G206"/>
    <mergeCell ref="A208:G208"/>
    <mergeCell ref="A202:G202"/>
    <mergeCell ref="R213:U213"/>
    <mergeCell ref="A212:G212"/>
    <mergeCell ref="R212:U212"/>
    <mergeCell ref="Q195:U195"/>
    <mergeCell ref="B196:G196"/>
    <mergeCell ref="O183:O186"/>
    <mergeCell ref="Q196:U196"/>
    <mergeCell ref="L183:L186"/>
    <mergeCell ref="L187:L188"/>
    <mergeCell ref="O187:O188"/>
    <mergeCell ref="R199:U199"/>
    <mergeCell ref="G187:G188"/>
    <mergeCell ref="H187:H188"/>
    <mergeCell ref="A200:G200"/>
    <mergeCell ref="R200:U200"/>
    <mergeCell ref="F190:F193"/>
    <mergeCell ref="C194:G194"/>
    <mergeCell ref="Q194:U194"/>
    <mergeCell ref="K183:K186"/>
    <mergeCell ref="U46:U47"/>
    <mergeCell ref="U159:U161"/>
    <mergeCell ref="D65:D66"/>
    <mergeCell ref="U117:U119"/>
    <mergeCell ref="D180:D182"/>
    <mergeCell ref="G180:G182"/>
    <mergeCell ref="H180:H182"/>
    <mergeCell ref="N180:N182"/>
    <mergeCell ref="K180:K182"/>
    <mergeCell ref="I180:I182"/>
    <mergeCell ref="A198:P198"/>
    <mergeCell ref="N187:N188"/>
    <mergeCell ref="I183:I186"/>
    <mergeCell ref="I187:I188"/>
    <mergeCell ref="A197:U197"/>
    <mergeCell ref="A199:G199"/>
    <mergeCell ref="D183:D186"/>
    <mergeCell ref="B195:G195"/>
    <mergeCell ref="Q155:Q156"/>
    <mergeCell ref="E156:G156"/>
    <mergeCell ref="D152:D153"/>
    <mergeCell ref="D170:D172"/>
    <mergeCell ref="U113:U114"/>
    <mergeCell ref="G183:G186"/>
    <mergeCell ref="H183:H186"/>
    <mergeCell ref="N183:N186"/>
    <mergeCell ref="D187:D188"/>
    <mergeCell ref="I178:I179"/>
    <mergeCell ref="L178:L179"/>
    <mergeCell ref="U170:U177"/>
    <mergeCell ref="E159:E160"/>
    <mergeCell ref="K187:K188"/>
    <mergeCell ref="D178:D179"/>
    <mergeCell ref="G178:G179"/>
    <mergeCell ref="H178:H179"/>
    <mergeCell ref="N178:N179"/>
    <mergeCell ref="D173:D177"/>
    <mergeCell ref="G173:G177"/>
    <mergeCell ref="H173:H177"/>
    <mergeCell ref="E162:E163"/>
    <mergeCell ref="D163:D165"/>
    <mergeCell ref="D166:D168"/>
  </mergeCells>
  <printOptions horizontalCentered="1"/>
  <pageMargins left="0.31496062992125984" right="0.31496062992125984" top="0.74803149606299213" bottom="0.35433070866141736" header="0.31496062992125984" footer="0.31496062992125984"/>
  <pageSetup paperSize="9" scale="73" orientation="landscape" r:id="rId1"/>
  <rowBreaks count="9" manualBreakCount="9">
    <brk id="28" max="20" man="1"/>
    <brk id="49" max="20" man="1"/>
    <brk id="66" max="20" man="1"/>
    <brk id="95" max="20" man="1"/>
    <brk id="116" max="20" man="1"/>
    <brk id="142" max="20" man="1"/>
    <brk id="162" max="20" man="1"/>
    <brk id="179" max="20" man="1"/>
    <brk id="197"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8 programa</vt:lpstr>
      <vt:lpstr>Lyginamasis</vt:lpstr>
      <vt:lpstr>'8 programa'!Print_Area</vt:lpstr>
      <vt:lpstr>Lyginamasis!Print_Area</vt:lpstr>
      <vt:lpstr>'8 programa'!Print_Titles</vt:lpstr>
      <vt:lpstr>Lyginamasis!Print_Titles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Snieguole Kacerauskaite</cp:lastModifiedBy>
  <cp:lastPrinted>2018-10-08T06:14:45Z</cp:lastPrinted>
  <dcterms:created xsi:type="dcterms:W3CDTF">2018-01-02T18:30:38Z</dcterms:created>
  <dcterms:modified xsi:type="dcterms:W3CDTF">2018-10-25T07:13:52Z</dcterms:modified>
</cp:coreProperties>
</file>