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trateginio planavimo skyrius\SVP PLANAI\2019-2021 SVP\SPRENDIMO PROJEKTAS\SENIŪNAIČIAMS\"/>
    </mc:Choice>
  </mc:AlternateContent>
  <bookViews>
    <workbookView xWindow="0" yWindow="0" windowWidth="28770" windowHeight="12270"/>
  </bookViews>
  <sheets>
    <sheet name="6 programa" sheetId="12" r:id="rId1"/>
  </sheets>
  <definedNames>
    <definedName name="_xlnm.Print_Area" localSheetId="0">'6 programa'!$A$1:$N$269</definedName>
    <definedName name="_xlnm.Print_Titles" localSheetId="0">'6 programa'!$9:$11</definedName>
  </definedNames>
  <calcPr calcId="162913" fullPrecision="0"/>
</workbook>
</file>

<file path=xl/calcChain.xml><?xml version="1.0" encoding="utf-8"?>
<calcChain xmlns="http://schemas.openxmlformats.org/spreadsheetml/2006/main">
  <c r="I110" i="12" l="1"/>
  <c r="H265" i="12" l="1"/>
  <c r="J259" i="12"/>
  <c r="J256" i="12"/>
  <c r="H238" i="12"/>
  <c r="H243" i="12" s="1"/>
  <c r="J267" i="12"/>
  <c r="I267" i="12"/>
  <c r="H267" i="12"/>
  <c r="J265" i="12"/>
  <c r="I265" i="12"/>
  <c r="J263" i="12"/>
  <c r="I263" i="12"/>
  <c r="H263" i="12"/>
  <c r="J261" i="12"/>
  <c r="I261" i="12"/>
  <c r="H261" i="12"/>
  <c r="H258" i="12"/>
  <c r="I259" i="12"/>
  <c r="H259" i="12"/>
  <c r="H260" i="12"/>
  <c r="H252" i="12"/>
  <c r="I243" i="12"/>
  <c r="J243" i="12"/>
  <c r="I242" i="12"/>
  <c r="J242" i="12"/>
  <c r="J201" i="12"/>
  <c r="J238" i="12" s="1"/>
  <c r="I201" i="12"/>
  <c r="I238" i="12"/>
  <c r="J199" i="12" l="1"/>
  <c r="I199" i="12"/>
  <c r="H199" i="12"/>
  <c r="H194" i="12"/>
  <c r="I194" i="12"/>
  <c r="J194" i="12"/>
  <c r="H172" i="12"/>
  <c r="I172" i="12"/>
  <c r="J172" i="12"/>
  <c r="H149" i="12" l="1"/>
  <c r="I145" i="12"/>
  <c r="J145" i="12"/>
  <c r="H138" i="12"/>
  <c r="H145" i="12" s="1"/>
  <c r="I136" i="12"/>
  <c r="J136" i="12"/>
  <c r="H136" i="12"/>
  <c r="I107" i="12"/>
  <c r="J107" i="12"/>
  <c r="H107" i="12"/>
  <c r="I102" i="12"/>
  <c r="J102" i="12"/>
  <c r="H102" i="12"/>
  <c r="H96" i="12"/>
  <c r="I96" i="12"/>
  <c r="J96" i="12"/>
  <c r="I83" i="12"/>
  <c r="J83" i="12"/>
  <c r="H83" i="12"/>
  <c r="I73" i="12"/>
  <c r="J73" i="12"/>
  <c r="H73" i="12"/>
  <c r="I58" i="12"/>
  <c r="J58" i="12"/>
  <c r="H58" i="12"/>
  <c r="I42" i="12"/>
  <c r="J42" i="12"/>
  <c r="H18" i="12"/>
  <c r="H42" i="12" s="1"/>
  <c r="J266" i="12"/>
  <c r="I266" i="12"/>
  <c r="H266" i="12"/>
  <c r="J264" i="12"/>
  <c r="I264" i="12"/>
  <c r="H264" i="12"/>
  <c r="J260" i="12"/>
  <c r="I260" i="12"/>
  <c r="J258" i="12"/>
  <c r="I258" i="12"/>
  <c r="J257" i="12"/>
  <c r="I257" i="12"/>
  <c r="H257" i="12"/>
  <c r="I256" i="12"/>
  <c r="H256" i="12"/>
  <c r="J255" i="12"/>
  <c r="I255" i="12"/>
  <c r="H255" i="12"/>
  <c r="J253" i="12"/>
  <c r="I253" i="12"/>
  <c r="H253" i="12"/>
  <c r="H242" i="12"/>
  <c r="J254" i="12"/>
  <c r="I254" i="12"/>
  <c r="J175" i="12"/>
  <c r="J195" i="12" s="1"/>
  <c r="I175" i="12"/>
  <c r="I195" i="12" s="1"/>
  <c r="H175" i="12"/>
  <c r="H195" i="12" s="1"/>
  <c r="L158" i="12"/>
  <c r="J149" i="12"/>
  <c r="I149" i="12"/>
  <c r="L133" i="12"/>
  <c r="H150" i="12" l="1"/>
  <c r="I108" i="12"/>
  <c r="H108" i="12"/>
  <c r="J108" i="12"/>
  <c r="I252" i="12"/>
  <c r="I251" i="12" s="1"/>
  <c r="I250" i="12" s="1"/>
  <c r="H254" i="12"/>
  <c r="I262" i="12"/>
  <c r="J262" i="12"/>
  <c r="J252" i="12"/>
  <c r="J251" i="12" s="1"/>
  <c r="J250" i="12" s="1"/>
  <c r="H262" i="12"/>
  <c r="J150" i="12" l="1"/>
  <c r="J244" i="12" s="1"/>
  <c r="J245" i="12" s="1"/>
  <c r="I150" i="12"/>
  <c r="I244" i="12" s="1"/>
  <c r="I245" i="12" s="1"/>
  <c r="J268" i="12"/>
  <c r="H251" i="12"/>
  <c r="H250" i="12" s="1"/>
  <c r="H268" i="12" s="1"/>
  <c r="I268" i="12"/>
  <c r="H244" i="12"/>
  <c r="H245" i="12" s="1"/>
</calcChain>
</file>

<file path=xl/comments1.xml><?xml version="1.0" encoding="utf-8"?>
<comments xmlns="http://schemas.openxmlformats.org/spreadsheetml/2006/main">
  <authors>
    <author>Audra Cepiene</author>
  </authors>
  <commentList>
    <comment ref="E16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centrinės miesto dalies gatvių tinklą:
</t>
        </r>
        <r>
          <rPr>
            <sz val="9"/>
            <color indexed="81"/>
            <rFont val="Tahoma"/>
            <family val="2"/>
            <charset val="186"/>
          </rPr>
          <t> kapitališkai  suremontuoti Pilies tiltą per Danės upę;
 rekonstruoti Daržų g. ir kitas senamiesčio gatves;
 rekonstruoti Kūlių Vartų g., Galinio Pylimo g. ir Taikos pr. sankryžą;
 nutiesti Bastionų g. ir pastatyti naują tiltą per Danės upę;
 įrengti įvažiuojamąjį kelią į  Klaipėdos piliavietės teritoriją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P2, Klaipėdos miesto darnaus judumo planas (2018-09-13, T2-185), 2.1.2.7 </t>
        </r>
        <r>
          <rPr>
            <sz val="9"/>
            <color indexed="81"/>
            <rFont val="Tahoma"/>
            <family val="2"/>
            <charset val="186"/>
          </rPr>
          <t xml:space="preserve">Vystyti dviračių, pėsčiųjų takų ir gatvių sistemą didinant tinklo integralumą, rišlumą ir kokybę </t>
        </r>
        <r>
          <rPr>
            <b/>
            <sz val="9"/>
            <color indexed="81"/>
            <rFont val="Tahoma"/>
            <family val="2"/>
            <charset val="186"/>
          </rPr>
          <t xml:space="preserve">2.1.2.8 </t>
        </r>
        <r>
          <rPr>
            <sz val="9"/>
            <color indexed="81"/>
            <rFont val="Tahoma"/>
            <family val="2"/>
            <charset val="186"/>
          </rPr>
          <t xml:space="preserve">Centrinėje miesto dalyje suformuoti pėsčiųjų takų, zonų ir gatvių tinklą 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186"/>
          </rPr>
          <t>P2.1.2.8</t>
        </r>
        <r>
          <rPr>
            <sz val="9"/>
            <color indexed="81"/>
            <rFont val="Tahoma"/>
            <family val="2"/>
            <charset val="186"/>
          </rPr>
          <t xml:space="preserve">
Centrinėje miesto dalyje suformuoti pėsčiųjų takų, zonų ir gatvių tinklą </t>
        </r>
      </text>
    </comment>
    <comment ref="E33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P2.1.2.8
</t>
        </r>
        <r>
          <rPr>
            <sz val="9"/>
            <color indexed="81"/>
            <rFont val="Tahoma"/>
            <family val="2"/>
            <charset val="186"/>
          </rPr>
          <t xml:space="preserve">Centrinėje miesto dalyje suformuoti pėsčiųjų takų, zonų ir gatvių tinklą </t>
        </r>
      </text>
    </comment>
    <comment ref="G35" authorId="0" shapeId="0">
      <text>
        <r>
          <rPr>
            <sz val="9"/>
            <color indexed="81"/>
            <rFont val="Tahoma"/>
            <family val="2"/>
            <charset val="186"/>
          </rPr>
          <t xml:space="preserve">Kt lėšos (47352,87 Eur ):                                                                                    
98500,00 Lt  - ( 28527,57 Eur) Paramos sutartis 2008-10-06 Nr. J14-48               UAB "Baltijos Aktima";    
60000 Lt - (17377,20 Eur) Paramos sutartis 2014-09-26  Nr.  J9-1095                  UAB "Res novella",          
5000 Lt - (1448,10 Eur) Paramos sutartis 2014-09-24 Nr. J9-1089  Aistė Budreikienė                                                                                                                                   
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186"/>
          </rPr>
          <t>Klaipėdos miesto darnaus judumo planas (2018-09-13, T2-185)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186"/>
          </rPr>
          <t>P2.1.2.8</t>
        </r>
        <r>
          <rPr>
            <sz val="9"/>
            <color indexed="81"/>
            <rFont val="Tahoma"/>
            <family val="2"/>
            <charset val="186"/>
          </rPr>
          <t xml:space="preserve">
Centrinėje miesto dalyje suformuoti pėsčiųjų takų, zonų ir gatvių tinklą 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2.1.2.13 Modernizuoti šiaurinės miesto dalies gatvių tinklą:
</t>
        </r>
        <r>
          <rPr>
            <sz val="9"/>
            <color indexed="81"/>
            <rFont val="Tahoma"/>
            <family val="2"/>
            <charset val="186"/>
          </rPr>
          <t xml:space="preserve"> rekonstruoti įvažiuojamąjį kelią į miestą per Tauralaukį (Pajūrio g.);
 rekonstruoti Utenos, Pakruojo, Radviliškio, Rokiškio g. įrengiant pratęsimą iki Šiaurės pr.; 
 rekonstruoti prioritetines Tauralaukio gyvenamųjų kvartalų gatves
</t>
        </r>
      </text>
    </comment>
    <comment ref="D54" authorId="0" shapeId="0">
      <text>
        <r>
          <rPr>
            <b/>
            <sz val="9"/>
            <color indexed="81"/>
            <rFont val="Tahoma"/>
            <family val="2"/>
            <charset val="186"/>
          </rPr>
          <t>SPG protokolas 2016-09-23 Nr. STR-12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59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2.1.2.11 Modernizuoti šiaurės–pietų transporto koridorių gatvių tinklą:
</t>
        </r>
        <r>
          <rPr>
            <sz val="9"/>
            <color indexed="81"/>
            <rFont val="Tahoma"/>
            <family val="2"/>
            <charset val="186"/>
          </rPr>
          <t> rekonstruoti Minijos g. nuo Baltijos pr. iki Jūrininkų pr.;
 rekonstruoti Tilžės g. nuo Šilutės pl. iki geležinkelio pervažos, pertvarkant žiedinę Mokyklos g. ir Šilutės pl. sankryžą; 
 rekonstruoti Taikos pr. nuo Sausio 15 osios g. iki Kauno g.;
 nutiesti Taikos pr. 2-ą juostą nuo Smiltelės g. iki Kairių g.;
 nutiesti Šilutės pl. tęsinį iki pietinio aplinkkelio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68" authorId="0" shapeId="0">
      <text>
        <r>
          <rPr>
            <sz val="9"/>
            <color indexed="81"/>
            <rFont val="Tahoma"/>
            <family val="2"/>
            <charset val="186"/>
          </rPr>
          <t>Gyventojų lėšos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2.1.2.15 Pagerinti susisiekimą su  rekreacinėmis  pajūrio teritorijomis:
 </t>
        </r>
        <r>
          <rPr>
            <sz val="9"/>
            <color indexed="81"/>
            <rFont val="Tahoma"/>
            <family val="2"/>
            <charset val="186"/>
          </rPr>
          <t>rekonstruoti Pamario g. ir jos priklausinius, pritaikant turizmui;
 nutiesti kelią nuo Medelyno g. ties Labrenciškėmis iki Girulių (Pamario g.)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  <charset val="186"/>
          </rPr>
          <t>KSP 2.1.2.14 Modernizuoti rytų–vakarų krypties gatvių tinklą:</t>
        </r>
        <r>
          <rPr>
            <sz val="9"/>
            <color indexed="81"/>
            <rFont val="Tahoma"/>
            <family val="2"/>
            <charset val="186"/>
          </rPr>
          <t xml:space="preserve">
 rekonstruoti Joniškės g.;
 nutiesti Statybininkų pr. tęsinį nuo Šilutės pl. per LEZ teritoriją iki 141 kelio;
 rekonstruoti Klemiškės g.;
 įrengti Kauno gatvės tęsinį iki Palangos plento
</t>
        </r>
      </text>
    </comment>
    <comment ref="E91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P6, Klaipėdos miesto ekonominės plėtros strategija ir įgyvendinimo veiksmų planas iki 2030 metų, 3.3.3. priemonė 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97" authorId="0" shapeId="0">
      <text>
        <r>
          <rPr>
            <b/>
            <sz val="10"/>
            <color indexed="81"/>
            <rFont val="Tahoma"/>
            <family val="2"/>
            <charset val="186"/>
          </rPr>
          <t xml:space="preserve">KSP 2.2.1.2. Plėtoti bendrus poreikius atitinkančią susisiekimo infrastruktūrą:
</t>
        </r>
        <r>
          <rPr>
            <sz val="10"/>
            <color indexed="81"/>
            <rFont val="Tahoma"/>
            <family val="2"/>
            <charset val="186"/>
          </rPr>
          <t xml:space="preserve"> parengti galimybių studiją ir projektinius pasiūlymus dėl Švyturio g. rekonstrukcijos;
 modernizuoti Klaipėdos valstybinio jūrų uosto centrinio įvado jungtį rekonstruojant Baltijos pr. su žiedinėmis sankryžomis;
 įrengti dviejų lygių sankryžą tarp Vilniaus g. ir Pramonės g.;
 nutiesti pietinę jungtį tarp Klaipėdos valstybinio jūrų uosto ir IXB transporto koridoriaus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98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P6, Klaipėdos miesto ekonominės plėtros strategija ir įgyvendinimo veiksmų planas iki 2030 metų, 3.3.2. priemonė 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10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2.1.2.3 </t>
        </r>
        <r>
          <rPr>
            <sz val="9"/>
            <color indexed="81"/>
            <rFont val="Tahoma"/>
            <family val="2"/>
            <charset val="186"/>
          </rPr>
          <t xml:space="preserve">
Formuoti patogų gyventojams viešojo transporto tinklą, jį optimizuojant atsižvelgus į reguliarių keleivių srautų tyrimus</t>
        </r>
      </text>
    </comment>
    <comment ref="E132" authorId="0" shapeId="0">
      <text>
        <r>
          <rPr>
            <b/>
            <sz val="9"/>
            <color indexed="81"/>
            <rFont val="Tahoma"/>
            <family val="2"/>
            <charset val="186"/>
          </rPr>
          <t>Klaipėdos miesto darnaus judumo planas (2018-09-13, T2-185)
P6, Klaipėdos miesto ekonominės plėtros strategija ir įgyvendinimo veiksmų planas iki 2030 metų, 3.3.4. priemonė</t>
        </r>
        <r>
          <rPr>
            <sz val="9"/>
            <color indexed="81"/>
            <rFont val="Tahoma"/>
            <family val="2"/>
            <charset val="186"/>
          </rPr>
          <t xml:space="preserve">
 </t>
        </r>
      </text>
    </comment>
    <comment ref="E138" authorId="0" shapeId="0">
      <text>
        <r>
          <rPr>
            <b/>
            <sz val="9"/>
            <color indexed="81"/>
            <rFont val="Tahoma"/>
            <family val="2"/>
            <charset val="186"/>
          </rPr>
          <t>Klaipėdos miesto darnaus judumo planas (2018-09-13, T2-185)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M138" authorId="0" shapeId="0">
      <text>
        <r>
          <rPr>
            <b/>
            <sz val="9"/>
            <color indexed="81"/>
            <rFont val="Tahoma"/>
            <family val="2"/>
            <charset val="186"/>
          </rPr>
          <t>Iš viso bus įrengta 13 stotelių:</t>
        </r>
        <r>
          <rPr>
            <sz val="9"/>
            <color indexed="81"/>
            <rFont val="Tahoma"/>
            <family val="2"/>
            <charset val="186"/>
          </rPr>
          <t xml:space="preserve"> 
1. Kauno stotelė šiaurės kryptimi (Taikos pr. 55A);
2. Kauno stotelė pietų kryptimi (Taikos pr. 52C);
3. Baltijos stotelė šiaurės kryptimi (Taikos pr. 71A);
4. Baltijos stotelė pietų kryptimi (Taikos pr. 66A);
5. Vėtrungės stotelė pietų kryptimi (Taikos pr. 28);
6. Vėtrungės stotelė šiaurės kryptimi (Taikos pr. 29/33);
7. Naujojo Turgaus stotelė šiaurės kryptimi (Taikos pr. 109);
8. Smiltelės stotelė pietų kryptimi (prie PC „BIG“, Taikos pr. 139);
9. Rasos stotelė šiaurės kryptimi (Šilutės pl. 49B);
10. Žardės stotelė šiaurės kryptimi (Taikos pr. 115);
11. Vyturio stotelė šiaurės kryptimi (Vingio g.39);
12. Bandužių stotelė šiaurės kryptimi (Vingio g. 21A);
13. Sausio 15-osios stotelė pietų kryptimi (Taikos pr.18/18T).
</t>
        </r>
      </text>
    </comment>
    <comment ref="D146" authorId="0" shapeId="0">
      <text>
        <r>
          <rPr>
            <sz val="9"/>
            <color indexed="81"/>
            <rFont val="Tahoma"/>
            <family val="2"/>
            <charset val="186"/>
          </rPr>
          <t>Projektas vykdomas kartu su Autobusų parku</t>
        </r>
      </text>
    </comment>
    <comment ref="E147" authorId="0" shapeId="0">
      <text>
        <r>
          <rPr>
            <b/>
            <sz val="9"/>
            <color indexed="81"/>
            <rFont val="Tahoma"/>
            <family val="2"/>
            <charset val="186"/>
          </rPr>
          <t>Klaipėdos miesto darnaus judumo planas (2018-09-13, T2-185)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52" authorId="0" shapeId="0">
      <text>
        <r>
          <rPr>
            <b/>
            <sz val="9"/>
            <color indexed="81"/>
            <rFont val="Tahoma"/>
            <family val="2"/>
            <charset val="186"/>
          </rPr>
          <t>Klaipėdos miesto darnaus judumo planas (2018-09-13, T2-185)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57" authorId="0" shapeId="0">
      <text>
        <r>
          <rPr>
            <b/>
            <sz val="9"/>
            <color indexed="81"/>
            <rFont val="Tahoma"/>
            <family val="2"/>
            <charset val="186"/>
          </rPr>
          <t>P2.1.2.9</t>
        </r>
        <r>
          <rPr>
            <sz val="9"/>
            <color indexed="81"/>
            <rFont val="Tahoma"/>
            <family val="2"/>
            <charset val="186"/>
          </rPr>
          <t xml:space="preserve">
Pagerinti miesto transporto susisiekimo informacinę sistemą, mažinant automobilių ridą reikiamam objektui surasti </t>
        </r>
      </text>
    </comment>
    <comment ref="E173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 P2, Klaipėdos miesto darnaus judumo planas (2018-09-13, T2-185), 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76" authorId="0" shapeId="0">
      <text>
        <r>
          <rPr>
            <b/>
            <sz val="9"/>
            <color indexed="81"/>
            <rFont val="Tahoma"/>
            <family val="2"/>
            <charset val="186"/>
          </rPr>
          <t>P2, Klaipėdos miesto darnaus judumo planas (2018-09-13, T2-185)</t>
        </r>
      </text>
    </comment>
    <comment ref="E182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2.1.2.10 </t>
        </r>
        <r>
          <rPr>
            <sz val="9"/>
            <color indexed="81"/>
            <rFont val="Tahoma"/>
            <family val="2"/>
            <charset val="186"/>
          </rPr>
          <t xml:space="preserve">Parengti ir įdiegti koordinuotą šviesoforų reguliavimo ir valdymo sistemą, </t>
        </r>
        <r>
          <rPr>
            <b/>
            <sz val="9"/>
            <color indexed="81"/>
            <rFont val="Tahoma"/>
            <family val="2"/>
            <charset val="186"/>
          </rPr>
          <t xml:space="preserve">P2, Klaipėdos miesto darnaus judumo planas (2018-09-13, T2-185), </t>
        </r>
      </text>
    </comment>
    <comment ref="K182" authorId="0" shapeId="0">
      <text>
        <r>
          <rPr>
            <sz val="9"/>
            <color indexed="81"/>
            <rFont val="Tahoma"/>
            <family val="2"/>
            <charset val="186"/>
          </rPr>
          <t>2021 m. numatyta suma iš KVJUD lėšų - sutarties projektą planuojama pradėti rengti 2020 m.</t>
        </r>
      </text>
    </comment>
    <comment ref="E184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2.1.2.5. </t>
        </r>
        <r>
          <rPr>
            <sz val="9"/>
            <color indexed="81"/>
            <rFont val="Tahoma"/>
            <family val="2"/>
            <charset val="186"/>
          </rPr>
          <t xml:space="preserve">Sudaryti sąlygas naujų ekologiškų viešojo transporto rūšių atsiradimui
</t>
        </r>
        <r>
          <rPr>
            <b/>
            <sz val="9"/>
            <color indexed="81"/>
            <rFont val="Tahoma"/>
            <family val="2"/>
            <charset val="186"/>
          </rPr>
          <t>P2,</t>
        </r>
        <r>
          <rPr>
            <sz val="9"/>
            <color indexed="81"/>
            <rFont val="Tahoma"/>
            <family val="2"/>
            <charset val="186"/>
          </rPr>
          <t xml:space="preserve"> </t>
        </r>
        <r>
          <rPr>
            <b/>
            <sz val="9"/>
            <color indexed="81"/>
            <rFont val="Tahoma"/>
            <family val="2"/>
            <charset val="186"/>
          </rPr>
          <t>Klaipėdos miesto darnaus judumo planas (2018-09-13, T2-185)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87" authorId="0" shapeId="0">
      <text>
        <r>
          <rPr>
            <b/>
            <sz val="9"/>
            <color indexed="81"/>
            <rFont val="Tahoma"/>
            <family val="2"/>
            <charset val="186"/>
          </rPr>
          <t>2.1.2.5.</t>
        </r>
        <r>
          <rPr>
            <sz val="9"/>
            <color indexed="81"/>
            <rFont val="Tahoma"/>
            <family val="2"/>
            <charset val="186"/>
          </rPr>
          <t xml:space="preserve"> Sudaryti sąlygas naujų ekologiškų viešojo transporto rūšių atsiradimui</t>
        </r>
      </text>
    </comment>
    <comment ref="E190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2.1.2.2.
</t>
        </r>
        <r>
          <rPr>
            <sz val="9"/>
            <color indexed="81"/>
            <rFont val="Tahoma"/>
            <family val="2"/>
            <charset val="186"/>
          </rPr>
          <t xml:space="preserve">Plėtoti viešojo ir privataus transporto sąveikos sistemą įrengiant transporto priemonių laikymo aikšteles
</t>
        </r>
      </text>
    </comment>
    <comment ref="E191" authorId="0" shapeId="0">
      <text>
        <r>
          <rPr>
            <b/>
            <sz val="9"/>
            <color indexed="81"/>
            <rFont val="Tahoma"/>
            <family val="2"/>
            <charset val="186"/>
          </rPr>
          <t>2.1.2.5.</t>
        </r>
        <r>
          <rPr>
            <sz val="9"/>
            <color indexed="81"/>
            <rFont val="Tahoma"/>
            <family val="2"/>
            <charset val="186"/>
          </rPr>
          <t xml:space="preserve"> Sudaryti sąlygas naujų ekologiškų viešojo transporto rūšių atsiradimui</t>
        </r>
      </text>
    </comment>
    <comment ref="L203" authorId="0" shapeId="0">
      <text>
        <r>
          <rPr>
            <b/>
            <sz val="9"/>
            <color indexed="81"/>
            <rFont val="Tahoma"/>
            <family val="2"/>
            <charset val="186"/>
          </rPr>
          <t>59 445 kv.m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M211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78 500 kv.m 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N211" authorId="0" shapeId="0">
      <text>
        <r>
          <rPr>
            <sz val="9"/>
            <color indexed="81"/>
            <rFont val="Tahoma"/>
            <family val="2"/>
            <charset val="186"/>
          </rPr>
          <t>Gatvių sarašas bus sudaromas po gatvių apžiūrų 2019-2020 m.</t>
        </r>
      </text>
    </comment>
    <comment ref="D232" authorId="0" shapeId="0">
      <text>
        <r>
          <rPr>
            <sz val="9"/>
            <color indexed="81"/>
            <rFont val="Tahoma"/>
            <family val="2"/>
            <charset val="186"/>
          </rPr>
          <t>parkavimo vietų subraižymas, žaliųjų vejų ir skverų sutvarkymas</t>
        </r>
      </text>
    </comment>
  </commentList>
</comments>
</file>

<file path=xl/sharedStrings.xml><?xml version="1.0" encoding="utf-8"?>
<sst xmlns="http://schemas.openxmlformats.org/spreadsheetml/2006/main" count="478" uniqueCount="283">
  <si>
    <t>Uždavinio kodas</t>
  </si>
  <si>
    <t>Priemonės kodas</t>
  </si>
  <si>
    <t>Priemonės požymis</t>
  </si>
  <si>
    <t>Asignavimų valdytojo kodas</t>
  </si>
  <si>
    <t>Finansavimo šaltinis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</si>
  <si>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</si>
  <si>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</si>
  <si>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</si>
  <si>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</si>
  <si>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</si>
  <si>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</si>
  <si>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</si>
  <si>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</si>
  <si>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Finansavimo šaltinių suvestinė</t>
  </si>
  <si>
    <t>SAVIVALDYBĖS  LĖŠOS, IŠ VISO:</t>
  </si>
  <si>
    <t>KITI ŠALTINIAI, IŠ VISO:</t>
  </si>
  <si>
    <t>IŠ VISO:</t>
  </si>
  <si>
    <t xml:space="preserve"> TIKSLŲ, UŽDAVINIŲ, PRIEMONIŲ, PRIEMONIŲ IŠLAIDŲ IR PRODUKTO KRITERIJŲ SUVESTINĖ</t>
  </si>
  <si>
    <t>Veiklos plano tikslo kodas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</si>
  <si>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</si>
  <si>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</si>
  <si>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</si>
  <si>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Klaipėdos valstybinio jūrų uosto direkcijos lėšos </t>
    </r>
    <r>
      <rPr>
        <b/>
        <sz val="10"/>
        <rFont val="Times New Roman"/>
        <family val="1"/>
        <charset val="186"/>
      </rPr>
      <t>KVJUD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</si>
  <si>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</si>
  <si>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</si>
  <si>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SB</t>
  </si>
  <si>
    <t>06 Susisiekimo sistemos priežiūros ir plėtros programa</t>
  </si>
  <si>
    <t>03</t>
  </si>
  <si>
    <t>SUSISIEKIMO SISTEMOS PRIEŽIŪROS IR PLĖTROS PROGRAMOS (NR. 06)</t>
  </si>
  <si>
    <t>Didinti gatvių tinklo pralaidumą ir užtikrinti jų tankumą</t>
  </si>
  <si>
    <t>Rekonstruoti ir tiesti gatves</t>
  </si>
  <si>
    <t xml:space="preserve"> Užtikrinti patogios viešojo transporto sistemos funkcionavimą</t>
  </si>
  <si>
    <t>04</t>
  </si>
  <si>
    <t>05</t>
  </si>
  <si>
    <t>06</t>
  </si>
  <si>
    <t>07</t>
  </si>
  <si>
    <t>6</t>
  </si>
  <si>
    <t>Eksploatuojama šviesoforų, vnt.</t>
  </si>
  <si>
    <t>Tiltų ir kelio statinių priežiūra</t>
  </si>
  <si>
    <t>Suremontuota asfaltbetonio dangos duobių gatvėse, ha</t>
  </si>
  <si>
    <t>Parduota lengvatinių bilietų, mln. vnt.</t>
  </si>
  <si>
    <t>Viešojo transporto priežiūros ir paslaugų kokybės kontroliavimas</t>
  </si>
  <si>
    <t>5</t>
  </si>
  <si>
    <t>ES</t>
  </si>
  <si>
    <t>Kt</t>
  </si>
  <si>
    <t>Parengtas techninis projektas, vnt.</t>
  </si>
  <si>
    <t>I</t>
  </si>
  <si>
    <t>KVJUD</t>
  </si>
  <si>
    <t>Centrinės miesto dalies gatvių tinklo modernizavimas:</t>
  </si>
  <si>
    <t>Šiaurinės miesto dalies gatvių tinklo modernizavimas:</t>
  </si>
  <si>
    <t>Pajūrio rekreacinių teritorijų gatvių tinklo modernizavimas:</t>
  </si>
  <si>
    <t>Transporto kompensacijų mokėjimas:</t>
  </si>
  <si>
    <t>Asfaltuotų daugiabučių kiemų dangų remontas</t>
  </si>
  <si>
    <t>Patikrinta viešojo transporto priemonių, tūkst. vnt.</t>
  </si>
  <si>
    <t>1</t>
  </si>
  <si>
    <t>Viešojo transporto paslaugų organizavimas:</t>
  </si>
  <si>
    <t xml:space="preserve">Iš viso  programai:  </t>
  </si>
  <si>
    <t>Pajūrio g. rekonstravimas</t>
  </si>
  <si>
    <t>Pamario gatvės rekonstravimas</t>
  </si>
  <si>
    <t>SB(L)</t>
  </si>
  <si>
    <t>Strateginis tikslas 02. Kurti mieste patrauklią, švarią ir saugią gyvenamąją aplinką</t>
  </si>
  <si>
    <t>Miesto gatvių ženklinimas</t>
  </si>
  <si>
    <t>Prižiūrima žvyruotos dangos, ha</t>
  </si>
  <si>
    <t>Paklota ištisinio asfaltbetonio dangos, ha</t>
  </si>
  <si>
    <t>Eksploatuojama prietaisų, vnt.</t>
  </si>
  <si>
    <t>SB(VR)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</si>
  <si>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</si>
  <si>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Bendri KVJUD ir miesto projektai:</t>
  </si>
  <si>
    <t>SB(VRL)</t>
  </si>
  <si>
    <t>P2.1.2.9</t>
  </si>
  <si>
    <t>Topografinių nuotraukų, išpildomųjų geodezinių nuotraukų įsigijimas, statinių projektų ekspertizių bei kitos inžinerinės paslaugos</t>
  </si>
  <si>
    <t xml:space="preserve"> - vežėjams už lengvatas turinčių keleivių vežimą</t>
  </si>
  <si>
    <t xml:space="preserve"> - moksleiviams</t>
  </si>
  <si>
    <t xml:space="preserve"> - profesinių mokyklų moksleiviams</t>
  </si>
  <si>
    <t>Suženklinta gatvių, ha</t>
  </si>
  <si>
    <t>Eksploatuojama greičio matuoklių, vnt.</t>
  </si>
  <si>
    <t>Parengtas paviljono su aikštele techninis projektas, vnt.</t>
  </si>
  <si>
    <t>Medžiagų tyrimas ir kontroliniai bandymai</t>
  </si>
  <si>
    <t>2.1.2.14</t>
  </si>
  <si>
    <t>2.1.2.11</t>
  </si>
  <si>
    <t>2.1.2.15</t>
  </si>
  <si>
    <t>2.1.2.13</t>
  </si>
  <si>
    <t>2.1.2.2</t>
  </si>
  <si>
    <t>2.1.2.12</t>
  </si>
  <si>
    <t xml:space="preserve">Savivaldybės biudžetas, iš jo: </t>
  </si>
  <si>
    <t xml:space="preserve">Parengtas techninis projektas, vnt. </t>
  </si>
  <si>
    <t>Rytų ir vakarų krypties gatvių tinklo modernizavimas:</t>
  </si>
  <si>
    <t>Šiaurės ir pietų transporto koridorių gatvių tinklo modernizavimas:</t>
  </si>
  <si>
    <r>
      <rPr>
        <sz val="10"/>
        <rFont val="Times New Roman"/>
        <family val="1"/>
        <charset val="186"/>
      </rPr>
      <t>Vietinių rinkliavų likučio lėšos</t>
    </r>
    <r>
      <rPr>
        <b/>
        <sz val="10"/>
        <rFont val="Times New Roman"/>
        <family val="1"/>
        <charset val="186"/>
      </rPr>
      <t xml:space="preserve"> SB(VRL)</t>
    </r>
  </si>
  <si>
    <r>
      <t xml:space="preserve">Žemės pardavimų likučio lėšos </t>
    </r>
    <r>
      <rPr>
        <b/>
        <sz val="10"/>
        <rFont val="Times New Roman"/>
        <family val="1"/>
        <charset val="186"/>
      </rPr>
      <t>SB(ŽPL)</t>
    </r>
  </si>
  <si>
    <t>SB(ŽPL)</t>
  </si>
  <si>
    <t>SB(KPP)</t>
  </si>
  <si>
    <t xml:space="preserve">Ištisinio asfaltbetonio dangos remontas: </t>
  </si>
  <si>
    <t>Kiemų ir privažiuojamųjų kelių  prie biudžetinių įstaigų dangos remontas</t>
  </si>
  <si>
    <t>Asfaltbetonio dangos, žvyruotos dangos ir akmenimis grįstų miesto gatvių dangos remontas</t>
  </si>
  <si>
    <t>Ištisinio asfaltbetonio dangos įrengimas miesto gatvėse ir kiemuose:</t>
  </si>
  <si>
    <t>Eismo reguliavimo infrastruktūros eksploatacija ir įrengimas</t>
  </si>
  <si>
    <t>Mokamo automobilių stovėjimo sistemos mieste kūrimas ir išlaikymas</t>
  </si>
  <si>
    <t>Eismo srautų reguliavimo ir saugumo priemonių įgyvendinimas:</t>
  </si>
  <si>
    <t>2.1.2.8</t>
  </si>
  <si>
    <t>tūkst. Eur</t>
  </si>
  <si>
    <t xml:space="preserve">Diegti eismo srautų reguliavimo ir saugumo priemones </t>
  </si>
  <si>
    <t xml:space="preserve">Eksploatuojama eismo reguliavimo priemonių, tūkst. vnt. </t>
  </si>
  <si>
    <t>P2.1.2.3</t>
  </si>
  <si>
    <t xml:space="preserve">Susisiekimo sistemos objektų pritaikymas neįgaliesiems  </t>
  </si>
  <si>
    <t>2019-ieji metai</t>
  </si>
  <si>
    <t>Klaipėdos miesto viešojo transporto atnaujinimas (autobusų įsigijimas)</t>
  </si>
  <si>
    <t>Klaipėdos miesto viešojo transporto švieslenčių ir informacinių švieslenčių įrengimas ir atnaujinimas</t>
  </si>
  <si>
    <t xml:space="preserve">Įrengta švieslenčių miesto autobusų stotelėse, vnt.  </t>
  </si>
  <si>
    <t>P2.1.2.5</t>
  </si>
  <si>
    <r>
      <rPr>
        <b/>
        <sz val="10"/>
        <rFont val="Times New Roman"/>
        <family val="1"/>
        <charset val="186"/>
      </rPr>
      <t>II etapas.</t>
    </r>
    <r>
      <rPr>
        <sz val="10"/>
        <rFont val="Times New Roman"/>
        <family val="1"/>
        <charset val="186"/>
      </rPr>
      <t xml:space="preserve"> Žiedinės Tilžės g., Mokyklos g. ir Šilutės pl. sankryžos pertvarkymas į šviesoforinę </t>
    </r>
  </si>
  <si>
    <t>Kombinuotų kelionių jungčių (PARK&amp;RIDE) įrengimas (šiaurinėje miesto dalyje)</t>
  </si>
  <si>
    <t>Įdiegta transporto valdymo sistema. Užbaigtumas, proc.</t>
  </si>
  <si>
    <t>Viešojo transporto (autobusų ir maršrutinių taksi) integravimo sistemos įrangos įsigijimas ir atnaujinimas</t>
  </si>
  <si>
    <t>Baltijos pr. ir Šilutės pl. žiedinės sankryžos rekonstravimas</t>
  </si>
  <si>
    <t>- nuostolių, patirtų vežant keleivius vietinio reguliaraus susisiekimo autobusų maršrutais renginių metu, kompensavimas</t>
  </si>
  <si>
    <t>Statybininkų prospekto tęsinio tiesimas nuo Šilutės pl. per LEZ teritoriją iki 141 kelio: II etapas – Lypkių gatvės ruožo nuo Šilutės plento tiesimas</t>
  </si>
  <si>
    <t>Apšviesta pėsčiųjų perėjų, vnt</t>
  </si>
  <si>
    <t xml:space="preserve">Privažiuojamojo kelio prie pastato Debreceno g. 48  įrengimas ir pastato aplinkos sutvarkymas </t>
  </si>
  <si>
    <t>Suteikta gatvių dangų, konstruktyvo ir betoninių gaminių kontrolinių bandymų paslaugų. Užbaigtumas, proc.</t>
  </si>
  <si>
    <t>Eksploatuojama bilietų automatų, vnt.</t>
  </si>
  <si>
    <t>Atlikta kelio įrengimo, aplinkos sutvarkymo darbų. Užbaigtumas, proc.</t>
  </si>
  <si>
    <t>Įrengtas naujas žvejų laivams skirtas slipas (aikštelė, skirta valtims nuleisti ir ištraukti iš vandens). Užbaigtumas, proc.</t>
  </si>
  <si>
    <t xml:space="preserve">Parengtas naujo tilto su pakeliamu mechanizmu statybos techninis projektas, vnt. </t>
  </si>
  <si>
    <t>Kompensuota bilietų moksleiviams, tūkst. vnt.</t>
  </si>
  <si>
    <t>Kompensuota bilietų profesinių mokyklų moksleiviams, tūkst. vnt.</t>
  </si>
  <si>
    <t>Parengtas techninis projektas ir detaliojo plano korekcija, vnt.</t>
  </si>
  <si>
    <t xml:space="preserve">Parengtas rekonstravimo techninis projektas (ruožas nuo Atgimimo aikštės iki Laivų skersgatvio), vnt. </t>
  </si>
  <si>
    <t>Parengtas rekonstravimo techninis projektas (ruožas nuo Laivų skersgatvio iki Artojų g.), vnt.</t>
  </si>
  <si>
    <t>Parengtas rekonstravimo techninis projektas, vnt.</t>
  </si>
  <si>
    <t>Atlikta rekonstravimo darbų. Užbaigtumas, proc.</t>
  </si>
  <si>
    <t>Atlikta gatvės (1374 m ) rekonstravimo darbų. Užbaigtumas, proc.</t>
  </si>
  <si>
    <t>Įstaigų, kurių kiemuose atlikta asfalto dangos remonto darbų, skaičius</t>
  </si>
  <si>
    <t>Kūlių Vartų g. ir Bangų g., Tiltų g., Galinio Pylimo g., Taikos pr. sankryžos rekonstravimas</t>
  </si>
  <si>
    <r>
      <rPr>
        <b/>
        <sz val="10"/>
        <rFont val="Times New Roman"/>
        <family val="1"/>
        <charset val="186"/>
      </rPr>
      <t xml:space="preserve">I etapas. </t>
    </r>
    <r>
      <rPr>
        <sz val="10"/>
        <rFont val="Times New Roman"/>
        <family val="1"/>
        <charset val="186"/>
      </rPr>
      <t>Tilžės g. nuo Šilutės pl. iki geležinkelio pervažos rekonstravimas</t>
    </r>
  </si>
  <si>
    <t xml:space="preserve">Klaipėdos miesto gatvių pėsčiųjų perėjų kryptinis apšvietimas </t>
  </si>
  <si>
    <t>Parengtas II etapo techninis projektas (Klaipėdos g., Virkučių g., Slengių g., Lietaus g., Vaivorykštės g., Griaustinio g. ir Arimų g.), vnt.</t>
  </si>
  <si>
    <t>Kompensuota nuostolingų maršrutų, vnt.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</si>
  <si>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</si>
  <si>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t>Elektromobilių įkrovimo stotelių įrengimas  Klaipėdos mieste</t>
  </si>
  <si>
    <t xml:space="preserve">Nuostolių kompensacijų mokėjimas: </t>
  </si>
  <si>
    <r>
      <t xml:space="preserve">patirtų vykdant keleivinio kelių transporto viešųjų paslaugų </t>
    </r>
    <r>
      <rPr>
        <sz val="10"/>
        <rFont val="Times New Roman"/>
        <family val="1"/>
        <charset val="186"/>
      </rPr>
      <t>vežant keleivius vietinio (miesto) reguliaraus susisiekimo autobusų maršrutais</t>
    </r>
  </si>
  <si>
    <t>patirtų įgyvendinant ES Sanglaudos fondų finansuojamus ekologiškų viešojo transporto  priemonių įsigijimo projektus</t>
  </si>
  <si>
    <t>Parengta galimybių studija, vnt.</t>
  </si>
  <si>
    <t>2020-ųjų metų lėšų projektas</t>
  </si>
  <si>
    <t>2020-ieji metai</t>
  </si>
  <si>
    <t>Atlikta gatvės tiesimo darbų. Užbaigtumas, proc.</t>
  </si>
  <si>
    <t>2.1.2.2.</t>
  </si>
  <si>
    <r>
      <t xml:space="preserve">Programų lėšų likučių lėšos </t>
    </r>
    <r>
      <rPr>
        <b/>
        <sz val="10"/>
        <rFont val="Times New Roman"/>
        <family val="1"/>
        <charset val="186"/>
      </rPr>
      <t xml:space="preserve">SB(L) </t>
    </r>
  </si>
  <si>
    <t xml:space="preserve"> Atlikti kasmetinius miesto susisiekimo infrastruktūros objektų priežiūros ir įrengimo darbus</t>
  </si>
  <si>
    <t>Naujų ekologiškų viešojo transporto ir  alternatyvaus judėjimo projektų įgyvendinimas:</t>
  </si>
  <si>
    <t>Šturmanų g.;</t>
  </si>
  <si>
    <t>Šermukšnių g.;</t>
  </si>
  <si>
    <t>2019 m.</t>
  </si>
  <si>
    <t>2020 m.</t>
  </si>
  <si>
    <t>S. Šimkaus g.;</t>
  </si>
  <si>
    <t>I. Simonaitytės g.;</t>
  </si>
  <si>
    <t>Jurginų g.;</t>
  </si>
  <si>
    <t>Malūnininkų g.;</t>
  </si>
  <si>
    <t>Subsidijuojamų maršrutų skaičius:</t>
  </si>
  <si>
    <t>Atliktas gatvių – Akmenų g. (405 m), Vėjo g. (1373 m), Smėlio g. (960 m) ir Debesų g. (890 m) rekonstravimas. Užbaigtumas, proc.</t>
  </si>
  <si>
    <t>Atliktas gatvių –  Klaipėdos g. (500 m) ir Virkučių g. (1004 m) rekonstravimas. Užbaigtumas, proc.</t>
  </si>
  <si>
    <t>Atliktas gatvių – Slengių g., Lietaus g., Vaivorykštės g., Griaustinio g. ,Arimų g., Vėjo g. (II dalies), Žvaigždžių g. rekonstravimas. Užbaigtumas, proc.</t>
  </si>
  <si>
    <t>Atlikta gatvės (600 m) rekonstravimo darbų.
Užbaigtumas, proc.</t>
  </si>
  <si>
    <t>Atlikta žiedinės sankryžos rekonstravimo darbų. Užbaigtumas, proc.</t>
  </si>
  <si>
    <t>Atlikta Pamario g. (4400 m) rekonstravimo darbų (II-IV etapai). Užbaigtumas, proc.</t>
  </si>
  <si>
    <t>Atlikta prospekto atkarpos rekonstravimo darbų.  Užbaigtumas, proc.</t>
  </si>
  <si>
    <t>10</t>
  </si>
  <si>
    <t>Kelio Klaipėda-Kretinga Nr. 168 (Medelyno g.) rekonstravimas</t>
  </si>
  <si>
    <t>Elektra varomo viešojo transporto naujų galimybių plėtra (DEPO), ELENA</t>
  </si>
  <si>
    <t>Parengtas tramvajaus ir elektrinių autobusų pirkimo strategijos dokumentų paketas, vnt.</t>
  </si>
  <si>
    <t>Įrengta elektromobilių įkrovimo prieigų, vnt.</t>
  </si>
  <si>
    <t>Įdiegta dviračių saugojimo (angl. bike-storing) sistema, vnt.</t>
  </si>
  <si>
    <t>Lengvųjų automobilių taksi  ženklinimo  sprendinių projekto parengimas</t>
  </si>
  <si>
    <t>Parengtas ženklinimo sprendinių projektas, vnt.</t>
  </si>
  <si>
    <t>Įrengta elektros įvadų švieslenčių įrengimui, vnt.</t>
  </si>
  <si>
    <t>Tauralaukio gyvenvietės gatvių rekonstravimas</t>
  </si>
  <si>
    <t xml:space="preserve">Jūrininkų prospekto atkarpos nuo Šilutės pl. iki Minijos g. rekonstrukcija </t>
  </si>
  <si>
    <r>
      <t>Danės g. rekonstravimas (siekiant racionaliai suplanuoti jungtis su Bastionų g., nauju tiltu per Danės upę ir Artojų g.)</t>
    </r>
    <r>
      <rPr>
        <sz val="10"/>
        <color rgb="FFFF0000"/>
        <rFont val="Times New Roman"/>
        <family val="1"/>
        <charset val="186"/>
      </rPr>
      <t xml:space="preserve"> </t>
    </r>
  </si>
  <si>
    <t xml:space="preserve">Naujo įvažiuojamojo kelio (Priešpilio g.) į piliavietę ir Kruizinių laivų terminalą tiesimas </t>
  </si>
  <si>
    <t xml:space="preserve">Puodžių gatvės rekonstravimas  </t>
  </si>
  <si>
    <t xml:space="preserve">Dubliuojančios gatvės nuo Šiltnamių g. iki Klaipėdos g. su pėsčiųjų ir dviračių taku ir įvažomis į Liepojos g. įrengimas                          </t>
  </si>
  <si>
    <t xml:space="preserve">Joniškės g. rekonstravimas (II etapas – nuo Klemiškės g. iki Liepų g., Šienpjovių g.) </t>
  </si>
  <si>
    <r>
      <t>Uostamiesčiai: darnaus judumo principų integravimas (PORT Cities: Integrating Sustainability, PORTIS)</t>
    </r>
    <r>
      <rPr>
        <sz val="10"/>
        <color rgb="FFFF0000"/>
        <rFont val="Times New Roman"/>
        <family val="1"/>
        <charset val="186"/>
      </rPr>
      <t xml:space="preserve"> </t>
    </r>
  </si>
  <si>
    <t>Automobilių stovėjimo aikštelės teritorijoje  Bangų g., Klaipėdoje, įrengimas</t>
  </si>
  <si>
    <t xml:space="preserve">Atlikta gatvės rekonstravimo darbų. Užbaigtumas, proc.
</t>
  </si>
  <si>
    <t>Parengiamieji darbai įgyvendinat gatvių rekonstrukcijos projektus:</t>
  </si>
  <si>
    <t>Ekologiškų viešojo transporto priemonių, kuriomis važiuojant patiriami nuostoliai, vnt.</t>
  </si>
  <si>
    <t>Parengtas (II etapo) techninis projektas, vnt.</t>
  </si>
  <si>
    <t>Įsigyta naujų ekologiškų autobusų, vnt.</t>
  </si>
  <si>
    <t>Atlikta teritorijos buitinių nuotekų remonto darbų. Užbaigtumas, proc.</t>
  </si>
  <si>
    <t>Klaipėdos miestui priklausančių elektromobilių įkrovimo stotelių eksploatavimas ir priežiūra</t>
  </si>
  <si>
    <t>Senamiesčio grindinio atnaujinimas ir universalaus dizaino pritaikymas</t>
  </si>
  <si>
    <t>Įrengta neregių vedimo dangos autobusų stotelėse, vnt</t>
  </si>
  <si>
    <t>Klemiškės g. rekonstravimas</t>
  </si>
  <si>
    <t>SB(ES)</t>
  </si>
  <si>
    <t>2021-ųjų metų lėšų projektas</t>
  </si>
  <si>
    <t>2021-ieji metai</t>
  </si>
  <si>
    <t>Eksploatuojama elektromobilių įkrovimo stotelių, vnt.</t>
  </si>
  <si>
    <t>Atliktas poveikio aplinkai vertinimo dokumentas, vnt.</t>
  </si>
  <si>
    <t>2019-ųjų metų asignavimų planas</t>
  </si>
  <si>
    <t>I, P2</t>
  </si>
  <si>
    <t>P2</t>
  </si>
  <si>
    <r>
      <t xml:space="preserve">P2.1.2.5,  </t>
    </r>
    <r>
      <rPr>
        <b/>
        <sz val="10"/>
        <rFont val="Times New Roman"/>
        <family val="1"/>
        <charset val="186"/>
      </rPr>
      <t>P2</t>
    </r>
  </si>
  <si>
    <r>
      <t xml:space="preserve">P2.1.2.7-8, </t>
    </r>
    <r>
      <rPr>
        <b/>
        <sz val="9"/>
        <rFont val="Times New Roman"/>
        <family val="1"/>
        <charset val="186"/>
      </rPr>
      <t>P2</t>
    </r>
  </si>
  <si>
    <r>
      <t xml:space="preserve">P2.1.2.10, </t>
    </r>
    <r>
      <rPr>
        <b/>
        <sz val="10"/>
        <rFont val="Times New Roman"/>
        <family val="1"/>
        <charset val="186"/>
      </rPr>
      <t>P2</t>
    </r>
  </si>
  <si>
    <t>Atlikta sankryžos rekonstravimo darbų. Užbaigtumas, proc.</t>
  </si>
  <si>
    <t xml:space="preserve">Šalia Klaipėdos Simono Dacho progimnazijos esančio Jūrininkų tako gatvės prailginimas </t>
  </si>
  <si>
    <t xml:space="preserve">Parengtas techninis projektas (planuojama pabaiga 2022 m.), vnt. </t>
  </si>
  <si>
    <t>40</t>
  </si>
  <si>
    <t>70</t>
  </si>
  <si>
    <t>SB(VB)</t>
  </si>
  <si>
    <t>Naujo tilto su pakeliamu mechanizmu per Danę statyba ir prieigų sutvarkymas</t>
  </si>
  <si>
    <t>Atlikta senamiesčio gatvių atnaujinimo darbų. Užbaigtumas, proc.</t>
  </si>
  <si>
    <t>Žvejybos produktų iškrovimo vietos prie jūros Klaipėdos miesto teritorijoje įrengimas</t>
  </si>
  <si>
    <t>LRVB</t>
  </si>
  <si>
    <t>8</t>
  </si>
  <si>
    <t>Įrengta (I etapo) stotelių su įvažomis, vnt.</t>
  </si>
  <si>
    <t>Įrengta (II atapo) stotelių su įvažomis, vnt.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</si>
  <si>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</si>
  <si>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Atlikta naujo tilto statybos ir Bastiono gatvės (I etapo) rekonstravimo darbų. Užbaigtumas, proc.</t>
  </si>
  <si>
    <t>Atlikta eismo juostos įrengimo darbų. Užbaigtumas, proc.</t>
  </si>
  <si>
    <t>Maršrutas į LEZ teritoriją</t>
  </si>
  <si>
    <t>Integruota autobusų ir maršrutinių taksi, vnt.</t>
  </si>
  <si>
    <t>Išmokėta už 2018 m. gautą autobusų integracijos įrangą ir sistemą. Užbaigtumas, proc.</t>
  </si>
  <si>
    <t>Rekonstruotas šviesoforas (Tilžės g. ir Sausio 15-osios g. sankryžoje), vnt.</t>
  </si>
  <si>
    <t>Gedminų g.;</t>
  </si>
  <si>
    <t>Smiltelės g. (atkarpa nuo Taikos pr. iki Minijos g.);</t>
  </si>
  <si>
    <t>Vytauto g. (atkarpa nuo S. Šimkaus g. iki Puodžių g.);</t>
  </si>
  <si>
    <t>Herkaus Manto g. (labiausiai pažeistos atkarpos, įvažos);</t>
  </si>
  <si>
    <t>Šilutės pl. (labiausiai pažeistos atkarpos, įvažos);</t>
  </si>
  <si>
    <t>Mogiliovo  g.  gyvenamojo rajono gatvės;</t>
  </si>
  <si>
    <t>S.Daukanto g.;</t>
  </si>
  <si>
    <t>Atlikta kelio atnaujinimo darbų. Užbaigtumas, proc.</t>
  </si>
  <si>
    <t>Įvažiavimo kelio į Taikos pr. 101;</t>
  </si>
  <si>
    <t>Įvažiavimo kelio ir šalia esančio skvero į Taikos pr. 109 ;</t>
  </si>
  <si>
    <t>Įvažiavimo kelio  į Debreceno g. 61</t>
  </si>
  <si>
    <t>Įvažiavimo kelių atnaujinimas:</t>
  </si>
  <si>
    <t>Prižiūrėta tiltų ir viadukų, vnt.</t>
  </si>
  <si>
    <t>Pėsčiųjų ir dviračių takų, šaligatvių (su dviračių takais) remonto bei įrengimo darbai</t>
  </si>
  <si>
    <t>Viešojo transporto infrastruktūros gerinimas:</t>
  </si>
  <si>
    <t>Keleivinio transporto stotelių su įvažomis Klaipėdos miesto gatvėse projektavimas ir įrengimas</t>
  </si>
  <si>
    <t xml:space="preserve">Atnaujinta elektromobilių įkrovimų stotelių įranga, vnt. </t>
  </si>
  <si>
    <t xml:space="preserve">Neeksploatuojamų požeminių perėjų Šilutės pl. kapitalinis remontas </t>
  </si>
  <si>
    <t xml:space="preserve">Parengtas techninis projektas (2019 m. - Žvejų g., Teatro g., Sukilėlių g., Daržų g., Aukštoji g., Didžioji Vandens g., Vežėjų g., 2020 m. - Tomo ir Pylimo g.), vnt. </t>
  </si>
  <si>
    <t>Atlikta gatvės rekonstravimo ir eismo juostos įrengimo darbų. Užbaigtumas, proc.</t>
  </si>
  <si>
    <t>Tilžės g. nuo Šilutės pl. iki geležinkelio pervažos rekonstravimas, pertvarkant žiedinę Mokyklos g. ir Šilutės pl. sankryžą</t>
  </si>
  <si>
    <t>Šilutės plento ruožo nuo Tilžės g. iki geležinkelio pervažos (iki Kauno g.) rekonstravimas</t>
  </si>
  <si>
    <t>0,25</t>
  </si>
  <si>
    <t>0,19</t>
  </si>
  <si>
    <t>1,3</t>
  </si>
  <si>
    <t>1,8</t>
  </si>
  <si>
    <t>Suremontuota asfaltbetonio dangos duobių kiemuose, ha</t>
  </si>
  <si>
    <t>Atnaujinta šaligatvių miesto gatvėse, ha</t>
  </si>
  <si>
    <t>0,15</t>
  </si>
  <si>
    <t>Suremontuota gatvių akmens grindinio dangos  senamiesčio gatvėse, ha</t>
  </si>
  <si>
    <t>4,5</t>
  </si>
  <si>
    <t>Suremontuota šaligatvių (su dviračių takais), ha</t>
  </si>
  <si>
    <t>Atnaujinta pėsčiųjų takų ir laiptų prie Kultūros centro „Žvejų rūmai“, ha</t>
  </si>
  <si>
    <t>Atnaujinta įvažą ir automobilių stovėjimo  aikštelė Vilniaus Dailės akademijos Klaipėdos fakulteto teritorijoje, ha</t>
  </si>
  <si>
    <t>Įrengta kintamos informacijos ženklų Lideikio g. Užbaigtumas, proc.</t>
  </si>
  <si>
    <t>0,59</t>
  </si>
  <si>
    <t>Atnaujinta dekoratyvinių kelio ženklų stovų, vnt.</t>
  </si>
  <si>
    <t>Nuostolingų maršrutų subsidijavimas priemiesčio ir miesto maršrutus aptarnaujantiems vežėjams</t>
  </si>
  <si>
    <t>S. Daukanto gatvės rekonstravimas nuo H. Manto iki Naujojo Uosto g.</t>
  </si>
  <si>
    <t>Automatinės eismo priežiūros prietaisų eksploatacija</t>
  </si>
  <si>
    <t>KPP(VIP)</t>
  </si>
  <si>
    <r>
      <t xml:space="preserve">Vietinės reikšmės kelių (gatvių) tikslinio finansavimo lėšos  </t>
    </r>
    <r>
      <rPr>
        <b/>
        <sz val="10"/>
        <rFont val="Times New Roman"/>
        <family val="1"/>
        <charset val="186"/>
      </rPr>
      <t>KPP(VIP)</t>
    </r>
  </si>
  <si>
    <r>
      <t xml:space="preserve">Kelių priežiūros ir plėtros programos lėšos įtrauktos į savivaldybės biudžetą </t>
    </r>
    <r>
      <rPr>
        <b/>
        <sz val="10"/>
        <rFont val="Times New Roman"/>
        <family val="1"/>
        <charset val="186"/>
      </rPr>
      <t>SB(KPP)</t>
    </r>
  </si>
  <si>
    <r>
      <t xml:space="preserve">Planuojamos kelių priežiūros ir plėtros programos lėšos </t>
    </r>
    <r>
      <rPr>
        <b/>
        <sz val="10"/>
        <rFont val="Times New Roman"/>
        <family val="1"/>
        <charset val="186"/>
      </rPr>
      <t>SB(KPP)</t>
    </r>
  </si>
  <si>
    <t>I, P2, P6</t>
  </si>
  <si>
    <t>I, P6</t>
  </si>
  <si>
    <t xml:space="preserve">Renginių, kurių metu keleiviams bus taikomos lengvatos, vnt. </t>
  </si>
  <si>
    <t>0,72</t>
  </si>
  <si>
    <r>
      <t>Rekonstruota šviesoforų (Baltijos prospekte atkarpoje tarp Šilutės pl. ir Taikos pr., Šilutės pl. prie AB „Klaipėdos energija“, Taikos pr. ties Žvejų rūmais), vnt.</t>
    </r>
    <r>
      <rPr>
        <sz val="10"/>
        <color theme="0"/>
        <rFont val="Times New Roman"/>
        <family val="1"/>
        <charset val="186"/>
      </rPr>
      <t xml:space="preserve">, Tilžės g. ir Sausio 15-osios g. sankryžoje), </t>
    </r>
  </si>
  <si>
    <t>Maršrutas, kuriais važinės ekologiški autobusai (nuo 2022 m.)</t>
  </si>
  <si>
    <t>priedas</t>
  </si>
  <si>
    <t xml:space="preserve">Klaipėdos miesto savivaldybės susisiekimo sistemos                     priežiūros ir plėtros programos (Nr. 06) aprašymo             
</t>
  </si>
  <si>
    <t xml:space="preserve">2019–2021 M. KLAIPĖDOS MIESTO SAVIVALDYBĖS </t>
  </si>
  <si>
    <t>Sodų bendrija „Vaiteliai“–„Rasa“ kursavimas;</t>
  </si>
  <si>
    <t>Maršruto „Klaipėdos autobusų stotis–Palangos oro uostas“ kursavimas;</t>
  </si>
  <si>
    <t>Naktinis maršrutas;</t>
  </si>
  <si>
    <t>Įrengtas įvažos pratęsimo autobusų stotelėje „Naujasis turgus“  (kryptis į pietinę miesto dalį)   pratęsimas,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</si>
</sst>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L_t_-;\-* #,##0.00\ _L_t_-;_-* &quot;-&quot;??\ _L_t_-;_-@_-"/>
    <numFmt numFmtId="165" formatCode="0.0"/>
    <numFmt numFmtId="166" formatCode="#,##0.0"/>
  </numFmts>
  <fonts count="30" x14ac:knownFonts="1">
    <font>
      <sz val="10"/>
      <name val="Arial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7"/>
      <name val="Times New Roman"/>
      <family val="1"/>
      <charset val="186"/>
    </font>
    <font>
      <sz val="7"/>
      <name val="Arial"/>
      <family val="2"/>
      <charset val="186"/>
    </font>
    <font>
      <b/>
      <sz val="10"/>
      <color indexed="81"/>
      <name val="Tahoma"/>
      <family val="2"/>
      <charset val="186"/>
    </font>
    <font>
      <sz val="10"/>
      <color indexed="81"/>
      <name val="Tahoma"/>
      <family val="2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rgb="FF1F497D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0"/>
      <name val="Times New Roman"/>
      <family val="1"/>
    </font>
    <font>
      <sz val="10"/>
      <color theme="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8" fillId="0" borderId="0"/>
  </cellStyleXfs>
  <cellXfs count="873">
    <xf numFmtId="0" fontId="0" fillId="0" borderId="0" xfId="0"/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" fillId="0" borderId="0" xfId="0" applyFont="1" applyAlignment="1">
      <alignment vertical="center"/>
    </xf>
    <xf numFmtId="164" fontId="2" fillId="0" borderId="0" xfId="1" applyFont="1" applyBorder="1" applyAlignment="1">
      <alignment vertical="top"/>
    </xf>
    <xf numFmtId="0" fontId="8" fillId="0" borderId="0" xfId="0" applyFont="1"/>
    <xf numFmtId="0" fontId="3" fillId="0" borderId="0" xfId="0" applyNumberFormat="1" applyFont="1" applyAlignment="1">
      <alignment vertical="top"/>
    </xf>
    <xf numFmtId="49" fontId="3" fillId="2" borderId="33" xfId="0" applyNumberFormat="1" applyFont="1" applyFill="1" applyBorder="1" applyAlignment="1">
      <alignment horizontal="center" vertical="top"/>
    </xf>
    <xf numFmtId="166" fontId="2" fillId="0" borderId="0" xfId="0" applyNumberFormat="1" applyFont="1" applyAlignment="1">
      <alignment vertical="top"/>
    </xf>
    <xf numFmtId="0" fontId="2" fillId="0" borderId="30" xfId="0" applyFont="1" applyBorder="1" applyAlignment="1">
      <alignment vertical="top"/>
    </xf>
    <xf numFmtId="0" fontId="2" fillId="0" borderId="30" xfId="0" applyFont="1" applyBorder="1" applyAlignment="1">
      <alignment vertical="center"/>
    </xf>
    <xf numFmtId="0" fontId="3" fillId="0" borderId="30" xfId="0" applyNumberFormat="1" applyFont="1" applyBorder="1" applyAlignment="1">
      <alignment vertical="top"/>
    </xf>
    <xf numFmtId="49" fontId="3" fillId="9" borderId="14" xfId="0" applyNumberFormat="1" applyFont="1" applyFill="1" applyBorder="1" applyAlignment="1">
      <alignment horizontal="center" vertical="top" wrapText="1"/>
    </xf>
    <xf numFmtId="0" fontId="2" fillId="7" borderId="27" xfId="0" applyFont="1" applyFill="1" applyBorder="1" applyAlignment="1">
      <alignment vertical="top" wrapText="1"/>
    </xf>
    <xf numFmtId="3" fontId="2" fillId="7" borderId="26" xfId="0" applyNumberFormat="1" applyFont="1" applyFill="1" applyBorder="1" applyAlignment="1">
      <alignment horizontal="center" vertical="top"/>
    </xf>
    <xf numFmtId="3" fontId="2" fillId="7" borderId="25" xfId="0" applyNumberFormat="1" applyFont="1" applyFill="1" applyBorder="1" applyAlignment="1">
      <alignment horizontal="center" vertical="top"/>
    </xf>
    <xf numFmtId="3" fontId="2" fillId="7" borderId="77" xfId="0" applyNumberFormat="1" applyFont="1" applyFill="1" applyBorder="1" applyAlignment="1">
      <alignment horizontal="center" vertical="top"/>
    </xf>
    <xf numFmtId="3" fontId="2" fillId="7" borderId="78" xfId="0" applyNumberFormat="1" applyFont="1" applyFill="1" applyBorder="1" applyAlignment="1">
      <alignment horizontal="center" vertical="top"/>
    </xf>
    <xf numFmtId="3" fontId="2" fillId="0" borderId="11" xfId="0" applyNumberFormat="1" applyFont="1" applyFill="1" applyBorder="1" applyAlignment="1">
      <alignment horizontal="center" vertical="top"/>
    </xf>
    <xf numFmtId="0" fontId="2" fillId="7" borderId="76" xfId="0" applyFont="1" applyFill="1" applyBorder="1" applyAlignment="1">
      <alignment horizontal="left" vertical="top" wrapText="1"/>
    </xf>
    <xf numFmtId="3" fontId="2" fillId="7" borderId="25" xfId="0" applyNumberFormat="1" applyFont="1" applyFill="1" applyBorder="1" applyAlignment="1">
      <alignment horizontal="center" vertical="top" wrapText="1"/>
    </xf>
    <xf numFmtId="166" fontId="2" fillId="0" borderId="10" xfId="0" applyNumberFormat="1" applyFont="1" applyFill="1" applyBorder="1" applyAlignment="1">
      <alignment horizontal="center" vertical="top"/>
    </xf>
    <xf numFmtId="166" fontId="2" fillId="0" borderId="16" xfId="0" applyNumberFormat="1" applyFont="1" applyFill="1" applyBorder="1" applyAlignment="1">
      <alignment horizontal="center" vertical="top"/>
    </xf>
    <xf numFmtId="49" fontId="2" fillId="7" borderId="10" xfId="0" applyNumberFormat="1" applyFont="1" applyFill="1" applyBorder="1" applyAlignment="1">
      <alignment horizontal="center" vertical="top"/>
    </xf>
    <xf numFmtId="3" fontId="2" fillId="0" borderId="0" xfId="0" applyNumberFormat="1" applyFont="1" applyBorder="1" applyAlignment="1">
      <alignment vertical="top"/>
    </xf>
    <xf numFmtId="166" fontId="2" fillId="7" borderId="45" xfId="0" applyNumberFormat="1" applyFont="1" applyFill="1" applyBorder="1" applyAlignment="1">
      <alignment horizontal="center" vertical="top"/>
    </xf>
    <xf numFmtId="166" fontId="2" fillId="7" borderId="16" xfId="0" applyNumberFormat="1" applyFont="1" applyFill="1" applyBorder="1" applyAlignment="1">
      <alignment horizontal="center" vertical="top"/>
    </xf>
    <xf numFmtId="166" fontId="2" fillId="7" borderId="33" xfId="0" applyNumberFormat="1" applyFont="1" applyFill="1" applyBorder="1" applyAlignment="1">
      <alignment horizontal="center" vertical="top"/>
    </xf>
    <xf numFmtId="166" fontId="2" fillId="7" borderId="26" xfId="0" applyNumberFormat="1" applyFont="1" applyFill="1" applyBorder="1" applyAlignment="1">
      <alignment horizontal="center" vertical="top"/>
    </xf>
    <xf numFmtId="166" fontId="2" fillId="7" borderId="25" xfId="0" applyNumberFormat="1" applyFont="1" applyFill="1" applyBorder="1" applyAlignment="1">
      <alignment horizontal="center" vertical="top"/>
    </xf>
    <xf numFmtId="0" fontId="2" fillId="7" borderId="73" xfId="0" applyFont="1" applyFill="1" applyBorder="1" applyAlignment="1">
      <alignment horizontal="left" vertical="top" wrapText="1"/>
    </xf>
    <xf numFmtId="0" fontId="2" fillId="7" borderId="59" xfId="0" applyFont="1" applyFill="1" applyBorder="1" applyAlignment="1">
      <alignment horizontal="center" vertical="top"/>
    </xf>
    <xf numFmtId="0" fontId="2" fillId="7" borderId="32" xfId="0" applyFont="1" applyFill="1" applyBorder="1" applyAlignment="1">
      <alignment horizontal="center" vertical="top"/>
    </xf>
    <xf numFmtId="3" fontId="2" fillId="7" borderId="33" xfId="0" applyNumberFormat="1" applyFont="1" applyFill="1" applyBorder="1" applyAlignment="1">
      <alignment horizontal="center" vertical="top"/>
    </xf>
    <xf numFmtId="3" fontId="2" fillId="7" borderId="77" xfId="0" applyNumberFormat="1" applyFont="1" applyFill="1" applyBorder="1" applyAlignment="1">
      <alignment horizontal="center" vertical="top" wrapText="1"/>
    </xf>
    <xf numFmtId="166" fontId="2" fillId="7" borderId="18" xfId="0" applyNumberFormat="1" applyFont="1" applyFill="1" applyBorder="1" applyAlignment="1">
      <alignment horizontal="center" vertical="top"/>
    </xf>
    <xf numFmtId="166" fontId="2" fillId="0" borderId="0" xfId="0" applyNumberFormat="1" applyFont="1" applyBorder="1" applyAlignment="1">
      <alignment vertical="top"/>
    </xf>
    <xf numFmtId="166" fontId="2" fillId="7" borderId="21" xfId="0" applyNumberFormat="1" applyFont="1" applyFill="1" applyBorder="1" applyAlignment="1">
      <alignment vertical="top"/>
    </xf>
    <xf numFmtId="49" fontId="3" fillId="7" borderId="30" xfId="0" applyNumberFormat="1" applyFont="1" applyFill="1" applyBorder="1" applyAlignment="1">
      <alignment horizontal="center" vertical="top"/>
    </xf>
    <xf numFmtId="3" fontId="2" fillId="0" borderId="33" xfId="0" applyNumberFormat="1" applyFont="1" applyFill="1" applyBorder="1" applyAlignment="1">
      <alignment horizontal="center" vertical="top" wrapText="1"/>
    </xf>
    <xf numFmtId="0" fontId="7" fillId="7" borderId="45" xfId="0" applyFont="1" applyFill="1" applyBorder="1" applyAlignment="1">
      <alignment vertical="top" wrapText="1"/>
    </xf>
    <xf numFmtId="166" fontId="2" fillId="0" borderId="21" xfId="0" applyNumberFormat="1" applyFont="1" applyBorder="1" applyAlignment="1">
      <alignment horizontal="center" vertical="top"/>
    </xf>
    <xf numFmtId="166" fontId="2" fillId="0" borderId="5" xfId="0" applyNumberFormat="1" applyFont="1" applyFill="1" applyBorder="1" applyAlignment="1">
      <alignment horizontal="center" vertical="top"/>
    </xf>
    <xf numFmtId="166" fontId="2" fillId="7" borderId="5" xfId="0" applyNumberFormat="1" applyFont="1" applyFill="1" applyBorder="1" applyAlignment="1">
      <alignment horizontal="center" vertical="top"/>
    </xf>
    <xf numFmtId="166" fontId="2" fillId="0" borderId="27" xfId="0" applyNumberFormat="1" applyFont="1" applyFill="1" applyBorder="1" applyAlignment="1">
      <alignment vertical="top" wrapText="1"/>
    </xf>
    <xf numFmtId="166" fontId="2" fillId="7" borderId="5" xfId="0" applyNumberFormat="1" applyFont="1" applyFill="1" applyBorder="1" applyAlignment="1">
      <alignment horizontal="center" vertical="top" wrapText="1"/>
    </xf>
    <xf numFmtId="166" fontId="2" fillId="3" borderId="9" xfId="0" applyNumberFormat="1" applyFont="1" applyFill="1" applyBorder="1" applyAlignment="1">
      <alignment horizontal="center" vertical="top"/>
    </xf>
    <xf numFmtId="166" fontId="3" fillId="9" borderId="66" xfId="0" applyNumberFormat="1" applyFont="1" applyFill="1" applyBorder="1" applyAlignment="1">
      <alignment horizontal="center" vertical="top"/>
    </xf>
    <xf numFmtId="166" fontId="3" fillId="3" borderId="9" xfId="0" applyNumberFormat="1" applyFont="1" applyFill="1" applyBorder="1" applyAlignment="1">
      <alignment horizontal="center" vertical="top"/>
    </xf>
    <xf numFmtId="166" fontId="2" fillId="0" borderId="14" xfId="0" applyNumberFormat="1" applyFont="1" applyFill="1" applyBorder="1" applyAlignment="1">
      <alignment horizontal="left" vertical="top" wrapText="1"/>
    </xf>
    <xf numFmtId="166" fontId="2" fillId="3" borderId="62" xfId="0" applyNumberFormat="1" applyFont="1" applyFill="1" applyBorder="1" applyAlignment="1">
      <alignment horizontal="center" vertical="top"/>
    </xf>
    <xf numFmtId="166" fontId="2" fillId="3" borderId="21" xfId="0" applyNumberFormat="1" applyFont="1" applyFill="1" applyBorder="1" applyAlignment="1">
      <alignment horizontal="center" vertical="top"/>
    </xf>
    <xf numFmtId="166" fontId="7" fillId="3" borderId="39" xfId="0" applyNumberFormat="1" applyFont="1" applyFill="1" applyBorder="1" applyAlignment="1">
      <alignment horizontal="left" vertical="top" wrapText="1"/>
    </xf>
    <xf numFmtId="166" fontId="2" fillId="7" borderId="91" xfId="0" applyNumberFormat="1" applyFont="1" applyFill="1" applyBorder="1" applyAlignment="1">
      <alignment horizontal="center" vertical="top"/>
    </xf>
    <xf numFmtId="166" fontId="3" fillId="3" borderId="21" xfId="0" applyNumberFormat="1" applyFont="1" applyFill="1" applyBorder="1" applyAlignment="1">
      <alignment horizontal="center" vertical="top"/>
    </xf>
    <xf numFmtId="166" fontId="3" fillId="9" borderId="50" xfId="0" applyNumberFormat="1" applyFont="1" applyFill="1" applyBorder="1" applyAlignment="1">
      <alignment horizontal="center" vertical="top"/>
    </xf>
    <xf numFmtId="166" fontId="3" fillId="2" borderId="3" xfId="0" applyNumberFormat="1" applyFont="1" applyFill="1" applyBorder="1" applyAlignment="1">
      <alignment horizontal="center" vertical="top"/>
    </xf>
    <xf numFmtId="166" fontId="2" fillId="0" borderId="32" xfId="0" applyNumberFormat="1" applyFont="1" applyFill="1" applyBorder="1" applyAlignment="1">
      <alignment horizontal="center" vertical="top"/>
    </xf>
    <xf numFmtId="166" fontId="2" fillId="7" borderId="32" xfId="0" applyNumberFormat="1" applyFont="1" applyFill="1" applyBorder="1" applyAlignment="1">
      <alignment horizontal="center" vertical="top"/>
    </xf>
    <xf numFmtId="166" fontId="2" fillId="7" borderId="76" xfId="0" applyNumberFormat="1" applyFont="1" applyFill="1" applyBorder="1" applyAlignment="1">
      <alignment horizontal="left" vertical="top" wrapText="1"/>
    </xf>
    <xf numFmtId="166" fontId="2" fillId="7" borderId="59" xfId="0" applyNumberFormat="1" applyFont="1" applyFill="1" applyBorder="1" applyAlignment="1">
      <alignment horizontal="center" vertical="top"/>
    </xf>
    <xf numFmtId="166" fontId="2" fillId="7" borderId="46" xfId="0" applyNumberFormat="1" applyFont="1" applyFill="1" applyBorder="1" applyAlignment="1">
      <alignment horizontal="center" vertical="top"/>
    </xf>
    <xf numFmtId="166" fontId="3" fillId="7" borderId="0" xfId="0" applyNumberFormat="1" applyFont="1" applyFill="1" applyBorder="1" applyAlignment="1">
      <alignment horizontal="center" vertical="top"/>
    </xf>
    <xf numFmtId="166" fontId="3" fillId="8" borderId="53" xfId="0" applyNumberFormat="1" applyFont="1" applyFill="1" applyBorder="1" applyAlignment="1">
      <alignment horizontal="center" vertical="top"/>
    </xf>
    <xf numFmtId="166" fontId="3" fillId="9" borderId="51" xfId="0" applyNumberFormat="1" applyFont="1" applyFill="1" applyBorder="1" applyAlignment="1">
      <alignment horizontal="center" vertical="top"/>
    </xf>
    <xf numFmtId="166" fontId="2" fillId="7" borderId="9" xfId="0" applyNumberFormat="1" applyFont="1" applyFill="1" applyBorder="1" applyAlignment="1">
      <alignment horizontal="center" vertical="top"/>
    </xf>
    <xf numFmtId="166" fontId="3" fillId="7" borderId="10" xfId="0" applyNumberFormat="1" applyFont="1" applyFill="1" applyBorder="1" applyAlignment="1">
      <alignment vertical="top"/>
    </xf>
    <xf numFmtId="166" fontId="3" fillId="7" borderId="26" xfId="0" applyNumberFormat="1" applyFont="1" applyFill="1" applyBorder="1" applyAlignment="1">
      <alignment vertical="top"/>
    </xf>
    <xf numFmtId="166" fontId="3" fillId="7" borderId="30" xfId="0" applyNumberFormat="1" applyFont="1" applyFill="1" applyBorder="1" applyAlignment="1">
      <alignment horizontal="center" vertical="top"/>
    </xf>
    <xf numFmtId="166" fontId="2" fillId="0" borderId="37" xfId="0" applyNumberFormat="1" applyFont="1" applyFill="1" applyBorder="1" applyAlignment="1">
      <alignment horizontal="center" vertical="top"/>
    </xf>
    <xf numFmtId="166" fontId="2" fillId="7" borderId="0" xfId="0" applyNumberFormat="1" applyFont="1" applyFill="1" applyBorder="1" applyAlignment="1">
      <alignment horizontal="center" vertical="top"/>
    </xf>
    <xf numFmtId="166" fontId="3" fillId="7" borderId="28" xfId="0" applyNumberFormat="1" applyFont="1" applyFill="1" applyBorder="1" applyAlignment="1">
      <alignment vertical="top"/>
    </xf>
    <xf numFmtId="166" fontId="3" fillId="5" borderId="50" xfId="0" applyNumberFormat="1" applyFont="1" applyFill="1" applyBorder="1" applyAlignment="1">
      <alignment horizontal="center" vertical="top"/>
    </xf>
    <xf numFmtId="166" fontId="2" fillId="0" borderId="0" xfId="0" applyNumberFormat="1" applyFont="1" applyFill="1" applyBorder="1" applyAlignment="1">
      <alignment horizontal="center" vertical="top"/>
    </xf>
    <xf numFmtId="3" fontId="2" fillId="7" borderId="78" xfId="0" applyNumberFormat="1" applyFont="1" applyFill="1" applyBorder="1" applyAlignment="1">
      <alignment horizontal="center" vertical="top" wrapText="1"/>
    </xf>
    <xf numFmtId="166" fontId="3" fillId="7" borderId="18" xfId="0" applyNumberFormat="1" applyFont="1" applyFill="1" applyBorder="1" applyAlignment="1">
      <alignment horizontal="center" vertical="center" wrapText="1"/>
    </xf>
    <xf numFmtId="166" fontId="3" fillId="3" borderId="12" xfId="0" applyNumberFormat="1" applyFont="1" applyFill="1" applyBorder="1" applyAlignment="1">
      <alignment vertical="top" wrapText="1"/>
    </xf>
    <xf numFmtId="166" fontId="8" fillId="7" borderId="26" xfId="0" applyNumberFormat="1" applyFont="1" applyFill="1" applyBorder="1" applyAlignment="1">
      <alignment horizontal="center" vertical="center" textRotation="90" wrapText="1"/>
    </xf>
    <xf numFmtId="166" fontId="3" fillId="3" borderId="39" xfId="0" applyNumberFormat="1" applyFont="1" applyFill="1" applyBorder="1" applyAlignment="1">
      <alignment horizontal="center" vertical="top"/>
    </xf>
    <xf numFmtId="166" fontId="2" fillId="7" borderId="55" xfId="0" applyNumberFormat="1" applyFont="1" applyFill="1" applyBorder="1" applyAlignment="1">
      <alignment horizontal="center" vertical="top"/>
    </xf>
    <xf numFmtId="166" fontId="2" fillId="0" borderId="69" xfId="0" applyNumberFormat="1" applyFont="1" applyBorder="1" applyAlignment="1">
      <alignment horizontal="center" vertical="top"/>
    </xf>
    <xf numFmtId="166" fontId="2" fillId="7" borderId="59" xfId="0" applyNumberFormat="1" applyFont="1" applyFill="1" applyBorder="1" applyAlignment="1">
      <alignment horizontal="center" vertical="top" wrapText="1"/>
    </xf>
    <xf numFmtId="166" fontId="2" fillId="7" borderId="11" xfId="0" applyNumberFormat="1" applyFont="1" applyFill="1" applyBorder="1" applyAlignment="1">
      <alignment horizontal="center" vertical="center" textRotation="90" wrapText="1"/>
    </xf>
    <xf numFmtId="166" fontId="2" fillId="7" borderId="34" xfId="0" applyNumberFormat="1" applyFont="1" applyFill="1" applyBorder="1" applyAlignment="1">
      <alignment horizontal="center" vertical="top"/>
    </xf>
    <xf numFmtId="166" fontId="2" fillId="7" borderId="6" xfId="0" applyNumberFormat="1" applyFont="1" applyFill="1" applyBorder="1" applyAlignment="1">
      <alignment horizontal="center" vertical="top"/>
    </xf>
    <xf numFmtId="166" fontId="2" fillId="7" borderId="27" xfId="0" applyNumberFormat="1" applyFont="1" applyFill="1" applyBorder="1" applyAlignment="1">
      <alignment horizontal="center" vertical="top"/>
    </xf>
    <xf numFmtId="166" fontId="3" fillId="8" borderId="60" xfId="0" applyNumberFormat="1" applyFont="1" applyFill="1" applyBorder="1" applyAlignment="1">
      <alignment horizontal="center" vertical="top"/>
    </xf>
    <xf numFmtId="166" fontId="8" fillId="7" borderId="17" xfId="0" applyNumberFormat="1" applyFont="1" applyFill="1" applyBorder="1" applyAlignment="1">
      <alignment horizontal="center" vertical="center" textRotation="90" wrapText="1"/>
    </xf>
    <xf numFmtId="166" fontId="2" fillId="7" borderId="44" xfId="0" applyNumberFormat="1" applyFont="1" applyFill="1" applyBorder="1" applyAlignment="1">
      <alignment horizontal="center" vertical="center" textRotation="90" wrapText="1"/>
    </xf>
    <xf numFmtId="166" fontId="3" fillId="2" borderId="22" xfId="0" applyNumberFormat="1" applyFont="1" applyFill="1" applyBorder="1" applyAlignment="1">
      <alignment horizontal="center" vertical="top"/>
    </xf>
    <xf numFmtId="166" fontId="3" fillId="9" borderId="60" xfId="0" applyNumberFormat="1" applyFont="1" applyFill="1" applyBorder="1" applyAlignment="1">
      <alignment horizontal="center" vertical="top"/>
    </xf>
    <xf numFmtId="166" fontId="3" fillId="5" borderId="22" xfId="0" applyNumberFormat="1" applyFont="1" applyFill="1" applyBorder="1" applyAlignment="1">
      <alignment horizontal="center" vertical="top"/>
    </xf>
    <xf numFmtId="166" fontId="2" fillId="7" borderId="46" xfId="0" applyNumberFormat="1" applyFont="1" applyFill="1" applyBorder="1" applyAlignment="1">
      <alignment vertical="top"/>
    </xf>
    <xf numFmtId="166" fontId="2" fillId="3" borderId="33" xfId="0" applyNumberFormat="1" applyFont="1" applyFill="1" applyBorder="1" applyAlignment="1">
      <alignment vertical="top" wrapText="1"/>
    </xf>
    <xf numFmtId="166" fontId="2" fillId="0" borderId="59" xfId="0" applyNumberFormat="1" applyFont="1" applyBorder="1" applyAlignment="1">
      <alignment horizontal="center" vertical="top"/>
    </xf>
    <xf numFmtId="166" fontId="2" fillId="0" borderId="46" xfId="0" applyNumberFormat="1" applyFont="1" applyFill="1" applyBorder="1" applyAlignment="1">
      <alignment horizontal="center" vertical="top"/>
    </xf>
    <xf numFmtId="166" fontId="3" fillId="8" borderId="8" xfId="0" applyNumberFormat="1" applyFont="1" applyFill="1" applyBorder="1" applyAlignment="1">
      <alignment horizontal="center" vertical="top"/>
    </xf>
    <xf numFmtId="166" fontId="2" fillId="7" borderId="69" xfId="0" applyNumberFormat="1" applyFont="1" applyFill="1" applyBorder="1" applyAlignment="1">
      <alignment horizontal="center" vertical="top"/>
    </xf>
    <xf numFmtId="166" fontId="3" fillId="0" borderId="0" xfId="0" applyNumberFormat="1" applyFont="1" applyFill="1" applyBorder="1" applyAlignment="1">
      <alignment horizontal="center" vertical="top" wrapText="1"/>
    </xf>
    <xf numFmtId="0" fontId="20" fillId="0" borderId="0" xfId="0" applyFont="1"/>
    <xf numFmtId="0" fontId="2" fillId="0" borderId="58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3" fontId="2" fillId="7" borderId="33" xfId="0" applyNumberFormat="1" applyFont="1" applyFill="1" applyBorder="1" applyAlignment="1">
      <alignment horizontal="center" vertical="top" wrapText="1"/>
    </xf>
    <xf numFmtId="3" fontId="2" fillId="0" borderId="12" xfId="0" applyNumberFormat="1" applyFont="1" applyFill="1" applyBorder="1" applyAlignment="1">
      <alignment horizontal="center" vertical="top" wrapText="1"/>
    </xf>
    <xf numFmtId="3" fontId="2" fillId="7" borderId="82" xfId="0" applyNumberFormat="1" applyFont="1" applyFill="1" applyBorder="1" applyAlignment="1">
      <alignment horizontal="center" vertical="top"/>
    </xf>
    <xf numFmtId="166" fontId="2" fillId="7" borderId="5" xfId="0" applyNumberFormat="1" applyFont="1" applyFill="1" applyBorder="1" applyAlignment="1">
      <alignment vertical="top"/>
    </xf>
    <xf numFmtId="166" fontId="2" fillId="7" borderId="10" xfId="0" applyNumberFormat="1" applyFont="1" applyFill="1" applyBorder="1" applyAlignment="1">
      <alignment vertical="top"/>
    </xf>
    <xf numFmtId="166" fontId="2" fillId="7" borderId="32" xfId="0" applyNumberFormat="1" applyFont="1" applyFill="1" applyBorder="1" applyAlignment="1">
      <alignment vertical="top"/>
    </xf>
    <xf numFmtId="166" fontId="2" fillId="7" borderId="49" xfId="0" applyNumberFormat="1" applyFont="1" applyFill="1" applyBorder="1" applyAlignment="1">
      <alignment horizontal="center" vertical="top"/>
    </xf>
    <xf numFmtId="166" fontId="2" fillId="7" borderId="23" xfId="0" applyNumberFormat="1" applyFont="1" applyFill="1" applyBorder="1" applyAlignment="1">
      <alignment horizontal="center" vertical="top"/>
    </xf>
    <xf numFmtId="166" fontId="2" fillId="7" borderId="37" xfId="0" applyNumberFormat="1" applyFont="1" applyFill="1" applyBorder="1" applyAlignment="1">
      <alignment horizontal="center" vertical="top"/>
    </xf>
    <xf numFmtId="166" fontId="2" fillId="7" borderId="28" xfId="0" applyNumberFormat="1" applyFont="1" applyFill="1" applyBorder="1" applyAlignment="1">
      <alignment horizontal="center" vertical="top"/>
    </xf>
    <xf numFmtId="166" fontId="2" fillId="0" borderId="77" xfId="0" applyNumberFormat="1" applyFont="1" applyFill="1" applyBorder="1" applyAlignment="1">
      <alignment horizontal="center" vertical="top"/>
    </xf>
    <xf numFmtId="49" fontId="2" fillId="7" borderId="77" xfId="0" applyNumberFormat="1" applyFont="1" applyFill="1" applyBorder="1" applyAlignment="1">
      <alignment horizontal="center" vertical="top"/>
    </xf>
    <xf numFmtId="166" fontId="2" fillId="0" borderId="7" xfId="0" applyNumberFormat="1" applyFont="1" applyFill="1" applyBorder="1" applyAlignment="1">
      <alignment horizontal="center" vertical="top"/>
    </xf>
    <xf numFmtId="166" fontId="2" fillId="7" borderId="36" xfId="0" applyNumberFormat="1" applyFont="1" applyFill="1" applyBorder="1" applyAlignment="1">
      <alignment horizontal="center" vertical="top"/>
    </xf>
    <xf numFmtId="49" fontId="2" fillId="7" borderId="45" xfId="0" applyNumberFormat="1" applyFont="1" applyFill="1" applyBorder="1" applyAlignment="1">
      <alignment horizontal="center" vertical="top"/>
    </xf>
    <xf numFmtId="166" fontId="6" fillId="7" borderId="28" xfId="0" applyNumberFormat="1" applyFont="1" applyFill="1" applyBorder="1" applyAlignment="1">
      <alignment horizontal="center" vertical="top" wrapText="1"/>
    </xf>
    <xf numFmtId="166" fontId="2" fillId="7" borderId="26" xfId="0" applyNumberFormat="1" applyFont="1" applyFill="1" applyBorder="1" applyAlignment="1">
      <alignment vertical="top"/>
    </xf>
    <xf numFmtId="166" fontId="2" fillId="7" borderId="59" xfId="0" applyNumberFormat="1" applyFont="1" applyFill="1" applyBorder="1" applyAlignment="1">
      <alignment vertical="top"/>
    </xf>
    <xf numFmtId="3" fontId="2" fillId="7" borderId="93" xfId="0" applyNumberFormat="1" applyFont="1" applyFill="1" applyBorder="1" applyAlignment="1">
      <alignment horizontal="center" vertical="top"/>
    </xf>
    <xf numFmtId="166" fontId="3" fillId="8" borderId="66" xfId="0" applyNumberFormat="1" applyFont="1" applyFill="1" applyBorder="1" applyAlignment="1">
      <alignment horizontal="center" vertical="top"/>
    </xf>
    <xf numFmtId="3" fontId="6" fillId="7" borderId="16" xfId="0" applyNumberFormat="1" applyFont="1" applyFill="1" applyBorder="1" applyAlignment="1">
      <alignment horizontal="center" vertical="top" wrapText="1"/>
    </xf>
    <xf numFmtId="166" fontId="7" fillId="3" borderId="33" xfId="0" applyNumberFormat="1" applyFont="1" applyFill="1" applyBorder="1" applyAlignment="1">
      <alignment horizontal="left" vertical="top" wrapText="1"/>
    </xf>
    <xf numFmtId="166" fontId="2" fillId="7" borderId="27" xfId="0" applyNumberFormat="1" applyFont="1" applyFill="1" applyBorder="1" applyAlignment="1">
      <alignment vertical="top" wrapText="1"/>
    </xf>
    <xf numFmtId="166" fontId="3" fillId="2" borderId="8" xfId="0" applyNumberFormat="1" applyFont="1" applyFill="1" applyBorder="1" applyAlignment="1">
      <alignment horizontal="center" vertical="top"/>
    </xf>
    <xf numFmtId="166" fontId="2" fillId="7" borderId="41" xfId="0" applyNumberFormat="1" applyFont="1" applyFill="1" applyBorder="1" applyAlignment="1">
      <alignment horizontal="center" vertical="top"/>
    </xf>
    <xf numFmtId="166" fontId="2" fillId="7" borderId="47" xfId="0" applyNumberFormat="1" applyFont="1" applyFill="1" applyBorder="1" applyAlignment="1">
      <alignment horizontal="center" vertical="top"/>
    </xf>
    <xf numFmtId="166" fontId="3" fillId="7" borderId="45" xfId="0" applyNumberFormat="1" applyFont="1" applyFill="1" applyBorder="1" applyAlignment="1">
      <alignment vertical="top"/>
    </xf>
    <xf numFmtId="166" fontId="3" fillId="7" borderId="39" xfId="0" applyNumberFormat="1" applyFont="1" applyFill="1" applyBorder="1" applyAlignment="1">
      <alignment vertical="top" wrapText="1"/>
    </xf>
    <xf numFmtId="166" fontId="2" fillId="7" borderId="82" xfId="0" applyNumberFormat="1" applyFont="1" applyFill="1" applyBorder="1" applyAlignment="1">
      <alignment vertical="top" wrapText="1"/>
    </xf>
    <xf numFmtId="166" fontId="2" fillId="7" borderId="39" xfId="0" applyNumberFormat="1" applyFont="1" applyFill="1" applyBorder="1" applyAlignment="1">
      <alignment horizontal="center" vertical="top"/>
    </xf>
    <xf numFmtId="166" fontId="2" fillId="7" borderId="24" xfId="0" applyNumberFormat="1" applyFont="1" applyFill="1" applyBorder="1" applyAlignment="1">
      <alignment horizontal="center" vertical="top"/>
    </xf>
    <xf numFmtId="166" fontId="2" fillId="7" borderId="10" xfId="0" applyNumberFormat="1" applyFont="1" applyFill="1" applyBorder="1" applyAlignment="1">
      <alignment horizontal="center" vertical="top"/>
    </xf>
    <xf numFmtId="166" fontId="2" fillId="7" borderId="73" xfId="0" applyNumberFormat="1" applyFont="1" applyFill="1" applyBorder="1" applyAlignment="1">
      <alignment vertical="top" wrapText="1"/>
    </xf>
    <xf numFmtId="166" fontId="2" fillId="7" borderId="77" xfId="0" applyNumberFormat="1" applyFont="1" applyFill="1" applyBorder="1" applyAlignment="1">
      <alignment vertical="top" wrapText="1"/>
    </xf>
    <xf numFmtId="166" fontId="2" fillId="7" borderId="28" xfId="0" applyNumberFormat="1" applyFont="1" applyFill="1" applyBorder="1" applyAlignment="1">
      <alignment vertical="top" wrapText="1"/>
    </xf>
    <xf numFmtId="166" fontId="2" fillId="7" borderId="4" xfId="0" applyNumberFormat="1" applyFont="1" applyFill="1" applyBorder="1" applyAlignment="1">
      <alignment vertical="top" wrapText="1"/>
    </xf>
    <xf numFmtId="49" fontId="3" fillId="9" borderId="14" xfId="0" applyNumberFormat="1" applyFont="1" applyFill="1" applyBorder="1" applyAlignment="1">
      <alignment horizontal="center" vertical="top"/>
    </xf>
    <xf numFmtId="0" fontId="2" fillId="0" borderId="30" xfId="0" applyFont="1" applyBorder="1" applyAlignment="1">
      <alignment horizontal="center" vertical="top"/>
    </xf>
    <xf numFmtId="166" fontId="2" fillId="3" borderId="10" xfId="0" applyNumberFormat="1" applyFont="1" applyFill="1" applyBorder="1" applyAlignment="1">
      <alignment horizontal="center" vertical="center" textRotation="90" wrapText="1"/>
    </xf>
    <xf numFmtId="166" fontId="3" fillId="7" borderId="23" xfId="0" applyNumberFormat="1" applyFont="1" applyFill="1" applyBorder="1" applyAlignment="1">
      <alignment vertical="top"/>
    </xf>
    <xf numFmtId="166" fontId="17" fillId="7" borderId="27" xfId="0" applyNumberFormat="1" applyFont="1" applyFill="1" applyBorder="1" applyAlignment="1">
      <alignment vertical="top" wrapText="1"/>
    </xf>
    <xf numFmtId="166" fontId="17" fillId="7" borderId="5" xfId="0" applyNumberFormat="1" applyFont="1" applyFill="1" applyBorder="1" applyAlignment="1">
      <alignment horizontal="center" vertical="top"/>
    </xf>
    <xf numFmtId="3" fontId="2" fillId="0" borderId="10" xfId="0" applyNumberFormat="1" applyFont="1" applyFill="1" applyBorder="1" applyAlignment="1">
      <alignment horizontal="center" vertical="top"/>
    </xf>
    <xf numFmtId="3" fontId="2" fillId="0" borderId="23" xfId="0" applyNumberFormat="1" applyFont="1" applyFill="1" applyBorder="1" applyAlignment="1">
      <alignment horizontal="center" vertical="top"/>
    </xf>
    <xf numFmtId="166" fontId="3" fillId="2" borderId="39" xfId="0" applyNumberFormat="1" applyFont="1" applyFill="1" applyBorder="1" applyAlignment="1">
      <alignment horizontal="center" vertical="top"/>
    </xf>
    <xf numFmtId="166" fontId="3" fillId="2" borderId="68" xfId="0" applyNumberFormat="1" applyFont="1" applyFill="1" applyBorder="1" applyAlignment="1">
      <alignment horizontal="center" vertical="top"/>
    </xf>
    <xf numFmtId="3" fontId="2" fillId="7" borderId="23" xfId="0" applyNumberFormat="1" applyFont="1" applyFill="1" applyBorder="1" applyAlignment="1">
      <alignment horizontal="center" vertical="top"/>
    </xf>
    <xf numFmtId="166" fontId="3" fillId="8" borderId="54" xfId="0" applyNumberFormat="1" applyFont="1" applyFill="1" applyBorder="1" applyAlignment="1">
      <alignment horizontal="center" vertical="top"/>
    </xf>
    <xf numFmtId="166" fontId="2" fillId="8" borderId="21" xfId="0" applyNumberFormat="1" applyFont="1" applyFill="1" applyBorder="1" applyAlignment="1">
      <alignment horizontal="center" vertical="top"/>
    </xf>
    <xf numFmtId="166" fontId="3" fillId="5" borderId="21" xfId="0" applyNumberFormat="1" applyFont="1" applyFill="1" applyBorder="1" applyAlignment="1">
      <alignment horizontal="center" vertical="top"/>
    </xf>
    <xf numFmtId="166" fontId="3" fillId="4" borderId="60" xfId="0" applyNumberFormat="1" applyFont="1" applyFill="1" applyBorder="1" applyAlignment="1">
      <alignment horizontal="center" vertical="top"/>
    </xf>
    <xf numFmtId="49" fontId="2" fillId="7" borderId="18" xfId="0" applyNumberFormat="1" applyFont="1" applyFill="1" applyBorder="1" applyAlignment="1">
      <alignment horizontal="left" vertical="top" wrapText="1"/>
    </xf>
    <xf numFmtId="0" fontId="2" fillId="7" borderId="77" xfId="0" applyNumberFormat="1" applyFont="1" applyFill="1" applyBorder="1" applyAlignment="1">
      <alignment horizontal="left" vertical="top" wrapText="1"/>
    </xf>
    <xf numFmtId="166" fontId="2" fillId="7" borderId="85" xfId="0" applyNumberFormat="1" applyFont="1" applyFill="1" applyBorder="1" applyAlignment="1">
      <alignment horizontal="left" vertical="top" wrapText="1"/>
    </xf>
    <xf numFmtId="166" fontId="3" fillId="7" borderId="1" xfId="0" applyNumberFormat="1" applyFont="1" applyFill="1" applyBorder="1" applyAlignment="1">
      <alignment horizontal="center" vertical="top" wrapText="1"/>
    </xf>
    <xf numFmtId="0" fontId="2" fillId="7" borderId="46" xfId="0" applyFont="1" applyFill="1" applyBorder="1" applyAlignment="1">
      <alignment horizontal="center" vertical="top"/>
    </xf>
    <xf numFmtId="3" fontId="6" fillId="7" borderId="69" xfId="0" applyNumberFormat="1" applyFont="1" applyFill="1" applyBorder="1" applyAlignment="1">
      <alignment horizontal="center" vertical="center" wrapText="1"/>
    </xf>
    <xf numFmtId="3" fontId="6" fillId="7" borderId="25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top" wrapText="1"/>
    </xf>
    <xf numFmtId="3" fontId="2" fillId="7" borderId="0" xfId="0" applyNumberFormat="1" applyFont="1" applyFill="1" applyBorder="1" applyAlignment="1">
      <alignment horizontal="center" vertical="top"/>
    </xf>
    <xf numFmtId="3" fontId="2" fillId="7" borderId="69" xfId="0" applyNumberFormat="1" applyFont="1" applyFill="1" applyBorder="1" applyAlignment="1">
      <alignment horizontal="center" vertical="top"/>
    </xf>
    <xf numFmtId="49" fontId="2" fillId="7" borderId="26" xfId="0" applyNumberFormat="1" applyFont="1" applyFill="1" applyBorder="1" applyAlignment="1">
      <alignment horizontal="center" vertical="top"/>
    </xf>
    <xf numFmtId="49" fontId="2" fillId="7" borderId="33" xfId="0" applyNumberFormat="1" applyFont="1" applyFill="1" applyBorder="1" applyAlignment="1">
      <alignment horizontal="center" vertical="top"/>
    </xf>
    <xf numFmtId="166" fontId="2" fillId="7" borderId="19" xfId="0" applyNumberFormat="1" applyFont="1" applyFill="1" applyBorder="1" applyAlignment="1">
      <alignment vertical="top"/>
    </xf>
    <xf numFmtId="0" fontId="2" fillId="7" borderId="45" xfId="0" applyNumberFormat="1" applyFont="1" applyFill="1" applyBorder="1" applyAlignment="1">
      <alignment horizontal="center" vertical="top" wrapText="1"/>
    </xf>
    <xf numFmtId="0" fontId="2" fillId="7" borderId="85" xfId="0" applyNumberFormat="1" applyFont="1" applyFill="1" applyBorder="1" applyAlignment="1">
      <alignment horizontal="center" vertical="top" wrapText="1"/>
    </xf>
    <xf numFmtId="3" fontId="2" fillId="7" borderId="83" xfId="0" applyNumberFormat="1" applyFont="1" applyFill="1" applyBorder="1" applyAlignment="1">
      <alignment horizontal="center" vertical="top"/>
    </xf>
    <xf numFmtId="3" fontId="2" fillId="7" borderId="92" xfId="0" applyNumberFormat="1" applyFont="1" applyFill="1" applyBorder="1" applyAlignment="1">
      <alignment horizontal="center" vertical="top"/>
    </xf>
    <xf numFmtId="166" fontId="8" fillId="7" borderId="42" xfId="0" applyNumberFormat="1" applyFont="1" applyFill="1" applyBorder="1" applyAlignment="1">
      <alignment horizontal="center" vertical="center" textRotation="90" wrapText="1"/>
    </xf>
    <xf numFmtId="3" fontId="2" fillId="7" borderId="44" xfId="0" applyNumberFormat="1" applyFont="1" applyFill="1" applyBorder="1" applyAlignment="1">
      <alignment horizontal="center" vertical="top"/>
    </xf>
    <xf numFmtId="49" fontId="3" fillId="9" borderId="32" xfId="0" applyNumberFormat="1" applyFont="1" applyFill="1" applyBorder="1" applyAlignment="1">
      <alignment horizontal="center" vertical="top"/>
    </xf>
    <xf numFmtId="3" fontId="2" fillId="7" borderId="16" xfId="0" applyNumberFormat="1" applyFont="1" applyFill="1" applyBorder="1" applyAlignment="1">
      <alignment horizontal="center" vertical="top" wrapText="1"/>
    </xf>
    <xf numFmtId="0" fontId="2" fillId="7" borderId="32" xfId="0" applyFont="1" applyFill="1" applyBorder="1" applyAlignment="1">
      <alignment vertical="top"/>
    </xf>
    <xf numFmtId="0" fontId="2" fillId="7" borderId="10" xfId="0" applyFont="1" applyFill="1" applyBorder="1" applyAlignment="1">
      <alignment vertical="top"/>
    </xf>
    <xf numFmtId="0" fontId="2" fillId="7" borderId="19" xfId="0" applyFont="1" applyFill="1" applyBorder="1" applyAlignment="1">
      <alignment vertical="top"/>
    </xf>
    <xf numFmtId="0" fontId="2" fillId="7" borderId="16" xfId="0" applyFont="1" applyFill="1" applyBorder="1" applyAlignment="1">
      <alignment vertical="top"/>
    </xf>
    <xf numFmtId="166" fontId="2" fillId="7" borderId="32" xfId="0" applyNumberFormat="1" applyFont="1" applyFill="1" applyBorder="1" applyAlignment="1">
      <alignment horizontal="center" vertical="top" wrapText="1"/>
    </xf>
    <xf numFmtId="166" fontId="2" fillId="7" borderId="4" xfId="0" applyNumberFormat="1" applyFont="1" applyFill="1" applyBorder="1" applyAlignment="1">
      <alignment horizontal="left" vertical="top" wrapText="1"/>
    </xf>
    <xf numFmtId="166" fontId="2" fillId="7" borderId="0" xfId="0" applyNumberFormat="1" applyFont="1" applyFill="1" applyBorder="1" applyAlignment="1">
      <alignment horizontal="center" vertical="top" wrapText="1"/>
    </xf>
    <xf numFmtId="3" fontId="2" fillId="7" borderId="23" xfId="0" applyNumberFormat="1" applyFont="1" applyFill="1" applyBorder="1" applyAlignment="1">
      <alignment horizontal="center" vertical="top" wrapText="1"/>
    </xf>
    <xf numFmtId="166" fontId="2" fillId="7" borderId="69" xfId="1" applyNumberFormat="1" applyFont="1" applyFill="1" applyBorder="1" applyAlignment="1">
      <alignment horizontal="center" vertical="top"/>
    </xf>
    <xf numFmtId="166" fontId="2" fillId="7" borderId="21" xfId="1" applyNumberFormat="1" applyFont="1" applyFill="1" applyBorder="1" applyAlignment="1">
      <alignment horizontal="center" vertical="top"/>
    </xf>
    <xf numFmtId="166" fontId="3" fillId="2" borderId="51" xfId="0" applyNumberFormat="1" applyFont="1" applyFill="1" applyBorder="1" applyAlignment="1">
      <alignment horizontal="center" vertical="top"/>
    </xf>
    <xf numFmtId="49" fontId="2" fillId="7" borderId="16" xfId="0" applyNumberFormat="1" applyFont="1" applyFill="1" applyBorder="1" applyAlignment="1">
      <alignment horizontal="center" vertical="top"/>
    </xf>
    <xf numFmtId="0" fontId="2" fillId="7" borderId="0" xfId="0" applyFont="1" applyFill="1" applyBorder="1" applyAlignment="1">
      <alignment vertical="top"/>
    </xf>
    <xf numFmtId="166" fontId="2" fillId="7" borderId="4" xfId="0" applyNumberFormat="1" applyFont="1" applyFill="1" applyBorder="1" applyAlignment="1">
      <alignment horizontal="center" vertical="top"/>
    </xf>
    <xf numFmtId="3" fontId="2" fillId="7" borderId="85" xfId="0" applyNumberFormat="1" applyFont="1" applyFill="1" applyBorder="1" applyAlignment="1">
      <alignment horizontal="center" vertical="top"/>
    </xf>
    <xf numFmtId="166" fontId="2" fillId="7" borderId="23" xfId="0" applyNumberFormat="1" applyFont="1" applyFill="1" applyBorder="1" applyAlignment="1">
      <alignment horizontal="center" vertical="center" textRotation="90" wrapText="1"/>
    </xf>
    <xf numFmtId="166" fontId="3" fillId="7" borderId="45" xfId="0" applyNumberFormat="1" applyFont="1" applyFill="1" applyBorder="1" applyAlignment="1">
      <alignment vertical="top" wrapText="1"/>
    </xf>
    <xf numFmtId="166" fontId="3" fillId="7" borderId="33" xfId="0" applyNumberFormat="1" applyFont="1" applyFill="1" applyBorder="1" applyAlignment="1">
      <alignment vertical="top" wrapText="1"/>
    </xf>
    <xf numFmtId="49" fontId="2" fillId="7" borderId="18" xfId="0" applyNumberFormat="1" applyFont="1" applyFill="1" applyBorder="1" applyAlignment="1">
      <alignment horizontal="center" vertical="top"/>
    </xf>
    <xf numFmtId="49" fontId="2" fillId="7" borderId="90" xfId="0" applyNumberFormat="1" applyFont="1" applyFill="1" applyBorder="1" applyAlignment="1">
      <alignment horizontal="center" vertical="top"/>
    </xf>
    <xf numFmtId="166" fontId="2" fillId="7" borderId="55" xfId="0" applyNumberFormat="1" applyFont="1" applyFill="1" applyBorder="1" applyAlignment="1">
      <alignment horizontal="center" vertical="top" wrapText="1"/>
    </xf>
    <xf numFmtId="166" fontId="3" fillId="3" borderId="69" xfId="0" applyNumberFormat="1" applyFont="1" applyFill="1" applyBorder="1" applyAlignment="1">
      <alignment horizontal="center" vertical="top"/>
    </xf>
    <xf numFmtId="166" fontId="2" fillId="7" borderId="46" xfId="0" applyNumberFormat="1" applyFont="1" applyFill="1" applyBorder="1" applyAlignment="1">
      <alignment horizontal="center" vertical="top" wrapText="1"/>
    </xf>
    <xf numFmtId="166" fontId="2" fillId="0" borderId="9" xfId="0" applyNumberFormat="1" applyFont="1" applyBorder="1" applyAlignment="1">
      <alignment horizontal="center" vertical="top"/>
    </xf>
    <xf numFmtId="3" fontId="2" fillId="7" borderId="45" xfId="0" applyNumberFormat="1" applyFont="1" applyFill="1" applyBorder="1" applyAlignment="1">
      <alignment horizontal="center" vertical="top" wrapText="1"/>
    </xf>
    <xf numFmtId="166" fontId="17" fillId="7" borderId="6" xfId="0" applyNumberFormat="1" applyFont="1" applyFill="1" applyBorder="1" applyAlignment="1">
      <alignment horizontal="center" vertical="top"/>
    </xf>
    <xf numFmtId="166" fontId="4" fillId="3" borderId="33" xfId="0" applyNumberFormat="1" applyFont="1" applyFill="1" applyBorder="1" applyAlignment="1">
      <alignment horizontal="center" vertical="center" textRotation="90" wrapText="1"/>
    </xf>
    <xf numFmtId="166" fontId="3" fillId="7" borderId="43" xfId="0" applyNumberFormat="1" applyFont="1" applyFill="1" applyBorder="1" applyAlignment="1">
      <alignment horizontal="center" vertical="top"/>
    </xf>
    <xf numFmtId="166" fontId="2" fillId="3" borderId="45" xfId="0" applyNumberFormat="1" applyFont="1" applyFill="1" applyBorder="1" applyAlignment="1">
      <alignment vertical="top" wrapText="1"/>
    </xf>
    <xf numFmtId="166" fontId="17" fillId="7" borderId="27" xfId="0" applyNumberFormat="1" applyFont="1" applyFill="1" applyBorder="1" applyAlignment="1">
      <alignment horizontal="left" vertical="top" wrapText="1"/>
    </xf>
    <xf numFmtId="166" fontId="2" fillId="0" borderId="83" xfId="0" applyNumberFormat="1" applyFont="1" applyFill="1" applyBorder="1" applyAlignment="1">
      <alignment horizontal="center" vertical="top"/>
    </xf>
    <xf numFmtId="166" fontId="2" fillId="7" borderId="1" xfId="0" applyNumberFormat="1" applyFont="1" applyFill="1" applyBorder="1" applyAlignment="1">
      <alignment vertical="top" wrapText="1"/>
    </xf>
    <xf numFmtId="166" fontId="2" fillId="7" borderId="19" xfId="0" applyNumberFormat="1" applyFont="1" applyFill="1" applyBorder="1" applyAlignment="1">
      <alignment horizontal="center" vertical="top"/>
    </xf>
    <xf numFmtId="3" fontId="2" fillId="0" borderId="0" xfId="0" applyNumberFormat="1" applyFont="1" applyFill="1" applyBorder="1" applyAlignment="1">
      <alignment horizontal="center" vertical="top"/>
    </xf>
    <xf numFmtId="3" fontId="21" fillId="7" borderId="18" xfId="0" applyNumberFormat="1" applyFont="1" applyFill="1" applyBorder="1" applyAlignment="1">
      <alignment horizontal="center" vertical="top"/>
    </xf>
    <xf numFmtId="3" fontId="21" fillId="7" borderId="10" xfId="1" applyNumberFormat="1" applyFont="1" applyFill="1" applyBorder="1" applyAlignment="1">
      <alignment horizontal="center" vertical="top" wrapText="1"/>
    </xf>
    <xf numFmtId="49" fontId="2" fillId="7" borderId="43" xfId="0" applyNumberFormat="1" applyFont="1" applyFill="1" applyBorder="1" applyAlignment="1">
      <alignment horizontal="center" vertical="top"/>
    </xf>
    <xf numFmtId="49" fontId="2" fillId="7" borderId="19" xfId="0" applyNumberFormat="1" applyFont="1" applyFill="1" applyBorder="1" applyAlignment="1">
      <alignment horizontal="center" vertical="top"/>
    </xf>
    <xf numFmtId="49" fontId="2" fillId="7" borderId="95" xfId="0" applyNumberFormat="1" applyFont="1" applyFill="1" applyBorder="1" applyAlignment="1">
      <alignment horizontal="center" vertical="top"/>
    </xf>
    <xf numFmtId="49" fontId="2" fillId="7" borderId="93" xfId="0" applyNumberFormat="1" applyFont="1" applyFill="1" applyBorder="1" applyAlignment="1">
      <alignment horizontal="center" vertical="top"/>
    </xf>
    <xf numFmtId="49" fontId="2" fillId="7" borderId="25" xfId="0" applyNumberFormat="1" applyFont="1" applyFill="1" applyBorder="1" applyAlignment="1">
      <alignment horizontal="center" vertical="top"/>
    </xf>
    <xf numFmtId="3" fontId="21" fillId="7" borderId="10" xfId="0" applyNumberFormat="1" applyFont="1" applyFill="1" applyBorder="1" applyAlignment="1">
      <alignment horizontal="center" vertical="top"/>
    </xf>
    <xf numFmtId="3" fontId="21" fillId="7" borderId="26" xfId="0" applyNumberFormat="1" applyFont="1" applyFill="1" applyBorder="1" applyAlignment="1">
      <alignment horizontal="center" vertical="top"/>
    </xf>
    <xf numFmtId="3" fontId="21" fillId="7" borderId="0" xfId="0" applyNumberFormat="1" applyFont="1" applyFill="1" applyBorder="1" applyAlignment="1">
      <alignment horizontal="center" vertical="top"/>
    </xf>
    <xf numFmtId="166" fontId="2" fillId="7" borderId="21" xfId="0" applyNumberFormat="1" applyFont="1" applyFill="1" applyBorder="1" applyAlignment="1">
      <alignment horizontal="center"/>
    </xf>
    <xf numFmtId="166" fontId="2" fillId="7" borderId="69" xfId="0" applyNumberFormat="1" applyFont="1" applyFill="1" applyBorder="1" applyAlignment="1">
      <alignment horizontal="center"/>
    </xf>
    <xf numFmtId="166" fontId="22" fillId="7" borderId="45" xfId="0" applyNumberFormat="1" applyFont="1" applyFill="1" applyBorder="1" applyAlignment="1">
      <alignment horizontal="center" vertical="top"/>
    </xf>
    <xf numFmtId="3" fontId="21" fillId="7" borderId="25" xfId="0" applyNumberFormat="1" applyFont="1" applyFill="1" applyBorder="1" applyAlignment="1">
      <alignment horizontal="center" vertical="top"/>
    </xf>
    <xf numFmtId="3" fontId="6" fillId="7" borderId="10" xfId="0" applyNumberFormat="1" applyFont="1" applyFill="1" applyBorder="1" applyAlignment="1">
      <alignment horizontal="center" vertical="top" wrapText="1"/>
    </xf>
    <xf numFmtId="0" fontId="21" fillId="7" borderId="6" xfId="0" applyFont="1" applyFill="1" applyBorder="1" applyAlignment="1">
      <alignment vertical="top" wrapText="1"/>
    </xf>
    <xf numFmtId="0" fontId="21" fillId="7" borderId="27" xfId="0" applyFont="1" applyFill="1" applyBorder="1" applyAlignment="1">
      <alignment vertical="top" wrapText="1"/>
    </xf>
    <xf numFmtId="3" fontId="6" fillId="7" borderId="0" xfId="0" applyNumberFormat="1" applyFont="1" applyFill="1" applyBorder="1" applyAlignment="1">
      <alignment horizontal="center" vertical="top" wrapText="1"/>
    </xf>
    <xf numFmtId="3" fontId="6" fillId="7" borderId="19" xfId="0" applyNumberFormat="1" applyFont="1" applyFill="1" applyBorder="1" applyAlignment="1">
      <alignment horizontal="center" vertical="top" wrapText="1"/>
    </xf>
    <xf numFmtId="166" fontId="2" fillId="7" borderId="77" xfId="0" applyNumberFormat="1" applyFont="1" applyFill="1" applyBorder="1" applyAlignment="1">
      <alignment horizontal="left" vertical="top" wrapText="1"/>
    </xf>
    <xf numFmtId="0" fontId="2" fillId="7" borderId="27" xfId="0" applyFont="1" applyFill="1" applyBorder="1" applyAlignment="1">
      <alignment horizontal="left" vertical="top" wrapText="1"/>
    </xf>
    <xf numFmtId="166" fontId="2" fillId="3" borderId="10" xfId="0" applyNumberFormat="1" applyFont="1" applyFill="1" applyBorder="1" applyAlignment="1">
      <alignment horizontal="left" vertical="top" wrapText="1"/>
    </xf>
    <xf numFmtId="166" fontId="3" fillId="7" borderId="21" xfId="0" applyNumberFormat="1" applyFont="1" applyFill="1" applyBorder="1" applyAlignment="1">
      <alignment horizontal="center" vertical="top"/>
    </xf>
    <xf numFmtId="166" fontId="3" fillId="7" borderId="59" xfId="0" applyNumberFormat="1" applyFont="1" applyFill="1" applyBorder="1" applyAlignment="1">
      <alignment horizontal="center" vertical="top"/>
    </xf>
    <xf numFmtId="166" fontId="2" fillId="7" borderId="99" xfId="0" applyNumberFormat="1" applyFont="1" applyFill="1" applyBorder="1" applyAlignment="1">
      <alignment horizontal="center" vertical="top"/>
    </xf>
    <xf numFmtId="166" fontId="11" fillId="7" borderId="10" xfId="0" applyNumberFormat="1" applyFont="1" applyFill="1" applyBorder="1" applyAlignment="1">
      <alignment horizontal="center" vertical="center" wrapText="1"/>
    </xf>
    <xf numFmtId="166" fontId="2" fillId="7" borderId="45" xfId="0" applyNumberFormat="1" applyFont="1" applyFill="1" applyBorder="1" applyAlignment="1">
      <alignment vertical="top"/>
    </xf>
    <xf numFmtId="166" fontId="12" fillId="7" borderId="5" xfId="0" applyNumberFormat="1" applyFont="1" applyFill="1" applyBorder="1" applyAlignment="1">
      <alignment horizontal="center" vertical="top"/>
    </xf>
    <xf numFmtId="166" fontId="3" fillId="7" borderId="69" xfId="0" applyNumberFormat="1" applyFont="1" applyFill="1" applyBorder="1" applyAlignment="1">
      <alignment horizontal="center" vertical="top" textRotation="90" wrapText="1"/>
    </xf>
    <xf numFmtId="49" fontId="2" fillId="7" borderId="0" xfId="0" applyNumberFormat="1" applyFont="1" applyFill="1" applyBorder="1" applyAlignment="1">
      <alignment horizontal="center" vertical="top"/>
    </xf>
    <xf numFmtId="49" fontId="2" fillId="7" borderId="69" xfId="0" applyNumberFormat="1" applyFont="1" applyFill="1" applyBorder="1" applyAlignment="1">
      <alignment horizontal="center" vertical="top"/>
    </xf>
    <xf numFmtId="3" fontId="2" fillId="7" borderId="90" xfId="0" applyNumberFormat="1" applyFont="1" applyFill="1" applyBorder="1" applyAlignment="1">
      <alignment horizontal="center" vertical="top"/>
    </xf>
    <xf numFmtId="3" fontId="2" fillId="7" borderId="95" xfId="0" applyNumberFormat="1" applyFont="1" applyFill="1" applyBorder="1" applyAlignment="1">
      <alignment horizontal="center" vertical="top"/>
    </xf>
    <xf numFmtId="3" fontId="6" fillId="7" borderId="43" xfId="0" applyNumberFormat="1" applyFont="1" applyFill="1" applyBorder="1" applyAlignment="1">
      <alignment horizontal="center" vertical="center" wrapText="1"/>
    </xf>
    <xf numFmtId="3" fontId="6" fillId="7" borderId="19" xfId="0" applyNumberFormat="1" applyFont="1" applyFill="1" applyBorder="1" applyAlignment="1">
      <alignment horizontal="center" vertical="center" wrapText="1"/>
    </xf>
    <xf numFmtId="166" fontId="2" fillId="7" borderId="0" xfId="0" applyNumberFormat="1" applyFont="1" applyFill="1" applyBorder="1" applyAlignment="1">
      <alignment vertical="top"/>
    </xf>
    <xf numFmtId="166" fontId="2" fillId="7" borderId="69" xfId="0" applyNumberFormat="1" applyFont="1" applyFill="1" applyBorder="1" applyAlignment="1">
      <alignment vertical="top"/>
    </xf>
    <xf numFmtId="3" fontId="21" fillId="7" borderId="69" xfId="0" applyNumberFormat="1" applyFont="1" applyFill="1" applyBorder="1" applyAlignment="1">
      <alignment horizontal="center" vertical="top"/>
    </xf>
    <xf numFmtId="166" fontId="8" fillId="7" borderId="8" xfId="0" applyNumberFormat="1" applyFont="1" applyFill="1" applyBorder="1" applyAlignment="1">
      <alignment vertical="top" wrapText="1"/>
    </xf>
    <xf numFmtId="166" fontId="3" fillId="3" borderId="45" xfId="0" applyNumberFormat="1" applyFont="1" applyFill="1" applyBorder="1" applyAlignment="1">
      <alignment horizontal="center" vertical="top" wrapText="1"/>
    </xf>
    <xf numFmtId="0" fontId="2" fillId="7" borderId="30" xfId="0" applyFont="1" applyFill="1" applyBorder="1" applyAlignment="1">
      <alignment vertical="top"/>
    </xf>
    <xf numFmtId="0" fontId="20" fillId="0" borderId="0" xfId="0" applyFont="1" applyFill="1"/>
    <xf numFmtId="165" fontId="2" fillId="7" borderId="0" xfId="0" applyNumberFormat="1" applyFont="1" applyFill="1" applyBorder="1" applyAlignment="1">
      <alignment horizontal="center" vertical="top"/>
    </xf>
    <xf numFmtId="165" fontId="2" fillId="7" borderId="5" xfId="0" applyNumberFormat="1" applyFont="1" applyFill="1" applyBorder="1" applyAlignment="1">
      <alignment horizontal="center" vertical="top"/>
    </xf>
    <xf numFmtId="49" fontId="2" fillId="7" borderId="75" xfId="0" applyNumberFormat="1" applyFont="1" applyFill="1" applyBorder="1" applyAlignment="1">
      <alignment horizontal="center" vertical="top"/>
    </xf>
    <xf numFmtId="166" fontId="7" fillId="3" borderId="45" xfId="0" applyNumberFormat="1" applyFont="1" applyFill="1" applyBorder="1" applyAlignment="1">
      <alignment horizontal="left" vertical="top" wrapText="1"/>
    </xf>
    <xf numFmtId="3" fontId="2" fillId="7" borderId="39" xfId="0" applyNumberFormat="1" applyFont="1" applyFill="1" applyBorder="1" applyAlignment="1">
      <alignment horizontal="center" vertical="top" wrapText="1"/>
    </xf>
    <xf numFmtId="3" fontId="2" fillId="7" borderId="24" xfId="0" applyNumberFormat="1" applyFont="1" applyFill="1" applyBorder="1" applyAlignment="1">
      <alignment horizontal="center" vertical="top" wrapText="1"/>
    </xf>
    <xf numFmtId="3" fontId="2" fillId="0" borderId="81" xfId="0" applyNumberFormat="1" applyFont="1" applyFill="1" applyBorder="1" applyAlignment="1">
      <alignment horizontal="center" vertical="top"/>
    </xf>
    <xf numFmtId="166" fontId="2" fillId="7" borderId="29" xfId="0" applyNumberFormat="1" applyFont="1" applyFill="1" applyBorder="1" applyAlignment="1">
      <alignment horizontal="center" vertical="top"/>
    </xf>
    <xf numFmtId="166" fontId="2" fillId="7" borderId="16" xfId="0" applyNumberFormat="1" applyFont="1" applyFill="1" applyBorder="1" applyAlignment="1">
      <alignment vertical="top"/>
    </xf>
    <xf numFmtId="0" fontId="2" fillId="10" borderId="21" xfId="0" applyFont="1" applyFill="1" applyBorder="1" applyAlignment="1">
      <alignment horizontal="center" vertical="center"/>
    </xf>
    <xf numFmtId="0" fontId="2" fillId="10" borderId="59" xfId="0" applyFont="1" applyFill="1" applyBorder="1" applyAlignment="1">
      <alignment horizontal="center" vertical="center" wrapText="1"/>
    </xf>
    <xf numFmtId="166" fontId="14" fillId="7" borderId="26" xfId="0" applyNumberFormat="1" applyFont="1" applyFill="1" applyBorder="1" applyAlignment="1">
      <alignment horizontal="center" vertical="center" wrapText="1"/>
    </xf>
    <xf numFmtId="3" fontId="2" fillId="3" borderId="18" xfId="0" applyNumberFormat="1" applyFont="1" applyFill="1" applyBorder="1" applyAlignment="1">
      <alignment horizontal="center" vertical="top" wrapText="1"/>
    </xf>
    <xf numFmtId="3" fontId="6" fillId="7" borderId="45" xfId="0" applyNumberFormat="1" applyFont="1" applyFill="1" applyBorder="1" applyAlignment="1">
      <alignment horizontal="center" vertical="center" wrapText="1"/>
    </xf>
    <xf numFmtId="3" fontId="6" fillId="7" borderId="16" xfId="0" applyNumberFormat="1" applyFont="1" applyFill="1" applyBorder="1" applyAlignment="1">
      <alignment horizontal="center" vertical="center" wrapText="1"/>
    </xf>
    <xf numFmtId="3" fontId="21" fillId="7" borderId="16" xfId="0" applyNumberFormat="1" applyFont="1" applyFill="1" applyBorder="1" applyAlignment="1">
      <alignment horizontal="center" vertical="top"/>
    </xf>
    <xf numFmtId="3" fontId="2" fillId="7" borderId="24" xfId="0" applyNumberFormat="1" applyFont="1" applyFill="1" applyBorder="1" applyAlignment="1">
      <alignment horizontal="center" vertical="top"/>
    </xf>
    <xf numFmtId="49" fontId="3" fillId="7" borderId="39" xfId="0" applyNumberFormat="1" applyFont="1" applyFill="1" applyBorder="1" applyAlignment="1">
      <alignment horizontal="center" vertical="top"/>
    </xf>
    <xf numFmtId="3" fontId="6" fillId="7" borderId="16" xfId="0" applyNumberFormat="1" applyFont="1" applyFill="1" applyBorder="1" applyAlignment="1">
      <alignment horizontal="center" vertical="top"/>
    </xf>
    <xf numFmtId="0" fontId="2" fillId="7" borderId="19" xfId="0" applyFont="1" applyFill="1" applyBorder="1" applyAlignment="1">
      <alignment horizontal="right" vertical="center"/>
    </xf>
    <xf numFmtId="0" fontId="23" fillId="7" borderId="25" xfId="0" applyFont="1" applyFill="1" applyBorder="1" applyAlignment="1">
      <alignment horizontal="right" vertical="center"/>
    </xf>
    <xf numFmtId="49" fontId="3" fillId="2" borderId="23" xfId="0" applyNumberFormat="1" applyFont="1" applyFill="1" applyBorder="1" applyAlignment="1">
      <alignment horizontal="center" vertical="top"/>
    </xf>
    <xf numFmtId="166" fontId="8" fillId="7" borderId="4" xfId="0" applyNumberFormat="1" applyFont="1" applyFill="1" applyBorder="1" applyAlignment="1">
      <alignment vertical="top" wrapText="1"/>
    </xf>
    <xf numFmtId="49" fontId="3" fillId="7" borderId="16" xfId="0" applyNumberFormat="1" applyFont="1" applyFill="1" applyBorder="1" applyAlignment="1">
      <alignment horizontal="center" vertical="top"/>
    </xf>
    <xf numFmtId="166" fontId="2" fillId="3" borderId="32" xfId="0" applyNumberFormat="1" applyFont="1" applyFill="1" applyBorder="1" applyAlignment="1">
      <alignment horizontal="center" vertical="top"/>
    </xf>
    <xf numFmtId="166" fontId="17" fillId="7" borderId="17" xfId="0" applyNumberFormat="1" applyFont="1" applyFill="1" applyBorder="1" applyAlignment="1">
      <alignment horizontal="center" vertical="center" textRotation="90" wrapText="1"/>
    </xf>
    <xf numFmtId="3" fontId="2" fillId="0" borderId="98" xfId="0" applyNumberFormat="1" applyFont="1" applyFill="1" applyBorder="1" applyAlignment="1">
      <alignment horizontal="center" vertical="top"/>
    </xf>
    <xf numFmtId="3" fontId="2" fillId="0" borderId="96" xfId="0" applyNumberFormat="1" applyFont="1" applyFill="1" applyBorder="1" applyAlignment="1">
      <alignment horizontal="center" vertical="top"/>
    </xf>
    <xf numFmtId="166" fontId="2" fillId="7" borderId="35" xfId="0" applyNumberFormat="1" applyFont="1" applyFill="1" applyBorder="1" applyAlignment="1">
      <alignment vertical="top" wrapText="1"/>
    </xf>
    <xf numFmtId="166" fontId="3" fillId="7" borderId="19" xfId="0" applyNumberFormat="1" applyFont="1" applyFill="1" applyBorder="1" applyAlignment="1">
      <alignment horizontal="center" vertical="top"/>
    </xf>
    <xf numFmtId="166" fontId="2" fillId="7" borderId="14" xfId="0" applyNumberFormat="1" applyFont="1" applyFill="1" applyBorder="1" applyAlignment="1">
      <alignment horizontal="left" vertical="top" wrapText="1"/>
    </xf>
    <xf numFmtId="166" fontId="2" fillId="7" borderId="20" xfId="0" applyNumberFormat="1" applyFont="1" applyFill="1" applyBorder="1" applyAlignment="1">
      <alignment horizontal="center" vertical="top"/>
    </xf>
    <xf numFmtId="166" fontId="2" fillId="7" borderId="61" xfId="0" applyNumberFormat="1" applyFont="1" applyFill="1" applyBorder="1" applyAlignment="1">
      <alignment horizontal="center" vertical="top"/>
    </xf>
    <xf numFmtId="166" fontId="2" fillId="7" borderId="1" xfId="0" applyNumberFormat="1" applyFont="1" applyFill="1" applyBorder="1" applyAlignment="1">
      <alignment horizontal="center" vertical="top"/>
    </xf>
    <xf numFmtId="3" fontId="2" fillId="0" borderId="15" xfId="0" applyNumberFormat="1" applyFont="1" applyFill="1" applyBorder="1" applyAlignment="1">
      <alignment horizontal="center" vertical="top"/>
    </xf>
    <xf numFmtId="166" fontId="3" fillId="2" borderId="60" xfId="0" applyNumberFormat="1" applyFont="1" applyFill="1" applyBorder="1" applyAlignment="1">
      <alignment horizontal="center" vertical="top"/>
    </xf>
    <xf numFmtId="3" fontId="6" fillId="7" borderId="75" xfId="0" applyNumberFormat="1" applyFont="1" applyFill="1" applyBorder="1" applyAlignment="1">
      <alignment horizontal="center" vertical="top"/>
    </xf>
    <xf numFmtId="3" fontId="2" fillId="7" borderId="74" xfId="0" applyNumberFormat="1" applyFont="1" applyFill="1" applyBorder="1" applyAlignment="1">
      <alignment horizontal="center" vertical="top" wrapText="1"/>
    </xf>
    <xf numFmtId="166" fontId="1" fillId="7" borderId="18" xfId="0" applyNumberFormat="1" applyFont="1" applyFill="1" applyBorder="1" applyAlignment="1">
      <alignment horizontal="center" vertical="top" textRotation="90" wrapText="1"/>
    </xf>
    <xf numFmtId="3" fontId="2" fillId="0" borderId="47" xfId="0" applyNumberFormat="1" applyFont="1" applyFill="1" applyBorder="1" applyAlignment="1">
      <alignment horizontal="center" vertical="top"/>
    </xf>
    <xf numFmtId="3" fontId="2" fillId="7" borderId="92" xfId="0" applyNumberFormat="1" applyFont="1" applyFill="1" applyBorder="1" applyAlignment="1">
      <alignment horizontal="center" vertical="top" wrapText="1"/>
    </xf>
    <xf numFmtId="3" fontId="2" fillId="7" borderId="83" xfId="0" applyNumberFormat="1" applyFont="1" applyFill="1" applyBorder="1" applyAlignment="1">
      <alignment horizontal="center" vertical="top" wrapText="1"/>
    </xf>
    <xf numFmtId="3" fontId="2" fillId="7" borderId="55" xfId="0" applyNumberFormat="1" applyFont="1" applyFill="1" applyBorder="1" applyAlignment="1">
      <alignment horizontal="center" vertical="top" wrapText="1"/>
    </xf>
    <xf numFmtId="3" fontId="2" fillId="7" borderId="69" xfId="0" applyNumberFormat="1" applyFont="1" applyFill="1" applyBorder="1" applyAlignment="1">
      <alignment horizontal="center" vertical="top" wrapText="1"/>
    </xf>
    <xf numFmtId="3" fontId="21" fillId="7" borderId="55" xfId="0" applyNumberFormat="1" applyFont="1" applyFill="1" applyBorder="1" applyAlignment="1">
      <alignment horizontal="center" vertical="top"/>
    </xf>
    <xf numFmtId="3" fontId="2" fillId="7" borderId="47" xfId="0" applyNumberFormat="1" applyFont="1" applyFill="1" applyBorder="1" applyAlignment="1">
      <alignment horizontal="center" vertical="top" wrapText="1"/>
    </xf>
    <xf numFmtId="3" fontId="2" fillId="7" borderId="0" xfId="0" applyNumberFormat="1" applyFont="1" applyFill="1" applyBorder="1" applyAlignment="1">
      <alignment horizontal="center" vertical="top" wrapText="1"/>
    </xf>
    <xf numFmtId="3" fontId="21" fillId="7" borderId="0" xfId="1" applyNumberFormat="1" applyFont="1" applyFill="1" applyBorder="1" applyAlignment="1">
      <alignment horizontal="center" vertical="top" wrapText="1"/>
    </xf>
    <xf numFmtId="166" fontId="2" fillId="0" borderId="45" xfId="0" applyNumberFormat="1" applyFont="1" applyFill="1" applyBorder="1" applyAlignment="1">
      <alignment horizontal="center" vertical="top"/>
    </xf>
    <xf numFmtId="166" fontId="2" fillId="7" borderId="30" xfId="0" applyNumberFormat="1" applyFont="1" applyFill="1" applyBorder="1" applyAlignment="1">
      <alignment horizontal="center" vertical="top"/>
    </xf>
    <xf numFmtId="3" fontId="2" fillId="0" borderId="57" xfId="0" applyNumberFormat="1" applyFont="1" applyFill="1" applyBorder="1" applyAlignment="1">
      <alignment horizontal="center" vertical="top"/>
    </xf>
    <xf numFmtId="3" fontId="2" fillId="0" borderId="55" xfId="0" applyNumberFormat="1" applyFont="1" applyFill="1" applyBorder="1" applyAlignment="1">
      <alignment horizontal="center" vertical="top"/>
    </xf>
    <xf numFmtId="49" fontId="2" fillId="0" borderId="83" xfId="0" applyNumberFormat="1" applyFont="1" applyFill="1" applyBorder="1" applyAlignment="1">
      <alignment horizontal="center" vertical="top"/>
    </xf>
    <xf numFmtId="166" fontId="6" fillId="7" borderId="30" xfId="0" applyNumberFormat="1" applyFont="1" applyFill="1" applyBorder="1" applyAlignment="1">
      <alignment horizontal="center" vertical="top" wrapText="1"/>
    </xf>
    <xf numFmtId="49" fontId="2" fillId="7" borderId="85" xfId="0" applyNumberFormat="1" applyFont="1" applyFill="1" applyBorder="1" applyAlignment="1">
      <alignment horizontal="center" vertical="top"/>
    </xf>
    <xf numFmtId="3" fontId="6" fillId="7" borderId="43" xfId="0" applyNumberFormat="1" applyFont="1" applyFill="1" applyBorder="1" applyAlignment="1">
      <alignment horizontal="center" vertical="top" wrapText="1"/>
    </xf>
    <xf numFmtId="3" fontId="6" fillId="7" borderId="33" xfId="0" applyNumberFormat="1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top"/>
    </xf>
    <xf numFmtId="3" fontId="21" fillId="7" borderId="16" xfId="1" applyNumberFormat="1" applyFont="1" applyFill="1" applyBorder="1" applyAlignment="1">
      <alignment horizontal="center" vertical="top" wrapText="1"/>
    </xf>
    <xf numFmtId="165" fontId="2" fillId="7" borderId="32" xfId="0" applyNumberFormat="1" applyFont="1" applyFill="1" applyBorder="1" applyAlignment="1">
      <alignment horizontal="center" vertical="top"/>
    </xf>
    <xf numFmtId="0" fontId="2" fillId="7" borderId="44" xfId="0" applyFont="1" applyFill="1" applyBorder="1" applyAlignment="1">
      <alignment horizontal="left" vertical="top" wrapText="1"/>
    </xf>
    <xf numFmtId="166" fontId="2" fillId="7" borderId="38" xfId="0" applyNumberFormat="1" applyFont="1" applyFill="1" applyBorder="1" applyAlignment="1">
      <alignment horizontal="left" vertical="top" wrapText="1"/>
    </xf>
    <xf numFmtId="0" fontId="2" fillId="7" borderId="43" xfId="0" applyFont="1" applyFill="1" applyBorder="1" applyAlignment="1">
      <alignment horizontal="right" vertical="center"/>
    </xf>
    <xf numFmtId="3" fontId="6" fillId="7" borderId="45" xfId="0" applyNumberFormat="1" applyFont="1" applyFill="1" applyBorder="1" applyAlignment="1">
      <alignment horizontal="center" vertical="top"/>
    </xf>
    <xf numFmtId="166" fontId="6" fillId="7" borderId="29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3" fontId="2" fillId="0" borderId="0" xfId="0" applyNumberFormat="1" applyFont="1" applyFill="1" applyAlignment="1">
      <alignment vertical="top"/>
    </xf>
    <xf numFmtId="166" fontId="3" fillId="7" borderId="45" xfId="0" applyNumberFormat="1" applyFont="1" applyFill="1" applyBorder="1" applyAlignment="1">
      <alignment horizontal="center" vertical="top" wrapText="1"/>
    </xf>
    <xf numFmtId="3" fontId="2" fillId="7" borderId="74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166" fontId="14" fillId="7" borderId="10" xfId="0" applyNumberFormat="1" applyFont="1" applyFill="1" applyBorder="1" applyAlignment="1">
      <alignment horizontal="center" vertical="center" wrapText="1"/>
    </xf>
    <xf numFmtId="166" fontId="2" fillId="7" borderId="69" xfId="0" applyNumberFormat="1" applyFont="1" applyFill="1" applyBorder="1" applyAlignment="1">
      <alignment horizontal="right" vertical="top" wrapText="1"/>
    </xf>
    <xf numFmtId="166" fontId="2" fillId="7" borderId="15" xfId="0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left" vertical="top" wrapText="1"/>
    </xf>
    <xf numFmtId="3" fontId="2" fillId="0" borderId="0" xfId="0" applyNumberFormat="1" applyFont="1" applyFill="1" applyBorder="1" applyAlignment="1">
      <alignment vertical="top"/>
    </xf>
    <xf numFmtId="166" fontId="2" fillId="0" borderId="0" xfId="0" applyNumberFormat="1" applyFont="1" applyFill="1" applyAlignment="1">
      <alignment vertical="top"/>
    </xf>
    <xf numFmtId="3" fontId="3" fillId="0" borderId="62" xfId="0" applyNumberFormat="1" applyFont="1" applyBorder="1" applyAlignment="1">
      <alignment horizontal="center" vertical="center" wrapText="1"/>
    </xf>
    <xf numFmtId="166" fontId="3" fillId="5" borderId="62" xfId="0" applyNumberFormat="1" applyFont="1" applyFill="1" applyBorder="1" applyAlignment="1">
      <alignment horizontal="center" vertical="top" wrapText="1"/>
    </xf>
    <xf numFmtId="166" fontId="3" fillId="8" borderId="61" xfId="0" applyNumberFormat="1" applyFont="1" applyFill="1" applyBorder="1" applyAlignment="1">
      <alignment horizontal="center" vertical="top" wrapText="1"/>
    </xf>
    <xf numFmtId="166" fontId="2" fillId="0" borderId="61" xfId="0" applyNumberFormat="1" applyFont="1" applyBorder="1" applyAlignment="1">
      <alignment horizontal="center" vertical="top" wrapText="1"/>
    </xf>
    <xf numFmtId="3" fontId="2" fillId="7" borderId="75" xfId="0" applyNumberFormat="1" applyFont="1" applyFill="1" applyBorder="1" applyAlignment="1">
      <alignment horizontal="center" vertical="top"/>
    </xf>
    <xf numFmtId="3" fontId="2" fillId="3" borderId="55" xfId="0" applyNumberFormat="1" applyFont="1" applyFill="1" applyBorder="1" applyAlignment="1">
      <alignment horizontal="center" vertical="top" wrapText="1"/>
    </xf>
    <xf numFmtId="3" fontId="2" fillId="7" borderId="47" xfId="0" applyNumberFormat="1" applyFont="1" applyFill="1" applyBorder="1" applyAlignment="1">
      <alignment horizontal="center" vertical="top"/>
    </xf>
    <xf numFmtId="166" fontId="2" fillId="0" borderId="59" xfId="0" applyNumberFormat="1" applyFont="1" applyFill="1" applyBorder="1" applyAlignment="1">
      <alignment horizontal="center" vertical="top" wrapText="1"/>
    </xf>
    <xf numFmtId="166" fontId="2" fillId="0" borderId="59" xfId="0" applyNumberFormat="1" applyFont="1" applyFill="1" applyBorder="1" applyAlignment="1">
      <alignment horizontal="center" vertical="top"/>
    </xf>
    <xf numFmtId="166" fontId="2" fillId="0" borderId="59" xfId="1" applyNumberFormat="1" applyFont="1" applyFill="1" applyBorder="1" applyAlignment="1">
      <alignment horizontal="center" vertical="top" wrapText="1"/>
    </xf>
    <xf numFmtId="3" fontId="21" fillId="7" borderId="19" xfId="0" applyNumberFormat="1" applyFont="1" applyFill="1" applyBorder="1" applyAlignment="1">
      <alignment horizontal="center" vertical="top"/>
    </xf>
    <xf numFmtId="3" fontId="2" fillId="3" borderId="19" xfId="0" applyNumberFormat="1" applyFont="1" applyFill="1" applyBorder="1" applyAlignment="1">
      <alignment horizontal="center" vertical="top" wrapText="1"/>
    </xf>
    <xf numFmtId="0" fontId="26" fillId="0" borderId="9" xfId="0" applyFont="1" applyBorder="1" applyAlignment="1">
      <alignment horizontal="center" vertical="center" wrapText="1"/>
    </xf>
    <xf numFmtId="166" fontId="12" fillId="7" borderId="7" xfId="0" applyNumberFormat="1" applyFont="1" applyFill="1" applyBorder="1" applyAlignment="1">
      <alignment horizontal="center" vertical="top"/>
    </xf>
    <xf numFmtId="3" fontId="2" fillId="3" borderId="10" xfId="0" applyNumberFormat="1" applyFont="1" applyFill="1" applyBorder="1" applyAlignment="1">
      <alignment horizontal="center" vertical="top" wrapText="1"/>
    </xf>
    <xf numFmtId="0" fontId="2" fillId="7" borderId="32" xfId="0" applyFont="1" applyFill="1" applyBorder="1" applyAlignment="1">
      <alignment horizontal="center" vertical="center"/>
    </xf>
    <xf numFmtId="166" fontId="12" fillId="7" borderId="21" xfId="0" applyNumberFormat="1" applyFont="1" applyFill="1" applyBorder="1" applyAlignment="1">
      <alignment horizontal="center" vertical="top"/>
    </xf>
    <xf numFmtId="3" fontId="2" fillId="0" borderId="45" xfId="0" applyNumberFormat="1" applyFont="1" applyFill="1" applyBorder="1" applyAlignment="1">
      <alignment horizontal="center" vertical="top"/>
    </xf>
    <xf numFmtId="166" fontId="2" fillId="0" borderId="78" xfId="0" applyNumberFormat="1" applyFont="1" applyFill="1" applyBorder="1" applyAlignment="1">
      <alignment horizontal="center" vertical="top"/>
    </xf>
    <xf numFmtId="166" fontId="2" fillId="7" borderId="48" xfId="0" applyNumberFormat="1" applyFont="1" applyFill="1" applyBorder="1" applyAlignment="1">
      <alignment vertical="top" wrapText="1"/>
    </xf>
    <xf numFmtId="3" fontId="6" fillId="7" borderId="85" xfId="0" applyNumberFormat="1" applyFont="1" applyFill="1" applyBorder="1" applyAlignment="1">
      <alignment horizontal="center" vertical="top"/>
    </xf>
    <xf numFmtId="166" fontId="17" fillId="7" borderId="42" xfId="0" applyNumberFormat="1" applyFont="1" applyFill="1" applyBorder="1" applyAlignment="1">
      <alignment horizontal="center" vertical="center" textRotation="90" wrapText="1"/>
    </xf>
    <xf numFmtId="166" fontId="12" fillId="0" borderId="21" xfId="0" applyNumberFormat="1" applyFont="1" applyBorder="1" applyAlignment="1">
      <alignment horizontal="center" vertical="top"/>
    </xf>
    <xf numFmtId="49" fontId="2" fillId="0" borderId="78" xfId="0" applyNumberFormat="1" applyFont="1" applyFill="1" applyBorder="1" applyAlignment="1">
      <alignment horizontal="center" vertical="top"/>
    </xf>
    <xf numFmtId="166" fontId="2" fillId="7" borderId="2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left" vertical="top" wrapText="1"/>
    </xf>
    <xf numFmtId="3" fontId="2" fillId="7" borderId="75" xfId="0" applyNumberFormat="1" applyFont="1" applyFill="1" applyBorder="1" applyAlignment="1">
      <alignment horizontal="center" vertical="top" wrapText="1"/>
    </xf>
    <xf numFmtId="166" fontId="4" fillId="7" borderId="23" xfId="0" applyNumberFormat="1" applyFont="1" applyFill="1" applyBorder="1" applyAlignment="1">
      <alignment horizontal="center" vertical="top" wrapText="1"/>
    </xf>
    <xf numFmtId="166" fontId="4" fillId="7" borderId="10" xfId="0" applyNumberFormat="1" applyFont="1" applyFill="1" applyBorder="1" applyAlignment="1">
      <alignment horizontal="center" vertical="top" wrapText="1"/>
    </xf>
    <xf numFmtId="166" fontId="4" fillId="7" borderId="28" xfId="0" applyNumberFormat="1" applyFont="1" applyFill="1" applyBorder="1" applyAlignment="1">
      <alignment horizontal="center" vertical="top" wrapText="1"/>
    </xf>
    <xf numFmtId="166" fontId="4" fillId="7" borderId="26" xfId="0" applyNumberFormat="1" applyFont="1" applyFill="1" applyBorder="1" applyAlignment="1">
      <alignment horizontal="center" vertical="top" wrapText="1"/>
    </xf>
    <xf numFmtId="166" fontId="2" fillId="7" borderId="100" xfId="0" applyNumberFormat="1" applyFont="1" applyFill="1" applyBorder="1" applyAlignment="1">
      <alignment horizontal="center" vertical="top"/>
    </xf>
    <xf numFmtId="3" fontId="2" fillId="7" borderId="10" xfId="0" applyNumberFormat="1" applyFont="1" applyFill="1" applyBorder="1" applyAlignment="1">
      <alignment horizontal="center" vertical="top" wrapText="1"/>
    </xf>
    <xf numFmtId="3" fontId="27" fillId="7" borderId="43" xfId="0" applyNumberFormat="1" applyFont="1" applyFill="1" applyBorder="1" applyAlignment="1">
      <alignment horizontal="center" vertical="center" wrapText="1"/>
    </xf>
    <xf numFmtId="0" fontId="28" fillId="7" borderId="34" xfId="0" applyFont="1" applyFill="1" applyBorder="1" applyAlignment="1">
      <alignment vertical="top" wrapText="1"/>
    </xf>
    <xf numFmtId="0" fontId="2" fillId="0" borderId="44" xfId="0" applyFont="1" applyBorder="1" applyAlignment="1">
      <alignment horizontal="left" vertical="top" wrapText="1"/>
    </xf>
    <xf numFmtId="49" fontId="2" fillId="7" borderId="55" xfId="0" applyNumberFormat="1" applyFont="1" applyFill="1" applyBorder="1" applyAlignment="1">
      <alignment horizontal="center" vertical="top"/>
    </xf>
    <xf numFmtId="49" fontId="2" fillId="7" borderId="74" xfId="0" applyNumberFormat="1" applyFont="1" applyFill="1" applyBorder="1" applyAlignment="1">
      <alignment horizontal="center" vertical="top"/>
    </xf>
    <xf numFmtId="49" fontId="2" fillId="7" borderId="92" xfId="0" applyNumberFormat="1" applyFont="1" applyFill="1" applyBorder="1" applyAlignment="1">
      <alignment horizontal="center" vertical="top"/>
    </xf>
    <xf numFmtId="166" fontId="11" fillId="7" borderId="18" xfId="0" applyNumberFormat="1" applyFont="1" applyFill="1" applyBorder="1" applyAlignment="1">
      <alignment horizontal="center" vertical="center" wrapText="1"/>
    </xf>
    <xf numFmtId="0" fontId="25" fillId="7" borderId="71" xfId="0" applyFont="1" applyFill="1" applyBorder="1" applyAlignment="1">
      <alignment vertical="top" wrapText="1"/>
    </xf>
    <xf numFmtId="3" fontId="2" fillId="7" borderId="98" xfId="0" applyNumberFormat="1" applyFont="1" applyFill="1" applyBorder="1" applyAlignment="1">
      <alignment horizontal="center" vertical="center"/>
    </xf>
    <xf numFmtId="3" fontId="2" fillId="7" borderId="72" xfId="0" applyNumberFormat="1" applyFont="1" applyFill="1" applyBorder="1" applyAlignment="1">
      <alignment horizontal="center" vertical="center"/>
    </xf>
    <xf numFmtId="3" fontId="2" fillId="7" borderId="96" xfId="0" applyNumberFormat="1" applyFont="1" applyFill="1" applyBorder="1" applyAlignment="1">
      <alignment vertical="top"/>
    </xf>
    <xf numFmtId="3" fontId="2" fillId="7" borderId="26" xfId="0" applyNumberFormat="1" applyFont="1" applyFill="1" applyBorder="1" applyAlignment="1">
      <alignment horizontal="center" vertical="center"/>
    </xf>
    <xf numFmtId="3" fontId="2" fillId="7" borderId="80" xfId="0" applyNumberFormat="1" applyFont="1" applyFill="1" applyBorder="1" applyAlignment="1">
      <alignment horizontal="center" vertical="center"/>
    </xf>
    <xf numFmtId="3" fontId="2" fillId="7" borderId="86" xfId="0" applyNumberFormat="1" applyFont="1" applyFill="1" applyBorder="1" applyAlignment="1">
      <alignment horizontal="center" vertical="top"/>
    </xf>
    <xf numFmtId="166" fontId="17" fillId="7" borderId="84" xfId="0" applyNumberFormat="1" applyFont="1" applyFill="1" applyBorder="1" applyAlignment="1">
      <alignment horizontal="center" vertical="top"/>
    </xf>
    <xf numFmtId="166" fontId="17" fillId="7" borderId="73" xfId="0" applyNumberFormat="1" applyFont="1" applyFill="1" applyBorder="1" applyAlignment="1">
      <alignment horizontal="center" vertical="top"/>
    </xf>
    <xf numFmtId="0" fontId="2" fillId="7" borderId="18" xfId="0" applyFont="1" applyFill="1" applyBorder="1" applyAlignment="1">
      <alignment horizontal="right" vertical="top"/>
    </xf>
    <xf numFmtId="3" fontId="6" fillId="0" borderId="85" xfId="0" applyNumberFormat="1" applyFont="1" applyFill="1" applyBorder="1" applyAlignment="1">
      <alignment horizontal="center" vertical="top"/>
    </xf>
    <xf numFmtId="3" fontId="6" fillId="0" borderId="75" xfId="0" applyNumberFormat="1" applyFont="1" applyFill="1" applyBorder="1" applyAlignment="1">
      <alignment horizontal="center" vertical="top"/>
    </xf>
    <xf numFmtId="166" fontId="2" fillId="7" borderId="100" xfId="0" applyNumberFormat="1" applyFont="1" applyFill="1" applyBorder="1" applyAlignment="1">
      <alignment vertical="top" wrapText="1"/>
    </xf>
    <xf numFmtId="3" fontId="6" fillId="7" borderId="82" xfId="0" applyNumberFormat="1" applyFont="1" applyFill="1" applyBorder="1" applyAlignment="1">
      <alignment horizontal="center" vertical="top"/>
    </xf>
    <xf numFmtId="3" fontId="6" fillId="7" borderId="78" xfId="0" applyNumberFormat="1" applyFont="1" applyFill="1" applyBorder="1" applyAlignment="1">
      <alignment horizontal="center" vertical="top"/>
    </xf>
    <xf numFmtId="166" fontId="2" fillId="7" borderId="57" xfId="0" applyNumberFormat="1" applyFont="1" applyFill="1" applyBorder="1" applyAlignment="1">
      <alignment horizontal="center" vertical="top"/>
    </xf>
    <xf numFmtId="166" fontId="2" fillId="7" borderId="82" xfId="0" applyNumberFormat="1" applyFont="1" applyFill="1" applyBorder="1" applyAlignment="1">
      <alignment horizontal="center" vertical="top"/>
    </xf>
    <xf numFmtId="166" fontId="2" fillId="7" borderId="78" xfId="0" applyNumberFormat="1" applyFont="1" applyFill="1" applyBorder="1" applyAlignment="1">
      <alignment horizontal="center" vertical="top"/>
    </xf>
    <xf numFmtId="3" fontId="2" fillId="0" borderId="80" xfId="0" applyNumberFormat="1" applyFont="1" applyFill="1" applyBorder="1" applyAlignment="1">
      <alignment horizontal="center" vertical="top"/>
    </xf>
    <xf numFmtId="0" fontId="2" fillId="7" borderId="5" xfId="0" applyFont="1" applyFill="1" applyBorder="1" applyAlignment="1">
      <alignment horizontal="center" vertical="top" wrapText="1"/>
    </xf>
    <xf numFmtId="0" fontId="2" fillId="7" borderId="21" xfId="0" applyFont="1" applyFill="1" applyBorder="1" applyAlignment="1">
      <alignment horizontal="center" vertical="top" wrapText="1"/>
    </xf>
    <xf numFmtId="166" fontId="2" fillId="7" borderId="91" xfId="0" applyNumberFormat="1" applyFont="1" applyFill="1" applyBorder="1" applyAlignment="1">
      <alignment horizontal="center" vertical="top" wrapText="1"/>
    </xf>
    <xf numFmtId="166" fontId="2" fillId="7" borderId="94" xfId="0" applyNumberFormat="1" applyFont="1" applyFill="1" applyBorder="1" applyAlignment="1">
      <alignment horizontal="center" vertical="top"/>
    </xf>
    <xf numFmtId="0" fontId="21" fillId="7" borderId="89" xfId="0" applyFont="1" applyFill="1" applyBorder="1" applyAlignment="1">
      <alignment vertical="top" wrapText="1"/>
    </xf>
    <xf numFmtId="0" fontId="2" fillId="7" borderId="77" xfId="0" applyFont="1" applyFill="1" applyBorder="1" applyAlignment="1">
      <alignment horizontal="left" vertical="top" wrapText="1"/>
    </xf>
    <xf numFmtId="166" fontId="4" fillId="7" borderId="11" xfId="0" applyNumberFormat="1" applyFont="1" applyFill="1" applyBorder="1" applyAlignment="1">
      <alignment horizontal="center" vertical="top" wrapText="1"/>
    </xf>
    <xf numFmtId="166" fontId="3" fillId="7" borderId="12" xfId="0" applyNumberFormat="1" applyFont="1" applyFill="1" applyBorder="1" applyAlignment="1">
      <alignment horizontal="center" vertical="top"/>
    </xf>
    <xf numFmtId="166" fontId="2" fillId="3" borderId="67" xfId="0" applyNumberFormat="1" applyFont="1" applyFill="1" applyBorder="1" applyAlignment="1">
      <alignment horizontal="center" vertical="top"/>
    </xf>
    <xf numFmtId="166" fontId="2" fillId="7" borderId="56" xfId="0" applyNumberFormat="1" applyFont="1" applyFill="1" applyBorder="1" applyAlignment="1">
      <alignment horizontal="left" vertical="top" wrapText="1"/>
    </xf>
    <xf numFmtId="49" fontId="2" fillId="7" borderId="67" xfId="0" applyNumberFormat="1" applyFont="1" applyFill="1" applyBorder="1" applyAlignment="1">
      <alignment horizontal="center" vertical="top"/>
    </xf>
    <xf numFmtId="49" fontId="2" fillId="7" borderId="12" xfId="0" applyNumberFormat="1" applyFont="1" applyFill="1" applyBorder="1" applyAlignment="1">
      <alignment horizontal="center" vertical="top"/>
    </xf>
    <xf numFmtId="49" fontId="2" fillId="7" borderId="13" xfId="0" applyNumberFormat="1" applyFont="1" applyFill="1" applyBorder="1" applyAlignment="1">
      <alignment horizontal="center" vertical="top"/>
    </xf>
    <xf numFmtId="166" fontId="3" fillId="7" borderId="11" xfId="0" applyNumberFormat="1" applyFont="1" applyFill="1" applyBorder="1" applyAlignment="1">
      <alignment vertical="top" wrapText="1"/>
    </xf>
    <xf numFmtId="49" fontId="2" fillId="7" borderId="94" xfId="0" applyNumberFormat="1" applyFont="1" applyFill="1" applyBorder="1" applyAlignment="1">
      <alignment horizontal="center" vertical="top"/>
    </xf>
    <xf numFmtId="49" fontId="2" fillId="0" borderId="97" xfId="0" applyNumberFormat="1" applyFont="1" applyFill="1" applyBorder="1" applyAlignment="1">
      <alignment horizontal="center" vertical="top"/>
    </xf>
    <xf numFmtId="49" fontId="2" fillId="0" borderId="86" xfId="0" applyNumberFormat="1" applyFont="1" applyFill="1" applyBorder="1" applyAlignment="1">
      <alignment horizontal="center" vertical="top"/>
    </xf>
    <xf numFmtId="49" fontId="2" fillId="0" borderId="19" xfId="0" applyNumberFormat="1" applyFont="1" applyFill="1" applyBorder="1" applyAlignment="1">
      <alignment horizontal="center" vertical="top"/>
    </xf>
    <xf numFmtId="0" fontId="0" fillId="7" borderId="45" xfId="0" applyFill="1" applyBorder="1" applyAlignment="1">
      <alignment vertical="top" wrapText="1"/>
    </xf>
    <xf numFmtId="166" fontId="3" fillId="7" borderId="55" xfId="0" applyNumberFormat="1" applyFont="1" applyFill="1" applyBorder="1" applyAlignment="1">
      <alignment horizontal="center" vertical="top" wrapText="1"/>
    </xf>
    <xf numFmtId="49" fontId="2" fillId="0" borderId="55" xfId="0" applyNumberFormat="1" applyFont="1" applyFill="1" applyBorder="1" applyAlignment="1">
      <alignment horizontal="center" vertical="top"/>
    </xf>
    <xf numFmtId="3" fontId="2" fillId="7" borderId="90" xfId="0" applyNumberFormat="1" applyFont="1" applyFill="1" applyBorder="1" applyAlignment="1">
      <alignment horizontal="center" vertical="top" wrapText="1"/>
    </xf>
    <xf numFmtId="3" fontId="2" fillId="7" borderId="94" xfId="0" applyNumberFormat="1" applyFont="1" applyFill="1" applyBorder="1" applyAlignment="1">
      <alignment horizontal="center" vertical="top" wrapText="1"/>
    </xf>
    <xf numFmtId="3" fontId="2" fillId="7" borderId="93" xfId="0" applyNumberFormat="1" applyFont="1" applyFill="1" applyBorder="1" applyAlignment="1">
      <alignment horizontal="center" vertical="top" wrapText="1"/>
    </xf>
    <xf numFmtId="166" fontId="2" fillId="7" borderId="21" xfId="0" applyNumberFormat="1" applyFont="1" applyFill="1" applyBorder="1" applyAlignment="1">
      <alignment horizontal="right" vertical="top" wrapText="1"/>
    </xf>
    <xf numFmtId="166" fontId="2" fillId="7" borderId="79" xfId="0" applyNumberFormat="1" applyFont="1" applyFill="1" applyBorder="1" applyAlignment="1">
      <alignment horizontal="left" vertical="top" wrapText="1"/>
    </xf>
    <xf numFmtId="3" fontId="6" fillId="7" borderId="81" xfId="0" applyNumberFormat="1" applyFont="1" applyFill="1" applyBorder="1" applyAlignment="1">
      <alignment horizontal="center" vertical="center" wrapText="1"/>
    </xf>
    <xf numFmtId="3" fontId="6" fillId="7" borderId="86" xfId="0" applyNumberFormat="1" applyFont="1" applyFill="1" applyBorder="1" applyAlignment="1">
      <alignment horizontal="center" vertical="center" wrapText="1"/>
    </xf>
    <xf numFmtId="3" fontId="2" fillId="7" borderId="94" xfId="0" applyNumberFormat="1" applyFont="1" applyFill="1" applyBorder="1" applyAlignment="1">
      <alignment horizontal="center" vertical="top"/>
    </xf>
    <xf numFmtId="166" fontId="2" fillId="0" borderId="20" xfId="0" applyNumberFormat="1" applyFont="1" applyBorder="1" applyAlignment="1">
      <alignment horizontal="center" vertical="top" wrapText="1"/>
    </xf>
    <xf numFmtId="166" fontId="3" fillId="8" borderId="20" xfId="0" applyNumberFormat="1" applyFont="1" applyFill="1" applyBorder="1" applyAlignment="1">
      <alignment horizontal="center" vertical="top" wrapText="1"/>
    </xf>
    <xf numFmtId="166" fontId="3" fillId="5" borderId="9" xfId="0" applyNumberFormat="1" applyFont="1" applyFill="1" applyBorder="1" applyAlignment="1">
      <alignment horizontal="center" vertical="top" wrapText="1"/>
    </xf>
    <xf numFmtId="166" fontId="2" fillId="7" borderId="7" xfId="0" applyNumberFormat="1" applyFont="1" applyFill="1" applyBorder="1" applyAlignment="1">
      <alignment horizontal="center" vertical="top" wrapText="1"/>
    </xf>
    <xf numFmtId="166" fontId="2" fillId="7" borderId="21" xfId="0" applyNumberFormat="1" applyFont="1" applyFill="1" applyBorder="1" applyAlignment="1">
      <alignment horizontal="center" vertical="top" wrapText="1"/>
    </xf>
    <xf numFmtId="166" fontId="2" fillId="7" borderId="7" xfId="0" applyNumberFormat="1" applyFont="1" applyFill="1" applyBorder="1" applyAlignment="1">
      <alignment horizontal="center" vertical="top"/>
    </xf>
    <xf numFmtId="166" fontId="2" fillId="7" borderId="21" xfId="0" applyNumberFormat="1" applyFont="1" applyFill="1" applyBorder="1" applyAlignment="1">
      <alignment horizontal="center" vertical="top"/>
    </xf>
    <xf numFmtId="0" fontId="2" fillId="7" borderId="7" xfId="0" applyFont="1" applyFill="1" applyBorder="1" applyAlignment="1">
      <alignment horizontal="center" vertical="top"/>
    </xf>
    <xf numFmtId="0" fontId="2" fillId="7" borderId="21" xfId="0" applyFont="1" applyFill="1" applyBorder="1" applyAlignment="1">
      <alignment horizontal="center" vertical="top"/>
    </xf>
    <xf numFmtId="49" fontId="2" fillId="7" borderId="80" xfId="0" applyNumberFormat="1" applyFont="1" applyFill="1" applyBorder="1" applyAlignment="1">
      <alignment horizontal="center" vertical="top"/>
    </xf>
    <xf numFmtId="3" fontId="2" fillId="7" borderId="43" xfId="0" applyNumberFormat="1" applyFont="1" applyFill="1" applyBorder="1" applyAlignment="1">
      <alignment horizontal="center" vertical="top"/>
    </xf>
    <xf numFmtId="3" fontId="2" fillId="7" borderId="18" xfId="0" applyNumberFormat="1" applyFont="1" applyFill="1" applyBorder="1" applyAlignment="1">
      <alignment horizontal="center" vertical="top"/>
    </xf>
    <xf numFmtId="3" fontId="2" fillId="0" borderId="0" xfId="0" applyNumberFormat="1" applyFont="1" applyAlignment="1">
      <alignment horizontal="left" vertical="top" wrapText="1"/>
    </xf>
    <xf numFmtId="166" fontId="3" fillId="9" borderId="6" xfId="0" applyNumberFormat="1" applyFont="1" applyFill="1" applyBorder="1" applyAlignment="1">
      <alignment horizontal="center" vertical="top"/>
    </xf>
    <xf numFmtId="166" fontId="3" fillId="2" borderId="10" xfId="0" applyNumberFormat="1" applyFont="1" applyFill="1" applyBorder="1" applyAlignment="1">
      <alignment horizontal="center" vertical="top"/>
    </xf>
    <xf numFmtId="166" fontId="3" fillId="7" borderId="10" xfId="0" applyNumberFormat="1" applyFont="1" applyFill="1" applyBorder="1" applyAlignment="1">
      <alignment horizontal="center" vertical="top"/>
    </xf>
    <xf numFmtId="166" fontId="3" fillId="7" borderId="45" xfId="0" applyNumberFormat="1" applyFont="1" applyFill="1" applyBorder="1" applyAlignment="1">
      <alignment horizontal="center" vertical="top"/>
    </xf>
    <xf numFmtId="166" fontId="2" fillId="7" borderId="33" xfId="0" applyNumberFormat="1" applyFont="1" applyFill="1" applyBorder="1" applyAlignment="1">
      <alignment horizontal="left" vertical="top" wrapText="1"/>
    </xf>
    <xf numFmtId="0" fontId="2" fillId="7" borderId="89" xfId="0" applyFont="1" applyFill="1" applyBorder="1" applyAlignment="1">
      <alignment horizontal="left" vertical="top" wrapText="1"/>
    </xf>
    <xf numFmtId="166" fontId="3" fillId="9" borderId="32" xfId="0" applyNumberFormat="1" applyFont="1" applyFill="1" applyBorder="1" applyAlignment="1">
      <alignment horizontal="center" vertical="top"/>
    </xf>
    <xf numFmtId="166" fontId="2" fillId="7" borderId="10" xfId="0" applyNumberFormat="1" applyFont="1" applyFill="1" applyBorder="1" applyAlignment="1">
      <alignment vertical="top" wrapText="1"/>
    </xf>
    <xf numFmtId="166" fontId="3" fillId="7" borderId="10" xfId="0" applyNumberFormat="1" applyFont="1" applyFill="1" applyBorder="1" applyAlignment="1">
      <alignment horizontal="center" vertical="top" wrapText="1"/>
    </xf>
    <xf numFmtId="166" fontId="3" fillId="7" borderId="26" xfId="0" applyNumberFormat="1" applyFont="1" applyFill="1" applyBorder="1" applyAlignment="1">
      <alignment horizontal="center" vertical="top" wrapText="1"/>
    </xf>
    <xf numFmtId="166" fontId="3" fillId="3" borderId="45" xfId="0" applyNumberFormat="1" applyFont="1" applyFill="1" applyBorder="1" applyAlignment="1">
      <alignment horizontal="center" vertical="top"/>
    </xf>
    <xf numFmtId="166" fontId="3" fillId="2" borderId="45" xfId="0" applyNumberFormat="1" applyFont="1" applyFill="1" applyBorder="1" applyAlignment="1">
      <alignment horizontal="center" vertical="top"/>
    </xf>
    <xf numFmtId="166" fontId="2" fillId="7" borderId="6" xfId="0" applyNumberFormat="1" applyFont="1" applyFill="1" applyBorder="1" applyAlignment="1">
      <alignment horizontal="left" vertical="top" wrapText="1"/>
    </xf>
    <xf numFmtId="166" fontId="2" fillId="7" borderId="6" xfId="0" applyNumberFormat="1" applyFont="1" applyFill="1" applyBorder="1" applyAlignment="1">
      <alignment vertical="top" wrapText="1"/>
    </xf>
    <xf numFmtId="166" fontId="2" fillId="7" borderId="45" xfId="0" applyNumberFormat="1" applyFont="1" applyFill="1" applyBorder="1" applyAlignment="1">
      <alignment vertical="top" wrapText="1"/>
    </xf>
    <xf numFmtId="166" fontId="3" fillId="7" borderId="18" xfId="0" applyNumberFormat="1" applyFont="1" applyFill="1" applyBorder="1" applyAlignment="1">
      <alignment horizontal="center" vertical="top" wrapText="1"/>
    </xf>
    <xf numFmtId="49" fontId="3" fillId="9" borderId="4" xfId="0" applyNumberFormat="1" applyFont="1" applyFill="1" applyBorder="1" applyAlignment="1">
      <alignment horizontal="center" vertical="top"/>
    </xf>
    <xf numFmtId="49" fontId="3" fillId="9" borderId="6" xfId="0" applyNumberFormat="1" applyFont="1" applyFill="1" applyBorder="1" applyAlignment="1">
      <alignment horizontal="center" vertical="top"/>
    </xf>
    <xf numFmtId="49" fontId="3" fillId="2" borderId="39" xfId="0" applyNumberFormat="1" applyFont="1" applyFill="1" applyBorder="1" applyAlignment="1">
      <alignment horizontal="center" vertical="top"/>
    </xf>
    <xf numFmtId="49" fontId="3" fillId="2" borderId="45" xfId="0" applyNumberFormat="1" applyFont="1" applyFill="1" applyBorder="1" applyAlignment="1">
      <alignment horizontal="center" vertical="top"/>
    </xf>
    <xf numFmtId="49" fontId="3" fillId="7" borderId="23" xfId="0" applyNumberFormat="1" applyFont="1" applyFill="1" applyBorder="1" applyAlignment="1">
      <alignment horizontal="center" vertical="top"/>
    </xf>
    <xf numFmtId="49" fontId="3" fillId="7" borderId="10" xfId="0" applyNumberFormat="1" applyFont="1" applyFill="1" applyBorder="1" applyAlignment="1">
      <alignment horizontal="center" vertical="top"/>
    </xf>
    <xf numFmtId="166" fontId="3" fillId="9" borderId="4" xfId="0" applyNumberFormat="1" applyFont="1" applyFill="1" applyBorder="1" applyAlignment="1">
      <alignment horizontal="center" vertical="top"/>
    </xf>
    <xf numFmtId="166" fontId="3" fillId="2" borderId="23" xfId="0" applyNumberFormat="1" applyFont="1" applyFill="1" applyBorder="1" applyAlignment="1">
      <alignment horizontal="center" vertical="top"/>
    </xf>
    <xf numFmtId="166" fontId="3" fillId="2" borderId="28" xfId="0" applyNumberFormat="1" applyFont="1" applyFill="1" applyBorder="1" applyAlignment="1">
      <alignment horizontal="center" vertical="top"/>
    </xf>
    <xf numFmtId="166" fontId="3" fillId="7" borderId="39" xfId="0" applyNumberFormat="1" applyFont="1" applyFill="1" applyBorder="1" applyAlignment="1">
      <alignment horizontal="center" vertical="top"/>
    </xf>
    <xf numFmtId="166" fontId="8" fillId="7" borderId="10" xfId="0" applyNumberFormat="1" applyFont="1" applyFill="1" applyBorder="1" applyAlignment="1">
      <alignment horizontal="center" vertical="center" textRotation="90" wrapText="1"/>
    </xf>
    <xf numFmtId="166" fontId="2" fillId="2" borderId="64" xfId="0" applyNumberFormat="1" applyFont="1" applyFill="1" applyBorder="1" applyAlignment="1">
      <alignment horizontal="center" vertical="top" wrapText="1"/>
    </xf>
    <xf numFmtId="166" fontId="2" fillId="2" borderId="65" xfId="0" applyNumberFormat="1" applyFont="1" applyFill="1" applyBorder="1" applyAlignment="1">
      <alignment horizontal="center" vertical="top" wrapText="1"/>
    </xf>
    <xf numFmtId="3" fontId="2" fillId="0" borderId="19" xfId="0" applyNumberFormat="1" applyFont="1" applyFill="1" applyBorder="1" applyAlignment="1">
      <alignment horizontal="center" vertical="top"/>
    </xf>
    <xf numFmtId="49" fontId="3" fillId="7" borderId="45" xfId="0" applyNumberFormat="1" applyFont="1" applyFill="1" applyBorder="1" applyAlignment="1">
      <alignment horizontal="center" vertical="top"/>
    </xf>
    <xf numFmtId="49" fontId="3" fillId="2" borderId="10" xfId="0" applyNumberFormat="1" applyFont="1" applyFill="1" applyBorder="1" applyAlignment="1">
      <alignment horizontal="center" vertical="top"/>
    </xf>
    <xf numFmtId="166" fontId="2" fillId="7" borderId="10" xfId="0" applyNumberFormat="1" applyFont="1" applyFill="1" applyBorder="1" applyAlignment="1">
      <alignment horizontal="center" vertical="center" textRotation="90" wrapText="1"/>
    </xf>
    <xf numFmtId="166" fontId="2" fillId="7" borderId="89" xfId="0" applyNumberFormat="1" applyFont="1" applyFill="1" applyBorder="1" applyAlignment="1">
      <alignment horizontal="left" vertical="top" wrapText="1"/>
    </xf>
    <xf numFmtId="166" fontId="2" fillId="7" borderId="44" xfId="0" applyNumberFormat="1" applyFont="1" applyFill="1" applyBorder="1" applyAlignment="1">
      <alignment vertical="top" wrapText="1"/>
    </xf>
    <xf numFmtId="0" fontId="0" fillId="7" borderId="48" xfId="0" applyFill="1" applyBorder="1" applyAlignment="1">
      <alignment vertical="top" wrapText="1"/>
    </xf>
    <xf numFmtId="166" fontId="2" fillId="7" borderId="34" xfId="0" applyNumberFormat="1" applyFont="1" applyFill="1" applyBorder="1" applyAlignment="1">
      <alignment horizontal="left" vertical="top" wrapText="1"/>
    </xf>
    <xf numFmtId="0" fontId="2" fillId="7" borderId="34" xfId="0" applyFont="1" applyFill="1" applyBorder="1" applyAlignment="1">
      <alignment vertical="top" wrapText="1"/>
    </xf>
    <xf numFmtId="3" fontId="2" fillId="0" borderId="16" xfId="0" applyNumberFormat="1" applyFont="1" applyFill="1" applyBorder="1" applyAlignment="1">
      <alignment horizontal="center" vertical="top"/>
    </xf>
    <xf numFmtId="166" fontId="3" fillId="3" borderId="26" xfId="0" applyNumberFormat="1" applyFont="1" applyFill="1" applyBorder="1" applyAlignment="1">
      <alignment horizontal="center" vertical="top" wrapText="1"/>
    </xf>
    <xf numFmtId="166" fontId="3" fillId="3" borderId="43" xfId="0" applyNumberFormat="1" applyFont="1" applyFill="1" applyBorder="1" applyAlignment="1">
      <alignment horizontal="center" vertical="top" wrapText="1"/>
    </xf>
    <xf numFmtId="3" fontId="2" fillId="7" borderId="18" xfId="0" applyNumberFormat="1" applyFont="1" applyFill="1" applyBorder="1" applyAlignment="1">
      <alignment horizontal="center" vertical="top" wrapText="1"/>
    </xf>
    <xf numFmtId="3" fontId="2" fillId="7" borderId="26" xfId="0" applyNumberFormat="1" applyFont="1" applyFill="1" applyBorder="1" applyAlignment="1">
      <alignment horizontal="center" vertical="top" wrapText="1"/>
    </xf>
    <xf numFmtId="3" fontId="2" fillId="7" borderId="55" xfId="0" applyNumberFormat="1" applyFont="1" applyFill="1" applyBorder="1" applyAlignment="1">
      <alignment horizontal="center" vertical="top"/>
    </xf>
    <xf numFmtId="3" fontId="2" fillId="7" borderId="16" xfId="0" applyNumberFormat="1" applyFont="1" applyFill="1" applyBorder="1" applyAlignment="1">
      <alignment horizontal="center" vertical="top"/>
    </xf>
    <xf numFmtId="166" fontId="2" fillId="7" borderId="42" xfId="0" applyNumberFormat="1" applyFont="1" applyFill="1" applyBorder="1" applyAlignment="1">
      <alignment vertical="top" wrapText="1"/>
    </xf>
    <xf numFmtId="3" fontId="2" fillId="7" borderId="45" xfId="0" applyNumberFormat="1" applyFont="1" applyFill="1" applyBorder="1" applyAlignment="1">
      <alignment horizontal="center" vertical="top"/>
    </xf>
    <xf numFmtId="166" fontId="13" fillId="7" borderId="10" xfId="0" applyNumberFormat="1" applyFont="1" applyFill="1" applyBorder="1" applyAlignment="1">
      <alignment horizontal="center" vertical="center" textRotation="90" wrapText="1"/>
    </xf>
    <xf numFmtId="0" fontId="0" fillId="7" borderId="6" xfId="0" applyFill="1" applyBorder="1" applyAlignment="1">
      <alignment vertical="top" wrapText="1"/>
    </xf>
    <xf numFmtId="166" fontId="2" fillId="7" borderId="89" xfId="0" applyNumberFormat="1" applyFont="1" applyFill="1" applyBorder="1" applyAlignment="1">
      <alignment vertical="top" wrapText="1"/>
    </xf>
    <xf numFmtId="0" fontId="8" fillId="7" borderId="27" xfId="0" applyFont="1" applyFill="1" applyBorder="1" applyAlignment="1">
      <alignment horizontal="left" vertical="top" wrapText="1"/>
    </xf>
    <xf numFmtId="0" fontId="2" fillId="7" borderId="6" xfId="0" applyFont="1" applyFill="1" applyBorder="1" applyAlignment="1">
      <alignment vertical="top" wrapText="1"/>
    </xf>
    <xf numFmtId="166" fontId="3" fillId="7" borderId="18" xfId="0" applyNumberFormat="1" applyFont="1" applyFill="1" applyBorder="1" applyAlignment="1">
      <alignment horizontal="center" vertical="top"/>
    </xf>
    <xf numFmtId="166" fontId="3" fillId="7" borderId="26" xfId="0" applyNumberFormat="1" applyFont="1" applyFill="1" applyBorder="1" applyAlignment="1">
      <alignment horizontal="center" vertical="top"/>
    </xf>
    <xf numFmtId="0" fontId="17" fillId="7" borderId="6" xfId="0" applyFont="1" applyFill="1" applyBorder="1" applyAlignment="1">
      <alignment vertical="top" wrapText="1"/>
    </xf>
    <xf numFmtId="0" fontId="17" fillId="7" borderId="27" xfId="0" applyFont="1" applyFill="1" applyBorder="1" applyAlignment="1">
      <alignment vertical="top" wrapText="1"/>
    </xf>
    <xf numFmtId="166" fontId="3" fillId="7" borderId="33" xfId="0" applyNumberFormat="1" applyFont="1" applyFill="1" applyBorder="1" applyAlignment="1">
      <alignment horizontal="center" vertical="top"/>
    </xf>
    <xf numFmtId="0" fontId="2" fillId="7" borderId="34" xfId="0" applyFont="1" applyFill="1" applyBorder="1" applyAlignment="1">
      <alignment horizontal="left" vertical="top" wrapText="1"/>
    </xf>
    <xf numFmtId="166" fontId="2" fillId="7" borderId="27" xfId="0" applyNumberFormat="1" applyFont="1" applyFill="1" applyBorder="1" applyAlignment="1">
      <alignment horizontal="left" vertical="top" wrapText="1"/>
    </xf>
    <xf numFmtId="166" fontId="3" fillId="0" borderId="45" xfId="0" applyNumberFormat="1" applyFont="1" applyBorder="1" applyAlignment="1">
      <alignment horizontal="center" vertical="top"/>
    </xf>
    <xf numFmtId="166" fontId="2" fillId="2" borderId="30" xfId="0" applyNumberFormat="1" applyFont="1" applyFill="1" applyBorder="1" applyAlignment="1">
      <alignment horizontal="center" vertical="top" wrapText="1"/>
    </xf>
    <xf numFmtId="166" fontId="2" fillId="7" borderId="26" xfId="0" applyNumberFormat="1" applyFont="1" applyFill="1" applyBorder="1" applyAlignment="1">
      <alignment horizontal="center" vertical="center" textRotation="90" wrapText="1"/>
    </xf>
    <xf numFmtId="3" fontId="2" fillId="7" borderId="19" xfId="0" applyNumberFormat="1" applyFont="1" applyFill="1" applyBorder="1" applyAlignment="1">
      <alignment horizontal="center" vertical="top"/>
    </xf>
    <xf numFmtId="166" fontId="3" fillId="7" borderId="23" xfId="0" applyNumberFormat="1" applyFont="1" applyFill="1" applyBorder="1" applyAlignment="1">
      <alignment horizontal="center" vertical="top"/>
    </xf>
    <xf numFmtId="3" fontId="2" fillId="7" borderId="43" xfId="0" applyNumberFormat="1" applyFont="1" applyFill="1" applyBorder="1" applyAlignment="1">
      <alignment horizontal="center" vertical="top" wrapText="1"/>
    </xf>
    <xf numFmtId="166" fontId="2" fillId="7" borderId="73" xfId="0" applyNumberFormat="1" applyFont="1" applyFill="1" applyBorder="1" applyAlignment="1">
      <alignment horizontal="left" vertical="top" wrapText="1"/>
    </xf>
    <xf numFmtId="3" fontId="2" fillId="7" borderId="10" xfId="0" applyNumberFormat="1" applyFont="1" applyFill="1" applyBorder="1" applyAlignment="1">
      <alignment horizontal="center" vertical="top"/>
    </xf>
    <xf numFmtId="3" fontId="2" fillId="7" borderId="19" xfId="0" applyNumberFormat="1" applyFont="1" applyFill="1" applyBorder="1" applyAlignment="1">
      <alignment horizontal="center" vertical="top" wrapText="1"/>
    </xf>
    <xf numFmtId="0" fontId="2" fillId="7" borderId="74" xfId="0" applyFont="1" applyFill="1" applyBorder="1" applyAlignment="1">
      <alignment vertical="top"/>
    </xf>
    <xf numFmtId="49" fontId="3" fillId="9" borderId="6" xfId="0" applyNumberFormat="1" applyFont="1" applyFill="1" applyBorder="1" applyAlignment="1">
      <alignment horizontal="center" vertical="top"/>
    </xf>
    <xf numFmtId="49" fontId="3" fillId="2" borderId="10" xfId="0" applyNumberFormat="1" applyFont="1" applyFill="1" applyBorder="1" applyAlignment="1">
      <alignment horizontal="center" vertical="top"/>
    </xf>
    <xf numFmtId="49" fontId="3" fillId="7" borderId="10" xfId="0" applyNumberFormat="1" applyFont="1" applyFill="1" applyBorder="1" applyAlignment="1">
      <alignment horizontal="center" vertical="top"/>
    </xf>
    <xf numFmtId="166" fontId="2" fillId="7" borderId="10" xfId="0" applyNumberFormat="1" applyFont="1" applyFill="1" applyBorder="1" applyAlignment="1">
      <alignment horizontal="left" vertical="top" wrapText="1"/>
    </xf>
    <xf numFmtId="166" fontId="2" fillId="7" borderId="34" xfId="0" applyNumberFormat="1" applyFont="1" applyFill="1" applyBorder="1" applyAlignment="1">
      <alignment horizontal="left" vertical="top" wrapText="1"/>
    </xf>
    <xf numFmtId="166" fontId="3" fillId="2" borderId="10" xfId="0" applyNumberFormat="1" applyFont="1" applyFill="1" applyBorder="1" applyAlignment="1">
      <alignment horizontal="center" vertical="top"/>
    </xf>
    <xf numFmtId="166" fontId="3" fillId="7" borderId="10" xfId="0" applyNumberFormat="1" applyFont="1" applyFill="1" applyBorder="1" applyAlignment="1">
      <alignment horizontal="center" vertical="top"/>
    </xf>
    <xf numFmtId="166" fontId="2" fillId="7" borderId="10" xfId="0" applyNumberFormat="1" applyFont="1" applyFill="1" applyBorder="1" applyAlignment="1">
      <alignment horizontal="center" vertical="center" textRotation="90" wrapText="1"/>
    </xf>
    <xf numFmtId="166" fontId="3" fillId="9" borderId="6" xfId="0" applyNumberFormat="1" applyFont="1" applyFill="1" applyBorder="1" applyAlignment="1">
      <alignment horizontal="center" vertical="top"/>
    </xf>
    <xf numFmtId="166" fontId="2" fillId="7" borderId="26" xfId="0" applyNumberFormat="1" applyFont="1" applyFill="1" applyBorder="1" applyAlignment="1">
      <alignment horizontal="left" vertical="top" wrapText="1"/>
    </xf>
    <xf numFmtId="49" fontId="3" fillId="7" borderId="45" xfId="0" applyNumberFormat="1" applyFont="1" applyFill="1" applyBorder="1" applyAlignment="1">
      <alignment horizontal="center" vertical="top"/>
    </xf>
    <xf numFmtId="0" fontId="0" fillId="7" borderId="26" xfId="0" applyFill="1" applyBorder="1" applyAlignment="1">
      <alignment vertical="top" wrapText="1"/>
    </xf>
    <xf numFmtId="166" fontId="2" fillId="7" borderId="43" xfId="0" applyNumberFormat="1" applyFont="1" applyFill="1" applyBorder="1" applyAlignment="1">
      <alignment vertical="top" wrapText="1"/>
    </xf>
    <xf numFmtId="166" fontId="2" fillId="7" borderId="18" xfId="0" applyNumberFormat="1" applyFont="1" applyFill="1" applyBorder="1" applyAlignment="1">
      <alignment horizontal="center" vertical="center" textRotation="90" wrapText="1"/>
    </xf>
    <xf numFmtId="166" fontId="2" fillId="7" borderId="45" xfId="0" applyNumberFormat="1" applyFont="1" applyFill="1" applyBorder="1" applyAlignment="1">
      <alignment vertical="top" wrapText="1"/>
    </xf>
    <xf numFmtId="166" fontId="2" fillId="7" borderId="6" xfId="0" applyNumberFormat="1" applyFont="1" applyFill="1" applyBorder="1" applyAlignment="1">
      <alignment horizontal="left" vertical="top" wrapText="1"/>
    </xf>
    <xf numFmtId="3" fontId="2" fillId="0" borderId="18" xfId="0" applyNumberFormat="1" applyFont="1" applyFill="1" applyBorder="1" applyAlignment="1">
      <alignment horizontal="center" vertical="top"/>
    </xf>
    <xf numFmtId="166" fontId="3" fillId="9" borderId="4" xfId="0" applyNumberFormat="1" applyFont="1" applyFill="1" applyBorder="1" applyAlignment="1">
      <alignment horizontal="center" vertical="top"/>
    </xf>
    <xf numFmtId="166" fontId="3" fillId="2" borderId="23" xfId="0" applyNumberFormat="1" applyFont="1" applyFill="1" applyBorder="1" applyAlignment="1">
      <alignment horizontal="center" vertical="top"/>
    </xf>
    <xf numFmtId="166" fontId="3" fillId="2" borderId="28" xfId="0" applyNumberFormat="1" applyFont="1" applyFill="1" applyBorder="1" applyAlignment="1">
      <alignment horizontal="center" vertical="top"/>
    </xf>
    <xf numFmtId="49" fontId="3" fillId="7" borderId="23" xfId="0" applyNumberFormat="1" applyFont="1" applyFill="1" applyBorder="1" applyAlignment="1">
      <alignment horizontal="center" vertical="top"/>
    </xf>
    <xf numFmtId="166" fontId="3" fillId="7" borderId="45" xfId="0" applyNumberFormat="1" applyFont="1" applyFill="1" applyBorder="1" applyAlignment="1">
      <alignment horizontal="center" vertical="top"/>
    </xf>
    <xf numFmtId="166" fontId="8" fillId="7" borderId="27" xfId="0" applyNumberFormat="1" applyFont="1" applyFill="1" applyBorder="1" applyAlignment="1">
      <alignment vertical="top" wrapText="1"/>
    </xf>
    <xf numFmtId="166" fontId="2" fillId="7" borderId="18" xfId="0" applyNumberFormat="1" applyFont="1" applyFill="1" applyBorder="1" applyAlignment="1">
      <alignment horizontal="left" vertical="top" wrapText="1"/>
    </xf>
    <xf numFmtId="3" fontId="2" fillId="0" borderId="19" xfId="0" applyNumberFormat="1" applyFont="1" applyFill="1" applyBorder="1" applyAlignment="1">
      <alignment horizontal="center" vertical="top"/>
    </xf>
    <xf numFmtId="166" fontId="3" fillId="2" borderId="45" xfId="0" applyNumberFormat="1" applyFont="1" applyFill="1" applyBorder="1" applyAlignment="1">
      <alignment horizontal="center" vertical="top"/>
    </xf>
    <xf numFmtId="166" fontId="3" fillId="7" borderId="16" xfId="0" applyNumberFormat="1" applyFont="1" applyFill="1" applyBorder="1" applyAlignment="1">
      <alignment horizontal="center" vertical="top"/>
    </xf>
    <xf numFmtId="166" fontId="2" fillId="7" borderId="26" xfId="0" applyNumberFormat="1" applyFont="1" applyFill="1" applyBorder="1" applyAlignment="1">
      <alignment vertical="top" wrapText="1"/>
    </xf>
    <xf numFmtId="166" fontId="2" fillId="0" borderId="34" xfId="0" applyNumberFormat="1" applyFont="1" applyFill="1" applyBorder="1" applyAlignment="1">
      <alignment horizontal="left" vertical="top" wrapText="1"/>
    </xf>
    <xf numFmtId="166" fontId="3" fillId="3" borderId="10" xfId="0" applyNumberFormat="1" applyFont="1" applyFill="1" applyBorder="1" applyAlignment="1">
      <alignment horizontal="center" vertical="top" wrapText="1"/>
    </xf>
    <xf numFmtId="166" fontId="3" fillId="9" borderId="32" xfId="0" applyNumberFormat="1" applyFont="1" applyFill="1" applyBorder="1" applyAlignment="1">
      <alignment horizontal="center" vertical="top"/>
    </xf>
    <xf numFmtId="0" fontId="2" fillId="7" borderId="26" xfId="0" applyFont="1" applyFill="1" applyBorder="1" applyAlignment="1">
      <alignment horizontal="left" vertical="top" wrapText="1"/>
    </xf>
    <xf numFmtId="166" fontId="2" fillId="7" borderId="34" xfId="0" applyNumberFormat="1" applyFont="1" applyFill="1" applyBorder="1" applyAlignment="1">
      <alignment vertical="top" wrapText="1"/>
    </xf>
    <xf numFmtId="3" fontId="2" fillId="7" borderId="43" xfId="0" applyNumberFormat="1" applyFont="1" applyFill="1" applyBorder="1" applyAlignment="1">
      <alignment horizontal="center" vertical="top"/>
    </xf>
    <xf numFmtId="3" fontId="2" fillId="7" borderId="18" xfId="0" applyNumberFormat="1" applyFont="1" applyFill="1" applyBorder="1" applyAlignment="1">
      <alignment horizontal="center" vertical="top"/>
    </xf>
    <xf numFmtId="3" fontId="2" fillId="7" borderId="16" xfId="0" applyNumberFormat="1" applyFont="1" applyFill="1" applyBorder="1" applyAlignment="1">
      <alignment horizontal="center" vertical="top"/>
    </xf>
    <xf numFmtId="166" fontId="2" fillId="7" borderId="44" xfId="0" applyNumberFormat="1" applyFont="1" applyFill="1" applyBorder="1" applyAlignment="1">
      <alignment horizontal="left" vertical="top" wrapText="1"/>
    </xf>
    <xf numFmtId="3" fontId="2" fillId="7" borderId="55" xfId="0" applyNumberFormat="1" applyFont="1" applyFill="1" applyBorder="1" applyAlignment="1">
      <alignment horizontal="center" vertical="top"/>
    </xf>
    <xf numFmtId="0" fontId="2" fillId="7" borderId="34" xfId="0" applyFont="1" applyFill="1" applyBorder="1" applyAlignment="1">
      <alignment vertical="top" wrapText="1"/>
    </xf>
    <xf numFmtId="3" fontId="2" fillId="0" borderId="16" xfId="0" applyNumberFormat="1" applyFont="1" applyFill="1" applyBorder="1" applyAlignment="1">
      <alignment horizontal="center" vertical="top"/>
    </xf>
    <xf numFmtId="166" fontId="3" fillId="7" borderId="23" xfId="0" applyNumberFormat="1" applyFont="1" applyFill="1" applyBorder="1" applyAlignment="1">
      <alignment horizontal="center" vertical="top"/>
    </xf>
    <xf numFmtId="3" fontId="2" fillId="7" borderId="43" xfId="0" applyNumberFormat="1" applyFont="1" applyFill="1" applyBorder="1" applyAlignment="1">
      <alignment horizontal="center" vertical="top" wrapText="1"/>
    </xf>
    <xf numFmtId="166" fontId="2" fillId="7" borderId="73" xfId="0" applyNumberFormat="1" applyFont="1" applyFill="1" applyBorder="1" applyAlignment="1">
      <alignment horizontal="left" vertical="top" wrapText="1"/>
    </xf>
    <xf numFmtId="166" fontId="2" fillId="7" borderId="32" xfId="0" applyNumberFormat="1" applyFont="1" applyFill="1" applyBorder="1" applyAlignment="1">
      <alignment vertical="top" wrapText="1"/>
    </xf>
    <xf numFmtId="3" fontId="2" fillId="7" borderId="10" xfId="0" applyNumberFormat="1" applyFont="1" applyFill="1" applyBorder="1" applyAlignment="1">
      <alignment horizontal="center" vertical="top"/>
    </xf>
    <xf numFmtId="3" fontId="2" fillId="7" borderId="19" xfId="0" applyNumberFormat="1" applyFont="1" applyFill="1" applyBorder="1" applyAlignment="1">
      <alignment horizontal="center" vertical="top"/>
    </xf>
    <xf numFmtId="166" fontId="2" fillId="7" borderId="26" xfId="0" applyNumberFormat="1" applyFont="1" applyFill="1" applyBorder="1" applyAlignment="1">
      <alignment horizontal="center" vertical="center" textRotation="90" wrapText="1"/>
    </xf>
    <xf numFmtId="166" fontId="3" fillId="7" borderId="26" xfId="0" applyNumberFormat="1" applyFont="1" applyFill="1" applyBorder="1" applyAlignment="1">
      <alignment horizontal="center" vertical="center" textRotation="90"/>
    </xf>
    <xf numFmtId="166" fontId="2" fillId="7" borderId="27" xfId="0" applyNumberFormat="1" applyFont="1" applyFill="1" applyBorder="1" applyAlignment="1">
      <alignment horizontal="left" vertical="top" wrapText="1"/>
    </xf>
    <xf numFmtId="3" fontId="2" fillId="0" borderId="47" xfId="0" applyNumberFormat="1" applyFont="1" applyFill="1" applyBorder="1" applyAlignment="1">
      <alignment horizontal="left" vertical="top" wrapText="1"/>
    </xf>
    <xf numFmtId="0" fontId="0" fillId="0" borderId="47" xfId="0" applyFill="1" applyBorder="1" applyAlignment="1">
      <alignment horizontal="left" vertical="top" wrapText="1"/>
    </xf>
    <xf numFmtId="166" fontId="3" fillId="7" borderId="33" xfId="0" applyNumberFormat="1" applyFont="1" applyFill="1" applyBorder="1" applyAlignment="1">
      <alignment horizontal="center" vertical="top"/>
    </xf>
    <xf numFmtId="0" fontId="2" fillId="7" borderId="6" xfId="0" applyFont="1" applyFill="1" applyBorder="1" applyAlignment="1">
      <alignment vertical="top" wrapText="1"/>
    </xf>
    <xf numFmtId="3" fontId="2" fillId="7" borderId="45" xfId="0" applyNumberFormat="1" applyFont="1" applyFill="1" applyBorder="1" applyAlignment="1">
      <alignment horizontal="center" vertical="top"/>
    </xf>
    <xf numFmtId="0" fontId="2" fillId="7" borderId="26" xfId="0" applyFont="1" applyFill="1" applyBorder="1" applyAlignment="1">
      <alignment horizontal="center" vertical="top"/>
    </xf>
    <xf numFmtId="0" fontId="2" fillId="7" borderId="33" xfId="0" applyFont="1" applyFill="1" applyBorder="1" applyAlignment="1">
      <alignment horizontal="center" vertical="top"/>
    </xf>
    <xf numFmtId="3" fontId="2" fillId="7" borderId="0" xfId="0" applyNumberFormat="1" applyFont="1" applyFill="1" applyAlignment="1">
      <alignment horizontal="left" vertical="top" wrapText="1"/>
    </xf>
    <xf numFmtId="0" fontId="2" fillId="0" borderId="32" xfId="0" applyFont="1" applyBorder="1" applyAlignment="1">
      <alignment vertical="top"/>
    </xf>
    <xf numFmtId="0" fontId="4" fillId="7" borderId="10" xfId="0" applyFont="1" applyFill="1" applyBorder="1" applyAlignment="1">
      <alignment horizontal="center" vertical="center" textRotation="90" wrapText="1"/>
    </xf>
    <xf numFmtId="166" fontId="7" fillId="7" borderId="45" xfId="0" applyNumberFormat="1" applyFont="1" applyFill="1" applyBorder="1" applyAlignment="1">
      <alignment horizontal="left" vertical="top" wrapText="1"/>
    </xf>
    <xf numFmtId="166" fontId="2" fillId="3" borderId="4" xfId="0" applyNumberFormat="1" applyFont="1" applyFill="1" applyBorder="1" applyAlignment="1">
      <alignment vertical="top" wrapText="1"/>
    </xf>
    <xf numFmtId="3" fontId="2" fillId="7" borderId="10" xfId="0" applyNumberFormat="1" applyFont="1" applyFill="1" applyBorder="1" applyAlignment="1">
      <alignment horizontal="center" vertical="top" wrapText="1"/>
    </xf>
    <xf numFmtId="0" fontId="2" fillId="7" borderId="41" xfId="0" applyFont="1" applyFill="1" applyBorder="1" applyAlignment="1">
      <alignment horizontal="center" vertical="center"/>
    </xf>
    <xf numFmtId="166" fontId="2" fillId="7" borderId="41" xfId="0" applyNumberFormat="1" applyFont="1" applyFill="1" applyBorder="1" applyAlignment="1">
      <alignment vertical="top"/>
    </xf>
    <xf numFmtId="166" fontId="2" fillId="7" borderId="7" xfId="0" applyNumberFormat="1" applyFont="1" applyFill="1" applyBorder="1" applyAlignment="1">
      <alignment vertical="top"/>
    </xf>
    <xf numFmtId="166" fontId="2" fillId="7" borderId="6" xfId="0" applyNumberFormat="1" applyFont="1" applyFill="1" applyBorder="1" applyAlignment="1">
      <alignment vertical="top"/>
    </xf>
    <xf numFmtId="166" fontId="2" fillId="7" borderId="23" xfId="0" applyNumberFormat="1" applyFont="1" applyFill="1" applyBorder="1" applyAlignment="1">
      <alignment vertical="top"/>
    </xf>
    <xf numFmtId="166" fontId="2" fillId="7" borderId="47" xfId="0" applyNumberFormat="1" applyFont="1" applyFill="1" applyBorder="1" applyAlignment="1">
      <alignment vertical="top"/>
    </xf>
    <xf numFmtId="166" fontId="2" fillId="7" borderId="24" xfId="0" applyNumberFormat="1" applyFont="1" applyFill="1" applyBorder="1" applyAlignment="1">
      <alignment vertical="top"/>
    </xf>
    <xf numFmtId="166" fontId="2" fillId="7" borderId="25" xfId="0" applyNumberFormat="1" applyFont="1" applyFill="1" applyBorder="1" applyAlignment="1">
      <alignment vertical="top"/>
    </xf>
    <xf numFmtId="166" fontId="2" fillId="0" borderId="5" xfId="0" applyNumberFormat="1" applyFont="1" applyBorder="1" applyAlignment="1">
      <alignment horizontal="center" vertical="top"/>
    </xf>
    <xf numFmtId="166" fontId="2" fillId="0" borderId="32" xfId="0" applyNumberFormat="1" applyFont="1" applyBorder="1" applyAlignment="1">
      <alignment horizontal="center" vertical="top"/>
    </xf>
    <xf numFmtId="166" fontId="2" fillId="7" borderId="87" xfId="0" applyNumberFormat="1" applyFont="1" applyFill="1" applyBorder="1" applyAlignment="1">
      <alignment vertical="top" wrapText="1"/>
    </xf>
    <xf numFmtId="166" fontId="3" fillId="3" borderId="1" xfId="0" applyNumberFormat="1" applyFont="1" applyFill="1" applyBorder="1" applyAlignment="1">
      <alignment horizontal="center" vertical="top" wrapText="1"/>
    </xf>
    <xf numFmtId="3" fontId="2" fillId="0" borderId="25" xfId="0" applyNumberFormat="1" applyFont="1" applyFill="1" applyBorder="1" applyAlignment="1">
      <alignment horizontal="center" vertical="top" wrapText="1"/>
    </xf>
    <xf numFmtId="166" fontId="2" fillId="3" borderId="28" xfId="0" applyNumberFormat="1" applyFont="1" applyFill="1" applyBorder="1" applyAlignment="1">
      <alignment horizontal="center" vertical="top" wrapText="1"/>
    </xf>
    <xf numFmtId="166" fontId="2" fillId="3" borderId="10" xfId="0" applyNumberFormat="1" applyFont="1" applyFill="1" applyBorder="1" applyAlignment="1">
      <alignment horizontal="center" vertical="top" wrapText="1"/>
    </xf>
    <xf numFmtId="166" fontId="8" fillId="7" borderId="6" xfId="0" applyNumberFormat="1" applyFont="1" applyFill="1" applyBorder="1" applyAlignment="1">
      <alignment vertical="top" wrapText="1"/>
    </xf>
    <xf numFmtId="0" fontId="0" fillId="0" borderId="10" xfId="0" applyBorder="1" applyAlignment="1">
      <alignment wrapText="1"/>
    </xf>
    <xf numFmtId="0" fontId="0" fillId="7" borderId="10" xfId="0" applyFill="1" applyBorder="1" applyAlignment="1">
      <alignment wrapText="1"/>
    </xf>
    <xf numFmtId="0" fontId="2" fillId="7" borderId="73" xfId="0" applyFont="1" applyFill="1" applyBorder="1" applyAlignment="1">
      <alignment vertical="top" wrapText="1"/>
    </xf>
    <xf numFmtId="0" fontId="2" fillId="7" borderId="79" xfId="0" applyFont="1" applyFill="1" applyBorder="1" applyAlignment="1">
      <alignment vertical="top" wrapText="1"/>
    </xf>
    <xf numFmtId="3" fontId="2" fillId="0" borderId="86" xfId="0" applyNumberFormat="1" applyFont="1" applyFill="1" applyBorder="1" applyAlignment="1">
      <alignment horizontal="center" vertical="top"/>
    </xf>
    <xf numFmtId="49" fontId="3" fillId="7" borderId="0" xfId="0" applyNumberFormat="1" applyFont="1" applyFill="1" applyBorder="1" applyAlignment="1">
      <alignment horizontal="center" vertical="top"/>
    </xf>
    <xf numFmtId="0" fontId="8" fillId="7" borderId="28" xfId="0" applyFont="1" applyFill="1" applyBorder="1" applyAlignment="1">
      <alignment vertical="top" wrapText="1"/>
    </xf>
    <xf numFmtId="0" fontId="0" fillId="0" borderId="28" xfId="0" applyBorder="1" applyAlignment="1">
      <alignment horizontal="center" vertical="center" wrapText="1"/>
    </xf>
    <xf numFmtId="166" fontId="12" fillId="7" borderId="59" xfId="0" applyNumberFormat="1" applyFont="1" applyFill="1" applyBorder="1" applyAlignment="1">
      <alignment horizontal="center" vertical="top"/>
    </xf>
    <xf numFmtId="0" fontId="2" fillId="7" borderId="77" xfId="0" applyFont="1" applyFill="1" applyBorder="1" applyAlignment="1">
      <alignment vertical="top" wrapText="1"/>
    </xf>
    <xf numFmtId="3" fontId="2" fillId="7" borderId="10" xfId="0" applyNumberFormat="1" applyFont="1" applyFill="1" applyBorder="1" applyAlignment="1">
      <alignment horizontal="center" vertical="center"/>
    </xf>
    <xf numFmtId="3" fontId="2" fillId="7" borderId="16" xfId="0" applyNumberFormat="1" applyFont="1" applyFill="1" applyBorder="1" applyAlignment="1">
      <alignment vertical="top"/>
    </xf>
    <xf numFmtId="166" fontId="2" fillId="7" borderId="34" xfId="0" applyNumberFormat="1" applyFont="1" applyFill="1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2" fillId="7" borderId="6" xfId="0" applyFont="1" applyFill="1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3" fontId="2" fillId="0" borderId="18" xfId="0" applyNumberFormat="1" applyFont="1" applyFill="1" applyBorder="1" applyAlignment="1">
      <alignment horizontal="center" vertical="top"/>
    </xf>
    <xf numFmtId="3" fontId="2" fillId="0" borderId="26" xfId="0" applyNumberFormat="1" applyFont="1" applyFill="1" applyBorder="1" applyAlignment="1">
      <alignment horizontal="center" vertical="top"/>
    </xf>
    <xf numFmtId="3" fontId="2" fillId="0" borderId="19" xfId="0" applyNumberFormat="1" applyFont="1" applyFill="1" applyBorder="1" applyAlignment="1">
      <alignment horizontal="center" vertical="top"/>
    </xf>
    <xf numFmtId="166" fontId="6" fillId="7" borderId="23" xfId="0" applyNumberFormat="1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166" fontId="3" fillId="7" borderId="10" xfId="0" applyNumberFormat="1" applyFont="1" applyFill="1" applyBorder="1" applyAlignment="1">
      <alignment horizontal="center" vertical="top" wrapText="1"/>
    </xf>
    <xf numFmtId="166" fontId="3" fillId="7" borderId="16" xfId="0" applyNumberFormat="1" applyFont="1" applyFill="1" applyBorder="1" applyAlignment="1">
      <alignment horizontal="center" vertical="top"/>
    </xf>
    <xf numFmtId="166" fontId="2" fillId="0" borderId="34" xfId="0" applyNumberFormat="1" applyFont="1" applyFill="1" applyBorder="1" applyAlignment="1">
      <alignment horizontal="left" vertical="top" wrapText="1"/>
    </xf>
    <xf numFmtId="166" fontId="2" fillId="0" borderId="27" xfId="0" applyNumberFormat="1" applyFont="1" applyFill="1" applyBorder="1" applyAlignment="1">
      <alignment horizontal="left" vertical="top" wrapText="1"/>
    </xf>
    <xf numFmtId="166" fontId="2" fillId="7" borderId="82" xfId="0" applyNumberFormat="1" applyFont="1" applyFill="1" applyBorder="1" applyAlignment="1">
      <alignment horizontal="left" vertical="top" wrapText="1"/>
    </xf>
    <xf numFmtId="49" fontId="2" fillId="7" borderId="90" xfId="0" applyNumberFormat="1" applyFont="1" applyFill="1" applyBorder="1" applyAlignment="1">
      <alignment vertical="top" wrapText="1"/>
    </xf>
    <xf numFmtId="0" fontId="2" fillId="7" borderId="90" xfId="0" applyNumberFormat="1" applyFont="1" applyFill="1" applyBorder="1" applyAlignment="1">
      <alignment horizontal="left" vertical="top" wrapText="1"/>
    </xf>
    <xf numFmtId="0" fontId="0" fillId="7" borderId="26" xfId="0" applyFill="1" applyBorder="1" applyAlignment="1">
      <alignment horizontal="left" vertical="top" wrapText="1"/>
    </xf>
    <xf numFmtId="166" fontId="3" fillId="2" borderId="68" xfId="0" applyNumberFormat="1" applyFont="1" applyFill="1" applyBorder="1" applyAlignment="1">
      <alignment horizontal="right" vertical="top"/>
    </xf>
    <xf numFmtId="166" fontId="3" fillId="2" borderId="64" xfId="0" applyNumberFormat="1" applyFont="1" applyFill="1" applyBorder="1" applyAlignment="1">
      <alignment horizontal="right" vertical="top"/>
    </xf>
    <xf numFmtId="166" fontId="3" fillId="2" borderId="65" xfId="0" applyNumberFormat="1" applyFont="1" applyFill="1" applyBorder="1" applyAlignment="1">
      <alignment horizontal="right" vertical="top"/>
    </xf>
    <xf numFmtId="166" fontId="3" fillId="3" borderId="16" xfId="0" applyNumberFormat="1" applyFont="1" applyFill="1" applyBorder="1" applyAlignment="1">
      <alignment horizontal="center" vertical="top"/>
    </xf>
    <xf numFmtId="166" fontId="2" fillId="7" borderId="89" xfId="0" applyNumberFormat="1" applyFont="1" applyFill="1" applyBorder="1" applyAlignment="1">
      <alignment horizontal="left" vertical="top" wrapText="1"/>
    </xf>
    <xf numFmtId="166" fontId="3" fillId="2" borderId="3" xfId="0" applyNumberFormat="1" applyFont="1" applyFill="1" applyBorder="1" applyAlignment="1">
      <alignment horizontal="left" vertical="top"/>
    </xf>
    <xf numFmtId="166" fontId="3" fillId="2" borderId="23" xfId="0" applyNumberFormat="1" applyFont="1" applyFill="1" applyBorder="1" applyAlignment="1">
      <alignment horizontal="left" vertical="top"/>
    </xf>
    <xf numFmtId="166" fontId="3" fillId="2" borderId="68" xfId="0" applyNumberFormat="1" applyFont="1" applyFill="1" applyBorder="1" applyAlignment="1">
      <alignment horizontal="left" vertical="top"/>
    </xf>
    <xf numFmtId="166" fontId="3" fillId="2" borderId="70" xfId="0" applyNumberFormat="1" applyFont="1" applyFill="1" applyBorder="1" applyAlignment="1">
      <alignment horizontal="left" vertical="top"/>
    </xf>
    <xf numFmtId="166" fontId="21" fillId="7" borderId="34" xfId="0" applyNumberFormat="1" applyFont="1" applyFill="1" applyBorder="1" applyAlignment="1">
      <alignment horizontal="left" vertical="top" wrapText="1"/>
    </xf>
    <xf numFmtId="166" fontId="3" fillId="3" borderId="18" xfId="0" applyNumberFormat="1" applyFont="1" applyFill="1" applyBorder="1" applyAlignment="1">
      <alignment horizontal="center" vertical="top" wrapText="1"/>
    </xf>
    <xf numFmtId="166" fontId="3" fillId="3" borderId="10" xfId="0" applyNumberFormat="1" applyFont="1" applyFill="1" applyBorder="1" applyAlignment="1">
      <alignment horizontal="center" vertical="top" wrapText="1"/>
    </xf>
    <xf numFmtId="166" fontId="3" fillId="3" borderId="45" xfId="0" applyNumberFormat="1" applyFont="1" applyFill="1" applyBorder="1" applyAlignment="1">
      <alignment horizontal="center" vertical="top"/>
    </xf>
    <xf numFmtId="166" fontId="2" fillId="7" borderId="43" xfId="0" applyNumberFormat="1" applyFont="1" applyFill="1" applyBorder="1" applyAlignment="1">
      <alignment horizontal="left" vertical="top" wrapText="1"/>
    </xf>
    <xf numFmtId="166" fontId="8" fillId="7" borderId="45" xfId="0" applyNumberFormat="1" applyFont="1" applyFill="1" applyBorder="1" applyAlignment="1">
      <alignment horizontal="left" vertical="top" wrapText="1"/>
    </xf>
    <xf numFmtId="166" fontId="7" fillId="3" borderId="23" xfId="0" applyNumberFormat="1" applyFont="1" applyFill="1" applyBorder="1" applyAlignment="1">
      <alignment horizontal="left" vertical="top" wrapText="1"/>
    </xf>
    <xf numFmtId="166" fontId="4" fillId="3" borderId="23" xfId="0" applyNumberFormat="1" applyFont="1" applyFill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textRotation="90" wrapText="1"/>
    </xf>
    <xf numFmtId="166" fontId="2" fillId="7" borderId="45" xfId="0" applyNumberFormat="1" applyFont="1" applyFill="1" applyBorder="1" applyAlignment="1">
      <alignment horizontal="left" vertical="top" wrapText="1"/>
    </xf>
    <xf numFmtId="166" fontId="8" fillId="7" borderId="85" xfId="0" applyNumberFormat="1" applyFont="1" applyFill="1" applyBorder="1" applyAlignment="1">
      <alignment horizontal="left" vertical="top" wrapText="1"/>
    </xf>
    <xf numFmtId="166" fontId="2" fillId="7" borderId="18" xfId="0" applyNumberFormat="1" applyFont="1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 wrapText="1"/>
    </xf>
    <xf numFmtId="166" fontId="2" fillId="7" borderId="33" xfId="0" applyNumberFormat="1" applyFont="1" applyFill="1" applyBorder="1" applyAlignment="1">
      <alignment horizontal="left" vertical="top" wrapText="1"/>
    </xf>
    <xf numFmtId="166" fontId="3" fillId="3" borderId="26" xfId="0" applyNumberFormat="1" applyFont="1" applyFill="1" applyBorder="1" applyAlignment="1">
      <alignment horizontal="center" vertical="top" wrapText="1"/>
    </xf>
    <xf numFmtId="3" fontId="2" fillId="7" borderId="18" xfId="0" applyNumberFormat="1" applyFont="1" applyFill="1" applyBorder="1" applyAlignment="1">
      <alignment horizontal="center" vertical="top" wrapText="1"/>
    </xf>
    <xf numFmtId="166" fontId="2" fillId="7" borderId="10" xfId="0" applyNumberFormat="1" applyFont="1" applyFill="1" applyBorder="1" applyAlignment="1">
      <alignment horizontal="left" vertical="top" wrapText="1"/>
    </xf>
    <xf numFmtId="3" fontId="2" fillId="0" borderId="43" xfId="0" applyNumberFormat="1" applyFont="1" applyFill="1" applyBorder="1" applyAlignment="1">
      <alignment horizontal="center" vertical="top"/>
    </xf>
    <xf numFmtId="3" fontId="2" fillId="0" borderId="33" xfId="0" applyNumberFormat="1" applyFont="1" applyFill="1" applyBorder="1" applyAlignment="1">
      <alignment horizontal="center" vertical="top"/>
    </xf>
    <xf numFmtId="0" fontId="3" fillId="0" borderId="62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166" fontId="3" fillId="5" borderId="61" xfId="0" applyNumberFormat="1" applyFont="1" applyFill="1" applyBorder="1" applyAlignment="1">
      <alignment horizontal="right" vertical="top" wrapText="1"/>
    </xf>
    <xf numFmtId="166" fontId="3" fillId="5" borderId="57" xfId="0" applyNumberFormat="1" applyFont="1" applyFill="1" applyBorder="1" applyAlignment="1">
      <alignment horizontal="right" vertical="top" wrapText="1"/>
    </xf>
    <xf numFmtId="166" fontId="3" fillId="5" borderId="40" xfId="0" applyNumberFormat="1" applyFont="1" applyFill="1" applyBorder="1" applyAlignment="1">
      <alignment horizontal="right" vertical="top" wrapText="1"/>
    </xf>
    <xf numFmtId="166" fontId="2" fillId="3" borderId="59" xfId="0" applyNumberFormat="1" applyFont="1" applyFill="1" applyBorder="1" applyAlignment="1">
      <alignment horizontal="left" vertical="top" wrapText="1"/>
    </xf>
    <xf numFmtId="166" fontId="2" fillId="3" borderId="69" xfId="0" applyNumberFormat="1" applyFont="1" applyFill="1" applyBorder="1" applyAlignment="1">
      <alignment horizontal="left" vertical="top" wrapText="1"/>
    </xf>
    <xf numFmtId="166" fontId="2" fillId="3" borderId="49" xfId="0" applyNumberFormat="1" applyFont="1" applyFill="1" applyBorder="1" applyAlignment="1">
      <alignment horizontal="left" vertical="top" wrapText="1"/>
    </xf>
    <xf numFmtId="166" fontId="2" fillId="3" borderId="61" xfId="0" applyNumberFormat="1" applyFont="1" applyFill="1" applyBorder="1" applyAlignment="1">
      <alignment horizontal="left" vertical="top" wrapText="1"/>
    </xf>
    <xf numFmtId="166" fontId="2" fillId="3" borderId="57" xfId="0" applyNumberFormat="1" applyFont="1" applyFill="1" applyBorder="1" applyAlignment="1">
      <alignment horizontal="left" vertical="top" wrapText="1"/>
    </xf>
    <xf numFmtId="166" fontId="2" fillId="3" borderId="40" xfId="0" applyNumberFormat="1" applyFont="1" applyFill="1" applyBorder="1" applyAlignment="1">
      <alignment horizontal="left" vertical="top" wrapText="1"/>
    </xf>
    <xf numFmtId="166" fontId="2" fillId="0" borderId="61" xfId="0" applyNumberFormat="1" applyFont="1" applyBorder="1" applyAlignment="1">
      <alignment horizontal="left" vertical="top" wrapText="1"/>
    </xf>
    <xf numFmtId="166" fontId="2" fillId="0" borderId="57" xfId="0" applyNumberFormat="1" applyFont="1" applyBorder="1" applyAlignment="1">
      <alignment horizontal="left" vertical="top" wrapText="1"/>
    </xf>
    <xf numFmtId="166" fontId="2" fillId="0" borderId="40" xfId="0" applyNumberFormat="1" applyFont="1" applyBorder="1" applyAlignment="1">
      <alignment horizontal="left" vertical="top" wrapText="1"/>
    </xf>
    <xf numFmtId="0" fontId="2" fillId="3" borderId="59" xfId="0" applyFont="1" applyFill="1" applyBorder="1" applyAlignment="1">
      <alignment horizontal="left" vertical="top" wrapText="1"/>
    </xf>
    <xf numFmtId="0" fontId="2" fillId="3" borderId="69" xfId="0" applyFont="1" applyFill="1" applyBorder="1" applyAlignment="1">
      <alignment horizontal="left" vertical="top" wrapText="1"/>
    </xf>
    <xf numFmtId="0" fontId="2" fillId="3" borderId="49" xfId="0" applyFont="1" applyFill="1" applyBorder="1" applyAlignment="1">
      <alignment horizontal="left" vertical="top" wrapText="1"/>
    </xf>
    <xf numFmtId="166" fontId="3" fillId="4" borderId="66" xfId="0" applyNumberFormat="1" applyFont="1" applyFill="1" applyBorder="1" applyAlignment="1">
      <alignment horizontal="right" vertical="top" wrapText="1"/>
    </xf>
    <xf numFmtId="166" fontId="3" fillId="4" borderId="30" xfId="0" applyNumberFormat="1" applyFont="1" applyFill="1" applyBorder="1" applyAlignment="1">
      <alignment horizontal="right" vertical="top" wrapText="1"/>
    </xf>
    <xf numFmtId="166" fontId="3" fillId="4" borderId="31" xfId="0" applyNumberFormat="1" applyFont="1" applyFill="1" applyBorder="1" applyAlignment="1">
      <alignment horizontal="right" vertical="top" wrapText="1"/>
    </xf>
    <xf numFmtId="166" fontId="2" fillId="7" borderId="61" xfId="0" applyNumberFormat="1" applyFont="1" applyFill="1" applyBorder="1" applyAlignment="1">
      <alignment horizontal="left" vertical="top" wrapText="1"/>
    </xf>
    <xf numFmtId="166" fontId="2" fillId="7" borderId="57" xfId="0" applyNumberFormat="1" applyFont="1" applyFill="1" applyBorder="1" applyAlignment="1">
      <alignment horizontal="left" vertical="top" wrapText="1"/>
    </xf>
    <xf numFmtId="166" fontId="2" fillId="7" borderId="40" xfId="0" applyNumberFormat="1" applyFont="1" applyFill="1" applyBorder="1" applyAlignment="1">
      <alignment horizontal="left" vertical="top" wrapText="1"/>
    </xf>
    <xf numFmtId="166" fontId="3" fillId="8" borderId="61" xfId="0" applyNumberFormat="1" applyFont="1" applyFill="1" applyBorder="1" applyAlignment="1">
      <alignment horizontal="left" vertical="top" wrapText="1"/>
    </xf>
    <xf numFmtId="166" fontId="3" fillId="8" borderId="57" xfId="0" applyNumberFormat="1" applyFont="1" applyFill="1" applyBorder="1" applyAlignment="1">
      <alignment horizontal="left" vertical="top" wrapText="1"/>
    </xf>
    <xf numFmtId="166" fontId="3" fillId="8" borderId="40" xfId="0" applyNumberFormat="1" applyFont="1" applyFill="1" applyBorder="1" applyAlignment="1">
      <alignment horizontal="left" vertical="top" wrapText="1"/>
    </xf>
    <xf numFmtId="166" fontId="2" fillId="8" borderId="61" xfId="0" applyNumberFormat="1" applyFont="1" applyFill="1" applyBorder="1" applyAlignment="1">
      <alignment horizontal="left" vertical="top" wrapText="1"/>
    </xf>
    <xf numFmtId="166" fontId="2" fillId="8" borderId="61" xfId="0" applyNumberFormat="1" applyFont="1" applyFill="1" applyBorder="1" applyAlignment="1">
      <alignment vertical="top" wrapText="1"/>
    </xf>
    <xf numFmtId="166" fontId="8" fillId="8" borderId="57" xfId="0" applyNumberFormat="1" applyFont="1" applyFill="1" applyBorder="1" applyAlignment="1">
      <alignment vertical="top" wrapText="1"/>
    </xf>
    <xf numFmtId="166" fontId="8" fillId="8" borderId="40" xfId="0" applyNumberFormat="1" applyFont="1" applyFill="1" applyBorder="1" applyAlignment="1">
      <alignment vertical="top" wrapText="1"/>
    </xf>
    <xf numFmtId="166" fontId="3" fillId="0" borderId="30" xfId="0" applyNumberFormat="1" applyFont="1" applyFill="1" applyBorder="1" applyAlignment="1">
      <alignment horizontal="center" vertical="top" wrapText="1"/>
    </xf>
    <xf numFmtId="166" fontId="3" fillId="5" borderId="62" xfId="0" applyNumberFormat="1" applyFont="1" applyFill="1" applyBorder="1" applyAlignment="1">
      <alignment horizontal="right" vertical="top" wrapText="1"/>
    </xf>
    <xf numFmtId="166" fontId="3" fillId="5" borderId="67" xfId="0" applyNumberFormat="1" applyFont="1" applyFill="1" applyBorder="1" applyAlignment="1">
      <alignment horizontal="right" vertical="top" wrapText="1"/>
    </xf>
    <xf numFmtId="166" fontId="3" fillId="5" borderId="63" xfId="0" applyNumberFormat="1" applyFont="1" applyFill="1" applyBorder="1" applyAlignment="1">
      <alignment horizontal="right" vertical="top" wrapText="1"/>
    </xf>
    <xf numFmtId="166" fontId="3" fillId="8" borderId="61" xfId="0" applyNumberFormat="1" applyFont="1" applyFill="1" applyBorder="1" applyAlignment="1">
      <alignment horizontal="right" vertical="top" wrapText="1"/>
    </xf>
    <xf numFmtId="166" fontId="8" fillId="8" borderId="57" xfId="0" applyNumberFormat="1" applyFont="1" applyFill="1" applyBorder="1" applyAlignment="1">
      <alignment horizontal="right" vertical="top" wrapText="1"/>
    </xf>
    <xf numFmtId="166" fontId="8" fillId="8" borderId="40" xfId="0" applyNumberFormat="1" applyFont="1" applyFill="1" applyBorder="1" applyAlignment="1">
      <alignment horizontal="right" vertical="top" wrapText="1"/>
    </xf>
    <xf numFmtId="166" fontId="2" fillId="7" borderId="59" xfId="0" applyNumberFormat="1" applyFont="1" applyFill="1" applyBorder="1" applyAlignment="1">
      <alignment horizontal="left" vertical="top" wrapText="1"/>
    </xf>
    <xf numFmtId="166" fontId="2" fillId="7" borderId="69" xfId="0" applyNumberFormat="1" applyFont="1" applyFill="1" applyBorder="1" applyAlignment="1">
      <alignment horizontal="left" vertical="top" wrapText="1"/>
    </xf>
    <xf numFmtId="166" fontId="2" fillId="7" borderId="49" xfId="0" applyNumberFormat="1" applyFont="1" applyFill="1" applyBorder="1" applyAlignment="1">
      <alignment horizontal="left" vertical="top" wrapText="1"/>
    </xf>
    <xf numFmtId="166" fontId="3" fillId="2" borderId="30" xfId="0" applyNumberFormat="1" applyFont="1" applyFill="1" applyBorder="1" applyAlignment="1">
      <alignment horizontal="right" vertical="top"/>
    </xf>
    <xf numFmtId="166" fontId="2" fillId="2" borderId="64" xfId="0" applyNumberFormat="1" applyFont="1" applyFill="1" applyBorder="1" applyAlignment="1">
      <alignment horizontal="center" vertical="top" wrapText="1"/>
    </xf>
    <xf numFmtId="166" fontId="2" fillId="2" borderId="65" xfId="0" applyNumberFormat="1" applyFont="1" applyFill="1" applyBorder="1" applyAlignment="1">
      <alignment horizontal="center" vertical="top" wrapText="1"/>
    </xf>
    <xf numFmtId="166" fontId="3" fillId="9" borderId="68" xfId="0" applyNumberFormat="1" applyFont="1" applyFill="1" applyBorder="1" applyAlignment="1">
      <alignment horizontal="right" vertical="top"/>
    </xf>
    <xf numFmtId="166" fontId="3" fillId="9" borderId="64" xfId="0" applyNumberFormat="1" applyFont="1" applyFill="1" applyBorder="1" applyAlignment="1">
      <alignment horizontal="right" vertical="top"/>
    </xf>
    <xf numFmtId="166" fontId="3" fillId="9" borderId="65" xfId="0" applyNumberFormat="1" applyFont="1" applyFill="1" applyBorder="1" applyAlignment="1">
      <alignment horizontal="right" vertical="top"/>
    </xf>
    <xf numFmtId="166" fontId="2" fillId="9" borderId="64" xfId="0" applyNumberFormat="1" applyFont="1" applyFill="1" applyBorder="1" applyAlignment="1">
      <alignment horizontal="center" vertical="top"/>
    </xf>
    <xf numFmtId="166" fontId="2" fillId="9" borderId="65" xfId="0" applyNumberFormat="1" applyFont="1" applyFill="1" applyBorder="1" applyAlignment="1">
      <alignment horizontal="center" vertical="top"/>
    </xf>
    <xf numFmtId="166" fontId="3" fillId="5" borderId="68" xfId="0" applyNumberFormat="1" applyFont="1" applyFill="1" applyBorder="1" applyAlignment="1">
      <alignment horizontal="right" vertical="top"/>
    </xf>
    <xf numFmtId="166" fontId="3" fillId="5" borderId="64" xfId="0" applyNumberFormat="1" applyFont="1" applyFill="1" applyBorder="1" applyAlignment="1">
      <alignment horizontal="right" vertical="top"/>
    </xf>
    <xf numFmtId="166" fontId="3" fillId="5" borderId="65" xfId="0" applyNumberFormat="1" applyFont="1" applyFill="1" applyBorder="1" applyAlignment="1">
      <alignment horizontal="right" vertical="top"/>
    </xf>
    <xf numFmtId="166" fontId="2" fillId="5" borderId="64" xfId="0" applyNumberFormat="1" applyFont="1" applyFill="1" applyBorder="1" applyAlignment="1">
      <alignment horizontal="center" vertical="top"/>
    </xf>
    <xf numFmtId="166" fontId="2" fillId="5" borderId="65" xfId="0" applyNumberFormat="1" applyFont="1" applyFill="1" applyBorder="1" applyAlignment="1">
      <alignment horizontal="center" vertical="top"/>
    </xf>
    <xf numFmtId="166" fontId="2" fillId="7" borderId="45" xfId="0" applyNumberFormat="1" applyFont="1" applyFill="1" applyBorder="1" applyAlignment="1">
      <alignment vertical="top" wrapText="1"/>
    </xf>
    <xf numFmtId="0" fontId="0" fillId="0" borderId="28" xfId="0" applyFont="1" applyBorder="1" applyAlignment="1">
      <alignment vertical="top"/>
    </xf>
    <xf numFmtId="166" fontId="3" fillId="0" borderId="10" xfId="0" applyNumberFormat="1" applyFont="1" applyFill="1" applyBorder="1" applyAlignment="1">
      <alignment horizontal="center" vertical="top" wrapText="1"/>
    </xf>
    <xf numFmtId="166" fontId="3" fillId="0" borderId="28" xfId="0" applyNumberFormat="1" applyFont="1" applyFill="1" applyBorder="1" applyAlignment="1">
      <alignment horizontal="center" vertical="top" wrapText="1"/>
    </xf>
    <xf numFmtId="166" fontId="3" fillId="0" borderId="33" xfId="0" applyNumberFormat="1" applyFont="1" applyBorder="1" applyAlignment="1">
      <alignment horizontal="center" vertical="top"/>
    </xf>
    <xf numFmtId="166" fontId="3" fillId="0" borderId="58" xfId="0" applyNumberFormat="1" applyFont="1" applyBorder="1" applyAlignment="1">
      <alignment horizontal="center" vertical="top"/>
    </xf>
    <xf numFmtId="166" fontId="2" fillId="7" borderId="6" xfId="0" applyNumberFormat="1" applyFont="1" applyFill="1" applyBorder="1" applyAlignment="1">
      <alignment vertical="top" wrapText="1"/>
    </xf>
    <xf numFmtId="166" fontId="3" fillId="9" borderId="6" xfId="0" applyNumberFormat="1" applyFont="1" applyFill="1" applyBorder="1" applyAlignment="1">
      <alignment horizontal="center" vertical="top"/>
    </xf>
    <xf numFmtId="166" fontId="3" fillId="2" borderId="10" xfId="0" applyNumberFormat="1" applyFont="1" applyFill="1" applyBorder="1" applyAlignment="1">
      <alignment horizontal="center" vertical="top"/>
    </xf>
    <xf numFmtId="166" fontId="3" fillId="7" borderId="10" xfId="0" applyNumberFormat="1" applyFont="1" applyFill="1" applyBorder="1" applyAlignment="1">
      <alignment horizontal="center" vertical="top"/>
    </xf>
    <xf numFmtId="166" fontId="2" fillId="7" borderId="10" xfId="0" applyNumberFormat="1" applyFont="1" applyFill="1" applyBorder="1" applyAlignment="1">
      <alignment horizontal="center" vertical="center" textRotation="90" wrapText="1"/>
    </xf>
    <xf numFmtId="166" fontId="2" fillId="7" borderId="26" xfId="0" applyNumberFormat="1" applyFont="1" applyFill="1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166" fontId="3" fillId="2" borderId="64" xfId="0" applyNumberFormat="1" applyFont="1" applyFill="1" applyBorder="1" applyAlignment="1">
      <alignment horizontal="left" vertical="top"/>
    </xf>
    <xf numFmtId="166" fontId="3" fillId="2" borderId="65" xfId="0" applyNumberFormat="1" applyFont="1" applyFill="1" applyBorder="1" applyAlignment="1">
      <alignment horizontal="left" vertical="top"/>
    </xf>
    <xf numFmtId="49" fontId="3" fillId="7" borderId="45" xfId="0" applyNumberFormat="1" applyFont="1" applyFill="1" applyBorder="1" applyAlignment="1">
      <alignment horizontal="center" vertical="top"/>
    </xf>
    <xf numFmtId="49" fontId="3" fillId="9" borderId="6" xfId="0" applyNumberFormat="1" applyFont="1" applyFill="1" applyBorder="1" applyAlignment="1">
      <alignment horizontal="center" vertical="top"/>
    </xf>
    <xf numFmtId="49" fontId="3" fillId="2" borderId="10" xfId="0" applyNumberFormat="1" applyFont="1" applyFill="1" applyBorder="1" applyAlignment="1">
      <alignment horizontal="center" vertical="top"/>
    </xf>
    <xf numFmtId="49" fontId="3" fillId="7" borderId="10" xfId="0" applyNumberFormat="1" applyFont="1" applyFill="1" applyBorder="1" applyAlignment="1">
      <alignment horizontal="center" vertical="top"/>
    </xf>
    <xf numFmtId="166" fontId="2" fillId="7" borderId="10" xfId="0" applyNumberFormat="1" applyFont="1" applyFill="1" applyBorder="1" applyAlignment="1">
      <alignment vertical="top" wrapText="1"/>
    </xf>
    <xf numFmtId="0" fontId="8" fillId="7" borderId="10" xfId="0" applyFont="1" applyFill="1" applyBorder="1" applyAlignment="1">
      <alignment vertical="top" wrapText="1"/>
    </xf>
    <xf numFmtId="166" fontId="6" fillId="7" borderId="18" xfId="0" applyNumberFormat="1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 wrapText="1"/>
    </xf>
    <xf numFmtId="166" fontId="2" fillId="7" borderId="18" xfId="0" applyNumberFormat="1" applyFont="1" applyFill="1" applyBorder="1" applyAlignment="1">
      <alignment vertical="top" wrapText="1"/>
    </xf>
    <xf numFmtId="0" fontId="8" fillId="7" borderId="26" xfId="0" applyFont="1" applyFill="1" applyBorder="1" applyAlignment="1">
      <alignment vertical="top" wrapText="1"/>
    </xf>
    <xf numFmtId="0" fontId="0" fillId="0" borderId="26" xfId="0" applyBorder="1" applyAlignment="1">
      <alignment horizontal="center" vertical="center" wrapText="1"/>
    </xf>
    <xf numFmtId="166" fontId="3" fillId="7" borderId="23" xfId="0" applyNumberFormat="1" applyFont="1" applyFill="1" applyBorder="1" applyAlignment="1">
      <alignment vertical="top" wrapText="1"/>
    </xf>
    <xf numFmtId="166" fontId="3" fillId="7" borderId="10" xfId="0" applyNumberFormat="1" applyFont="1" applyFill="1" applyBorder="1" applyAlignment="1">
      <alignment vertical="top" wrapText="1"/>
    </xf>
    <xf numFmtId="166" fontId="2" fillId="7" borderId="43" xfId="0" applyNumberFormat="1" applyFont="1" applyFill="1" applyBorder="1" applyAlignment="1">
      <alignment vertical="top" wrapText="1"/>
    </xf>
    <xf numFmtId="0" fontId="8" fillId="7" borderId="33" xfId="0" applyFont="1" applyFill="1" applyBorder="1" applyAlignment="1">
      <alignment vertical="top" wrapText="1"/>
    </xf>
    <xf numFmtId="166" fontId="2" fillId="7" borderId="18" xfId="0" applyNumberFormat="1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wrapText="1"/>
    </xf>
    <xf numFmtId="166" fontId="8" fillId="7" borderId="26" xfId="0" applyNumberFormat="1" applyFont="1" applyFill="1" applyBorder="1" applyAlignment="1">
      <alignment vertical="top" wrapText="1"/>
    </xf>
    <xf numFmtId="166" fontId="3" fillId="9" borderId="4" xfId="0" applyNumberFormat="1" applyFont="1" applyFill="1" applyBorder="1" applyAlignment="1">
      <alignment horizontal="center" vertical="top"/>
    </xf>
    <xf numFmtId="166" fontId="3" fillId="9" borderId="8" xfId="0" applyNumberFormat="1" applyFont="1" applyFill="1" applyBorder="1" applyAlignment="1">
      <alignment horizontal="center" vertical="top"/>
    </xf>
    <xf numFmtId="166" fontId="3" fillId="2" borderId="23" xfId="0" applyNumberFormat="1" applyFont="1" applyFill="1" applyBorder="1" applyAlignment="1">
      <alignment horizontal="center" vertical="top"/>
    </xf>
    <xf numFmtId="166" fontId="3" fillId="2" borderId="28" xfId="0" applyNumberFormat="1" applyFont="1" applyFill="1" applyBorder="1" applyAlignment="1">
      <alignment horizontal="center" vertical="top"/>
    </xf>
    <xf numFmtId="49" fontId="3" fillId="7" borderId="23" xfId="0" applyNumberFormat="1" applyFont="1" applyFill="1" applyBorder="1" applyAlignment="1">
      <alignment horizontal="center" vertical="top"/>
    </xf>
    <xf numFmtId="49" fontId="3" fillId="7" borderId="28" xfId="0" applyNumberFormat="1" applyFont="1" applyFill="1" applyBorder="1" applyAlignment="1">
      <alignment horizontal="center" vertical="top"/>
    </xf>
    <xf numFmtId="166" fontId="2" fillId="7" borderId="39" xfId="0" applyNumberFormat="1" applyFont="1" applyFill="1" applyBorder="1" applyAlignment="1">
      <alignment vertical="top" wrapText="1"/>
    </xf>
    <xf numFmtId="166" fontId="2" fillId="7" borderId="52" xfId="0" applyNumberFormat="1" applyFont="1" applyFill="1" applyBorder="1" applyAlignment="1">
      <alignment vertical="top" wrapText="1"/>
    </xf>
    <xf numFmtId="166" fontId="4" fillId="0" borderId="23" xfId="0" applyNumberFormat="1" applyFont="1" applyFill="1" applyBorder="1" applyAlignment="1">
      <alignment horizontal="center" vertical="top" wrapText="1"/>
    </xf>
    <xf numFmtId="166" fontId="4" fillId="0" borderId="10" xfId="0" applyNumberFormat="1" applyFont="1" applyFill="1" applyBorder="1" applyAlignment="1">
      <alignment horizontal="center" vertical="top" wrapText="1"/>
    </xf>
    <xf numFmtId="166" fontId="4" fillId="0" borderId="28" xfId="0" applyNumberFormat="1" applyFont="1" applyFill="1" applyBorder="1" applyAlignment="1">
      <alignment horizontal="center" vertical="top" wrapText="1"/>
    </xf>
    <xf numFmtId="166" fontId="3" fillId="7" borderId="39" xfId="0" applyNumberFormat="1" applyFont="1" applyFill="1" applyBorder="1" applyAlignment="1">
      <alignment horizontal="center" vertical="top"/>
    </xf>
    <xf numFmtId="166" fontId="3" fillId="7" borderId="45" xfId="0" applyNumberFormat="1" applyFont="1" applyFill="1" applyBorder="1" applyAlignment="1">
      <alignment horizontal="center" vertical="top"/>
    </xf>
    <xf numFmtId="166" fontId="3" fillId="7" borderId="52" xfId="0" applyNumberFormat="1" applyFont="1" applyFill="1" applyBorder="1" applyAlignment="1">
      <alignment horizontal="center" vertical="top"/>
    </xf>
    <xf numFmtId="166" fontId="8" fillId="7" borderId="10" xfId="0" applyNumberFormat="1" applyFont="1" applyFill="1" applyBorder="1" applyAlignment="1">
      <alignment horizontal="center" vertical="center" textRotation="90" wrapText="1"/>
    </xf>
    <xf numFmtId="0" fontId="2" fillId="7" borderId="10" xfId="0" applyFont="1" applyFill="1" applyBorder="1" applyAlignment="1">
      <alignment horizontal="left" vertical="top" wrapText="1"/>
    </xf>
    <xf numFmtId="49" fontId="3" fillId="9" borderId="4" xfId="0" applyNumberFormat="1" applyFont="1" applyFill="1" applyBorder="1" applyAlignment="1">
      <alignment horizontal="center" vertical="top"/>
    </xf>
    <xf numFmtId="49" fontId="3" fillId="9" borderId="8" xfId="0" applyNumberFormat="1" applyFont="1" applyFill="1" applyBorder="1" applyAlignment="1">
      <alignment horizontal="center" vertical="top"/>
    </xf>
    <xf numFmtId="49" fontId="3" fillId="2" borderId="39" xfId="0" applyNumberFormat="1" applyFont="1" applyFill="1" applyBorder="1" applyAlignment="1">
      <alignment horizontal="center" vertical="top"/>
    </xf>
    <xf numFmtId="49" fontId="3" fillId="2" borderId="45" xfId="0" applyNumberFormat="1" applyFont="1" applyFill="1" applyBorder="1" applyAlignment="1">
      <alignment horizontal="center" vertical="top"/>
    </xf>
    <xf numFmtId="49" fontId="3" fillId="2" borderId="52" xfId="0" applyNumberFormat="1" applyFont="1" applyFill="1" applyBorder="1" applyAlignment="1">
      <alignment horizontal="center" vertical="top"/>
    </xf>
    <xf numFmtId="166" fontId="3" fillId="2" borderId="45" xfId="0" applyNumberFormat="1" applyFont="1" applyFill="1" applyBorder="1" applyAlignment="1">
      <alignment horizontal="center" vertical="top"/>
    </xf>
    <xf numFmtId="166" fontId="2" fillId="7" borderId="26" xfId="0" applyNumberFormat="1" applyFont="1" applyFill="1" applyBorder="1" applyAlignment="1">
      <alignment vertical="top" wrapText="1"/>
    </xf>
    <xf numFmtId="166" fontId="3" fillId="0" borderId="45" xfId="0" applyNumberFormat="1" applyFont="1" applyFill="1" applyBorder="1" applyAlignment="1">
      <alignment horizontal="center" vertical="top" wrapText="1"/>
    </xf>
    <xf numFmtId="166" fontId="3" fillId="0" borderId="18" xfId="0" applyNumberFormat="1" applyFont="1" applyFill="1" applyBorder="1" applyAlignment="1">
      <alignment horizontal="center" vertical="top" wrapText="1"/>
    </xf>
    <xf numFmtId="49" fontId="3" fillId="0" borderId="16" xfId="0" applyNumberFormat="1" applyFont="1" applyBorder="1" applyAlignment="1">
      <alignment horizontal="center" vertical="top"/>
    </xf>
    <xf numFmtId="166" fontId="3" fillId="7" borderId="18" xfId="0" applyNumberFormat="1" applyFont="1" applyFill="1" applyBorder="1" applyAlignment="1">
      <alignment horizontal="center" vertical="top" wrapText="1"/>
    </xf>
    <xf numFmtId="166" fontId="3" fillId="7" borderId="26" xfId="0" applyNumberFormat="1" applyFont="1" applyFill="1" applyBorder="1" applyAlignment="1">
      <alignment horizontal="center" vertical="top" wrapText="1"/>
    </xf>
    <xf numFmtId="0" fontId="0" fillId="0" borderId="26" xfId="0" applyBorder="1" applyAlignment="1">
      <alignment horizontal="left" vertical="top" wrapText="1"/>
    </xf>
    <xf numFmtId="166" fontId="7" fillId="7" borderId="23" xfId="0" applyNumberFormat="1" applyFont="1" applyFill="1" applyBorder="1" applyAlignment="1">
      <alignment horizontal="left" vertical="top" wrapText="1"/>
    </xf>
    <xf numFmtId="166" fontId="4" fillId="7" borderId="23" xfId="0" applyNumberFormat="1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left" vertical="top" wrapText="1"/>
    </xf>
    <xf numFmtId="166" fontId="3" fillId="9" borderId="32" xfId="0" applyNumberFormat="1" applyFont="1" applyFill="1" applyBorder="1" applyAlignment="1">
      <alignment horizontal="center" vertical="top"/>
    </xf>
    <xf numFmtId="166" fontId="3" fillId="7" borderId="18" xfId="0" applyNumberFormat="1" applyFont="1" applyFill="1" applyBorder="1" applyAlignment="1">
      <alignment horizontal="center" vertical="top" textRotation="90" wrapText="1"/>
    </xf>
    <xf numFmtId="0" fontId="0" fillId="7" borderId="26" xfId="0" applyFont="1" applyFill="1" applyBorder="1" applyAlignment="1">
      <alignment horizontal="center" vertical="top" textRotation="90" wrapText="1"/>
    </xf>
    <xf numFmtId="3" fontId="18" fillId="0" borderId="0" xfId="0" applyNumberFormat="1" applyFont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/>
    </xf>
    <xf numFmtId="0" fontId="2" fillId="0" borderId="30" xfId="0" applyFont="1" applyBorder="1" applyAlignment="1">
      <alignment horizontal="right" vertical="top"/>
    </xf>
    <xf numFmtId="0" fontId="0" fillId="0" borderId="30" xfId="0" applyFont="1" applyBorder="1" applyAlignment="1">
      <alignment vertical="top"/>
    </xf>
    <xf numFmtId="0" fontId="2" fillId="0" borderId="3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7" borderId="10" xfId="0" applyFont="1" applyFill="1" applyBorder="1" applyAlignment="1">
      <alignment vertical="top" wrapText="1"/>
    </xf>
    <xf numFmtId="0" fontId="0" fillId="0" borderId="26" xfId="0" applyBorder="1" applyAlignment="1">
      <alignment horizontal="center" vertical="center" textRotation="90" wrapText="1"/>
    </xf>
    <xf numFmtId="49" fontId="5" fillId="6" borderId="62" xfId="0" applyNumberFormat="1" applyFont="1" applyFill="1" applyBorder="1" applyAlignment="1">
      <alignment horizontal="left" vertical="top" wrapText="1"/>
    </xf>
    <xf numFmtId="49" fontId="5" fillId="6" borderId="67" xfId="0" applyNumberFormat="1" applyFont="1" applyFill="1" applyBorder="1" applyAlignment="1">
      <alignment horizontal="left" vertical="top" wrapText="1"/>
    </xf>
    <xf numFmtId="49" fontId="5" fillId="6" borderId="63" xfId="0" applyNumberFormat="1" applyFont="1" applyFill="1" applyBorder="1" applyAlignment="1">
      <alignment horizontal="left" vertical="top" wrapText="1"/>
    </xf>
    <xf numFmtId="0" fontId="5" fillId="5" borderId="61" xfId="0" applyFont="1" applyFill="1" applyBorder="1" applyAlignment="1">
      <alignment horizontal="left" vertical="top" wrapText="1"/>
    </xf>
    <xf numFmtId="0" fontId="5" fillId="5" borderId="57" xfId="0" applyFont="1" applyFill="1" applyBorder="1" applyAlignment="1">
      <alignment horizontal="left" vertical="top" wrapText="1"/>
    </xf>
    <xf numFmtId="0" fontId="5" fillId="5" borderId="40" xfId="0" applyFont="1" applyFill="1" applyBorder="1" applyAlignment="1">
      <alignment horizontal="left" vertical="top" wrapText="1"/>
    </xf>
    <xf numFmtId="0" fontId="3" fillId="9" borderId="35" xfId="0" applyFont="1" applyFill="1" applyBorder="1" applyAlignment="1">
      <alignment horizontal="left" vertical="top"/>
    </xf>
    <xf numFmtId="0" fontId="3" fillId="9" borderId="57" xfId="0" applyFont="1" applyFill="1" applyBorder="1" applyAlignment="1">
      <alignment horizontal="left" vertical="top"/>
    </xf>
    <xf numFmtId="0" fontId="3" fillId="9" borderId="40" xfId="0" applyFont="1" applyFill="1" applyBorder="1" applyAlignment="1">
      <alignment horizontal="left" vertical="top"/>
    </xf>
    <xf numFmtId="0" fontId="3" fillId="2" borderId="35" xfId="0" applyFont="1" applyFill="1" applyBorder="1" applyAlignment="1">
      <alignment horizontal="left" vertical="top" wrapText="1"/>
    </xf>
    <xf numFmtId="0" fontId="3" fillId="2" borderId="57" xfId="0" applyFont="1" applyFill="1" applyBorder="1" applyAlignment="1">
      <alignment horizontal="left" vertical="top" wrapText="1"/>
    </xf>
    <xf numFmtId="0" fontId="3" fillId="2" borderId="40" xfId="0" applyFont="1" applyFill="1" applyBorder="1" applyAlignment="1">
      <alignment horizontal="left" vertical="top" wrapText="1"/>
    </xf>
    <xf numFmtId="0" fontId="2" fillId="7" borderId="18" xfId="0" applyFont="1" applyFill="1" applyBorder="1" applyAlignment="1">
      <alignment horizontal="left" vertical="top" wrapText="1"/>
    </xf>
    <xf numFmtId="166" fontId="3" fillId="7" borderId="18" xfId="0" applyNumberFormat="1" applyFont="1" applyFill="1" applyBorder="1" applyAlignment="1">
      <alignment horizontal="center" vertical="center" textRotation="90" wrapText="1"/>
    </xf>
    <xf numFmtId="0" fontId="0" fillId="7" borderId="26" xfId="0" applyFill="1" applyBorder="1" applyAlignment="1">
      <alignment horizontal="center" vertical="center" textRotation="90" wrapText="1"/>
    </xf>
    <xf numFmtId="0" fontId="4" fillId="7" borderId="44" xfId="0" applyFont="1" applyFill="1" applyBorder="1" applyAlignment="1">
      <alignment horizontal="center" vertical="center" textRotation="90" wrapText="1"/>
    </xf>
    <xf numFmtId="0" fontId="4" fillId="7" borderId="17" xfId="0" applyFont="1" applyFill="1" applyBorder="1" applyAlignment="1">
      <alignment horizontal="center" vertical="center" textRotation="90" wrapText="1"/>
    </xf>
    <xf numFmtId="49" fontId="3" fillId="7" borderId="33" xfId="0" applyNumberFormat="1" applyFont="1" applyFill="1" applyBorder="1" applyAlignment="1">
      <alignment horizontal="center" vertical="top"/>
    </xf>
    <xf numFmtId="166" fontId="2" fillId="8" borderId="57" xfId="0" applyNumberFormat="1" applyFont="1" applyFill="1" applyBorder="1" applyAlignment="1">
      <alignment horizontal="left" vertical="top" wrapText="1"/>
    </xf>
    <xf numFmtId="166" fontId="2" fillId="8" borderId="40" xfId="0" applyNumberFormat="1" applyFont="1" applyFill="1" applyBorder="1" applyAlignment="1">
      <alignment horizontal="left" vertical="top" wrapText="1"/>
    </xf>
    <xf numFmtId="3" fontId="3" fillId="0" borderId="51" xfId="0" applyNumberFormat="1" applyFont="1" applyBorder="1" applyAlignment="1">
      <alignment horizontal="center" vertical="center" wrapText="1"/>
    </xf>
    <xf numFmtId="3" fontId="3" fillId="0" borderId="64" xfId="0" applyNumberFormat="1" applyFont="1" applyBorder="1" applyAlignment="1">
      <alignment horizontal="center" vertical="center" wrapText="1"/>
    </xf>
    <xf numFmtId="3" fontId="3" fillId="0" borderId="65" xfId="0" applyNumberFormat="1" applyFont="1" applyBorder="1" applyAlignment="1">
      <alignment horizontal="center" vertical="center" wrapText="1"/>
    </xf>
    <xf numFmtId="49" fontId="3" fillId="7" borderId="16" xfId="0" applyNumberFormat="1" applyFont="1" applyFill="1" applyBorder="1" applyAlignment="1">
      <alignment horizontal="center" vertical="top"/>
    </xf>
    <xf numFmtId="166" fontId="3" fillId="7" borderId="18" xfId="0" applyNumberFormat="1" applyFont="1" applyFill="1" applyBorder="1" applyAlignment="1">
      <alignment horizontal="center" vertical="center" textRotation="90"/>
    </xf>
    <xf numFmtId="166" fontId="3" fillId="7" borderId="10" xfId="0" applyNumberFormat="1" applyFont="1" applyFill="1" applyBorder="1" applyAlignment="1">
      <alignment horizontal="center" vertical="center" textRotation="90"/>
    </xf>
    <xf numFmtId="166" fontId="3" fillId="0" borderId="45" xfId="0" applyNumberFormat="1" applyFont="1" applyBorder="1" applyAlignment="1">
      <alignment horizontal="center" vertical="top"/>
    </xf>
    <xf numFmtId="166" fontId="3" fillId="2" borderId="31" xfId="0" applyNumberFormat="1" applyFont="1" applyFill="1" applyBorder="1" applyAlignment="1">
      <alignment horizontal="right" vertical="top"/>
    </xf>
    <xf numFmtId="3" fontId="2" fillId="7" borderId="0" xfId="0" applyNumberFormat="1" applyFont="1" applyFill="1" applyAlignment="1">
      <alignment horizontal="left" vertical="top" wrapText="1"/>
    </xf>
    <xf numFmtId="0" fontId="7" fillId="7" borderId="18" xfId="0" applyFont="1" applyFill="1" applyBorder="1" applyAlignment="1">
      <alignment vertical="top" wrapText="1"/>
    </xf>
    <xf numFmtId="0" fontId="4" fillId="7" borderId="18" xfId="0" applyFont="1" applyFill="1" applyBorder="1" applyAlignment="1">
      <alignment horizontal="center" vertical="center" textRotation="90" wrapText="1"/>
    </xf>
    <xf numFmtId="0" fontId="4" fillId="7" borderId="10" xfId="0" applyFont="1" applyFill="1" applyBorder="1" applyAlignment="1">
      <alignment horizontal="center" vertical="center" textRotation="90" wrapText="1"/>
    </xf>
    <xf numFmtId="0" fontId="0" fillId="7" borderId="10" xfId="0" applyFill="1" applyBorder="1" applyAlignment="1">
      <alignment horizontal="center" vertical="center" textRotation="90" wrapText="1"/>
    </xf>
    <xf numFmtId="166" fontId="2" fillId="7" borderId="6" xfId="0" applyNumberFormat="1" applyFont="1" applyFill="1" applyBorder="1" applyAlignment="1">
      <alignment horizontal="left" vertical="top" wrapText="1"/>
    </xf>
    <xf numFmtId="166" fontId="8" fillId="7" borderId="27" xfId="0" applyNumberFormat="1" applyFont="1" applyFill="1" applyBorder="1" applyAlignment="1">
      <alignment horizontal="left" vertical="top" wrapText="1"/>
    </xf>
    <xf numFmtId="0" fontId="0" fillId="7" borderId="73" xfId="0" applyFill="1" applyBorder="1" applyAlignment="1">
      <alignment vertical="top" wrapText="1"/>
    </xf>
    <xf numFmtId="166" fontId="2" fillId="2" borderId="30" xfId="0" applyNumberFormat="1" applyFont="1" applyFill="1" applyBorder="1" applyAlignment="1">
      <alignment horizontal="center" vertical="top" wrapText="1"/>
    </xf>
    <xf numFmtId="166" fontId="2" fillId="2" borderId="31" xfId="0" applyNumberFormat="1" applyFont="1" applyFill="1" applyBorder="1" applyAlignment="1">
      <alignment horizontal="center" vertical="top" wrapText="1"/>
    </xf>
    <xf numFmtId="166" fontId="2" fillId="7" borderId="34" xfId="0" applyNumberFormat="1" applyFont="1" applyFill="1" applyBorder="1" applyAlignment="1">
      <alignment horizontal="left" vertical="top" wrapText="1"/>
    </xf>
    <xf numFmtId="166" fontId="2" fillId="7" borderId="27" xfId="0" applyNumberFormat="1" applyFont="1" applyFill="1" applyBorder="1" applyAlignment="1">
      <alignment horizontal="left" vertical="top" wrapText="1"/>
    </xf>
    <xf numFmtId="0" fontId="0" fillId="7" borderId="10" xfId="0" applyFill="1" applyBorder="1" applyAlignment="1">
      <alignment vertical="top" wrapText="1"/>
    </xf>
    <xf numFmtId="0" fontId="0" fillId="0" borderId="6" xfId="0" applyBorder="1" applyAlignment="1">
      <alignment horizontal="left" vertical="top" wrapText="1"/>
    </xf>
    <xf numFmtId="0" fontId="2" fillId="7" borderId="89" xfId="0" applyFont="1" applyFill="1" applyBorder="1" applyAlignment="1">
      <alignment vertical="top" wrapText="1"/>
    </xf>
    <xf numFmtId="0" fontId="0" fillId="7" borderId="27" xfId="0" applyFill="1" applyBorder="1" applyAlignment="1">
      <alignment vertical="top" wrapText="1"/>
    </xf>
    <xf numFmtId="0" fontId="0" fillId="0" borderId="26" xfId="0" applyBorder="1" applyAlignment="1">
      <alignment horizontal="center" wrapText="1"/>
    </xf>
    <xf numFmtId="166" fontId="2" fillId="7" borderId="100" xfId="0" applyNumberFormat="1" applyFont="1" applyFill="1" applyBorder="1" applyAlignment="1">
      <alignment vertical="top" wrapText="1"/>
    </xf>
    <xf numFmtId="0" fontId="0" fillId="7" borderId="88" xfId="0" applyFill="1" applyBorder="1" applyAlignment="1">
      <alignment vertical="top"/>
    </xf>
    <xf numFmtId="166" fontId="2" fillId="7" borderId="32" xfId="0" applyNumberFormat="1" applyFont="1" applyFill="1" applyBorder="1" applyAlignment="1">
      <alignment vertical="top" wrapText="1"/>
    </xf>
    <xf numFmtId="0" fontId="8" fillId="7" borderId="88" xfId="0" applyFont="1" applyFill="1" applyBorder="1" applyAlignment="1">
      <alignment vertical="top" wrapText="1"/>
    </xf>
    <xf numFmtId="0" fontId="2" fillId="7" borderId="26" xfId="0" applyFont="1" applyFill="1" applyBorder="1" applyAlignment="1">
      <alignment horizontal="left" vertical="top" wrapText="1"/>
    </xf>
    <xf numFmtId="166" fontId="8" fillId="7" borderId="6" xfId="0" applyNumberFormat="1" applyFont="1" applyFill="1" applyBorder="1" applyAlignment="1">
      <alignment vertical="top" wrapText="1"/>
    </xf>
    <xf numFmtId="166" fontId="11" fillId="7" borderId="23" xfId="0" applyNumberFormat="1" applyFont="1" applyFill="1" applyBorder="1" applyAlignment="1">
      <alignment horizontal="center" vertical="top" wrapText="1"/>
    </xf>
    <xf numFmtId="166" fontId="11" fillId="7" borderId="10" xfId="0" applyNumberFormat="1" applyFont="1" applyFill="1" applyBorder="1" applyAlignment="1">
      <alignment horizontal="center" vertical="top" wrapText="1"/>
    </xf>
    <xf numFmtId="0" fontId="0" fillId="0" borderId="10" xfId="0" applyBorder="1" applyAlignment="1">
      <alignment wrapText="1"/>
    </xf>
    <xf numFmtId="0" fontId="2" fillId="7" borderId="38" xfId="0" applyFont="1" applyFill="1" applyBorder="1" applyAlignment="1">
      <alignment vertical="top" wrapText="1"/>
    </xf>
    <xf numFmtId="0" fontId="2" fillId="7" borderId="44" xfId="0" applyFont="1" applyFill="1" applyBorder="1" applyAlignment="1">
      <alignment vertical="top" wrapText="1"/>
    </xf>
    <xf numFmtId="0" fontId="0" fillId="7" borderId="44" xfId="0" applyFill="1" applyBorder="1" applyAlignment="1">
      <alignment vertical="top" wrapText="1"/>
    </xf>
    <xf numFmtId="166" fontId="2" fillId="7" borderId="23" xfId="0" applyNumberFormat="1" applyFont="1" applyFill="1" applyBorder="1" applyAlignment="1">
      <alignment vertical="top" wrapText="1"/>
    </xf>
    <xf numFmtId="3" fontId="2" fillId="0" borderId="25" xfId="0" applyNumberFormat="1" applyFont="1" applyFill="1" applyBorder="1" applyAlignment="1">
      <alignment horizontal="center" vertical="top"/>
    </xf>
    <xf numFmtId="49" fontId="2" fillId="7" borderId="10" xfId="0" applyNumberFormat="1" applyFont="1" applyFill="1" applyBorder="1" applyAlignment="1">
      <alignment vertical="top" wrapText="1"/>
    </xf>
    <xf numFmtId="0" fontId="8" fillId="0" borderId="27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top" wrapText="1"/>
    </xf>
    <xf numFmtId="0" fontId="0" fillId="7" borderId="6" xfId="0" applyFill="1" applyBorder="1" applyAlignment="1">
      <alignment vertical="top" wrapText="1"/>
    </xf>
    <xf numFmtId="166" fontId="21" fillId="7" borderId="6" xfId="0" applyNumberFormat="1" applyFont="1" applyFill="1" applyBorder="1" applyAlignment="1">
      <alignment horizontal="left" vertical="top" wrapText="1"/>
    </xf>
    <xf numFmtId="166" fontId="24" fillId="7" borderId="6" xfId="0" applyNumberFormat="1" applyFont="1" applyFill="1" applyBorder="1" applyAlignment="1">
      <alignment horizontal="left" vertical="top" wrapText="1"/>
    </xf>
    <xf numFmtId="3" fontId="2" fillId="7" borderId="10" xfId="0" applyNumberFormat="1" applyFont="1" applyFill="1" applyBorder="1" applyAlignment="1">
      <alignment horizontal="center" vertical="top" wrapText="1"/>
    </xf>
    <xf numFmtId="49" fontId="2" fillId="7" borderId="6" xfId="0" applyNumberFormat="1" applyFont="1" applyFill="1" applyBorder="1" applyAlignment="1">
      <alignment horizontal="left" vertical="top" wrapText="1"/>
    </xf>
    <xf numFmtId="0" fontId="8" fillId="7" borderId="6" xfId="0" applyFont="1" applyFill="1" applyBorder="1" applyAlignment="1">
      <alignment horizontal="left" vertical="top" wrapText="1"/>
    </xf>
    <xf numFmtId="166" fontId="8" fillId="7" borderId="33" xfId="0" applyNumberFormat="1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166" fontId="3" fillId="7" borderId="18" xfId="0" applyNumberFormat="1" applyFont="1" applyFill="1" applyBorder="1" applyAlignment="1">
      <alignment horizontal="center" vertical="top"/>
    </xf>
    <xf numFmtId="166" fontId="3" fillId="7" borderId="26" xfId="0" applyNumberFormat="1" applyFont="1" applyFill="1" applyBorder="1" applyAlignment="1">
      <alignment horizontal="center" vertical="top"/>
    </xf>
    <xf numFmtId="0" fontId="8" fillId="7" borderId="10" xfId="0" applyFont="1" applyFill="1" applyBorder="1" applyAlignment="1">
      <alignment horizontal="left" vertical="top" wrapText="1"/>
    </xf>
    <xf numFmtId="166" fontId="3" fillId="3" borderId="19" xfId="0" applyNumberFormat="1" applyFont="1" applyFill="1" applyBorder="1" applyAlignment="1">
      <alignment horizontal="center" vertical="top"/>
    </xf>
    <xf numFmtId="166" fontId="3" fillId="3" borderId="25" xfId="0" applyNumberFormat="1" applyFont="1" applyFill="1" applyBorder="1" applyAlignment="1">
      <alignment horizontal="center" vertical="top"/>
    </xf>
    <xf numFmtId="166" fontId="3" fillId="3" borderId="23" xfId="0" applyNumberFormat="1" applyFont="1" applyFill="1" applyBorder="1" applyAlignment="1">
      <alignment horizontal="center" vertical="center" textRotation="90" wrapText="1"/>
    </xf>
    <xf numFmtId="0" fontId="8" fillId="0" borderId="26" xfId="0" applyFont="1" applyBorder="1" applyAlignment="1">
      <alignment horizontal="center" vertical="center" textRotation="90" wrapText="1"/>
    </xf>
    <xf numFmtId="0" fontId="2" fillId="7" borderId="34" xfId="0" applyFont="1" applyFill="1" applyBorder="1" applyAlignment="1">
      <alignment horizontal="left" vertical="top" wrapText="1"/>
    </xf>
    <xf numFmtId="0" fontId="0" fillId="0" borderId="73" xfId="0" applyBorder="1" applyAlignment="1">
      <alignment horizontal="left" vertical="top" wrapText="1"/>
    </xf>
    <xf numFmtId="166" fontId="4" fillId="0" borderId="23" xfId="0" applyNumberFormat="1" applyFont="1" applyFill="1" applyBorder="1" applyAlignment="1">
      <alignment horizontal="center" vertical="center" textRotation="90" wrapText="1" shrinkToFit="1"/>
    </xf>
    <xf numFmtId="0" fontId="0" fillId="0" borderId="10" xfId="0" applyBorder="1" applyAlignment="1">
      <alignment horizontal="center" vertical="center" textRotation="90" wrapText="1" shrinkToFit="1"/>
    </xf>
    <xf numFmtId="0" fontId="0" fillId="0" borderId="26" xfId="0" applyBorder="1" applyAlignment="1">
      <alignment horizontal="center" vertical="center" textRotation="90" wrapText="1" shrinkToFit="1"/>
    </xf>
    <xf numFmtId="0" fontId="8" fillId="0" borderId="73" xfId="0" applyFont="1" applyBorder="1" applyAlignment="1">
      <alignment vertical="top" wrapText="1"/>
    </xf>
    <xf numFmtId="0" fontId="0" fillId="0" borderId="10" xfId="0" applyBorder="1" applyAlignment="1">
      <alignment textRotation="90" wrapText="1"/>
    </xf>
    <xf numFmtId="166" fontId="3" fillId="7" borderId="10" xfId="0" applyNumberFormat="1" applyFont="1" applyFill="1" applyBorder="1" applyAlignment="1">
      <alignment horizontal="center" vertical="center" textRotation="90" wrapText="1"/>
    </xf>
    <xf numFmtId="0" fontId="2" fillId="0" borderId="37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0" xfId="0" applyFont="1" applyBorder="1" applyAlignment="1">
      <alignment horizontal="center" vertical="center" textRotation="90" wrapText="1"/>
    </xf>
    <xf numFmtId="0" fontId="3" fillId="0" borderId="6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3" fontId="2" fillId="0" borderId="39" xfId="0" applyNumberFormat="1" applyFont="1" applyBorder="1" applyAlignment="1">
      <alignment horizontal="center" vertical="center" textRotation="90" shrinkToFit="1"/>
    </xf>
    <xf numFmtId="3" fontId="2" fillId="0" borderId="45" xfId="0" applyNumberFormat="1" applyFont="1" applyBorder="1" applyAlignment="1">
      <alignment horizontal="center" vertical="center" textRotation="90" shrinkToFit="1"/>
    </xf>
    <xf numFmtId="3" fontId="2" fillId="0" borderId="52" xfId="0" applyNumberFormat="1" applyFont="1" applyBorder="1" applyAlignment="1">
      <alignment horizontal="center" vertical="center" textRotation="90" shrinkToFit="1"/>
    </xf>
    <xf numFmtId="3" fontId="2" fillId="0" borderId="39" xfId="0" applyNumberFormat="1" applyFont="1" applyBorder="1" applyAlignment="1">
      <alignment horizontal="center" vertical="center" textRotation="90" wrapText="1"/>
    </xf>
    <xf numFmtId="3" fontId="2" fillId="0" borderId="45" xfId="0" applyNumberFormat="1" applyFont="1" applyBorder="1" applyAlignment="1">
      <alignment horizontal="center" vertical="center" textRotation="90" wrapText="1"/>
    </xf>
    <xf numFmtId="3" fontId="2" fillId="0" borderId="52" xfId="0" applyNumberFormat="1" applyFont="1" applyBorder="1" applyAlignment="1">
      <alignment horizontal="center" vertical="center" textRotation="90" wrapText="1"/>
    </xf>
    <xf numFmtId="3" fontId="2" fillId="0" borderId="37" xfId="0" applyNumberFormat="1" applyFont="1" applyBorder="1" applyAlignment="1">
      <alignment horizontal="center" vertical="center" textRotation="90" wrapText="1" shrinkToFit="1"/>
    </xf>
    <xf numFmtId="3" fontId="2" fillId="0" borderId="5" xfId="0" applyNumberFormat="1" applyFont="1" applyBorder="1" applyAlignment="1">
      <alignment horizontal="center" vertical="center" textRotation="90" wrapText="1" shrinkToFit="1"/>
    </xf>
    <xf numFmtId="3" fontId="2" fillId="0" borderId="60" xfId="0" applyNumberFormat="1" applyFont="1" applyBorder="1" applyAlignment="1">
      <alignment horizontal="center" vertical="center" textRotation="90" wrapText="1" shrinkToFit="1"/>
    </xf>
    <xf numFmtId="3" fontId="2" fillId="0" borderId="4" xfId="0" applyNumberFormat="1" applyFont="1" applyBorder="1" applyAlignment="1">
      <alignment horizontal="center" vertical="center" textRotation="90" shrinkToFit="1"/>
    </xf>
    <xf numFmtId="3" fontId="2" fillId="0" borderId="6" xfId="0" applyNumberFormat="1" applyFont="1" applyBorder="1" applyAlignment="1">
      <alignment horizontal="center" vertical="center" textRotation="90" shrinkToFit="1"/>
    </xf>
    <xf numFmtId="3" fontId="2" fillId="0" borderId="8" xfId="0" applyNumberFormat="1" applyFont="1" applyBorder="1" applyAlignment="1">
      <alignment horizontal="center" vertical="center" textRotation="90" shrinkToFit="1"/>
    </xf>
    <xf numFmtId="3" fontId="2" fillId="0" borderId="23" xfId="0" applyNumberFormat="1" applyFont="1" applyBorder="1" applyAlignment="1">
      <alignment horizontal="center" vertical="center" textRotation="90" shrinkToFit="1"/>
    </xf>
    <xf numFmtId="3" fontId="2" fillId="0" borderId="10" xfId="0" applyNumberFormat="1" applyFont="1" applyBorder="1" applyAlignment="1">
      <alignment horizontal="center" vertical="center" textRotation="90" shrinkToFit="1"/>
    </xf>
    <xf numFmtId="3" fontId="2" fillId="0" borderId="28" xfId="0" applyNumberFormat="1" applyFont="1" applyBorder="1" applyAlignment="1">
      <alignment horizontal="center" vertical="center" textRotation="90" shrinkToFit="1"/>
    </xf>
    <xf numFmtId="3" fontId="2" fillId="0" borderId="39" xfId="0" applyNumberFormat="1" applyFont="1" applyBorder="1" applyAlignment="1">
      <alignment horizontal="center" vertical="center" shrinkToFit="1"/>
    </xf>
    <xf numFmtId="3" fontId="2" fillId="0" borderId="45" xfId="0" applyNumberFormat="1" applyFont="1" applyBorder="1" applyAlignment="1">
      <alignment horizontal="center" vertical="center" shrinkToFit="1"/>
    </xf>
    <xf numFmtId="3" fontId="2" fillId="0" borderId="52" xfId="0" applyNumberFormat="1" applyFont="1" applyBorder="1" applyAlignment="1">
      <alignment horizontal="center" vertical="center" shrinkToFit="1"/>
    </xf>
  </cellXfs>
  <cellStyles count="3">
    <cellStyle name="Įprastas" xfId="0" builtinId="0"/>
    <cellStyle name="Įprastas 2" xfId="2"/>
    <cellStyle name="Kablelis" xfId="1" builtinId="3"/>
  </cellStyles>
  <dxfs count="0"/>
  <tableStyles count="0" defaultTableStyle="TableStyleMedium2" defaultPivotStyle="PivotStyleLight16"/>
  <colors>
    <mruColors>
      <color rgb="FF99FF99"/>
      <color rgb="FFFFFFCC"/>
      <color rgb="FFE9C9C7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274"/>
  <sheetViews>
    <sheetView tabSelected="1" zoomScaleNormal="100" zoomScaleSheetLayoutView="100" workbookViewId="0">
      <selection activeCell="R11" sqref="R11"/>
    </sheetView>
  </sheetViews>
  <sheetFormatPr defaultRowHeight="12.75" x14ac:dyDescent="0.2"/>
  <cols>
    <col min="1" max="3" width="2.7109375" style="2" customWidth="1"/>
    <col min="4" max="4" width="36.28515625" style="2" customWidth="1"/>
    <col min="5" max="5" width="3.28515625" style="6" customWidth="1"/>
    <col min="6" max="6" width="3" style="9" customWidth="1"/>
    <col min="7" max="7" width="7.85546875" style="3" customWidth="1"/>
    <col min="8" max="8" width="8.85546875" style="2" customWidth="1"/>
    <col min="9" max="10" width="9" style="2" customWidth="1"/>
    <col min="11" max="11" width="39.85546875" style="2" customWidth="1"/>
    <col min="12" max="14" width="4.7109375" style="2" customWidth="1"/>
    <col min="15" max="16384" width="9.140625" style="1"/>
  </cols>
  <sheetData>
    <row r="1" spans="1:53" s="102" customFormat="1" ht="26.25" customHeight="1" x14ac:dyDescent="0.25">
      <c r="B1" s="252"/>
      <c r="C1" s="252"/>
      <c r="D1" s="252"/>
      <c r="E1" s="252"/>
      <c r="K1" s="793" t="s">
        <v>277</v>
      </c>
      <c r="L1" s="793"/>
      <c r="M1" s="793"/>
      <c r="N1" s="793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</row>
    <row r="2" spans="1:53" s="102" customFormat="1" ht="18" customHeight="1" x14ac:dyDescent="0.25">
      <c r="B2" s="252"/>
      <c r="C2" s="252"/>
      <c r="D2" s="252"/>
      <c r="E2" s="252"/>
      <c r="K2" s="555" t="s">
        <v>276</v>
      </c>
      <c r="L2" s="555"/>
      <c r="M2" s="555"/>
      <c r="N2" s="555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</row>
    <row r="3" spans="1:53" s="102" customFormat="1" ht="12.75" customHeight="1" x14ac:dyDescent="0.25">
      <c r="B3" s="252"/>
      <c r="C3" s="252"/>
      <c r="D3" s="252"/>
      <c r="E3" s="252"/>
      <c r="K3" s="429"/>
      <c r="L3" s="429"/>
      <c r="M3" s="429"/>
      <c r="N3" s="429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</row>
    <row r="4" spans="1:53" s="102" customFormat="1" ht="13.5" customHeight="1" x14ac:dyDescent="0.25">
      <c r="B4" s="252"/>
      <c r="C4" s="252"/>
      <c r="D4" s="252"/>
      <c r="E4" s="252"/>
      <c r="K4" s="429"/>
      <c r="L4" s="429"/>
      <c r="M4" s="429"/>
      <c r="N4" s="429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</row>
    <row r="5" spans="1:53" s="27" customFormat="1" ht="15" x14ac:dyDescent="0.2">
      <c r="A5" s="756" t="s">
        <v>278</v>
      </c>
      <c r="B5" s="756"/>
      <c r="C5" s="756"/>
      <c r="D5" s="756"/>
      <c r="E5" s="756"/>
      <c r="F5" s="756"/>
      <c r="G5" s="756"/>
      <c r="H5" s="756"/>
      <c r="I5" s="756"/>
      <c r="J5" s="756"/>
      <c r="K5" s="756"/>
      <c r="L5" s="756"/>
      <c r="M5" s="756"/>
      <c r="N5" s="756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327"/>
      <c r="AQ5" s="327"/>
      <c r="AR5" s="327"/>
      <c r="AS5" s="327"/>
      <c r="AT5" s="327"/>
      <c r="AU5" s="327"/>
      <c r="AV5" s="327"/>
      <c r="AW5" s="327"/>
      <c r="AX5" s="327"/>
      <c r="AY5" s="327"/>
      <c r="AZ5" s="327"/>
      <c r="BA5" s="327"/>
    </row>
    <row r="6" spans="1:53" ht="15.75" customHeight="1" x14ac:dyDescent="0.2">
      <c r="A6" s="757" t="s">
        <v>28</v>
      </c>
      <c r="B6" s="757"/>
      <c r="C6" s="757"/>
      <c r="D6" s="757"/>
      <c r="E6" s="757"/>
      <c r="F6" s="757"/>
      <c r="G6" s="757"/>
      <c r="H6" s="757"/>
      <c r="I6" s="757"/>
      <c r="J6" s="757"/>
      <c r="K6" s="757"/>
      <c r="L6" s="757"/>
      <c r="M6" s="757"/>
      <c r="N6" s="757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322"/>
      <c r="AY6" s="322"/>
      <c r="AZ6" s="322"/>
      <c r="BA6" s="322"/>
    </row>
    <row r="7" spans="1:53" ht="15" customHeight="1" x14ac:dyDescent="0.2">
      <c r="A7" s="758" t="s">
        <v>17</v>
      </c>
      <c r="B7" s="758"/>
      <c r="C7" s="758"/>
      <c r="D7" s="758"/>
      <c r="E7" s="758"/>
      <c r="F7" s="758"/>
      <c r="G7" s="758"/>
      <c r="H7" s="758"/>
      <c r="I7" s="758"/>
      <c r="J7" s="758"/>
      <c r="K7" s="758"/>
      <c r="L7" s="758"/>
      <c r="M7" s="758"/>
      <c r="N7" s="758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322"/>
      <c r="AN7" s="322"/>
      <c r="AO7" s="322"/>
      <c r="AP7" s="322"/>
      <c r="AQ7" s="322"/>
      <c r="AR7" s="322"/>
      <c r="AS7" s="322"/>
      <c r="AT7" s="322"/>
      <c r="AU7" s="322"/>
      <c r="AV7" s="322"/>
      <c r="AW7" s="322"/>
      <c r="AX7" s="322"/>
      <c r="AY7" s="322"/>
      <c r="AZ7" s="322"/>
      <c r="BA7" s="322"/>
    </row>
    <row r="8" spans="1:53" ht="14.25" customHeight="1" thickBot="1" x14ac:dyDescent="0.25">
      <c r="A8" s="12"/>
      <c r="B8" s="12"/>
      <c r="C8" s="251"/>
      <c r="D8" s="12"/>
      <c r="E8" s="13"/>
      <c r="F8" s="14"/>
      <c r="G8" s="142"/>
      <c r="H8" s="12"/>
      <c r="I8" s="12"/>
      <c r="J8" s="12"/>
      <c r="K8" s="759" t="s">
        <v>100</v>
      </c>
      <c r="L8" s="759"/>
      <c r="M8" s="759"/>
      <c r="N8" s="760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22"/>
      <c r="AL8" s="322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322"/>
      <c r="AY8" s="322"/>
      <c r="AZ8" s="322"/>
      <c r="BA8" s="322"/>
    </row>
    <row r="9" spans="1:53" s="27" customFormat="1" ht="30" customHeight="1" x14ac:dyDescent="0.2">
      <c r="A9" s="864" t="s">
        <v>18</v>
      </c>
      <c r="B9" s="867" t="s">
        <v>0</v>
      </c>
      <c r="C9" s="867" t="s">
        <v>1</v>
      </c>
      <c r="D9" s="870" t="s">
        <v>12</v>
      </c>
      <c r="E9" s="855" t="s">
        <v>2</v>
      </c>
      <c r="F9" s="858" t="s">
        <v>3</v>
      </c>
      <c r="G9" s="861" t="s">
        <v>4</v>
      </c>
      <c r="H9" s="850" t="s">
        <v>200</v>
      </c>
      <c r="I9" s="850" t="s">
        <v>144</v>
      </c>
      <c r="J9" s="850" t="s">
        <v>196</v>
      </c>
      <c r="K9" s="634" t="s">
        <v>11</v>
      </c>
      <c r="L9" s="635"/>
      <c r="M9" s="635"/>
      <c r="N9" s="853"/>
      <c r="P9" s="1"/>
    </row>
    <row r="10" spans="1:53" s="27" customFormat="1" ht="18.75" customHeight="1" x14ac:dyDescent="0.2">
      <c r="A10" s="865"/>
      <c r="B10" s="868"/>
      <c r="C10" s="868"/>
      <c r="D10" s="871"/>
      <c r="E10" s="856"/>
      <c r="F10" s="859"/>
      <c r="G10" s="862"/>
      <c r="H10" s="851"/>
      <c r="I10" s="851"/>
      <c r="J10" s="851"/>
      <c r="K10" s="761" t="s">
        <v>12</v>
      </c>
      <c r="L10" s="636"/>
      <c r="M10" s="636"/>
      <c r="N10" s="854"/>
      <c r="P10" s="1"/>
    </row>
    <row r="11" spans="1:53" s="27" customFormat="1" ht="54" customHeight="1" thickBot="1" x14ac:dyDescent="0.25">
      <c r="A11" s="866"/>
      <c r="B11" s="869"/>
      <c r="C11" s="869"/>
      <c r="D11" s="872"/>
      <c r="E11" s="857"/>
      <c r="F11" s="860"/>
      <c r="G11" s="863"/>
      <c r="H11" s="852"/>
      <c r="I11" s="852"/>
      <c r="J11" s="852"/>
      <c r="K11" s="762"/>
      <c r="L11" s="103" t="s">
        <v>105</v>
      </c>
      <c r="M11" s="103" t="s">
        <v>145</v>
      </c>
      <c r="N11" s="104" t="s">
        <v>197</v>
      </c>
      <c r="P11" s="1"/>
    </row>
    <row r="12" spans="1:53" s="8" customFormat="1" ht="14.25" customHeight="1" x14ac:dyDescent="0.2">
      <c r="A12" s="765" t="s">
        <v>60</v>
      </c>
      <c r="B12" s="766"/>
      <c r="C12" s="766"/>
      <c r="D12" s="766"/>
      <c r="E12" s="766"/>
      <c r="F12" s="766"/>
      <c r="G12" s="766"/>
      <c r="H12" s="766"/>
      <c r="I12" s="766"/>
      <c r="J12" s="766"/>
      <c r="K12" s="766"/>
      <c r="L12" s="766"/>
      <c r="M12" s="766"/>
      <c r="N12" s="767"/>
      <c r="P12" s="1"/>
    </row>
    <row r="13" spans="1:53" s="8" customFormat="1" ht="14.25" customHeight="1" x14ac:dyDescent="0.2">
      <c r="A13" s="768" t="s">
        <v>26</v>
      </c>
      <c r="B13" s="769"/>
      <c r="C13" s="769"/>
      <c r="D13" s="769"/>
      <c r="E13" s="769"/>
      <c r="F13" s="769"/>
      <c r="G13" s="769"/>
      <c r="H13" s="769"/>
      <c r="I13" s="769"/>
      <c r="J13" s="769"/>
      <c r="K13" s="769"/>
      <c r="L13" s="769"/>
      <c r="M13" s="769"/>
      <c r="N13" s="770"/>
      <c r="P13" s="1"/>
    </row>
    <row r="14" spans="1:53" ht="16.5" customHeight="1" x14ac:dyDescent="0.2">
      <c r="A14" s="15" t="s">
        <v>5</v>
      </c>
      <c r="B14" s="771" t="s">
        <v>29</v>
      </c>
      <c r="C14" s="772"/>
      <c r="D14" s="772"/>
      <c r="E14" s="772"/>
      <c r="F14" s="772"/>
      <c r="G14" s="772"/>
      <c r="H14" s="772"/>
      <c r="I14" s="772"/>
      <c r="J14" s="772"/>
      <c r="K14" s="772"/>
      <c r="L14" s="772"/>
      <c r="M14" s="772"/>
      <c r="N14" s="773"/>
    </row>
    <row r="15" spans="1:53" ht="15" customHeight="1" x14ac:dyDescent="0.2">
      <c r="A15" s="141" t="s">
        <v>5</v>
      </c>
      <c r="B15" s="10" t="s">
        <v>5</v>
      </c>
      <c r="C15" s="774" t="s">
        <v>30</v>
      </c>
      <c r="D15" s="775"/>
      <c r="E15" s="775"/>
      <c r="F15" s="775"/>
      <c r="G15" s="775"/>
      <c r="H15" s="775"/>
      <c r="I15" s="775"/>
      <c r="J15" s="775"/>
      <c r="K15" s="775"/>
      <c r="L15" s="775"/>
      <c r="M15" s="775"/>
      <c r="N15" s="776"/>
    </row>
    <row r="16" spans="1:53" ht="14.1" customHeight="1" x14ac:dyDescent="0.2">
      <c r="A16" s="447" t="s">
        <v>5</v>
      </c>
      <c r="B16" s="461" t="s">
        <v>5</v>
      </c>
      <c r="C16" s="451" t="s">
        <v>5</v>
      </c>
      <c r="D16" s="794" t="s">
        <v>48</v>
      </c>
      <c r="E16" s="795" t="s">
        <v>79</v>
      </c>
      <c r="F16" s="460" t="s">
        <v>42</v>
      </c>
      <c r="G16" s="35" t="s">
        <v>25</v>
      </c>
      <c r="H16" s="254">
        <v>903.8</v>
      </c>
      <c r="I16" s="254">
        <v>233</v>
      </c>
      <c r="J16" s="254">
        <v>563.6</v>
      </c>
      <c r="K16" s="177"/>
      <c r="L16" s="178"/>
      <c r="M16" s="189"/>
      <c r="N16" s="179"/>
    </row>
    <row r="17" spans="1:14" ht="14.1" customHeight="1" x14ac:dyDescent="0.2">
      <c r="A17" s="447"/>
      <c r="B17" s="461"/>
      <c r="C17" s="451"/>
      <c r="D17" s="763"/>
      <c r="E17" s="796"/>
      <c r="F17" s="460"/>
      <c r="G17" s="35" t="s">
        <v>59</v>
      </c>
      <c r="H17" s="254">
        <v>101.5</v>
      </c>
      <c r="I17" s="253"/>
      <c r="J17" s="254"/>
      <c r="K17" s="177"/>
      <c r="L17" s="178"/>
      <c r="M17" s="189"/>
      <c r="N17" s="180"/>
    </row>
    <row r="18" spans="1:14" ht="14.1" customHeight="1" x14ac:dyDescent="0.2">
      <c r="A18" s="447"/>
      <c r="B18" s="461"/>
      <c r="C18" s="451"/>
      <c r="D18" s="700"/>
      <c r="E18" s="797"/>
      <c r="F18" s="460"/>
      <c r="G18" s="35" t="s">
        <v>90</v>
      </c>
      <c r="H18" s="254">
        <f>328.7+162.9</f>
        <v>491.6</v>
      </c>
      <c r="I18" s="253"/>
      <c r="J18" s="254"/>
      <c r="K18" s="177"/>
      <c r="L18" s="178"/>
      <c r="M18" s="189"/>
      <c r="N18" s="180"/>
    </row>
    <row r="19" spans="1:14" ht="14.1" customHeight="1" x14ac:dyDescent="0.2">
      <c r="A19" s="447"/>
      <c r="B19" s="461"/>
      <c r="C19" s="451"/>
      <c r="D19" s="43"/>
      <c r="E19" s="557"/>
      <c r="F19" s="460"/>
      <c r="G19" s="35" t="s">
        <v>91</v>
      </c>
      <c r="H19" s="254">
        <v>1100</v>
      </c>
      <c r="I19" s="253"/>
      <c r="J19" s="254">
        <v>96.4</v>
      </c>
      <c r="K19" s="177"/>
      <c r="L19" s="178"/>
      <c r="M19" s="189"/>
      <c r="N19" s="180"/>
    </row>
    <row r="20" spans="1:14" ht="14.1" customHeight="1" x14ac:dyDescent="0.2">
      <c r="A20" s="447"/>
      <c r="B20" s="461"/>
      <c r="C20" s="451"/>
      <c r="D20" s="43"/>
      <c r="E20" s="557"/>
      <c r="F20" s="460"/>
      <c r="G20" s="35" t="s">
        <v>211</v>
      </c>
      <c r="H20" s="254"/>
      <c r="I20" s="312"/>
      <c r="J20" s="254">
        <v>44.7</v>
      </c>
      <c r="K20" s="177"/>
      <c r="L20" s="178"/>
      <c r="M20" s="189"/>
      <c r="N20" s="180"/>
    </row>
    <row r="21" spans="1:14" ht="14.1" customHeight="1" x14ac:dyDescent="0.2">
      <c r="A21" s="447"/>
      <c r="B21" s="461"/>
      <c r="C21" s="451"/>
      <c r="D21" s="43"/>
      <c r="E21" s="557"/>
      <c r="F21" s="460"/>
      <c r="G21" s="35" t="s">
        <v>47</v>
      </c>
      <c r="H21" s="254">
        <v>162.4</v>
      </c>
      <c r="I21" s="253"/>
      <c r="J21" s="254"/>
      <c r="K21" s="177"/>
      <c r="L21" s="178"/>
      <c r="M21" s="189"/>
      <c r="N21" s="180"/>
    </row>
    <row r="22" spans="1:14" ht="14.1" customHeight="1" x14ac:dyDescent="0.2">
      <c r="A22" s="447"/>
      <c r="B22" s="461"/>
      <c r="C22" s="451"/>
      <c r="D22" s="43"/>
      <c r="E22" s="557"/>
      <c r="F22" s="460"/>
      <c r="G22" s="35" t="s">
        <v>43</v>
      </c>
      <c r="H22" s="254"/>
      <c r="I22" s="253">
        <v>850</v>
      </c>
      <c r="J22" s="254">
        <v>1329.7</v>
      </c>
      <c r="K22" s="177"/>
      <c r="L22" s="178"/>
      <c r="M22" s="189"/>
      <c r="N22" s="180"/>
    </row>
    <row r="23" spans="1:14" ht="18.75" customHeight="1" x14ac:dyDescent="0.2">
      <c r="A23" s="447"/>
      <c r="B23" s="461"/>
      <c r="C23" s="451"/>
      <c r="D23" s="711" t="s">
        <v>192</v>
      </c>
      <c r="E23" s="368" t="s">
        <v>46</v>
      </c>
      <c r="F23" s="451"/>
      <c r="G23" s="422"/>
      <c r="H23" s="422"/>
      <c r="I23" s="64"/>
      <c r="J23" s="422"/>
      <c r="K23" s="589" t="s">
        <v>244</v>
      </c>
      <c r="L23" s="195"/>
      <c r="M23" s="365" t="s">
        <v>54</v>
      </c>
      <c r="N23" s="214"/>
    </row>
    <row r="24" spans="1:14" ht="33" customHeight="1" x14ac:dyDescent="0.2">
      <c r="A24" s="447"/>
      <c r="B24" s="461"/>
      <c r="C24" s="451"/>
      <c r="D24" s="707"/>
      <c r="E24" s="709" t="s">
        <v>204</v>
      </c>
      <c r="F24" s="460"/>
      <c r="G24" s="46"/>
      <c r="H24" s="46"/>
      <c r="I24" s="61"/>
      <c r="J24" s="46"/>
      <c r="K24" s="847"/>
      <c r="L24" s="366"/>
      <c r="M24" s="367"/>
      <c r="N24" s="255"/>
    </row>
    <row r="25" spans="1:14" ht="24.75" customHeight="1" x14ac:dyDescent="0.2">
      <c r="A25" s="447"/>
      <c r="B25" s="461"/>
      <c r="C25" s="451"/>
      <c r="D25" s="707"/>
      <c r="E25" s="848"/>
      <c r="F25" s="460"/>
      <c r="G25" s="46"/>
      <c r="H25" s="46"/>
      <c r="I25" s="61"/>
      <c r="J25" s="423"/>
      <c r="K25" s="137" t="s">
        <v>213</v>
      </c>
      <c r="L25" s="366"/>
      <c r="M25" s="367" t="s">
        <v>209</v>
      </c>
      <c r="N25" s="255" t="s">
        <v>210</v>
      </c>
    </row>
    <row r="26" spans="1:14" ht="27.75" customHeight="1" x14ac:dyDescent="0.2">
      <c r="A26" s="695"/>
      <c r="B26" s="696"/>
      <c r="C26" s="697"/>
      <c r="D26" s="777" t="s">
        <v>212</v>
      </c>
      <c r="E26" s="159" t="s">
        <v>46</v>
      </c>
      <c r="F26" s="697"/>
      <c r="G26" s="160"/>
      <c r="H26" s="420"/>
      <c r="I26" s="82"/>
      <c r="J26" s="422"/>
      <c r="K26" s="487" t="s">
        <v>123</v>
      </c>
      <c r="L26" s="427">
        <v>2</v>
      </c>
      <c r="M26" s="213"/>
      <c r="N26" s="214"/>
    </row>
    <row r="27" spans="1:14" ht="27.75" customHeight="1" x14ac:dyDescent="0.2">
      <c r="A27" s="695"/>
      <c r="B27" s="696"/>
      <c r="C27" s="697"/>
      <c r="D27" s="736"/>
      <c r="E27" s="778" t="s">
        <v>99</v>
      </c>
      <c r="F27" s="697"/>
      <c r="G27" s="35"/>
      <c r="H27" s="48"/>
      <c r="I27" s="73"/>
      <c r="J27" s="46"/>
      <c r="K27" s="33" t="s">
        <v>199</v>
      </c>
      <c r="L27" s="191">
        <v>1</v>
      </c>
      <c r="M27" s="307"/>
      <c r="N27" s="255"/>
    </row>
    <row r="28" spans="1:14" ht="23.25" customHeight="1" x14ac:dyDescent="0.2">
      <c r="A28" s="695"/>
      <c r="B28" s="696"/>
      <c r="C28" s="697"/>
      <c r="D28" s="736"/>
      <c r="E28" s="849"/>
      <c r="F28" s="697"/>
      <c r="G28" s="35"/>
      <c r="H28" s="48"/>
      <c r="I28" s="73"/>
      <c r="J28" s="46"/>
      <c r="K28" s="610" t="s">
        <v>220</v>
      </c>
      <c r="L28" s="476"/>
      <c r="M28" s="119"/>
      <c r="N28" s="188" t="s">
        <v>42</v>
      </c>
    </row>
    <row r="29" spans="1:14" ht="9.75" customHeight="1" x14ac:dyDescent="0.2">
      <c r="A29" s="695"/>
      <c r="B29" s="696"/>
      <c r="C29" s="697"/>
      <c r="D29" s="837"/>
      <c r="E29" s="779"/>
      <c r="F29" s="697"/>
      <c r="G29" s="34"/>
      <c r="H29" s="421"/>
      <c r="I29" s="100"/>
      <c r="J29" s="423"/>
      <c r="K29" s="592"/>
      <c r="L29" s="36"/>
      <c r="M29" s="167"/>
      <c r="N29" s="217"/>
    </row>
    <row r="30" spans="1:14" ht="15.75" customHeight="1" x14ac:dyDescent="0.2">
      <c r="A30" s="695"/>
      <c r="B30" s="696"/>
      <c r="C30" s="697"/>
      <c r="D30" s="626" t="s">
        <v>179</v>
      </c>
      <c r="E30" s="445" t="s">
        <v>46</v>
      </c>
      <c r="F30" s="733"/>
      <c r="G30" s="64"/>
      <c r="H30" s="422"/>
      <c r="I30" s="82"/>
      <c r="J30" s="422"/>
      <c r="K30" s="442" t="s">
        <v>146</v>
      </c>
      <c r="L30" s="228">
        <v>100</v>
      </c>
      <c r="M30" s="308"/>
      <c r="N30" s="229"/>
    </row>
    <row r="31" spans="1:14" ht="16.5" customHeight="1" x14ac:dyDescent="0.2">
      <c r="A31" s="695"/>
      <c r="B31" s="696"/>
      <c r="C31" s="697"/>
      <c r="D31" s="699"/>
      <c r="E31" s="239"/>
      <c r="F31" s="733"/>
      <c r="G31" s="84"/>
      <c r="H31" s="423"/>
      <c r="I31" s="100"/>
      <c r="J31" s="423"/>
      <c r="K31" s="206"/>
      <c r="L31" s="161"/>
      <c r="M31" s="309"/>
      <c r="N31" s="162"/>
    </row>
    <row r="32" spans="1:14" ht="18.75" customHeight="1" x14ac:dyDescent="0.2">
      <c r="A32" s="430"/>
      <c r="B32" s="431"/>
      <c r="C32" s="131"/>
      <c r="D32" s="619" t="s">
        <v>178</v>
      </c>
      <c r="E32" s="159" t="s">
        <v>46</v>
      </c>
      <c r="F32" s="65"/>
      <c r="G32" s="61"/>
      <c r="H32" s="46"/>
      <c r="I32" s="73"/>
      <c r="J32" s="46"/>
      <c r="K32" s="842" t="s">
        <v>127</v>
      </c>
      <c r="L32" s="427">
        <v>1</v>
      </c>
      <c r="M32" s="494"/>
      <c r="N32" s="497"/>
    </row>
    <row r="33" spans="1:14" ht="21" customHeight="1" x14ac:dyDescent="0.2">
      <c r="A33" s="430"/>
      <c r="B33" s="431"/>
      <c r="C33" s="131"/>
      <c r="D33" s="624"/>
      <c r="E33" s="754" t="s">
        <v>99</v>
      </c>
      <c r="F33" s="65"/>
      <c r="G33" s="61"/>
      <c r="H33" s="46"/>
      <c r="I33" s="73"/>
      <c r="J33" s="46"/>
      <c r="K33" s="832"/>
      <c r="L33" s="476"/>
      <c r="M33" s="201"/>
      <c r="N33" s="176"/>
    </row>
    <row r="34" spans="1:14" ht="29.25" customHeight="1" x14ac:dyDescent="0.2">
      <c r="A34" s="430"/>
      <c r="B34" s="431"/>
      <c r="C34" s="131"/>
      <c r="D34" s="628"/>
      <c r="E34" s="755"/>
      <c r="F34" s="65"/>
      <c r="G34" s="63"/>
      <c r="H34" s="423"/>
      <c r="I34" s="100"/>
      <c r="J34" s="423"/>
      <c r="K34" s="413" t="s">
        <v>128</v>
      </c>
      <c r="L34" s="414"/>
      <c r="M34" s="414">
        <v>1</v>
      </c>
      <c r="N34" s="415"/>
    </row>
    <row r="35" spans="1:14" ht="17.25" customHeight="1" x14ac:dyDescent="0.2">
      <c r="A35" s="430"/>
      <c r="B35" s="431"/>
      <c r="C35" s="131"/>
      <c r="D35" s="707" t="s">
        <v>184</v>
      </c>
      <c r="E35" s="357" t="s">
        <v>46</v>
      </c>
      <c r="F35" s="433"/>
      <c r="G35" s="61" t="s">
        <v>44</v>
      </c>
      <c r="H35" s="46">
        <v>21.5</v>
      </c>
      <c r="I35" s="246"/>
      <c r="J35" s="108"/>
      <c r="K35" s="442" t="s">
        <v>45</v>
      </c>
      <c r="L35" s="476">
        <v>1</v>
      </c>
      <c r="M35" s="476"/>
      <c r="N35" s="474"/>
    </row>
    <row r="36" spans="1:14" ht="18" customHeight="1" x14ac:dyDescent="0.2">
      <c r="A36" s="430"/>
      <c r="B36" s="431"/>
      <c r="C36" s="69"/>
      <c r="D36" s="743"/>
      <c r="E36" s="359" t="s">
        <v>202</v>
      </c>
      <c r="F36" s="433"/>
      <c r="G36" s="63"/>
      <c r="H36" s="40"/>
      <c r="I36" s="247"/>
      <c r="J36" s="40"/>
      <c r="K36" s="127"/>
      <c r="L36" s="36"/>
      <c r="M36" s="36"/>
      <c r="N36" s="18"/>
    </row>
    <row r="37" spans="1:14" ht="15" customHeight="1" x14ac:dyDescent="0.2">
      <c r="A37" s="695"/>
      <c r="B37" s="696"/>
      <c r="C37" s="697"/>
      <c r="D37" s="619" t="s">
        <v>133</v>
      </c>
      <c r="E37" s="159" t="s">
        <v>46</v>
      </c>
      <c r="F37" s="733"/>
      <c r="G37" s="61"/>
      <c r="H37" s="46"/>
      <c r="I37" s="73"/>
      <c r="J37" s="46"/>
      <c r="K37" s="803" t="s">
        <v>208</v>
      </c>
      <c r="L37" s="244"/>
      <c r="M37" s="362"/>
      <c r="N37" s="245"/>
    </row>
    <row r="38" spans="1:14" ht="15" customHeight="1" x14ac:dyDescent="0.2">
      <c r="A38" s="695"/>
      <c r="B38" s="696"/>
      <c r="C38" s="697"/>
      <c r="D38" s="624"/>
      <c r="E38" s="778" t="s">
        <v>99</v>
      </c>
      <c r="F38" s="733"/>
      <c r="G38" s="61"/>
      <c r="H38" s="46"/>
      <c r="I38" s="73"/>
      <c r="J38" s="46"/>
      <c r="K38" s="806"/>
      <c r="L38" s="266"/>
      <c r="M38" s="266"/>
      <c r="N38" s="267"/>
    </row>
    <row r="39" spans="1:14" ht="18" customHeight="1" x14ac:dyDescent="0.2">
      <c r="A39" s="695"/>
      <c r="B39" s="696"/>
      <c r="C39" s="697"/>
      <c r="D39" s="628"/>
      <c r="E39" s="779"/>
      <c r="F39" s="733"/>
      <c r="G39" s="63"/>
      <c r="H39" s="221"/>
      <c r="I39" s="222"/>
      <c r="J39" s="221"/>
      <c r="K39" s="485"/>
      <c r="L39" s="36"/>
      <c r="M39" s="105"/>
      <c r="N39" s="23"/>
    </row>
    <row r="40" spans="1:14" ht="13.5" customHeight="1" x14ac:dyDescent="0.2">
      <c r="A40" s="430"/>
      <c r="B40" s="431"/>
      <c r="C40" s="432"/>
      <c r="D40" s="711" t="s">
        <v>180</v>
      </c>
      <c r="E40" s="445" t="s">
        <v>46</v>
      </c>
      <c r="F40" s="599"/>
      <c r="G40" s="61"/>
      <c r="H40" s="46"/>
      <c r="I40" s="73"/>
      <c r="J40" s="46"/>
      <c r="K40" s="466" t="s">
        <v>129</v>
      </c>
      <c r="L40" s="428"/>
      <c r="M40" s="473"/>
      <c r="N40" s="492">
        <v>1</v>
      </c>
    </row>
    <row r="41" spans="1:14" ht="9.75" customHeight="1" x14ac:dyDescent="0.2">
      <c r="A41" s="430"/>
      <c r="B41" s="431"/>
      <c r="C41" s="432"/>
      <c r="D41" s="707"/>
      <c r="E41" s="438"/>
      <c r="F41" s="599"/>
      <c r="G41" s="63"/>
      <c r="H41" s="423"/>
      <c r="I41" s="100"/>
      <c r="J41" s="423"/>
      <c r="K41" s="442"/>
      <c r="L41" s="496"/>
      <c r="M41" s="164"/>
      <c r="N41" s="474"/>
    </row>
    <row r="42" spans="1:14" ht="16.5" customHeight="1" thickBot="1" x14ac:dyDescent="0.25">
      <c r="A42" s="50"/>
      <c r="B42" s="454"/>
      <c r="C42" s="71"/>
      <c r="D42" s="139"/>
      <c r="E42" s="358"/>
      <c r="F42" s="71"/>
      <c r="G42" s="66" t="s">
        <v>6</v>
      </c>
      <c r="H42" s="66">
        <f>SUM(H16:H41)</f>
        <v>2780.8</v>
      </c>
      <c r="I42" s="66">
        <f t="shared" ref="I42:J42" si="0">SUM(I16:I41)</f>
        <v>1083</v>
      </c>
      <c r="J42" s="66">
        <f t="shared" si="0"/>
        <v>2034.4</v>
      </c>
      <c r="K42" s="348"/>
      <c r="L42" s="114"/>
      <c r="M42" s="302"/>
      <c r="N42" s="260"/>
    </row>
    <row r="43" spans="1:14" ht="14.1" customHeight="1" x14ac:dyDescent="0.2">
      <c r="A43" s="452" t="s">
        <v>5</v>
      </c>
      <c r="B43" s="453" t="s">
        <v>5</v>
      </c>
      <c r="C43" s="493" t="s">
        <v>7</v>
      </c>
      <c r="D43" s="621" t="s">
        <v>49</v>
      </c>
      <c r="E43" s="844" t="s">
        <v>81</v>
      </c>
      <c r="F43" s="455" t="s">
        <v>42</v>
      </c>
      <c r="G43" s="113" t="s">
        <v>25</v>
      </c>
      <c r="H43" s="113">
        <v>406.6</v>
      </c>
      <c r="I43" s="113">
        <v>464.9</v>
      </c>
      <c r="J43" s="113">
        <v>1300</v>
      </c>
      <c r="K43" s="182"/>
      <c r="L43" s="151"/>
      <c r="M43" s="335"/>
      <c r="N43" s="269"/>
    </row>
    <row r="44" spans="1:14" ht="14.1" customHeight="1" x14ac:dyDescent="0.2">
      <c r="A44" s="436"/>
      <c r="B44" s="431"/>
      <c r="C44" s="432"/>
      <c r="D44" s="752"/>
      <c r="E44" s="845"/>
      <c r="F44" s="433"/>
      <c r="G44" s="46" t="s">
        <v>59</v>
      </c>
      <c r="H44" s="46">
        <v>0.8</v>
      </c>
      <c r="I44" s="73"/>
      <c r="J44" s="46"/>
      <c r="K44" s="442"/>
      <c r="L44" s="496"/>
      <c r="M44" s="164"/>
      <c r="N44" s="474"/>
    </row>
    <row r="45" spans="1:14" ht="14.1" customHeight="1" x14ac:dyDescent="0.2">
      <c r="A45" s="436"/>
      <c r="B45" s="431"/>
      <c r="C45" s="432"/>
      <c r="D45" s="749"/>
      <c r="E45" s="846"/>
      <c r="F45" s="486"/>
      <c r="G45" s="423" t="s">
        <v>91</v>
      </c>
      <c r="H45" s="46">
        <v>200</v>
      </c>
      <c r="I45" s="46">
        <v>1496.4</v>
      </c>
      <c r="J45" s="46">
        <v>600</v>
      </c>
      <c r="K45" s="442"/>
      <c r="L45" s="496"/>
      <c r="M45" s="164"/>
      <c r="N45" s="474"/>
    </row>
    <row r="46" spans="1:14" ht="16.5" customHeight="1" x14ac:dyDescent="0.2">
      <c r="A46" s="753"/>
      <c r="B46" s="696"/>
      <c r="C46" s="697"/>
      <c r="D46" s="624" t="s">
        <v>176</v>
      </c>
      <c r="E46" s="438" t="s">
        <v>46</v>
      </c>
      <c r="F46" s="733"/>
      <c r="G46" s="61"/>
      <c r="H46" s="422"/>
      <c r="I46" s="82"/>
      <c r="J46" s="422"/>
      <c r="K46" s="842" t="s">
        <v>136</v>
      </c>
      <c r="L46" s="409">
        <v>1</v>
      </c>
      <c r="M46" s="410"/>
      <c r="N46" s="411"/>
    </row>
    <row r="47" spans="1:14" ht="23.25" customHeight="1" x14ac:dyDescent="0.2">
      <c r="A47" s="753"/>
      <c r="B47" s="696"/>
      <c r="C47" s="697"/>
      <c r="D47" s="624"/>
      <c r="E47" s="438"/>
      <c r="F47" s="733"/>
      <c r="G47" s="61"/>
      <c r="H47" s="46"/>
      <c r="I47" s="73"/>
      <c r="J47" s="46"/>
      <c r="K47" s="843"/>
      <c r="L47" s="290"/>
      <c r="M47" s="293"/>
      <c r="N47" s="355"/>
    </row>
    <row r="48" spans="1:14" ht="39.75" customHeight="1" x14ac:dyDescent="0.2">
      <c r="A48" s="753"/>
      <c r="B48" s="696"/>
      <c r="C48" s="697"/>
      <c r="D48" s="624"/>
      <c r="E48" s="438"/>
      <c r="F48" s="733"/>
      <c r="G48" s="61"/>
      <c r="H48" s="46"/>
      <c r="I48" s="73"/>
      <c r="J48" s="46"/>
      <c r="K48" s="22" t="s">
        <v>160</v>
      </c>
      <c r="L48" s="37">
        <v>100</v>
      </c>
      <c r="M48" s="294"/>
      <c r="N48" s="77"/>
    </row>
    <row r="49" spans="1:14" ht="28.5" customHeight="1" x14ac:dyDescent="0.2">
      <c r="A49" s="753"/>
      <c r="B49" s="696"/>
      <c r="C49" s="697"/>
      <c r="D49" s="624"/>
      <c r="E49" s="438"/>
      <c r="F49" s="733"/>
      <c r="G49" s="556"/>
      <c r="H49" s="46"/>
      <c r="I49" s="73"/>
      <c r="J49" s="46"/>
      <c r="K49" s="22" t="s">
        <v>161</v>
      </c>
      <c r="L49" s="37">
        <v>30</v>
      </c>
      <c r="M49" s="294">
        <v>80</v>
      </c>
      <c r="N49" s="77">
        <v>100</v>
      </c>
    </row>
    <row r="50" spans="1:14" ht="54" customHeight="1" x14ac:dyDescent="0.2">
      <c r="A50" s="753"/>
      <c r="B50" s="696"/>
      <c r="C50" s="697"/>
      <c r="D50" s="624"/>
      <c r="E50" s="439"/>
      <c r="F50" s="733"/>
      <c r="G50" s="61"/>
      <c r="H50" s="46"/>
      <c r="I50" s="73"/>
      <c r="J50" s="46"/>
      <c r="K50" s="435" t="s">
        <v>162</v>
      </c>
      <c r="L50" s="37"/>
      <c r="M50" s="294"/>
      <c r="N50" s="77">
        <v>5</v>
      </c>
    </row>
    <row r="51" spans="1:14" ht="18.75" customHeight="1" x14ac:dyDescent="0.2">
      <c r="A51" s="753"/>
      <c r="B51" s="696"/>
      <c r="C51" s="697"/>
      <c r="D51" s="619" t="s">
        <v>57</v>
      </c>
      <c r="E51" s="482" t="s">
        <v>46</v>
      </c>
      <c r="F51" s="733"/>
      <c r="G51" s="64"/>
      <c r="H51" s="422"/>
      <c r="I51" s="82"/>
      <c r="J51" s="422"/>
      <c r="K51" s="803" t="s">
        <v>131</v>
      </c>
      <c r="L51" s="471">
        <v>5</v>
      </c>
      <c r="M51" s="295">
        <v>50</v>
      </c>
      <c r="N51" s="497">
        <v>80</v>
      </c>
    </row>
    <row r="52" spans="1:14" ht="12" customHeight="1" x14ac:dyDescent="0.2">
      <c r="A52" s="753"/>
      <c r="B52" s="696"/>
      <c r="C52" s="697"/>
      <c r="D52" s="624"/>
      <c r="E52" s="432"/>
      <c r="F52" s="733"/>
      <c r="G52" s="61"/>
      <c r="H52" s="46"/>
      <c r="I52" s="73"/>
      <c r="J52" s="46"/>
      <c r="K52" s="832"/>
      <c r="L52" s="361"/>
      <c r="M52" s="299"/>
      <c r="N52" s="176"/>
    </row>
    <row r="53" spans="1:14" ht="9.75" customHeight="1" x14ac:dyDescent="0.2">
      <c r="A53" s="753"/>
      <c r="B53" s="696"/>
      <c r="C53" s="697"/>
      <c r="D53" s="628"/>
      <c r="E53" s="483"/>
      <c r="F53" s="733"/>
      <c r="G53" s="84"/>
      <c r="H53" s="423"/>
      <c r="I53" s="100"/>
      <c r="J53" s="423"/>
      <c r="K53" s="145"/>
      <c r="L53" s="472"/>
      <c r="M53" s="296"/>
      <c r="N53" s="23"/>
    </row>
    <row r="54" spans="1:14" ht="17.25" customHeight="1" x14ac:dyDescent="0.2">
      <c r="A54" s="430"/>
      <c r="B54" s="431"/>
      <c r="C54" s="65"/>
      <c r="D54" s="619" t="s">
        <v>181</v>
      </c>
      <c r="E54" s="616" t="s">
        <v>46</v>
      </c>
      <c r="F54" s="618"/>
      <c r="G54" s="64"/>
      <c r="H54" s="420"/>
      <c r="I54" s="197"/>
      <c r="J54" s="420"/>
      <c r="K54" s="467" t="s">
        <v>85</v>
      </c>
      <c r="L54" s="211">
        <v>1</v>
      </c>
      <c r="M54" s="473"/>
      <c r="N54" s="492"/>
    </row>
    <row r="55" spans="1:14" ht="21.75" customHeight="1" x14ac:dyDescent="0.2">
      <c r="A55" s="430"/>
      <c r="B55" s="431"/>
      <c r="C55" s="65"/>
      <c r="D55" s="624"/>
      <c r="E55" s="629"/>
      <c r="F55" s="618"/>
      <c r="G55" s="63"/>
      <c r="H55" s="412"/>
      <c r="I55" s="324"/>
      <c r="J55" s="412"/>
      <c r="K55" s="16"/>
      <c r="L55" s="219"/>
      <c r="M55" s="165"/>
      <c r="N55" s="18"/>
    </row>
    <row r="56" spans="1:14" ht="16.5" customHeight="1" x14ac:dyDescent="0.2">
      <c r="A56" s="430"/>
      <c r="B56" s="431"/>
      <c r="C56" s="65"/>
      <c r="D56" s="619" t="s">
        <v>168</v>
      </c>
      <c r="E56" s="616" t="s">
        <v>46</v>
      </c>
      <c r="F56" s="618"/>
      <c r="G56" s="61" t="s">
        <v>44</v>
      </c>
      <c r="H56" s="48"/>
      <c r="I56" s="183">
        <v>95</v>
      </c>
      <c r="J56" s="48"/>
      <c r="K56" s="363" t="s">
        <v>85</v>
      </c>
      <c r="L56" s="211"/>
      <c r="M56" s="473">
        <v>1</v>
      </c>
      <c r="N56" s="492"/>
    </row>
    <row r="57" spans="1:14" ht="17.25" customHeight="1" x14ac:dyDescent="0.2">
      <c r="A57" s="430"/>
      <c r="B57" s="431"/>
      <c r="C57" s="65"/>
      <c r="D57" s="624"/>
      <c r="E57" s="617"/>
      <c r="F57" s="618"/>
      <c r="G57" s="336"/>
      <c r="H57" s="423"/>
      <c r="I57" s="100"/>
      <c r="J57" s="423"/>
      <c r="K57" s="481"/>
      <c r="L57" s="218"/>
      <c r="M57" s="164"/>
      <c r="N57" s="474"/>
    </row>
    <row r="58" spans="1:14" ht="16.5" customHeight="1" thickBot="1" x14ac:dyDescent="0.25">
      <c r="A58" s="50"/>
      <c r="B58" s="454"/>
      <c r="C58" s="71"/>
      <c r="D58" s="139"/>
      <c r="E58" s="358"/>
      <c r="F58" s="71"/>
      <c r="G58" s="66" t="s">
        <v>6</v>
      </c>
      <c r="H58" s="66">
        <f>SUM(H43:H57)</f>
        <v>607.4</v>
      </c>
      <c r="I58" s="66">
        <f t="shared" ref="I58:J58" si="1">SUM(I43:I57)</f>
        <v>2056.3000000000002</v>
      </c>
      <c r="J58" s="66">
        <f t="shared" si="1"/>
        <v>1900</v>
      </c>
      <c r="K58" s="348"/>
      <c r="L58" s="114"/>
      <c r="M58" s="302"/>
      <c r="N58" s="260"/>
    </row>
    <row r="59" spans="1:14" ht="14.1" customHeight="1" x14ac:dyDescent="0.2">
      <c r="A59" s="430" t="s">
        <v>5</v>
      </c>
      <c r="B59" s="441" t="s">
        <v>5</v>
      </c>
      <c r="C59" s="432" t="s">
        <v>27</v>
      </c>
      <c r="D59" s="750" t="s">
        <v>87</v>
      </c>
      <c r="E59" s="751" t="s">
        <v>83</v>
      </c>
      <c r="F59" s="455" t="s">
        <v>42</v>
      </c>
      <c r="G59" s="129" t="s">
        <v>25</v>
      </c>
      <c r="H59" s="113">
        <v>875.5</v>
      </c>
      <c r="I59" s="113">
        <v>374</v>
      </c>
      <c r="J59" s="113">
        <v>100</v>
      </c>
      <c r="K59" s="182"/>
      <c r="L59" s="257"/>
      <c r="M59" s="257"/>
      <c r="N59" s="258"/>
    </row>
    <row r="60" spans="1:14" ht="14.1" customHeight="1" x14ac:dyDescent="0.2">
      <c r="A60" s="430"/>
      <c r="B60" s="441"/>
      <c r="C60" s="432"/>
      <c r="D60" s="627"/>
      <c r="E60" s="797"/>
      <c r="F60" s="433"/>
      <c r="G60" s="61" t="s">
        <v>59</v>
      </c>
      <c r="H60" s="46">
        <v>260.2</v>
      </c>
      <c r="I60" s="46"/>
      <c r="J60" s="46"/>
      <c r="K60" s="442"/>
      <c r="L60" s="201"/>
      <c r="M60" s="201"/>
      <c r="N60" s="176"/>
    </row>
    <row r="61" spans="1:14" ht="14.1" customHeight="1" x14ac:dyDescent="0.2">
      <c r="A61" s="430"/>
      <c r="B61" s="441"/>
      <c r="C61" s="432"/>
      <c r="D61" s="627"/>
      <c r="E61" s="797"/>
      <c r="F61" s="433"/>
      <c r="G61" s="61" t="s">
        <v>91</v>
      </c>
      <c r="H61" s="46">
        <v>755.4</v>
      </c>
      <c r="I61" s="46">
        <v>711.8</v>
      </c>
      <c r="J61" s="46">
        <v>400</v>
      </c>
      <c r="K61" s="442"/>
      <c r="L61" s="201"/>
      <c r="M61" s="201"/>
      <c r="N61" s="176"/>
    </row>
    <row r="62" spans="1:14" ht="14.1" customHeight="1" x14ac:dyDescent="0.2">
      <c r="A62" s="430"/>
      <c r="B62" s="441"/>
      <c r="C62" s="432"/>
      <c r="D62" s="558"/>
      <c r="E62" s="797"/>
      <c r="F62" s="433"/>
      <c r="G62" s="61" t="s">
        <v>195</v>
      </c>
      <c r="H62" s="46">
        <v>873.3</v>
      </c>
      <c r="I62" s="46">
        <v>122.8</v>
      </c>
      <c r="J62" s="46"/>
      <c r="K62" s="442"/>
      <c r="L62" s="201"/>
      <c r="M62" s="201"/>
      <c r="N62" s="176"/>
    </row>
    <row r="63" spans="1:14" ht="14.1" customHeight="1" x14ac:dyDescent="0.2">
      <c r="A63" s="430"/>
      <c r="B63" s="441"/>
      <c r="C63" s="432"/>
      <c r="D63" s="558"/>
      <c r="E63" s="779"/>
      <c r="F63" s="433"/>
      <c r="G63" s="63" t="s">
        <v>47</v>
      </c>
      <c r="H63" s="423">
        <v>200</v>
      </c>
      <c r="I63" s="111"/>
      <c r="J63" s="46"/>
      <c r="K63" s="442"/>
      <c r="L63" s="201"/>
      <c r="M63" s="201"/>
      <c r="N63" s="176"/>
    </row>
    <row r="64" spans="1:14" ht="14.1" customHeight="1" x14ac:dyDescent="0.2">
      <c r="A64" s="695"/>
      <c r="B64" s="742"/>
      <c r="C64" s="697"/>
      <c r="D64" s="626" t="s">
        <v>246</v>
      </c>
      <c r="E64" s="747" t="s">
        <v>46</v>
      </c>
      <c r="F64" s="835"/>
      <c r="G64" s="61" t="s">
        <v>44</v>
      </c>
      <c r="H64" s="46">
        <v>104.9</v>
      </c>
      <c r="I64" s="73"/>
      <c r="J64" s="422"/>
      <c r="K64" s="803"/>
      <c r="L64" s="427"/>
      <c r="M64" s="427"/>
      <c r="N64" s="492"/>
    </row>
    <row r="65" spans="1:14" ht="14.1" customHeight="1" x14ac:dyDescent="0.2">
      <c r="A65" s="695"/>
      <c r="B65" s="742"/>
      <c r="C65" s="697"/>
      <c r="D65" s="627"/>
      <c r="E65" s="598"/>
      <c r="F65" s="697"/>
      <c r="G65" s="61"/>
      <c r="H65" s="48"/>
      <c r="I65" s="183"/>
      <c r="J65" s="48"/>
      <c r="K65" s="832"/>
      <c r="L65" s="476"/>
      <c r="M65" s="476"/>
      <c r="N65" s="474"/>
    </row>
    <row r="66" spans="1:14" ht="25.5" customHeight="1" x14ac:dyDescent="0.2">
      <c r="A66" s="695"/>
      <c r="B66" s="742"/>
      <c r="C66" s="697"/>
      <c r="D66" s="230" t="s">
        <v>134</v>
      </c>
      <c r="E66" s="598"/>
      <c r="F66" s="697"/>
      <c r="G66" s="360"/>
      <c r="H66" s="56"/>
      <c r="I66" s="391"/>
      <c r="J66" s="56"/>
      <c r="K66" s="62" t="s">
        <v>163</v>
      </c>
      <c r="L66" s="107">
        <v>100</v>
      </c>
      <c r="M66" s="107"/>
      <c r="N66" s="20"/>
    </row>
    <row r="67" spans="1:14" ht="40.5" customHeight="1" x14ac:dyDescent="0.2">
      <c r="A67" s="695"/>
      <c r="B67" s="742"/>
      <c r="C67" s="697"/>
      <c r="D67" s="434" t="s">
        <v>110</v>
      </c>
      <c r="E67" s="748"/>
      <c r="F67" s="836"/>
      <c r="G67" s="63"/>
      <c r="H67" s="423"/>
      <c r="I67" s="100"/>
      <c r="J67" s="423"/>
      <c r="K67" s="231" t="s">
        <v>164</v>
      </c>
      <c r="L67" s="36">
        <v>80</v>
      </c>
      <c r="M67" s="36">
        <v>100</v>
      </c>
      <c r="N67" s="18"/>
    </row>
    <row r="68" spans="1:14" ht="15" customHeight="1" x14ac:dyDescent="0.2">
      <c r="A68" s="430"/>
      <c r="B68" s="441"/>
      <c r="C68" s="433"/>
      <c r="D68" s="626" t="s">
        <v>247</v>
      </c>
      <c r="E68" s="470" t="s">
        <v>46</v>
      </c>
      <c r="F68" s="838"/>
      <c r="G68" s="199" t="s">
        <v>44</v>
      </c>
      <c r="H68" s="422"/>
      <c r="I68" s="118">
        <v>40</v>
      </c>
      <c r="J68" s="422"/>
      <c r="K68" s="466" t="s">
        <v>45</v>
      </c>
      <c r="L68" s="211">
        <v>1</v>
      </c>
      <c r="M68" s="297"/>
      <c r="N68" s="339"/>
    </row>
    <row r="69" spans="1:14" ht="15" customHeight="1" x14ac:dyDescent="0.2">
      <c r="A69" s="430"/>
      <c r="B69" s="441"/>
      <c r="C69" s="433"/>
      <c r="D69" s="631"/>
      <c r="E69" s="250"/>
      <c r="F69" s="609"/>
      <c r="G69" s="61"/>
      <c r="H69" s="46"/>
      <c r="I69" s="73"/>
      <c r="J69" s="46"/>
      <c r="K69" s="442" t="s">
        <v>130</v>
      </c>
      <c r="L69" s="218"/>
      <c r="M69" s="220">
        <v>30</v>
      </c>
      <c r="N69" s="268">
        <v>60</v>
      </c>
    </row>
    <row r="70" spans="1:14" ht="11.25" customHeight="1" x14ac:dyDescent="0.2">
      <c r="A70" s="430"/>
      <c r="B70" s="441"/>
      <c r="C70" s="433"/>
      <c r="D70" s="837"/>
      <c r="E70" s="469"/>
      <c r="F70" s="839"/>
      <c r="G70" s="84"/>
      <c r="H70" s="423"/>
      <c r="I70" s="100"/>
      <c r="J70" s="423"/>
      <c r="K70" s="488"/>
      <c r="L70" s="219"/>
      <c r="M70" s="248"/>
      <c r="N70" s="224"/>
    </row>
    <row r="71" spans="1:14" ht="15" customHeight="1" x14ac:dyDescent="0.2">
      <c r="A71" s="430"/>
      <c r="B71" s="441"/>
      <c r="C71" s="433"/>
      <c r="D71" s="619" t="s">
        <v>243</v>
      </c>
      <c r="E71" s="616" t="s">
        <v>46</v>
      </c>
      <c r="F71" s="618"/>
      <c r="G71" s="181"/>
      <c r="H71" s="46"/>
      <c r="I71" s="73"/>
      <c r="J71" s="46"/>
      <c r="K71" s="803" t="s">
        <v>45</v>
      </c>
      <c r="L71" s="428">
        <v>1</v>
      </c>
      <c r="M71" s="473"/>
      <c r="N71" s="492"/>
    </row>
    <row r="72" spans="1:14" ht="12.75" customHeight="1" x14ac:dyDescent="0.2">
      <c r="A72" s="430"/>
      <c r="B72" s="441"/>
      <c r="C72" s="433"/>
      <c r="D72" s="624"/>
      <c r="E72" s="617"/>
      <c r="F72" s="618"/>
      <c r="G72" s="84"/>
      <c r="H72" s="423"/>
      <c r="I72" s="100"/>
      <c r="J72" s="423"/>
      <c r="K72" s="834"/>
      <c r="L72" s="496"/>
      <c r="M72" s="164"/>
      <c r="N72" s="474"/>
    </row>
    <row r="73" spans="1:14" ht="16.5" customHeight="1" thickBot="1" x14ac:dyDescent="0.25">
      <c r="A73" s="50"/>
      <c r="B73" s="454"/>
      <c r="C73" s="71"/>
      <c r="D73" s="139"/>
      <c r="E73" s="358"/>
      <c r="F73" s="71"/>
      <c r="G73" s="66" t="s">
        <v>6</v>
      </c>
      <c r="H73" s="66">
        <f>SUM(H59:H72)</f>
        <v>3069.3</v>
      </c>
      <c r="I73" s="66">
        <f t="shared" ref="I73:J73" si="2">SUM(I59:I72)</f>
        <v>1248.5999999999999</v>
      </c>
      <c r="J73" s="66">
        <f t="shared" si="2"/>
        <v>500</v>
      </c>
      <c r="K73" s="348"/>
      <c r="L73" s="114"/>
      <c r="M73" s="302"/>
      <c r="N73" s="260"/>
    </row>
    <row r="74" spans="1:14" ht="14.1" customHeight="1" x14ac:dyDescent="0.2">
      <c r="A74" s="452" t="s">
        <v>5</v>
      </c>
      <c r="B74" s="149" t="s">
        <v>5</v>
      </c>
      <c r="C74" s="493" t="s">
        <v>32</v>
      </c>
      <c r="D74" s="621" t="s">
        <v>50</v>
      </c>
      <c r="E74" s="840" t="s">
        <v>80</v>
      </c>
      <c r="F74" s="81" t="s">
        <v>42</v>
      </c>
      <c r="G74" s="422" t="s">
        <v>91</v>
      </c>
      <c r="H74" s="422">
        <v>54.3</v>
      </c>
      <c r="I74" s="82"/>
      <c r="J74" s="422"/>
      <c r="K74" s="559"/>
      <c r="L74" s="148"/>
      <c r="M74" s="292"/>
      <c r="N74" s="310"/>
    </row>
    <row r="75" spans="1:14" ht="14.1" customHeight="1" x14ac:dyDescent="0.2">
      <c r="A75" s="430"/>
      <c r="B75" s="441"/>
      <c r="C75" s="432"/>
      <c r="D75" s="752"/>
      <c r="E75" s="623"/>
      <c r="F75" s="440"/>
      <c r="G75" s="46" t="s">
        <v>47</v>
      </c>
      <c r="H75" s="46">
        <v>1300</v>
      </c>
      <c r="I75" s="73"/>
      <c r="J75" s="46"/>
      <c r="K75" s="443"/>
      <c r="L75" s="496"/>
      <c r="M75" s="164"/>
      <c r="N75" s="474"/>
    </row>
    <row r="76" spans="1:14" ht="14.1" customHeight="1" x14ac:dyDescent="0.2">
      <c r="A76" s="430"/>
      <c r="B76" s="441"/>
      <c r="C76" s="432"/>
      <c r="D76" s="256"/>
      <c r="E76" s="623"/>
      <c r="F76" s="440"/>
      <c r="G76" s="35" t="s">
        <v>25</v>
      </c>
      <c r="H76" s="46">
        <v>10</v>
      </c>
      <c r="I76" s="73">
        <v>24.6</v>
      </c>
      <c r="J76" s="46">
        <v>22.5</v>
      </c>
      <c r="K76" s="443"/>
      <c r="L76" s="496"/>
      <c r="M76" s="164"/>
      <c r="N76" s="474"/>
    </row>
    <row r="77" spans="1:14" ht="14.1" customHeight="1" x14ac:dyDescent="0.2">
      <c r="A77" s="430"/>
      <c r="B77" s="441"/>
      <c r="C77" s="432"/>
      <c r="D77" s="256"/>
      <c r="E77" s="841"/>
      <c r="F77" s="440"/>
      <c r="G77" s="61" t="s">
        <v>43</v>
      </c>
      <c r="H77" s="46"/>
      <c r="I77" s="73">
        <v>425</v>
      </c>
      <c r="J77" s="46">
        <v>425</v>
      </c>
      <c r="K77" s="443"/>
      <c r="L77" s="496"/>
      <c r="M77" s="164"/>
      <c r="N77" s="474"/>
    </row>
    <row r="78" spans="1:14" ht="15" customHeight="1" x14ac:dyDescent="0.2">
      <c r="A78" s="430"/>
      <c r="B78" s="441"/>
      <c r="C78" s="432"/>
      <c r="D78" s="626" t="s">
        <v>58</v>
      </c>
      <c r="E78" s="616" t="s">
        <v>46</v>
      </c>
      <c r="F78" s="598"/>
      <c r="G78" s="422"/>
      <c r="H78" s="422"/>
      <c r="I78" s="82"/>
      <c r="J78" s="422"/>
      <c r="K78" s="467" t="s">
        <v>165</v>
      </c>
      <c r="L78" s="428">
        <v>100</v>
      </c>
      <c r="M78" s="473"/>
      <c r="N78" s="492"/>
    </row>
    <row r="79" spans="1:14" ht="15" customHeight="1" x14ac:dyDescent="0.2">
      <c r="A79" s="430"/>
      <c r="B79" s="441"/>
      <c r="C79" s="432"/>
      <c r="D79" s="631"/>
      <c r="E79" s="617"/>
      <c r="F79" s="598"/>
      <c r="G79" s="423"/>
      <c r="H79" s="423"/>
      <c r="I79" s="100"/>
      <c r="J79" s="423"/>
      <c r="K79" s="484"/>
      <c r="L79" s="496"/>
      <c r="M79" s="164"/>
      <c r="N79" s="474"/>
    </row>
    <row r="80" spans="1:14" ht="14.25" customHeight="1" x14ac:dyDescent="0.2">
      <c r="A80" s="695"/>
      <c r="B80" s="742"/>
      <c r="C80" s="697"/>
      <c r="D80" s="619" t="s">
        <v>214</v>
      </c>
      <c r="E80" s="745" t="s">
        <v>46</v>
      </c>
      <c r="F80" s="746"/>
      <c r="G80" s="35"/>
      <c r="H80" s="46"/>
      <c r="I80" s="73"/>
      <c r="J80" s="46"/>
      <c r="K80" s="466" t="s">
        <v>45</v>
      </c>
      <c r="L80" s="428">
        <v>1</v>
      </c>
      <c r="M80" s="473"/>
      <c r="N80" s="492"/>
    </row>
    <row r="81" spans="1:14" ht="21" customHeight="1" x14ac:dyDescent="0.2">
      <c r="A81" s="695"/>
      <c r="B81" s="742"/>
      <c r="C81" s="697"/>
      <c r="D81" s="624"/>
      <c r="E81" s="690"/>
      <c r="F81" s="746"/>
      <c r="G81" s="61"/>
      <c r="H81" s="46"/>
      <c r="I81" s="73"/>
      <c r="J81" s="46"/>
      <c r="K81" s="831" t="s">
        <v>122</v>
      </c>
      <c r="L81" s="496"/>
      <c r="M81" s="164">
        <v>50</v>
      </c>
      <c r="N81" s="474">
        <v>100</v>
      </c>
    </row>
    <row r="82" spans="1:14" ht="18.75" customHeight="1" x14ac:dyDescent="0.2">
      <c r="A82" s="695"/>
      <c r="B82" s="742"/>
      <c r="C82" s="697"/>
      <c r="D82" s="624"/>
      <c r="E82" s="690"/>
      <c r="F82" s="746"/>
      <c r="G82" s="84"/>
      <c r="H82" s="423"/>
      <c r="I82" s="100"/>
      <c r="J82" s="423"/>
      <c r="K82" s="832"/>
      <c r="L82" s="496"/>
      <c r="M82" s="164"/>
      <c r="N82" s="474"/>
    </row>
    <row r="83" spans="1:14" ht="16.5" customHeight="1" thickBot="1" x14ac:dyDescent="0.25">
      <c r="A83" s="50"/>
      <c r="B83" s="454"/>
      <c r="C83" s="71"/>
      <c r="D83" s="139"/>
      <c r="E83" s="358"/>
      <c r="F83" s="71"/>
      <c r="G83" s="66" t="s">
        <v>6</v>
      </c>
      <c r="H83" s="66">
        <f>SUM(H74:H82)</f>
        <v>1364.3</v>
      </c>
      <c r="I83" s="66">
        <f t="shared" ref="I83:J83" si="3">SUM(I74:I82)</f>
        <v>449.6</v>
      </c>
      <c r="J83" s="66">
        <f t="shared" si="3"/>
        <v>447.5</v>
      </c>
      <c r="K83" s="348"/>
      <c r="L83" s="114"/>
      <c r="M83" s="302"/>
      <c r="N83" s="260"/>
    </row>
    <row r="84" spans="1:14" ht="14.1" customHeight="1" x14ac:dyDescent="0.2">
      <c r="A84" s="452" t="s">
        <v>5</v>
      </c>
      <c r="B84" s="149" t="s">
        <v>5</v>
      </c>
      <c r="C84" s="493" t="s">
        <v>33</v>
      </c>
      <c r="D84" s="55" t="s">
        <v>86</v>
      </c>
      <c r="E84" s="622" t="s">
        <v>78</v>
      </c>
      <c r="F84" s="455" t="s">
        <v>42</v>
      </c>
      <c r="G84" s="561" t="s">
        <v>25</v>
      </c>
      <c r="H84" s="113">
        <v>515.79999999999995</v>
      </c>
      <c r="I84" s="129">
        <v>82</v>
      </c>
      <c r="J84" s="113">
        <v>160.6</v>
      </c>
      <c r="K84" s="140"/>
      <c r="L84" s="184"/>
      <c r="M84" s="298"/>
      <c r="N84" s="258"/>
    </row>
    <row r="85" spans="1:14" ht="14.1" customHeight="1" x14ac:dyDescent="0.2">
      <c r="A85" s="430"/>
      <c r="B85" s="441"/>
      <c r="C85" s="432"/>
      <c r="D85" s="256"/>
      <c r="E85" s="597"/>
      <c r="F85" s="433"/>
      <c r="G85" s="344" t="s">
        <v>59</v>
      </c>
      <c r="H85" s="46">
        <v>18.2</v>
      </c>
      <c r="I85" s="73"/>
      <c r="J85" s="46"/>
      <c r="K85" s="443"/>
      <c r="L85" s="361"/>
      <c r="M85" s="299"/>
      <c r="N85" s="176"/>
    </row>
    <row r="86" spans="1:14" ht="14.1" customHeight="1" x14ac:dyDescent="0.2">
      <c r="A86" s="430"/>
      <c r="B86" s="441"/>
      <c r="C86" s="432"/>
      <c r="D86" s="256"/>
      <c r="E86" s="764"/>
      <c r="F86" s="433"/>
      <c r="G86" s="63" t="s">
        <v>91</v>
      </c>
      <c r="H86" s="423">
        <v>845.7</v>
      </c>
      <c r="I86" s="100">
        <v>800</v>
      </c>
      <c r="J86" s="423">
        <v>800</v>
      </c>
      <c r="K86" s="127"/>
      <c r="L86" s="472"/>
      <c r="M86" s="296"/>
      <c r="N86" s="23"/>
    </row>
    <row r="87" spans="1:14" ht="27" customHeight="1" x14ac:dyDescent="0.2">
      <c r="A87" s="430"/>
      <c r="B87" s="441"/>
      <c r="C87" s="432"/>
      <c r="D87" s="619" t="s">
        <v>177</v>
      </c>
      <c r="E87" s="78" t="s">
        <v>46</v>
      </c>
      <c r="F87" s="433"/>
      <c r="G87" s="61"/>
      <c r="H87" s="46"/>
      <c r="I87" s="73"/>
      <c r="J87" s="46"/>
      <c r="K87" s="442" t="s">
        <v>166</v>
      </c>
      <c r="L87" s="361">
        <v>100</v>
      </c>
      <c r="M87" s="299"/>
      <c r="N87" s="176"/>
    </row>
    <row r="88" spans="1:14" ht="8.25" customHeight="1" x14ac:dyDescent="0.2">
      <c r="A88" s="430"/>
      <c r="B88" s="441"/>
      <c r="C88" s="432"/>
      <c r="D88" s="624"/>
      <c r="E88" s="477"/>
      <c r="F88" s="433"/>
      <c r="G88" s="263"/>
      <c r="H88" s="262"/>
      <c r="I88" s="100"/>
      <c r="J88" s="423"/>
      <c r="K88" s="480"/>
      <c r="L88" s="472"/>
      <c r="M88" s="299"/>
      <c r="N88" s="176"/>
    </row>
    <row r="89" spans="1:14" ht="15.75" customHeight="1" x14ac:dyDescent="0.2">
      <c r="A89" s="430"/>
      <c r="B89" s="441"/>
      <c r="C89" s="432"/>
      <c r="D89" s="619" t="s">
        <v>182</v>
      </c>
      <c r="E89" s="78" t="s">
        <v>46</v>
      </c>
      <c r="F89" s="433"/>
      <c r="G89" s="61"/>
      <c r="H89" s="46"/>
      <c r="I89" s="73"/>
      <c r="J89" s="46"/>
      <c r="K89" s="803" t="s">
        <v>185</v>
      </c>
      <c r="L89" s="343">
        <v>10</v>
      </c>
      <c r="M89" s="334">
        <v>40</v>
      </c>
      <c r="N89" s="340">
        <v>80</v>
      </c>
    </row>
    <row r="90" spans="1:14" ht="19.5" customHeight="1" x14ac:dyDescent="0.2">
      <c r="A90" s="430"/>
      <c r="B90" s="441"/>
      <c r="C90" s="432"/>
      <c r="D90" s="833"/>
      <c r="E90" s="264"/>
      <c r="F90" s="433"/>
      <c r="G90" s="423"/>
      <c r="H90" s="423"/>
      <c r="I90" s="100"/>
      <c r="J90" s="423"/>
      <c r="K90" s="592"/>
      <c r="L90" s="472"/>
      <c r="M90" s="296"/>
      <c r="N90" s="23"/>
    </row>
    <row r="91" spans="1:14" ht="15" customHeight="1" x14ac:dyDescent="0.2">
      <c r="A91" s="430"/>
      <c r="B91" s="441"/>
      <c r="C91" s="432"/>
      <c r="D91" s="619" t="s">
        <v>116</v>
      </c>
      <c r="E91" s="616" t="s">
        <v>271</v>
      </c>
      <c r="F91" s="433"/>
      <c r="G91" s="61"/>
      <c r="H91" s="46"/>
      <c r="I91" s="82"/>
      <c r="J91" s="422"/>
      <c r="K91" s="475" t="s">
        <v>45</v>
      </c>
      <c r="L91" s="471">
        <v>1</v>
      </c>
      <c r="M91" s="295"/>
      <c r="N91" s="497"/>
    </row>
    <row r="92" spans="1:14" ht="21" customHeight="1" x14ac:dyDescent="0.2">
      <c r="A92" s="430"/>
      <c r="B92" s="441"/>
      <c r="C92" s="433"/>
      <c r="D92" s="624"/>
      <c r="E92" s="826"/>
      <c r="F92" s="433"/>
      <c r="G92" s="61"/>
      <c r="H92" s="46"/>
      <c r="I92" s="73"/>
      <c r="J92" s="46"/>
      <c r="K92" s="442"/>
      <c r="L92" s="361"/>
      <c r="M92" s="299"/>
      <c r="N92" s="176"/>
    </row>
    <row r="93" spans="1:14" ht="16.5" customHeight="1" x14ac:dyDescent="0.2">
      <c r="A93" s="430"/>
      <c r="B93" s="441"/>
      <c r="C93" s="433"/>
      <c r="D93" s="625"/>
      <c r="E93" s="826"/>
      <c r="F93" s="433"/>
      <c r="G93" s="63"/>
      <c r="H93" s="423"/>
      <c r="I93" s="100"/>
      <c r="J93" s="423"/>
      <c r="K93" s="206"/>
      <c r="L93" s="17"/>
      <c r="M93" s="165"/>
      <c r="N93" s="18"/>
    </row>
    <row r="94" spans="1:14" ht="14.25" customHeight="1" x14ac:dyDescent="0.2">
      <c r="A94" s="430"/>
      <c r="B94" s="441"/>
      <c r="C94" s="432"/>
      <c r="D94" s="619" t="s">
        <v>194</v>
      </c>
      <c r="E94" s="78" t="s">
        <v>46</v>
      </c>
      <c r="F94" s="433"/>
      <c r="G94" s="61"/>
      <c r="H94" s="46"/>
      <c r="I94" s="73"/>
      <c r="J94" s="46"/>
      <c r="K94" s="475" t="s">
        <v>45</v>
      </c>
      <c r="L94" s="265"/>
      <c r="M94" s="630">
        <v>1</v>
      </c>
      <c r="N94" s="497"/>
    </row>
    <row r="95" spans="1:14" ht="12.75" customHeight="1" x14ac:dyDescent="0.2">
      <c r="A95" s="430"/>
      <c r="B95" s="441"/>
      <c r="C95" s="432"/>
      <c r="D95" s="620"/>
      <c r="E95" s="323"/>
      <c r="F95" s="433"/>
      <c r="G95" s="63"/>
      <c r="H95" s="423"/>
      <c r="I95" s="100"/>
      <c r="J95" s="423"/>
      <c r="K95" s="364"/>
      <c r="L95" s="361"/>
      <c r="M95" s="830"/>
      <c r="N95" s="176"/>
    </row>
    <row r="96" spans="1:14" ht="16.5" customHeight="1" thickBot="1" x14ac:dyDescent="0.25">
      <c r="A96" s="50"/>
      <c r="B96" s="454"/>
      <c r="C96" s="71"/>
      <c r="D96" s="139"/>
      <c r="E96" s="358"/>
      <c r="F96" s="71"/>
      <c r="G96" s="66" t="s">
        <v>6</v>
      </c>
      <c r="H96" s="66">
        <f>SUM(H84:H95)</f>
        <v>1379.7</v>
      </c>
      <c r="I96" s="66">
        <f t="shared" ref="I96:J96" si="4">SUM(I84:I95)</f>
        <v>882</v>
      </c>
      <c r="J96" s="66">
        <f t="shared" si="4"/>
        <v>960.6</v>
      </c>
      <c r="K96" s="348"/>
      <c r="L96" s="114"/>
      <c r="M96" s="302"/>
      <c r="N96" s="260"/>
    </row>
    <row r="97" spans="1:16" ht="29.25" customHeight="1" x14ac:dyDescent="0.2">
      <c r="A97" s="430" t="s">
        <v>5</v>
      </c>
      <c r="B97" s="441" t="s">
        <v>5</v>
      </c>
      <c r="C97" s="432" t="s">
        <v>34</v>
      </c>
      <c r="D97" s="126" t="s">
        <v>67</v>
      </c>
      <c r="E97" s="203" t="s">
        <v>82</v>
      </c>
      <c r="F97" s="489" t="s">
        <v>42</v>
      </c>
      <c r="G97" s="51"/>
      <c r="H97" s="57"/>
      <c r="I97" s="198"/>
      <c r="J97" s="57"/>
      <c r="K97" s="47"/>
      <c r="L97" s="42"/>
      <c r="M97" s="106"/>
      <c r="N97" s="163"/>
    </row>
    <row r="98" spans="1:16" ht="14.25" customHeight="1" x14ac:dyDescent="0.2">
      <c r="A98" s="430"/>
      <c r="B98" s="441"/>
      <c r="C98" s="432"/>
      <c r="D98" s="619" t="s">
        <v>114</v>
      </c>
      <c r="E98" s="616" t="s">
        <v>271</v>
      </c>
      <c r="F98" s="433"/>
      <c r="G98" s="48" t="s">
        <v>59</v>
      </c>
      <c r="H98" s="46">
        <v>55.7</v>
      </c>
      <c r="I98" s="73"/>
      <c r="J98" s="46"/>
      <c r="K98" s="475" t="s">
        <v>45</v>
      </c>
      <c r="L98" s="220">
        <v>1</v>
      </c>
      <c r="M98" s="427"/>
      <c r="N98" s="492"/>
    </row>
    <row r="99" spans="1:16" ht="13.5" customHeight="1" x14ac:dyDescent="0.2">
      <c r="A99" s="430"/>
      <c r="B99" s="441"/>
      <c r="C99" s="432"/>
      <c r="D99" s="624"/>
      <c r="E99" s="826"/>
      <c r="F99" s="433"/>
      <c r="G99" s="48" t="s">
        <v>91</v>
      </c>
      <c r="H99" s="46">
        <v>243.1</v>
      </c>
      <c r="I99" s="73"/>
      <c r="J99" s="46">
        <v>1200</v>
      </c>
      <c r="K99" s="694" t="s">
        <v>206</v>
      </c>
      <c r="L99" s="220"/>
      <c r="M99" s="476">
        <v>60</v>
      </c>
      <c r="N99" s="474">
        <v>90</v>
      </c>
    </row>
    <row r="100" spans="1:16" ht="14.25" customHeight="1" x14ac:dyDescent="0.2">
      <c r="A100" s="430"/>
      <c r="B100" s="441"/>
      <c r="C100" s="432"/>
      <c r="D100" s="624"/>
      <c r="E100" s="826"/>
      <c r="F100" s="433"/>
      <c r="G100" s="48" t="s">
        <v>215</v>
      </c>
      <c r="H100" s="46"/>
      <c r="I100" s="73">
        <v>5000</v>
      </c>
      <c r="J100" s="46">
        <v>8609.1</v>
      </c>
      <c r="K100" s="827"/>
      <c r="L100" s="220"/>
      <c r="M100" s="476"/>
      <c r="N100" s="474"/>
    </row>
    <row r="101" spans="1:16" ht="17.25" customHeight="1" x14ac:dyDescent="0.2">
      <c r="A101" s="430"/>
      <c r="B101" s="441"/>
      <c r="C101" s="432"/>
      <c r="D101" s="624"/>
      <c r="E101" s="250"/>
      <c r="F101" s="433"/>
      <c r="G101" s="48" t="s">
        <v>266</v>
      </c>
      <c r="H101" s="46"/>
      <c r="I101" s="73">
        <v>10000</v>
      </c>
      <c r="J101" s="46"/>
      <c r="K101" s="478"/>
      <c r="L101" s="220"/>
      <c r="M101" s="476"/>
      <c r="N101" s="474"/>
    </row>
    <row r="102" spans="1:16" ht="16.5" customHeight="1" thickBot="1" x14ac:dyDescent="0.25">
      <c r="A102" s="50"/>
      <c r="B102" s="454"/>
      <c r="C102" s="71"/>
      <c r="D102" s="139"/>
      <c r="E102" s="358"/>
      <c r="F102" s="71"/>
      <c r="G102" s="66" t="s">
        <v>6</v>
      </c>
      <c r="H102" s="66">
        <f>SUM(H98:H101)</f>
        <v>298.8</v>
      </c>
      <c r="I102" s="66">
        <f>SUM(I98:I101)</f>
        <v>15000</v>
      </c>
      <c r="J102" s="66">
        <f>SUM(J98:J101)</f>
        <v>9809.1</v>
      </c>
      <c r="K102" s="348"/>
      <c r="L102" s="114"/>
      <c r="M102" s="302"/>
      <c r="N102" s="260"/>
    </row>
    <row r="103" spans="1:16" ht="27" customHeight="1" x14ac:dyDescent="0.2">
      <c r="A103" s="430" t="s">
        <v>5</v>
      </c>
      <c r="B103" s="441" t="s">
        <v>5</v>
      </c>
      <c r="C103" s="131" t="s">
        <v>35</v>
      </c>
      <c r="D103" s="79" t="s">
        <v>186</v>
      </c>
      <c r="E103" s="85"/>
      <c r="F103" s="493" t="s">
        <v>42</v>
      </c>
      <c r="G103" s="337" t="s">
        <v>25</v>
      </c>
      <c r="H103" s="200">
        <v>28</v>
      </c>
      <c r="I103" s="83">
        <v>28</v>
      </c>
      <c r="J103" s="44">
        <v>28</v>
      </c>
      <c r="K103" s="52"/>
      <c r="L103" s="21"/>
      <c r="M103" s="303"/>
      <c r="N103" s="287"/>
    </row>
    <row r="104" spans="1:16" ht="13.5" customHeight="1" x14ac:dyDescent="0.2">
      <c r="A104" s="430"/>
      <c r="B104" s="441"/>
      <c r="C104" s="69"/>
      <c r="D104" s="205" t="s">
        <v>77</v>
      </c>
      <c r="E104" s="462"/>
      <c r="F104" s="432"/>
      <c r="G104" s="64"/>
      <c r="H104" s="422"/>
      <c r="I104" s="82"/>
      <c r="J104" s="422"/>
      <c r="K104" s="615" t="s">
        <v>119</v>
      </c>
      <c r="L104" s="211">
        <v>100</v>
      </c>
      <c r="M104" s="297">
        <v>100</v>
      </c>
      <c r="N104" s="339">
        <v>100</v>
      </c>
    </row>
    <row r="105" spans="1:16" ht="16.5" customHeight="1" x14ac:dyDescent="0.2">
      <c r="A105" s="430"/>
      <c r="B105" s="441"/>
      <c r="C105" s="69"/>
      <c r="D105" s="96"/>
      <c r="E105" s="491"/>
      <c r="F105" s="433"/>
      <c r="G105" s="61"/>
      <c r="H105" s="46"/>
      <c r="I105" s="73"/>
      <c r="J105" s="46"/>
      <c r="K105" s="828"/>
      <c r="L105" s="218"/>
      <c r="M105" s="220"/>
      <c r="N105" s="268"/>
    </row>
    <row r="106" spans="1:16" s="7" customFormat="1" ht="49.5" customHeight="1" x14ac:dyDescent="0.2">
      <c r="A106" s="430"/>
      <c r="B106" s="441"/>
      <c r="C106" s="432"/>
      <c r="D106" s="232" t="s">
        <v>70</v>
      </c>
      <c r="E106" s="143"/>
      <c r="F106" s="489"/>
      <c r="G106" s="338"/>
      <c r="H106" s="186"/>
      <c r="I106" s="185"/>
      <c r="J106" s="186"/>
      <c r="K106" s="829"/>
      <c r="L106" s="212"/>
      <c r="M106" s="300"/>
      <c r="N106" s="311"/>
      <c r="P106" s="1"/>
    </row>
    <row r="107" spans="1:16" ht="16.5" customHeight="1" thickBot="1" x14ac:dyDescent="0.25">
      <c r="A107" s="50"/>
      <c r="B107" s="454"/>
      <c r="C107" s="71"/>
      <c r="D107" s="139"/>
      <c r="E107" s="358"/>
      <c r="F107" s="71"/>
      <c r="G107" s="66" t="s">
        <v>6</v>
      </c>
      <c r="H107" s="66">
        <f>SUM(H103:H106)</f>
        <v>28</v>
      </c>
      <c r="I107" s="66">
        <f t="shared" ref="I107:J107" si="5">SUM(I103:I106)</f>
        <v>28</v>
      </c>
      <c r="J107" s="66">
        <f t="shared" si="5"/>
        <v>28</v>
      </c>
      <c r="K107" s="348"/>
      <c r="L107" s="114"/>
      <c r="M107" s="302"/>
      <c r="N107" s="260"/>
    </row>
    <row r="108" spans="1:16" ht="14.25" customHeight="1" thickBot="1" x14ac:dyDescent="0.25">
      <c r="A108" s="58" t="s">
        <v>5</v>
      </c>
      <c r="B108" s="150" t="s">
        <v>5</v>
      </c>
      <c r="C108" s="606" t="s">
        <v>8</v>
      </c>
      <c r="D108" s="607"/>
      <c r="E108" s="607"/>
      <c r="F108" s="607"/>
      <c r="G108" s="608"/>
      <c r="H108" s="92">
        <f>H107+H102+H96+H83+H73+H58+H42</f>
        <v>9528.2999999999993</v>
      </c>
      <c r="I108" s="92">
        <f t="shared" ref="I108:J108" si="6">I107+I102+I96+I83+I73+I58+I42</f>
        <v>20747.5</v>
      </c>
      <c r="J108" s="92">
        <f t="shared" si="6"/>
        <v>15679.6</v>
      </c>
      <c r="K108" s="457"/>
      <c r="L108" s="490"/>
      <c r="M108" s="490"/>
      <c r="N108" s="458"/>
    </row>
    <row r="109" spans="1:16" ht="14.25" customHeight="1" thickBot="1" x14ac:dyDescent="0.25">
      <c r="A109" s="58" t="s">
        <v>5</v>
      </c>
      <c r="B109" s="150" t="s">
        <v>7</v>
      </c>
      <c r="C109" s="611" t="s">
        <v>31</v>
      </c>
      <c r="D109" s="611"/>
      <c r="E109" s="611"/>
      <c r="F109" s="611"/>
      <c r="G109" s="611"/>
      <c r="H109" s="612"/>
      <c r="I109" s="612"/>
      <c r="J109" s="612"/>
      <c r="K109" s="611"/>
      <c r="L109" s="613"/>
      <c r="M109" s="613"/>
      <c r="N109" s="614"/>
    </row>
    <row r="110" spans="1:16" ht="14.1" customHeight="1" x14ac:dyDescent="0.2">
      <c r="A110" s="452" t="s">
        <v>5</v>
      </c>
      <c r="B110" s="149" t="s">
        <v>7</v>
      </c>
      <c r="C110" s="493" t="s">
        <v>5</v>
      </c>
      <c r="D110" s="132" t="s">
        <v>55</v>
      </c>
      <c r="E110" s="596" t="s">
        <v>103</v>
      </c>
      <c r="F110" s="450">
        <v>6</v>
      </c>
      <c r="G110" s="113" t="s">
        <v>25</v>
      </c>
      <c r="H110" s="129">
        <v>5098.3</v>
      </c>
      <c r="I110" s="129">
        <f>5248-99</f>
        <v>5149</v>
      </c>
      <c r="J110" s="129">
        <v>5245.4</v>
      </c>
      <c r="K110" s="562"/>
      <c r="L110" s="565"/>
      <c r="M110" s="566"/>
      <c r="N110" s="567"/>
    </row>
    <row r="111" spans="1:16" ht="14.1" customHeight="1" x14ac:dyDescent="0.2">
      <c r="A111" s="430"/>
      <c r="B111" s="441"/>
      <c r="C111" s="432"/>
      <c r="D111" s="193"/>
      <c r="E111" s="797"/>
      <c r="F111" s="433"/>
      <c r="G111" s="61" t="s">
        <v>65</v>
      </c>
      <c r="H111" s="61">
        <v>198.7</v>
      </c>
      <c r="I111" s="61">
        <v>295.7</v>
      </c>
      <c r="J111" s="61">
        <v>107</v>
      </c>
      <c r="K111" s="110"/>
      <c r="L111" s="109"/>
      <c r="M111" s="246"/>
      <c r="N111" s="261"/>
    </row>
    <row r="112" spans="1:16" ht="14.1" customHeight="1" x14ac:dyDescent="0.2">
      <c r="A112" s="430"/>
      <c r="B112" s="441"/>
      <c r="C112" s="432"/>
      <c r="D112" s="194"/>
      <c r="E112" s="779"/>
      <c r="F112" s="486"/>
      <c r="G112" s="63" t="s">
        <v>68</v>
      </c>
      <c r="H112" s="63">
        <v>350</v>
      </c>
      <c r="I112" s="63"/>
      <c r="J112" s="63"/>
      <c r="K112" s="122"/>
      <c r="L112" s="121"/>
      <c r="M112" s="247"/>
      <c r="N112" s="568"/>
    </row>
    <row r="113" spans="1:15" ht="14.25" customHeight="1" x14ac:dyDescent="0.2">
      <c r="A113" s="430"/>
      <c r="B113" s="441"/>
      <c r="C113" s="432"/>
      <c r="D113" s="444" t="s">
        <v>51</v>
      </c>
      <c r="E113" s="320"/>
      <c r="F113" s="451"/>
      <c r="G113" s="60"/>
      <c r="H113" s="569"/>
      <c r="I113" s="570"/>
      <c r="J113" s="570"/>
      <c r="K113" s="564"/>
      <c r="L113" s="109"/>
      <c r="M113" s="246"/>
      <c r="N113" s="261"/>
    </row>
    <row r="114" spans="1:15" ht="15.75" customHeight="1" x14ac:dyDescent="0.2">
      <c r="A114" s="430"/>
      <c r="B114" s="441"/>
      <c r="C114" s="432"/>
      <c r="D114" s="602" t="s">
        <v>71</v>
      </c>
      <c r="E114" s="320"/>
      <c r="F114" s="432"/>
      <c r="G114" s="61"/>
      <c r="H114" s="46"/>
      <c r="I114" s="87"/>
      <c r="J114" s="87"/>
      <c r="K114" s="442" t="s">
        <v>40</v>
      </c>
      <c r="L114" s="136">
        <v>6</v>
      </c>
      <c r="M114" s="136">
        <v>6</v>
      </c>
      <c r="N114" s="29">
        <v>6</v>
      </c>
    </row>
    <row r="115" spans="1:15" ht="14.25" customHeight="1" x14ac:dyDescent="0.2">
      <c r="A115" s="430"/>
      <c r="B115" s="441"/>
      <c r="C115" s="432"/>
      <c r="D115" s="602"/>
      <c r="E115" s="438"/>
      <c r="F115" s="432"/>
      <c r="G115" s="61"/>
      <c r="H115" s="46"/>
      <c r="I115" s="87"/>
      <c r="J115" s="87"/>
      <c r="K115" s="495"/>
      <c r="L115" s="321"/>
      <c r="M115" s="172"/>
      <c r="N115" s="333"/>
    </row>
    <row r="116" spans="1:15" ht="19.5" customHeight="1" x14ac:dyDescent="0.2">
      <c r="A116" s="430"/>
      <c r="B116" s="441"/>
      <c r="C116" s="432"/>
      <c r="D116" s="133" t="s">
        <v>72</v>
      </c>
      <c r="E116" s="438"/>
      <c r="F116" s="432"/>
      <c r="G116" s="61"/>
      <c r="H116" s="46"/>
      <c r="I116" s="87"/>
      <c r="J116" s="46"/>
      <c r="K116" s="62" t="s">
        <v>124</v>
      </c>
      <c r="L116" s="24">
        <v>4</v>
      </c>
      <c r="M116" s="301">
        <v>4</v>
      </c>
      <c r="N116" s="25">
        <v>4</v>
      </c>
    </row>
    <row r="117" spans="1:15" ht="26.25" customHeight="1" x14ac:dyDescent="0.2">
      <c r="A117" s="430"/>
      <c r="B117" s="441"/>
      <c r="C117" s="432"/>
      <c r="D117" s="158" t="s">
        <v>73</v>
      </c>
      <c r="E117" s="438"/>
      <c r="F117" s="432"/>
      <c r="G117" s="60"/>
      <c r="H117" s="46"/>
      <c r="I117" s="87"/>
      <c r="J117" s="46"/>
      <c r="K117" s="495" t="s">
        <v>125</v>
      </c>
      <c r="L117" s="115">
        <v>24.8</v>
      </c>
      <c r="M117" s="207">
        <v>24.8</v>
      </c>
      <c r="N117" s="347">
        <v>24.8</v>
      </c>
    </row>
    <row r="118" spans="1:15" ht="21.75" customHeight="1" x14ac:dyDescent="0.2">
      <c r="A118" s="430"/>
      <c r="B118" s="441"/>
      <c r="C118" s="432"/>
      <c r="D118" s="603" t="s">
        <v>115</v>
      </c>
      <c r="E118" s="438"/>
      <c r="F118" s="432"/>
      <c r="G118" s="61"/>
      <c r="H118" s="46"/>
      <c r="I118" s="87"/>
      <c r="J118" s="87"/>
      <c r="K118" s="610" t="s">
        <v>272</v>
      </c>
      <c r="L118" s="243">
        <v>3</v>
      </c>
      <c r="M118" s="242">
        <v>3</v>
      </c>
      <c r="N118" s="123">
        <v>3</v>
      </c>
    </row>
    <row r="119" spans="1:15" ht="15.75" customHeight="1" x14ac:dyDescent="0.2">
      <c r="A119" s="430"/>
      <c r="B119" s="441"/>
      <c r="C119" s="432"/>
      <c r="D119" s="824"/>
      <c r="E119" s="320"/>
      <c r="F119" s="432"/>
      <c r="G119" s="61"/>
      <c r="H119" s="46"/>
      <c r="I119" s="61"/>
      <c r="J119" s="61"/>
      <c r="K119" s="825"/>
      <c r="L119" s="36"/>
      <c r="M119" s="17"/>
      <c r="N119" s="474"/>
    </row>
    <row r="120" spans="1:15" ht="14.25" customHeight="1" x14ac:dyDescent="0.2">
      <c r="A120" s="430"/>
      <c r="B120" s="441"/>
      <c r="C120" s="432"/>
      <c r="D120" s="156" t="s">
        <v>140</v>
      </c>
      <c r="E120" s="320"/>
      <c r="F120" s="432"/>
      <c r="G120" s="98"/>
      <c r="H120" s="563"/>
      <c r="I120" s="95"/>
      <c r="J120" s="95"/>
      <c r="K120" s="442"/>
      <c r="L120" s="119"/>
      <c r="M120" s="237"/>
      <c r="N120" s="168"/>
    </row>
    <row r="121" spans="1:15" ht="52.5" customHeight="1" x14ac:dyDescent="0.2">
      <c r="A121" s="430"/>
      <c r="B121" s="441"/>
      <c r="C121" s="432"/>
      <c r="D121" s="157" t="s">
        <v>141</v>
      </c>
      <c r="E121" s="320"/>
      <c r="F121" s="432"/>
      <c r="G121" s="61"/>
      <c r="H121" s="46"/>
      <c r="I121" s="87"/>
      <c r="J121" s="46"/>
      <c r="K121" s="33" t="s">
        <v>137</v>
      </c>
      <c r="L121" s="170">
        <v>21</v>
      </c>
      <c r="M121" s="191">
        <v>21</v>
      </c>
      <c r="N121" s="333">
        <v>21</v>
      </c>
      <c r="O121" s="322"/>
    </row>
    <row r="122" spans="1:15" ht="22.5" customHeight="1" x14ac:dyDescent="0.2">
      <c r="A122" s="430"/>
      <c r="B122" s="441"/>
      <c r="C122" s="432"/>
      <c r="D122" s="604" t="s">
        <v>142</v>
      </c>
      <c r="E122" s="320"/>
      <c r="F122" s="432"/>
      <c r="G122" s="61"/>
      <c r="H122" s="46"/>
      <c r="I122" s="87"/>
      <c r="J122" s="87"/>
      <c r="K122" s="591" t="s">
        <v>187</v>
      </c>
      <c r="L122" s="169"/>
      <c r="M122" s="476"/>
      <c r="N122" s="474">
        <v>17</v>
      </c>
    </row>
    <row r="123" spans="1:15" ht="21" customHeight="1" x14ac:dyDescent="0.2">
      <c r="A123" s="430"/>
      <c r="B123" s="441"/>
      <c r="C123" s="432"/>
      <c r="D123" s="605"/>
      <c r="E123" s="320"/>
      <c r="F123" s="432"/>
      <c r="G123" s="63"/>
      <c r="H123" s="423"/>
      <c r="I123" s="88"/>
      <c r="J123" s="88"/>
      <c r="K123" s="592"/>
      <c r="L123" s="167"/>
      <c r="M123" s="36"/>
      <c r="N123" s="18"/>
    </row>
    <row r="124" spans="1:15" ht="18" customHeight="1" x14ac:dyDescent="0.2">
      <c r="A124" s="695"/>
      <c r="B124" s="696"/>
      <c r="C124" s="697"/>
      <c r="D124" s="711" t="s">
        <v>41</v>
      </c>
      <c r="E124" s="598"/>
      <c r="F124" s="697"/>
      <c r="G124" s="61"/>
      <c r="H124" s="46"/>
      <c r="I124" s="87"/>
      <c r="J124" s="87"/>
      <c r="K124" s="600" t="s">
        <v>53</v>
      </c>
      <c r="L124" s="593">
        <v>7</v>
      </c>
      <c r="M124" s="632">
        <v>7</v>
      </c>
      <c r="N124" s="595">
        <v>7</v>
      </c>
    </row>
    <row r="125" spans="1:15" ht="15" customHeight="1" x14ac:dyDescent="0.2">
      <c r="A125" s="695"/>
      <c r="B125" s="696"/>
      <c r="C125" s="697"/>
      <c r="D125" s="743"/>
      <c r="E125" s="598"/>
      <c r="F125" s="697"/>
      <c r="G125" s="63"/>
      <c r="H125" s="423"/>
      <c r="I125" s="88"/>
      <c r="J125" s="88"/>
      <c r="K125" s="601"/>
      <c r="L125" s="594"/>
      <c r="M125" s="633"/>
      <c r="N125" s="823"/>
    </row>
    <row r="126" spans="1:15" ht="15" customHeight="1" x14ac:dyDescent="0.2">
      <c r="A126" s="695"/>
      <c r="B126" s="742"/>
      <c r="C126" s="697"/>
      <c r="D126" s="716" t="s">
        <v>263</v>
      </c>
      <c r="E126" s="744"/>
      <c r="F126" s="733"/>
      <c r="G126" s="64"/>
      <c r="H126" s="422"/>
      <c r="I126" s="86"/>
      <c r="J126" s="422"/>
      <c r="K126" s="466" t="s">
        <v>159</v>
      </c>
      <c r="L126" s="473"/>
      <c r="M126" s="427"/>
      <c r="N126" s="492"/>
    </row>
    <row r="127" spans="1:15" ht="15" customHeight="1" x14ac:dyDescent="0.2">
      <c r="A127" s="695"/>
      <c r="B127" s="742"/>
      <c r="C127" s="697"/>
      <c r="D127" s="688"/>
      <c r="E127" s="744"/>
      <c r="F127" s="733"/>
      <c r="G127" s="61"/>
      <c r="H127" s="46"/>
      <c r="I127" s="87"/>
      <c r="J127" s="46"/>
      <c r="K127" s="442" t="s">
        <v>279</v>
      </c>
      <c r="L127" s="164">
        <v>1</v>
      </c>
      <c r="M127" s="476">
        <v>1</v>
      </c>
      <c r="N127" s="474">
        <v>1</v>
      </c>
    </row>
    <row r="128" spans="1:15" ht="25.5" customHeight="1" x14ac:dyDescent="0.2">
      <c r="A128" s="695"/>
      <c r="B128" s="742"/>
      <c r="C128" s="697"/>
      <c r="D128" s="688"/>
      <c r="E128" s="744"/>
      <c r="F128" s="733"/>
      <c r="G128" s="61"/>
      <c r="H128" s="46"/>
      <c r="I128" s="61"/>
      <c r="J128" s="46"/>
      <c r="K128" s="442" t="s">
        <v>280</v>
      </c>
      <c r="L128" s="164">
        <v>1</v>
      </c>
      <c r="M128" s="476">
        <v>1</v>
      </c>
      <c r="N128" s="474">
        <v>1</v>
      </c>
    </row>
    <row r="129" spans="1:18" ht="12.75" customHeight="1" x14ac:dyDescent="0.2">
      <c r="A129" s="430"/>
      <c r="B129" s="441"/>
      <c r="C129" s="432"/>
      <c r="D129" s="444"/>
      <c r="E129" s="438"/>
      <c r="F129" s="433"/>
      <c r="G129" s="61"/>
      <c r="H129" s="46"/>
      <c r="I129" s="73"/>
      <c r="J129" s="46"/>
      <c r="K129" s="442" t="s">
        <v>281</v>
      </c>
      <c r="L129" s="164">
        <v>1</v>
      </c>
      <c r="M129" s="476">
        <v>1</v>
      </c>
      <c r="N129" s="474"/>
    </row>
    <row r="130" spans="1:18" ht="15" customHeight="1" x14ac:dyDescent="0.2">
      <c r="A130" s="430"/>
      <c r="B130" s="441"/>
      <c r="C130" s="432"/>
      <c r="D130" s="444"/>
      <c r="E130" s="320"/>
      <c r="F130" s="433"/>
      <c r="G130" s="61"/>
      <c r="H130" s="46"/>
      <c r="I130" s="73"/>
      <c r="J130" s="46"/>
      <c r="K130" s="442" t="s">
        <v>222</v>
      </c>
      <c r="L130" s="164"/>
      <c r="M130" s="476">
        <v>1</v>
      </c>
      <c r="N130" s="474">
        <v>1</v>
      </c>
    </row>
    <row r="131" spans="1:18" ht="27" customHeight="1" x14ac:dyDescent="0.2">
      <c r="A131" s="430"/>
      <c r="B131" s="441"/>
      <c r="C131" s="432"/>
      <c r="D131" s="444"/>
      <c r="E131" s="438"/>
      <c r="F131" s="433"/>
      <c r="G131" s="61"/>
      <c r="H131" s="46"/>
      <c r="I131" s="73"/>
      <c r="J131" s="46"/>
      <c r="K131" s="442" t="s">
        <v>275</v>
      </c>
      <c r="L131" s="164"/>
      <c r="M131" s="476"/>
      <c r="N131" s="474"/>
    </row>
    <row r="132" spans="1:18" ht="22.5" customHeight="1" x14ac:dyDescent="0.2">
      <c r="A132" s="695"/>
      <c r="B132" s="742"/>
      <c r="C132" s="697"/>
      <c r="D132" s="711" t="s">
        <v>113</v>
      </c>
      <c r="E132" s="747" t="s">
        <v>270</v>
      </c>
      <c r="F132" s="733"/>
      <c r="G132" s="64"/>
      <c r="H132" s="422"/>
      <c r="I132" s="82"/>
      <c r="J132" s="422"/>
      <c r="K132" s="467" t="s">
        <v>223</v>
      </c>
      <c r="L132" s="378">
        <v>205</v>
      </c>
      <c r="M132" s="315"/>
      <c r="N132" s="272"/>
    </row>
    <row r="133" spans="1:18" ht="26.25" customHeight="1" x14ac:dyDescent="0.2">
      <c r="A133" s="695"/>
      <c r="B133" s="742"/>
      <c r="C133" s="697"/>
      <c r="D133" s="743"/>
      <c r="E133" s="748"/>
      <c r="F133" s="733"/>
      <c r="G133" s="63"/>
      <c r="H133" s="423"/>
      <c r="I133" s="63"/>
      <c r="J133" s="423"/>
      <c r="K133" s="488" t="s">
        <v>224</v>
      </c>
      <c r="L133" s="553">
        <f>65+18</f>
        <v>83</v>
      </c>
      <c r="M133" s="554">
        <v>100</v>
      </c>
      <c r="N133" s="273"/>
    </row>
    <row r="134" spans="1:18" ht="19.5" customHeight="1" x14ac:dyDescent="0.2">
      <c r="A134" s="436"/>
      <c r="B134" s="441"/>
      <c r="C134" s="131"/>
      <c r="D134" s="688" t="s">
        <v>173</v>
      </c>
      <c r="E134" s="456"/>
      <c r="F134" s="433"/>
      <c r="G134" s="46"/>
      <c r="H134" s="46"/>
      <c r="I134" s="61"/>
      <c r="J134" s="46"/>
      <c r="K134" s="443" t="s">
        <v>174</v>
      </c>
      <c r="L134" s="147">
        <v>1</v>
      </c>
      <c r="M134" s="210"/>
      <c r="N134" s="468"/>
      <c r="P134" s="39"/>
      <c r="Q134" s="39"/>
      <c r="R134" s="39"/>
    </row>
    <row r="135" spans="1:18" ht="15" customHeight="1" x14ac:dyDescent="0.2">
      <c r="A135" s="436"/>
      <c r="B135" s="441"/>
      <c r="C135" s="131"/>
      <c r="D135" s="688"/>
      <c r="E135" s="456"/>
      <c r="F135" s="433"/>
      <c r="G135" s="423"/>
      <c r="H135" s="423"/>
      <c r="I135" s="88"/>
      <c r="J135" s="88"/>
      <c r="K135" s="443"/>
      <c r="L135" s="174"/>
      <c r="M135" s="164"/>
      <c r="N135" s="474"/>
    </row>
    <row r="136" spans="1:18" ht="16.5" customHeight="1" thickBot="1" x14ac:dyDescent="0.25">
      <c r="A136" s="50"/>
      <c r="B136" s="454"/>
      <c r="C136" s="71"/>
      <c r="D136" s="139"/>
      <c r="E136" s="358"/>
      <c r="F136" s="71"/>
      <c r="G136" s="66" t="s">
        <v>6</v>
      </c>
      <c r="H136" s="66">
        <f>SUM(H110:H135)</f>
        <v>5647</v>
      </c>
      <c r="I136" s="66">
        <f t="shared" ref="I136:J136" si="7">SUM(I110:I135)</f>
        <v>5444.7</v>
      </c>
      <c r="J136" s="66">
        <f t="shared" si="7"/>
        <v>5352.4</v>
      </c>
      <c r="K136" s="348"/>
      <c r="L136" s="114"/>
      <c r="M136" s="302"/>
      <c r="N136" s="260"/>
    </row>
    <row r="137" spans="1:18" ht="27.75" customHeight="1" x14ac:dyDescent="0.2">
      <c r="A137" s="446" t="s">
        <v>5</v>
      </c>
      <c r="B137" s="448" t="s">
        <v>7</v>
      </c>
      <c r="C137" s="450" t="s">
        <v>7</v>
      </c>
      <c r="D137" s="401" t="s">
        <v>240</v>
      </c>
      <c r="E137" s="394"/>
      <c r="F137" s="395"/>
      <c r="G137" s="53"/>
      <c r="H137" s="68"/>
      <c r="I137" s="396"/>
      <c r="J137" s="49"/>
      <c r="K137" s="397"/>
      <c r="L137" s="398"/>
      <c r="M137" s="399"/>
      <c r="N137" s="400"/>
    </row>
    <row r="138" spans="1:18" ht="14.25" customHeight="1" x14ac:dyDescent="0.2">
      <c r="A138" s="436"/>
      <c r="B138" s="441"/>
      <c r="C138" s="131"/>
      <c r="D138" s="711" t="s">
        <v>107</v>
      </c>
      <c r="E138" s="747" t="s">
        <v>201</v>
      </c>
      <c r="F138" s="460">
        <v>6</v>
      </c>
      <c r="G138" s="64" t="s">
        <v>65</v>
      </c>
      <c r="H138" s="422">
        <f>33.4+48</f>
        <v>81.400000000000006</v>
      </c>
      <c r="I138" s="422">
        <v>80</v>
      </c>
      <c r="J138" s="422"/>
      <c r="K138" s="442" t="s">
        <v>175</v>
      </c>
      <c r="L138" s="496">
        <v>3</v>
      </c>
      <c r="M138" s="496">
        <v>5</v>
      </c>
      <c r="N138" s="492"/>
    </row>
    <row r="139" spans="1:18" ht="11.25" customHeight="1" x14ac:dyDescent="0.2">
      <c r="A139" s="436"/>
      <c r="B139" s="441"/>
      <c r="C139" s="131"/>
      <c r="D139" s="707"/>
      <c r="E139" s="598"/>
      <c r="F139" s="460"/>
      <c r="G139" s="61"/>
      <c r="H139" s="46"/>
      <c r="I139" s="46"/>
      <c r="J139" s="46"/>
      <c r="K139" s="495"/>
      <c r="L139" s="321"/>
      <c r="M139" s="321"/>
      <c r="N139" s="333"/>
    </row>
    <row r="140" spans="1:18" ht="30" customHeight="1" x14ac:dyDescent="0.2">
      <c r="A140" s="436"/>
      <c r="B140" s="441"/>
      <c r="C140" s="131"/>
      <c r="D140" s="437"/>
      <c r="E140" s="80"/>
      <c r="F140" s="486"/>
      <c r="G140" s="63"/>
      <c r="H140" s="423"/>
      <c r="I140" s="423"/>
      <c r="J140" s="423"/>
      <c r="K140" s="127" t="s">
        <v>108</v>
      </c>
      <c r="L140" s="17">
        <v>8</v>
      </c>
      <c r="M140" s="165">
        <v>5</v>
      </c>
      <c r="N140" s="18"/>
    </row>
    <row r="141" spans="1:18" ht="16.5" customHeight="1" x14ac:dyDescent="0.2">
      <c r="A141" s="175"/>
      <c r="B141" s="449"/>
      <c r="C141" s="460"/>
      <c r="D141" s="711" t="s">
        <v>241</v>
      </c>
      <c r="E141" s="438" t="s">
        <v>46</v>
      </c>
      <c r="F141" s="433" t="s">
        <v>42</v>
      </c>
      <c r="G141" s="277" t="s">
        <v>65</v>
      </c>
      <c r="H141" s="46">
        <v>462.4</v>
      </c>
      <c r="I141" s="73">
        <v>160</v>
      </c>
      <c r="J141" s="46">
        <v>354.4</v>
      </c>
      <c r="K141" s="495" t="s">
        <v>217</v>
      </c>
      <c r="L141" s="367" t="s">
        <v>216</v>
      </c>
      <c r="M141" s="307"/>
      <c r="N141" s="255"/>
    </row>
    <row r="142" spans="1:18" ht="15" customHeight="1" x14ac:dyDescent="0.2">
      <c r="A142" s="175"/>
      <c r="B142" s="449"/>
      <c r="C142" s="460"/>
      <c r="D142" s="805"/>
      <c r="E142" s="438"/>
      <c r="F142" s="433"/>
      <c r="G142" s="277"/>
      <c r="H142" s="46"/>
      <c r="I142" s="73"/>
      <c r="J142" s="46"/>
      <c r="K142" s="464" t="s">
        <v>188</v>
      </c>
      <c r="L142" s="240" t="s">
        <v>54</v>
      </c>
      <c r="M142" s="119"/>
      <c r="N142" s="188"/>
    </row>
    <row r="143" spans="1:18" ht="15.75" customHeight="1" x14ac:dyDescent="0.2">
      <c r="A143" s="175"/>
      <c r="B143" s="449"/>
      <c r="C143" s="460"/>
      <c r="D143" s="805"/>
      <c r="E143" s="438"/>
      <c r="F143" s="433"/>
      <c r="G143" s="277"/>
      <c r="H143" s="46"/>
      <c r="I143" s="73"/>
      <c r="J143" s="46"/>
      <c r="K143" s="313" t="s">
        <v>218</v>
      </c>
      <c r="L143" s="240"/>
      <c r="M143" s="119"/>
      <c r="N143" s="188" t="s">
        <v>167</v>
      </c>
    </row>
    <row r="144" spans="1:18" ht="40.5" customHeight="1" x14ac:dyDescent="0.2">
      <c r="A144" s="175"/>
      <c r="B144" s="449"/>
      <c r="C144" s="460"/>
      <c r="D144" s="437"/>
      <c r="E144" s="438"/>
      <c r="F144" s="433"/>
      <c r="G144" s="277"/>
      <c r="H144" s="46"/>
      <c r="I144" s="73"/>
      <c r="J144" s="46"/>
      <c r="K144" s="463" t="s">
        <v>282</v>
      </c>
      <c r="L144" s="402"/>
      <c r="M144" s="215" t="s">
        <v>54</v>
      </c>
      <c r="N144" s="216"/>
    </row>
    <row r="145" spans="1:14" ht="16.5" customHeight="1" thickBot="1" x14ac:dyDescent="0.25">
      <c r="A145" s="50"/>
      <c r="B145" s="454"/>
      <c r="C145" s="71"/>
      <c r="D145" s="139"/>
      <c r="E145" s="358"/>
      <c r="F145" s="71"/>
      <c r="G145" s="66" t="s">
        <v>6</v>
      </c>
      <c r="H145" s="66">
        <f>SUM(H138:H144)</f>
        <v>543.79999999999995</v>
      </c>
      <c r="I145" s="66">
        <f t="shared" ref="I145:J145" si="8">SUM(I138:I144)</f>
        <v>240</v>
      </c>
      <c r="J145" s="66">
        <f t="shared" si="8"/>
        <v>354.4</v>
      </c>
      <c r="K145" s="348"/>
      <c r="L145" s="114"/>
      <c r="M145" s="302"/>
      <c r="N145" s="260"/>
    </row>
    <row r="146" spans="1:14" ht="14.25" customHeight="1" x14ac:dyDescent="0.2">
      <c r="A146" s="737" t="s">
        <v>5</v>
      </c>
      <c r="B146" s="739" t="s">
        <v>7</v>
      </c>
      <c r="C146" s="725" t="s">
        <v>27</v>
      </c>
      <c r="D146" s="822" t="s">
        <v>106</v>
      </c>
      <c r="E146" s="356" t="s">
        <v>46</v>
      </c>
      <c r="F146" s="725">
        <v>5</v>
      </c>
      <c r="G146" s="46" t="s">
        <v>59</v>
      </c>
      <c r="H146" s="46">
        <v>113</v>
      </c>
      <c r="I146" s="73"/>
      <c r="J146" s="113"/>
      <c r="K146" s="819" t="s">
        <v>189</v>
      </c>
      <c r="L146" s="151"/>
      <c r="M146" s="335">
        <v>17</v>
      </c>
      <c r="N146" s="269"/>
    </row>
    <row r="147" spans="1:14" ht="14.25" customHeight="1" x14ac:dyDescent="0.2">
      <c r="A147" s="704"/>
      <c r="B147" s="740"/>
      <c r="C147" s="706"/>
      <c r="D147" s="707"/>
      <c r="E147" s="357" t="s">
        <v>202</v>
      </c>
      <c r="F147" s="706"/>
      <c r="G147" s="46" t="s">
        <v>25</v>
      </c>
      <c r="H147" s="46"/>
      <c r="I147" s="73">
        <v>639.5</v>
      </c>
      <c r="J147" s="46"/>
      <c r="K147" s="820"/>
      <c r="L147" s="496"/>
      <c r="M147" s="164"/>
      <c r="N147" s="474"/>
    </row>
    <row r="148" spans="1:14" ht="15" customHeight="1" x14ac:dyDescent="0.2">
      <c r="A148" s="704"/>
      <c r="B148" s="740"/>
      <c r="C148" s="706"/>
      <c r="D148" s="707"/>
      <c r="E148" s="357"/>
      <c r="F148" s="706"/>
      <c r="G148" s="46" t="s">
        <v>195</v>
      </c>
      <c r="H148" s="46">
        <v>3624.5</v>
      </c>
      <c r="I148" s="73"/>
      <c r="J148" s="46"/>
      <c r="K148" s="821"/>
      <c r="L148" s="496"/>
      <c r="M148" s="164"/>
      <c r="N148" s="474"/>
    </row>
    <row r="149" spans="1:14" ht="16.5" customHeight="1" thickBot="1" x14ac:dyDescent="0.25">
      <c r="A149" s="738"/>
      <c r="B149" s="741"/>
      <c r="C149" s="726"/>
      <c r="D149" s="139"/>
      <c r="E149" s="358"/>
      <c r="F149" s="726"/>
      <c r="G149" s="66" t="s">
        <v>6</v>
      </c>
      <c r="H149" s="66">
        <f>SUM(H146:H148)</f>
        <v>3737.5</v>
      </c>
      <c r="I149" s="152">
        <f>SUM(I146:I148)</f>
        <v>639.5</v>
      </c>
      <c r="J149" s="66">
        <f>SUM(J146:J148)</f>
        <v>0</v>
      </c>
      <c r="K149" s="348"/>
      <c r="L149" s="114"/>
      <c r="M149" s="302"/>
      <c r="N149" s="260"/>
    </row>
    <row r="150" spans="1:14" ht="14.25" customHeight="1" thickBot="1" x14ac:dyDescent="0.25">
      <c r="A150" s="67" t="s">
        <v>5</v>
      </c>
      <c r="B150" s="150" t="s">
        <v>7</v>
      </c>
      <c r="C150" s="606" t="s">
        <v>8</v>
      </c>
      <c r="D150" s="607"/>
      <c r="E150" s="607"/>
      <c r="F150" s="607"/>
      <c r="G150" s="608"/>
      <c r="H150" s="187">
        <f>H149+H145+H136</f>
        <v>9928.2999999999993</v>
      </c>
      <c r="I150" s="187">
        <f>I149+I145+I136</f>
        <v>6324.2</v>
      </c>
      <c r="J150" s="92">
        <f>J149+J145+J136</f>
        <v>5706.8</v>
      </c>
      <c r="K150" s="676"/>
      <c r="L150" s="676"/>
      <c r="M150" s="676"/>
      <c r="N150" s="677"/>
    </row>
    <row r="151" spans="1:14" ht="18" customHeight="1" thickBot="1" x14ac:dyDescent="0.25">
      <c r="A151" s="58" t="s">
        <v>5</v>
      </c>
      <c r="B151" s="150" t="s">
        <v>27</v>
      </c>
      <c r="C151" s="613" t="s">
        <v>101</v>
      </c>
      <c r="D151" s="701"/>
      <c r="E151" s="701"/>
      <c r="F151" s="701"/>
      <c r="G151" s="701"/>
      <c r="H151" s="701"/>
      <c r="I151" s="701"/>
      <c r="J151" s="701"/>
      <c r="K151" s="701"/>
      <c r="L151" s="701"/>
      <c r="M151" s="701"/>
      <c r="N151" s="702"/>
    </row>
    <row r="152" spans="1:14" ht="14.1" customHeight="1" x14ac:dyDescent="0.2">
      <c r="A152" s="452" t="s">
        <v>5</v>
      </c>
      <c r="B152" s="149" t="s">
        <v>27</v>
      </c>
      <c r="C152" s="539" t="s">
        <v>5</v>
      </c>
      <c r="D152" s="132" t="s">
        <v>98</v>
      </c>
      <c r="E152" s="357" t="s">
        <v>202</v>
      </c>
      <c r="F152" s="204" t="s">
        <v>36</v>
      </c>
      <c r="G152" s="113" t="s">
        <v>25</v>
      </c>
      <c r="H152" s="190">
        <v>76.5</v>
      </c>
      <c r="I152" s="190"/>
      <c r="J152" s="190"/>
      <c r="K152" s="182"/>
      <c r="L152" s="134"/>
      <c r="M152" s="134"/>
      <c r="N152" s="135"/>
    </row>
    <row r="153" spans="1:14" ht="14.1" customHeight="1" x14ac:dyDescent="0.2">
      <c r="A153" s="507"/>
      <c r="B153" s="524"/>
      <c r="C153" s="505"/>
      <c r="D153" s="193"/>
      <c r="E153" s="236"/>
      <c r="F153" s="520"/>
      <c r="G153" s="46" t="s">
        <v>59</v>
      </c>
      <c r="H153" s="87"/>
      <c r="I153" s="61"/>
      <c r="J153" s="61"/>
      <c r="K153" s="514"/>
      <c r="L153" s="28"/>
      <c r="M153" s="28"/>
      <c r="N153" s="29"/>
    </row>
    <row r="154" spans="1:14" ht="14.1" customHeight="1" x14ac:dyDescent="0.2">
      <c r="A154" s="507"/>
      <c r="B154" s="524"/>
      <c r="C154" s="505"/>
      <c r="D154" s="193"/>
      <c r="E154" s="236"/>
      <c r="F154" s="520"/>
      <c r="G154" s="46" t="s">
        <v>65</v>
      </c>
      <c r="H154" s="87">
        <v>821.1</v>
      </c>
      <c r="I154" s="87">
        <v>777.8</v>
      </c>
      <c r="J154" s="87">
        <v>787.8</v>
      </c>
      <c r="K154" s="514"/>
      <c r="L154" s="28"/>
      <c r="M154" s="28"/>
      <c r="N154" s="29"/>
    </row>
    <row r="155" spans="1:14" ht="14.1" customHeight="1" x14ac:dyDescent="0.2">
      <c r="A155" s="507"/>
      <c r="B155" s="524"/>
      <c r="C155" s="505"/>
      <c r="D155" s="193"/>
      <c r="E155" s="236"/>
      <c r="F155" s="520"/>
      <c r="G155" s="46" t="s">
        <v>68</v>
      </c>
      <c r="H155" s="87"/>
      <c r="I155" s="61"/>
      <c r="J155" s="61"/>
      <c r="K155" s="514"/>
      <c r="L155" s="28"/>
      <c r="M155" s="28"/>
      <c r="N155" s="29"/>
    </row>
    <row r="156" spans="1:14" ht="14.1" customHeight="1" x14ac:dyDescent="0.2">
      <c r="A156" s="507"/>
      <c r="B156" s="524"/>
      <c r="C156" s="505"/>
      <c r="D156" s="193"/>
      <c r="E156" s="236"/>
      <c r="F156" s="520"/>
      <c r="G156" s="423" t="s">
        <v>91</v>
      </c>
      <c r="H156" s="88">
        <v>240</v>
      </c>
      <c r="I156" s="88">
        <v>240</v>
      </c>
      <c r="J156" s="88">
        <v>240</v>
      </c>
      <c r="K156" s="547"/>
      <c r="L156" s="30"/>
      <c r="M156" s="30"/>
      <c r="N156" s="32"/>
    </row>
    <row r="157" spans="1:14" ht="25.5" customHeight="1" x14ac:dyDescent="0.2">
      <c r="A157" s="430"/>
      <c r="B157" s="441"/>
      <c r="C157" s="505"/>
      <c r="D157" s="522" t="s">
        <v>96</v>
      </c>
      <c r="E157" s="718" t="s">
        <v>69</v>
      </c>
      <c r="F157" s="525"/>
      <c r="G157" s="56"/>
      <c r="H157" s="87"/>
      <c r="I157" s="46"/>
      <c r="J157" s="46"/>
      <c r="K157" s="542" t="s">
        <v>102</v>
      </c>
      <c r="L157" s="136">
        <v>14.5</v>
      </c>
      <c r="M157" s="28">
        <v>14.5</v>
      </c>
      <c r="N157" s="29">
        <v>14.5</v>
      </c>
    </row>
    <row r="158" spans="1:14" ht="15" customHeight="1" x14ac:dyDescent="0.2">
      <c r="A158" s="430"/>
      <c r="B158" s="441"/>
      <c r="C158" s="505"/>
      <c r="D158" s="502"/>
      <c r="E158" s="735"/>
      <c r="F158" s="520"/>
      <c r="G158" s="46"/>
      <c r="H158" s="87"/>
      <c r="I158" s="46"/>
      <c r="J158" s="46"/>
      <c r="K158" s="571" t="s">
        <v>37</v>
      </c>
      <c r="L158" s="19">
        <f>66+5</f>
        <v>71</v>
      </c>
      <c r="M158" s="107">
        <v>71</v>
      </c>
      <c r="N158" s="20">
        <v>71</v>
      </c>
    </row>
    <row r="159" spans="1:14" ht="15.75" customHeight="1" x14ac:dyDescent="0.2">
      <c r="A159" s="430"/>
      <c r="B159" s="441"/>
      <c r="C159" s="505"/>
      <c r="D159" s="502"/>
      <c r="E159" s="597"/>
      <c r="F159" s="520"/>
      <c r="G159" s="46"/>
      <c r="H159" s="87"/>
      <c r="I159" s="46"/>
      <c r="J159" s="46"/>
      <c r="K159" s="381" t="s">
        <v>262</v>
      </c>
      <c r="L159" s="19">
        <v>100</v>
      </c>
      <c r="M159" s="385"/>
      <c r="N159" s="386"/>
    </row>
    <row r="160" spans="1:14" ht="13.5" customHeight="1" x14ac:dyDescent="0.2">
      <c r="A160" s="430"/>
      <c r="B160" s="441"/>
      <c r="C160" s="505"/>
      <c r="D160" s="502"/>
      <c r="E160" s="456"/>
      <c r="F160" s="433"/>
      <c r="G160" s="46" t="s">
        <v>91</v>
      </c>
      <c r="H160" s="87">
        <v>104</v>
      </c>
      <c r="I160" s="46"/>
      <c r="J160" s="46"/>
      <c r="K160" s="810" t="s">
        <v>260</v>
      </c>
      <c r="L160" s="543">
        <v>100</v>
      </c>
      <c r="M160" s="476"/>
      <c r="N160" s="29"/>
    </row>
    <row r="161" spans="1:14" ht="14.25" customHeight="1" x14ac:dyDescent="0.2">
      <c r="A161" s="430"/>
      <c r="B161" s="441"/>
      <c r="C161" s="505"/>
      <c r="D161" s="502"/>
      <c r="E161" s="456"/>
      <c r="F161" s="433"/>
      <c r="G161" s="46"/>
      <c r="H161" s="87"/>
      <c r="I161" s="46"/>
      <c r="J161" s="46"/>
      <c r="K161" s="811"/>
      <c r="L161" s="321"/>
      <c r="M161" s="379"/>
      <c r="N161" s="380"/>
    </row>
    <row r="162" spans="1:14" ht="27" customHeight="1" x14ac:dyDescent="0.2">
      <c r="A162" s="430"/>
      <c r="B162" s="441"/>
      <c r="C162" s="505"/>
      <c r="D162" s="502"/>
      <c r="E162" s="456"/>
      <c r="F162" s="433"/>
      <c r="G162" s="46"/>
      <c r="H162" s="87"/>
      <c r="I162" s="46"/>
      <c r="J162" s="46"/>
      <c r="K162" s="571" t="s">
        <v>225</v>
      </c>
      <c r="L162" s="19">
        <v>1</v>
      </c>
      <c r="M162" s="382"/>
      <c r="N162" s="383"/>
    </row>
    <row r="163" spans="1:14" ht="19.5" customHeight="1" x14ac:dyDescent="0.2">
      <c r="A163" s="430"/>
      <c r="B163" s="441"/>
      <c r="C163" s="505"/>
      <c r="D163" s="502"/>
      <c r="E163" s="456"/>
      <c r="F163" s="433"/>
      <c r="G163" s="46"/>
      <c r="H163" s="202"/>
      <c r="I163" s="146"/>
      <c r="J163" s="146"/>
      <c r="K163" s="812" t="s">
        <v>274</v>
      </c>
      <c r="L163" s="543">
        <v>5</v>
      </c>
      <c r="M163" s="316"/>
      <c r="N163" s="271"/>
    </row>
    <row r="164" spans="1:14" ht="33" customHeight="1" x14ac:dyDescent="0.2">
      <c r="A164" s="430"/>
      <c r="B164" s="441"/>
      <c r="C164" s="505"/>
      <c r="D164" s="502"/>
      <c r="E164" s="456"/>
      <c r="F164" s="433"/>
      <c r="G164" s="423"/>
      <c r="H164" s="377"/>
      <c r="I164" s="376"/>
      <c r="J164" s="376"/>
      <c r="K164" s="813"/>
      <c r="L164" s="321"/>
      <c r="M164" s="349"/>
      <c r="N164" s="289"/>
    </row>
    <row r="165" spans="1:14" ht="14.25" customHeight="1" x14ac:dyDescent="0.2">
      <c r="A165" s="430"/>
      <c r="B165" s="441"/>
      <c r="C165" s="505"/>
      <c r="D165" s="522" t="s">
        <v>61</v>
      </c>
      <c r="E165" s="173"/>
      <c r="F165" s="432"/>
      <c r="G165" s="46"/>
      <c r="H165" s="86"/>
      <c r="I165" s="422"/>
      <c r="J165" s="422"/>
      <c r="K165" s="531" t="s">
        <v>74</v>
      </c>
      <c r="L165" s="533">
        <v>1</v>
      </c>
      <c r="M165" s="536">
        <v>1</v>
      </c>
      <c r="N165" s="544">
        <v>1</v>
      </c>
    </row>
    <row r="166" spans="1:14" ht="6.75" customHeight="1" x14ac:dyDescent="0.2">
      <c r="A166" s="430"/>
      <c r="B166" s="441"/>
      <c r="C166" s="505"/>
      <c r="D166" s="508"/>
      <c r="E166" s="90"/>
      <c r="F166" s="432"/>
      <c r="G166" s="423"/>
      <c r="H166" s="88"/>
      <c r="I166" s="63"/>
      <c r="J166" s="63"/>
      <c r="K166" s="127"/>
      <c r="L166" s="17"/>
      <c r="M166" s="165"/>
      <c r="N166" s="18"/>
    </row>
    <row r="167" spans="1:14" ht="13.5" customHeight="1" x14ac:dyDescent="0.2">
      <c r="A167" s="430"/>
      <c r="B167" s="441"/>
      <c r="C167" s="505"/>
      <c r="D167" s="777" t="s">
        <v>104</v>
      </c>
      <c r="E167" s="350"/>
      <c r="F167" s="223"/>
      <c r="G167" s="422"/>
      <c r="H167" s="86"/>
      <c r="I167" s="86"/>
      <c r="J167" s="86"/>
      <c r="K167" s="589" t="s">
        <v>193</v>
      </c>
      <c r="L167" s="533">
        <v>14</v>
      </c>
      <c r="M167" s="532">
        <v>14</v>
      </c>
      <c r="N167" s="544">
        <v>14</v>
      </c>
    </row>
    <row r="168" spans="1:14" ht="15.75" customHeight="1" x14ac:dyDescent="0.2">
      <c r="A168" s="430"/>
      <c r="B168" s="441"/>
      <c r="C168" s="505"/>
      <c r="D168" s="814"/>
      <c r="E168" s="278"/>
      <c r="F168" s="223"/>
      <c r="G168" s="423"/>
      <c r="H168" s="63"/>
      <c r="I168" s="63"/>
      <c r="J168" s="63"/>
      <c r="K168" s="590"/>
      <c r="L168" s="17"/>
      <c r="M168" s="165"/>
      <c r="N168" s="18"/>
    </row>
    <row r="169" spans="1:14" ht="29.25" customHeight="1" x14ac:dyDescent="0.2">
      <c r="A169" s="430"/>
      <c r="B169" s="441"/>
      <c r="C169" s="505"/>
      <c r="D169" s="281" t="s">
        <v>97</v>
      </c>
      <c r="E169" s="572"/>
      <c r="F169" s="320"/>
      <c r="G169" s="423"/>
      <c r="H169" s="337"/>
      <c r="I169" s="337"/>
      <c r="J169" s="337"/>
      <c r="K169" s="127" t="s">
        <v>120</v>
      </c>
      <c r="L169" s="42">
        <v>172</v>
      </c>
      <c r="M169" s="42">
        <v>174</v>
      </c>
      <c r="N169" s="573">
        <v>175</v>
      </c>
    </row>
    <row r="170" spans="1:14" ht="14.25" customHeight="1" x14ac:dyDescent="0.2">
      <c r="A170" s="436"/>
      <c r="B170" s="441"/>
      <c r="C170" s="131"/>
      <c r="D170" s="688" t="s">
        <v>135</v>
      </c>
      <c r="E170" s="528" t="s">
        <v>46</v>
      </c>
      <c r="F170" s="276"/>
      <c r="G170" s="46"/>
      <c r="H170" s="61"/>
      <c r="I170" s="61"/>
      <c r="J170" s="61"/>
      <c r="K170" s="694" t="s">
        <v>117</v>
      </c>
      <c r="L170" s="225">
        <v>15</v>
      </c>
      <c r="M170" s="228"/>
      <c r="N170" s="125"/>
    </row>
    <row r="171" spans="1:14" ht="14.25" customHeight="1" x14ac:dyDescent="0.2">
      <c r="A171" s="436"/>
      <c r="B171" s="441"/>
      <c r="C171" s="69"/>
      <c r="D171" s="688"/>
      <c r="E171" s="575"/>
      <c r="F171" s="525"/>
      <c r="G171" s="423"/>
      <c r="H171" s="88"/>
      <c r="I171" s="88"/>
      <c r="J171" s="88"/>
      <c r="K171" s="815"/>
      <c r="L171" s="225"/>
      <c r="M171" s="228"/>
      <c r="N171" s="125"/>
    </row>
    <row r="172" spans="1:14" ht="16.5" customHeight="1" thickBot="1" x14ac:dyDescent="0.25">
      <c r="A172" s="529"/>
      <c r="B172" s="524"/>
      <c r="C172" s="74"/>
      <c r="D172" s="139"/>
      <c r="E172" s="574"/>
      <c r="F172" s="65"/>
      <c r="G172" s="89" t="s">
        <v>6</v>
      </c>
      <c r="H172" s="99">
        <f>SUM(H152:H171)</f>
        <v>1241.5999999999999</v>
      </c>
      <c r="I172" s="99">
        <f t="shared" ref="I172:J172" si="9">SUM(I152:I171)</f>
        <v>1017.8</v>
      </c>
      <c r="J172" s="99">
        <f t="shared" si="9"/>
        <v>1027.8</v>
      </c>
      <c r="K172" s="249"/>
      <c r="L172" s="114"/>
      <c r="M172" s="302"/>
      <c r="N172" s="260"/>
    </row>
    <row r="173" spans="1:14" ht="13.5" customHeight="1" x14ac:dyDescent="0.2">
      <c r="A173" s="721" t="s">
        <v>5</v>
      </c>
      <c r="B173" s="723" t="s">
        <v>27</v>
      </c>
      <c r="C173" s="725" t="s">
        <v>7</v>
      </c>
      <c r="D173" s="727" t="s">
        <v>265</v>
      </c>
      <c r="E173" s="729" t="s">
        <v>202</v>
      </c>
      <c r="F173" s="732" t="s">
        <v>54</v>
      </c>
      <c r="G173" s="72" t="s">
        <v>25</v>
      </c>
      <c r="H173" s="113">
        <v>136.80000000000001</v>
      </c>
      <c r="I173" s="129">
        <v>146.69999999999999</v>
      </c>
      <c r="J173" s="129">
        <v>146.69999999999999</v>
      </c>
      <c r="K173" s="140" t="s">
        <v>64</v>
      </c>
      <c r="L173" s="148">
        <v>18</v>
      </c>
      <c r="M173" s="292">
        <v>18</v>
      </c>
      <c r="N173" s="310">
        <v>18</v>
      </c>
    </row>
    <row r="174" spans="1:14" ht="12.75" customHeight="1" x14ac:dyDescent="0.2">
      <c r="A174" s="695"/>
      <c r="B174" s="696"/>
      <c r="C174" s="706"/>
      <c r="D174" s="688"/>
      <c r="E174" s="730"/>
      <c r="F174" s="733"/>
      <c r="G174" s="54"/>
      <c r="H174" s="44"/>
      <c r="I174" s="97"/>
      <c r="J174" s="44"/>
      <c r="K174" s="443" t="s">
        <v>75</v>
      </c>
      <c r="L174" s="496">
        <v>7</v>
      </c>
      <c r="M174" s="164">
        <v>7</v>
      </c>
      <c r="N174" s="474">
        <v>7</v>
      </c>
    </row>
    <row r="175" spans="1:14" ht="16.5" customHeight="1" thickBot="1" x14ac:dyDescent="0.25">
      <c r="A175" s="722"/>
      <c r="B175" s="724"/>
      <c r="C175" s="726"/>
      <c r="D175" s="728"/>
      <c r="E175" s="731"/>
      <c r="F175" s="734"/>
      <c r="G175" s="89" t="s">
        <v>6</v>
      </c>
      <c r="H175" s="99">
        <f>SUM(H173:H174)</f>
        <v>136.80000000000001</v>
      </c>
      <c r="I175" s="124">
        <f>SUM(I173:I174)</f>
        <v>146.69999999999999</v>
      </c>
      <c r="J175" s="124">
        <f>SUM(J173:J174)</f>
        <v>146.69999999999999</v>
      </c>
      <c r="K175" s="249"/>
      <c r="L175" s="114"/>
      <c r="M175" s="302"/>
      <c r="N175" s="260"/>
    </row>
    <row r="176" spans="1:14" ht="12" customHeight="1" x14ac:dyDescent="0.2">
      <c r="A176" s="446" t="s">
        <v>5</v>
      </c>
      <c r="B176" s="274" t="s">
        <v>27</v>
      </c>
      <c r="C176" s="519" t="s">
        <v>27</v>
      </c>
      <c r="D176" s="714" t="s">
        <v>150</v>
      </c>
      <c r="E176" s="816" t="s">
        <v>201</v>
      </c>
      <c r="F176" s="270">
        <v>5</v>
      </c>
      <c r="G176" s="113" t="s">
        <v>25</v>
      </c>
      <c r="H176" s="113">
        <v>263.89999999999998</v>
      </c>
      <c r="I176" s="113">
        <v>55.6</v>
      </c>
      <c r="J176" s="113">
        <v>5</v>
      </c>
      <c r="K176" s="275"/>
      <c r="L176" s="112"/>
      <c r="M176" s="130"/>
      <c r="N176" s="135"/>
    </row>
    <row r="177" spans="1:14" ht="11.25" customHeight="1" x14ac:dyDescent="0.2">
      <c r="A177" s="499"/>
      <c r="B177" s="500"/>
      <c r="C177" s="501"/>
      <c r="D177" s="715"/>
      <c r="E177" s="817"/>
      <c r="F177" s="520"/>
      <c r="G177" s="46" t="s">
        <v>59</v>
      </c>
      <c r="H177" s="46">
        <v>255.3</v>
      </c>
      <c r="I177" s="46"/>
      <c r="J177" s="46"/>
      <c r="K177" s="576"/>
      <c r="L177" s="136"/>
      <c r="M177" s="73"/>
      <c r="N177" s="29"/>
    </row>
    <row r="178" spans="1:14" ht="11.25" customHeight="1" x14ac:dyDescent="0.2">
      <c r="A178" s="499"/>
      <c r="B178" s="500"/>
      <c r="C178" s="501"/>
      <c r="D178" s="715"/>
      <c r="E178" s="817"/>
      <c r="F178" s="520"/>
      <c r="G178" s="46" t="s">
        <v>47</v>
      </c>
      <c r="H178" s="46"/>
      <c r="I178" s="61">
        <v>1500</v>
      </c>
      <c r="J178" s="46">
        <v>1000</v>
      </c>
      <c r="K178" s="576"/>
      <c r="L178" s="136"/>
      <c r="M178" s="73"/>
      <c r="N178" s="29"/>
    </row>
    <row r="179" spans="1:14" ht="14.1" customHeight="1" x14ac:dyDescent="0.2">
      <c r="A179" s="447"/>
      <c r="B179" s="461"/>
      <c r="C179" s="501"/>
      <c r="D179" s="805"/>
      <c r="E179" s="818"/>
      <c r="F179" s="486"/>
      <c r="G179" s="423" t="s">
        <v>43</v>
      </c>
      <c r="H179" s="423">
        <v>993.4</v>
      </c>
      <c r="I179" s="423">
        <v>378</v>
      </c>
      <c r="J179" s="423">
        <v>45</v>
      </c>
      <c r="K179" s="576"/>
      <c r="L179" s="136"/>
      <c r="M179" s="73"/>
      <c r="N179" s="29"/>
    </row>
    <row r="180" spans="1:14" ht="14.1" customHeight="1" x14ac:dyDescent="0.2">
      <c r="A180" s="499"/>
      <c r="B180" s="500"/>
      <c r="C180" s="501"/>
      <c r="D180" s="406"/>
      <c r="E180" s="578"/>
      <c r="F180" s="282" t="s">
        <v>36</v>
      </c>
      <c r="G180" s="422" t="s">
        <v>65</v>
      </c>
      <c r="H180" s="422">
        <v>12</v>
      </c>
      <c r="I180" s="64">
        <v>6</v>
      </c>
      <c r="J180" s="422">
        <v>6</v>
      </c>
      <c r="K180" s="576"/>
      <c r="L180" s="136"/>
      <c r="M180" s="73"/>
      <c r="N180" s="29"/>
    </row>
    <row r="181" spans="1:14" ht="14.1" customHeight="1" x14ac:dyDescent="0.2">
      <c r="A181" s="499"/>
      <c r="B181" s="500"/>
      <c r="C181" s="501"/>
      <c r="D181" s="406"/>
      <c r="E181" s="577"/>
      <c r="F181" s="550"/>
      <c r="G181" s="423" t="s">
        <v>68</v>
      </c>
      <c r="H181" s="423">
        <v>24.2</v>
      </c>
      <c r="I181" s="234"/>
      <c r="J181" s="233"/>
      <c r="K181" s="521"/>
      <c r="L181" s="31"/>
      <c r="M181" s="100"/>
      <c r="N181" s="32"/>
    </row>
    <row r="182" spans="1:14" ht="24.75" customHeight="1" x14ac:dyDescent="0.2">
      <c r="A182" s="704"/>
      <c r="B182" s="705"/>
      <c r="C182" s="706"/>
      <c r="D182" s="716" t="s">
        <v>183</v>
      </c>
      <c r="E182" s="718" t="s">
        <v>205</v>
      </c>
      <c r="F182" s="460">
        <v>5</v>
      </c>
      <c r="G182" s="422"/>
      <c r="H182" s="422"/>
      <c r="I182" s="64"/>
      <c r="J182" s="422"/>
      <c r="K182" s="537" t="s">
        <v>112</v>
      </c>
      <c r="L182" s="515"/>
      <c r="M182" s="304"/>
      <c r="N182" s="523">
        <v>100</v>
      </c>
    </row>
    <row r="183" spans="1:14" ht="24.75" customHeight="1" x14ac:dyDescent="0.2">
      <c r="A183" s="704"/>
      <c r="B183" s="705"/>
      <c r="C183" s="706"/>
      <c r="D183" s="717"/>
      <c r="E183" s="713"/>
      <c r="F183" s="433"/>
      <c r="G183" s="423"/>
      <c r="H183" s="423"/>
      <c r="I183" s="63"/>
      <c r="J183" s="423"/>
      <c r="K183" s="580" t="s">
        <v>172</v>
      </c>
      <c r="L183" s="259">
        <v>1</v>
      </c>
      <c r="M183" s="387"/>
      <c r="N183" s="581"/>
    </row>
    <row r="184" spans="1:14" ht="15.75" customHeight="1" x14ac:dyDescent="0.2">
      <c r="A184" s="704"/>
      <c r="B184" s="705"/>
      <c r="C184" s="706"/>
      <c r="D184" s="707" t="s">
        <v>169</v>
      </c>
      <c r="E184" s="698" t="s">
        <v>203</v>
      </c>
      <c r="F184" s="451"/>
      <c r="G184" s="46"/>
      <c r="H184" s="46"/>
      <c r="I184" s="61"/>
      <c r="J184" s="46"/>
      <c r="K184" s="579" t="s">
        <v>143</v>
      </c>
      <c r="L184" s="191">
        <v>1</v>
      </c>
      <c r="M184" s="476"/>
      <c r="N184" s="474"/>
    </row>
    <row r="185" spans="1:14" ht="20.25" customHeight="1" x14ac:dyDescent="0.2">
      <c r="A185" s="704"/>
      <c r="B185" s="705"/>
      <c r="C185" s="706"/>
      <c r="D185" s="708"/>
      <c r="E185" s="710"/>
      <c r="F185" s="432"/>
      <c r="G185" s="46"/>
      <c r="H185" s="46"/>
      <c r="I185" s="61"/>
      <c r="J185" s="46"/>
      <c r="K185" s="807" t="s">
        <v>170</v>
      </c>
      <c r="L185" s="243"/>
      <c r="M185" s="242"/>
      <c r="N185" s="123">
        <v>1</v>
      </c>
    </row>
    <row r="186" spans="1:14" ht="19.5" customHeight="1" x14ac:dyDescent="0.2">
      <c r="A186" s="175"/>
      <c r="B186" s="461"/>
      <c r="C186" s="582"/>
      <c r="D186" s="708"/>
      <c r="E186" s="809"/>
      <c r="F186" s="432"/>
      <c r="G186" s="46"/>
      <c r="H186" s="46"/>
      <c r="I186" s="61"/>
      <c r="J186" s="46"/>
      <c r="K186" s="808"/>
      <c r="L186" s="36"/>
      <c r="M186" s="17"/>
      <c r="N186" s="333"/>
    </row>
    <row r="187" spans="1:14" ht="14.25" customHeight="1" x14ac:dyDescent="0.2">
      <c r="A187" s="695"/>
      <c r="B187" s="696"/>
      <c r="C187" s="706"/>
      <c r="D187" s="711" t="s">
        <v>139</v>
      </c>
      <c r="E187" s="718" t="s">
        <v>109</v>
      </c>
      <c r="F187" s="706"/>
      <c r="G187" s="117"/>
      <c r="H187" s="422"/>
      <c r="I187" s="64"/>
      <c r="J187" s="342"/>
      <c r="K187" s="551" t="s">
        <v>171</v>
      </c>
      <c r="L187" s="201">
        <v>6</v>
      </c>
      <c r="M187" s="346"/>
      <c r="N187" s="459"/>
    </row>
    <row r="188" spans="1:14" ht="11.25" customHeight="1" x14ac:dyDescent="0.2">
      <c r="A188" s="695"/>
      <c r="B188" s="696"/>
      <c r="C188" s="706"/>
      <c r="D188" s="708"/>
      <c r="E188" s="719"/>
      <c r="F188" s="706"/>
      <c r="G188" s="46"/>
      <c r="H188" s="46"/>
      <c r="I188" s="61"/>
      <c r="J188" s="238"/>
      <c r="K188" s="481"/>
      <c r="L188" s="201"/>
      <c r="M188" s="476"/>
      <c r="N188" s="474"/>
    </row>
    <row r="189" spans="1:14" ht="14.25" customHeight="1" x14ac:dyDescent="0.2">
      <c r="A189" s="695"/>
      <c r="B189" s="696"/>
      <c r="C189" s="706"/>
      <c r="D189" s="712"/>
      <c r="E189" s="713"/>
      <c r="F189" s="706"/>
      <c r="G189" s="54"/>
      <c r="H189" s="423"/>
      <c r="I189" s="63"/>
      <c r="J189" s="351"/>
      <c r="K189" s="16"/>
      <c r="L189" s="42"/>
      <c r="M189" s="36"/>
      <c r="N189" s="18"/>
    </row>
    <row r="190" spans="1:14" ht="30.75" customHeight="1" x14ac:dyDescent="0.2">
      <c r="A190" s="430"/>
      <c r="B190" s="431"/>
      <c r="C190" s="505"/>
      <c r="D190" s="511" t="s">
        <v>111</v>
      </c>
      <c r="E190" s="291" t="s">
        <v>147</v>
      </c>
      <c r="F190" s="282" t="s">
        <v>36</v>
      </c>
      <c r="G190" s="235"/>
      <c r="H190" s="235"/>
      <c r="I190" s="285"/>
      <c r="J190" s="284"/>
      <c r="K190" s="52" t="s">
        <v>76</v>
      </c>
      <c r="L190" s="279">
        <v>1</v>
      </c>
      <c r="M190" s="279"/>
      <c r="N190" s="280"/>
    </row>
    <row r="191" spans="1:14" ht="15.75" customHeight="1" x14ac:dyDescent="0.2">
      <c r="A191" s="695"/>
      <c r="B191" s="696"/>
      <c r="C191" s="706"/>
      <c r="D191" s="711" t="s">
        <v>191</v>
      </c>
      <c r="E191" s="718" t="s">
        <v>109</v>
      </c>
      <c r="F191" s="788"/>
      <c r="G191" s="422"/>
      <c r="H191" s="422"/>
      <c r="I191" s="64"/>
      <c r="J191" s="422"/>
      <c r="K191" s="803" t="s">
        <v>198</v>
      </c>
      <c r="L191" s="540">
        <v>11</v>
      </c>
      <c r="M191" s="532">
        <v>12</v>
      </c>
      <c r="N191" s="544">
        <v>14</v>
      </c>
    </row>
    <row r="192" spans="1:14" ht="9" customHeight="1" x14ac:dyDescent="0.2">
      <c r="A192" s="695"/>
      <c r="B192" s="696"/>
      <c r="C192" s="706"/>
      <c r="D192" s="707"/>
      <c r="E192" s="698"/>
      <c r="F192" s="788"/>
      <c r="G192" s="46"/>
      <c r="H192" s="48"/>
      <c r="I192" s="61"/>
      <c r="J192" s="46"/>
      <c r="K192" s="806"/>
      <c r="L192" s="201"/>
      <c r="M192" s="552"/>
      <c r="N192" s="534"/>
    </row>
    <row r="193" spans="1:14" ht="25.5" customHeight="1" x14ac:dyDescent="0.2">
      <c r="A193" s="695"/>
      <c r="B193" s="696"/>
      <c r="C193" s="706"/>
      <c r="D193" s="708"/>
      <c r="E193" s="719"/>
      <c r="F193" s="788"/>
      <c r="G193" s="423"/>
      <c r="H193" s="345"/>
      <c r="I193" s="585"/>
      <c r="J193" s="345"/>
      <c r="K193" s="551" t="s">
        <v>242</v>
      </c>
      <c r="L193" s="201">
        <v>3</v>
      </c>
      <c r="M193" s="552"/>
      <c r="N193" s="534"/>
    </row>
    <row r="194" spans="1:14" ht="16.5" customHeight="1" thickBot="1" x14ac:dyDescent="0.25">
      <c r="A194" s="529"/>
      <c r="B194" s="504"/>
      <c r="C194" s="582"/>
      <c r="D194" s="583"/>
      <c r="E194" s="584"/>
      <c r="F194" s="582"/>
      <c r="G194" s="89" t="s">
        <v>6</v>
      </c>
      <c r="H194" s="99">
        <f>SUM(H176:H193)</f>
        <v>1548.8</v>
      </c>
      <c r="I194" s="99">
        <f t="shared" ref="I194:J194" si="10">SUM(I176:I193)</f>
        <v>1939.6</v>
      </c>
      <c r="J194" s="99">
        <f t="shared" si="10"/>
        <v>1056</v>
      </c>
      <c r="K194" s="249"/>
      <c r="L194" s="114"/>
      <c r="M194" s="302"/>
      <c r="N194" s="260"/>
    </row>
    <row r="195" spans="1:14" ht="14.25" customHeight="1" thickBot="1" x14ac:dyDescent="0.25">
      <c r="A195" s="67" t="s">
        <v>5</v>
      </c>
      <c r="B195" s="59" t="s">
        <v>27</v>
      </c>
      <c r="C195" s="607" t="s">
        <v>8</v>
      </c>
      <c r="D195" s="607"/>
      <c r="E195" s="607"/>
      <c r="F195" s="607"/>
      <c r="G195" s="608"/>
      <c r="H195" s="128">
        <f>H194+H175+H172</f>
        <v>2927.2</v>
      </c>
      <c r="I195" s="128">
        <f t="shared" ref="I195:J195" si="11">I194+I175+I172</f>
        <v>3104.1</v>
      </c>
      <c r="J195" s="128">
        <f t="shared" si="11"/>
        <v>2230.5</v>
      </c>
      <c r="K195" s="676"/>
      <c r="L195" s="676"/>
      <c r="M195" s="676"/>
      <c r="N195" s="677"/>
    </row>
    <row r="196" spans="1:14" ht="14.25" customHeight="1" thickBot="1" x14ac:dyDescent="0.25">
      <c r="A196" s="58" t="s">
        <v>5</v>
      </c>
      <c r="B196" s="59" t="s">
        <v>32</v>
      </c>
      <c r="C196" s="613" t="s">
        <v>149</v>
      </c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2"/>
    </row>
    <row r="197" spans="1:14" ht="12" customHeight="1" x14ac:dyDescent="0.2">
      <c r="A197" s="516" t="s">
        <v>5</v>
      </c>
      <c r="B197" s="517" t="s">
        <v>32</v>
      </c>
      <c r="C197" s="144" t="s">
        <v>5</v>
      </c>
      <c r="D197" s="132" t="s">
        <v>95</v>
      </c>
      <c r="E197" s="192"/>
      <c r="F197" s="519">
        <v>6</v>
      </c>
      <c r="G197" s="113" t="s">
        <v>25</v>
      </c>
      <c r="H197" s="113">
        <v>1730.7</v>
      </c>
      <c r="I197" s="113">
        <v>1816.4</v>
      </c>
      <c r="J197" s="113">
        <v>1822.7</v>
      </c>
      <c r="K197" s="314"/>
      <c r="L197" s="112"/>
      <c r="M197" s="130"/>
      <c r="N197" s="135"/>
    </row>
    <row r="198" spans="1:14" ht="12" customHeight="1" x14ac:dyDescent="0.2">
      <c r="A198" s="507"/>
      <c r="B198" s="504"/>
      <c r="C198" s="131"/>
      <c r="D198" s="193"/>
      <c r="E198" s="506"/>
      <c r="F198" s="509"/>
      <c r="G198" s="46" t="s">
        <v>59</v>
      </c>
      <c r="H198" s="46">
        <v>30</v>
      </c>
      <c r="I198" s="46"/>
      <c r="J198" s="46"/>
      <c r="K198" s="535"/>
      <c r="L198" s="136"/>
      <c r="M198" s="73"/>
      <c r="N198" s="29"/>
    </row>
    <row r="199" spans="1:14" ht="12" customHeight="1" x14ac:dyDescent="0.2">
      <c r="A199" s="507"/>
      <c r="B199" s="504"/>
      <c r="C199" s="131"/>
      <c r="D199" s="193"/>
      <c r="E199" s="506"/>
      <c r="F199" s="509"/>
      <c r="G199" s="46" t="s">
        <v>65</v>
      </c>
      <c r="H199" s="46">
        <f>268-48-30+5</f>
        <v>195</v>
      </c>
      <c r="I199" s="46">
        <f>447-30+34.1</f>
        <v>451.1</v>
      </c>
      <c r="J199" s="46">
        <f>417+98.4</f>
        <v>515.4</v>
      </c>
      <c r="K199" s="535"/>
      <c r="L199" s="136"/>
      <c r="M199" s="73"/>
      <c r="N199" s="29"/>
    </row>
    <row r="200" spans="1:14" ht="14.1" customHeight="1" x14ac:dyDescent="0.2">
      <c r="A200" s="507"/>
      <c r="B200" s="504"/>
      <c r="C200" s="131"/>
      <c r="D200" s="193"/>
      <c r="E200" s="506"/>
      <c r="F200" s="509"/>
      <c r="G200" s="46" t="s">
        <v>68</v>
      </c>
      <c r="H200" s="46">
        <v>270</v>
      </c>
      <c r="I200" s="46"/>
      <c r="J200" s="46"/>
      <c r="K200" s="535"/>
      <c r="L200" s="136"/>
      <c r="M200" s="73"/>
      <c r="N200" s="29"/>
    </row>
    <row r="201" spans="1:14" ht="14.1" customHeight="1" x14ac:dyDescent="0.2">
      <c r="A201" s="507"/>
      <c r="B201" s="504"/>
      <c r="C201" s="70"/>
      <c r="D201" s="194"/>
      <c r="E201" s="506"/>
      <c r="F201" s="509"/>
      <c r="G201" s="423" t="s">
        <v>91</v>
      </c>
      <c r="H201" s="423">
        <v>1300.3</v>
      </c>
      <c r="I201" s="423">
        <f>300.3+900</f>
        <v>1200.3</v>
      </c>
      <c r="J201" s="423">
        <f>300.3+900</f>
        <v>1200.3</v>
      </c>
      <c r="K201" s="535"/>
      <c r="L201" s="136"/>
      <c r="M201" s="73"/>
      <c r="N201" s="29"/>
    </row>
    <row r="202" spans="1:14" ht="15.75" customHeight="1" x14ac:dyDescent="0.2">
      <c r="A202" s="507"/>
      <c r="B202" s="504"/>
      <c r="C202" s="131"/>
      <c r="D202" s="208" t="s">
        <v>92</v>
      </c>
      <c r="E202" s="506"/>
      <c r="F202" s="509"/>
      <c r="G202" s="284"/>
      <c r="H202" s="284"/>
      <c r="I202" s="284"/>
      <c r="J202" s="284"/>
      <c r="K202" s="283"/>
      <c r="L202" s="286"/>
      <c r="M202" s="384"/>
      <c r="N202" s="325"/>
    </row>
    <row r="203" spans="1:14" ht="14.25" customHeight="1" x14ac:dyDescent="0.2">
      <c r="A203" s="507"/>
      <c r="B203" s="504"/>
      <c r="C203" s="789" t="s">
        <v>153</v>
      </c>
      <c r="D203" s="513" t="s">
        <v>226</v>
      </c>
      <c r="E203" s="506"/>
      <c r="F203" s="509"/>
      <c r="G203" s="46"/>
      <c r="H203" s="46"/>
      <c r="I203" s="46"/>
      <c r="J203" s="46"/>
      <c r="K203" s="514" t="s">
        <v>63</v>
      </c>
      <c r="L203" s="136">
        <v>5.9</v>
      </c>
      <c r="M203" s="73"/>
      <c r="N203" s="29"/>
    </row>
    <row r="204" spans="1:14" ht="13.5" customHeight="1" x14ac:dyDescent="0.2">
      <c r="A204" s="507"/>
      <c r="B204" s="504"/>
      <c r="C204" s="790"/>
      <c r="D204" s="138" t="s">
        <v>155</v>
      </c>
      <c r="E204" s="506"/>
      <c r="F204" s="509"/>
      <c r="G204" s="46"/>
      <c r="H204" s="46"/>
      <c r="I204" s="46"/>
      <c r="J204" s="46"/>
      <c r="K204" s="514"/>
      <c r="L204" s="136"/>
      <c r="M204" s="73"/>
      <c r="N204" s="29"/>
    </row>
    <row r="205" spans="1:14" ht="14.25" customHeight="1" x14ac:dyDescent="0.2">
      <c r="A205" s="507"/>
      <c r="B205" s="504"/>
      <c r="C205" s="790"/>
      <c r="D205" s="138" t="s">
        <v>152</v>
      </c>
      <c r="E205" s="506"/>
      <c r="F205" s="509"/>
      <c r="G205" s="46"/>
      <c r="H205" s="46"/>
      <c r="I205" s="46"/>
      <c r="J205" s="46"/>
      <c r="K205" s="514"/>
      <c r="L205" s="136"/>
      <c r="M205" s="73"/>
      <c r="N205" s="29"/>
    </row>
    <row r="206" spans="1:14" ht="14.25" customHeight="1" x14ac:dyDescent="0.2">
      <c r="A206" s="507"/>
      <c r="B206" s="504"/>
      <c r="C206" s="790"/>
      <c r="D206" s="513" t="s">
        <v>157</v>
      </c>
      <c r="E206" s="506"/>
      <c r="F206" s="509"/>
      <c r="G206" s="46"/>
      <c r="H206" s="46"/>
      <c r="I206" s="46"/>
      <c r="J206" s="46"/>
      <c r="K206" s="514"/>
      <c r="L206" s="136"/>
      <c r="M206" s="73"/>
      <c r="N206" s="29"/>
    </row>
    <row r="207" spans="1:14" ht="29.25" customHeight="1" x14ac:dyDescent="0.2">
      <c r="A207" s="507"/>
      <c r="B207" s="504"/>
      <c r="C207" s="790"/>
      <c r="D207" s="138" t="s">
        <v>227</v>
      </c>
      <c r="E207" s="506"/>
      <c r="F207" s="509"/>
      <c r="G207" s="46"/>
      <c r="H207" s="46"/>
      <c r="I207" s="46"/>
      <c r="J207" s="46"/>
      <c r="K207" s="514"/>
      <c r="L207" s="136"/>
      <c r="M207" s="73"/>
      <c r="N207" s="29"/>
    </row>
    <row r="208" spans="1:14" ht="26.25" customHeight="1" x14ac:dyDescent="0.2">
      <c r="A208" s="507"/>
      <c r="B208" s="504"/>
      <c r="C208" s="790"/>
      <c r="D208" s="586" t="s">
        <v>228</v>
      </c>
      <c r="E208" s="506"/>
      <c r="F208" s="509"/>
      <c r="G208" s="46"/>
      <c r="H208" s="46"/>
      <c r="I208" s="46"/>
      <c r="J208" s="46"/>
      <c r="K208" s="514"/>
      <c r="L208" s="136"/>
      <c r="M208" s="73"/>
      <c r="N208" s="29"/>
    </row>
    <row r="209" spans="1:14" ht="27" customHeight="1" x14ac:dyDescent="0.2">
      <c r="A209" s="507"/>
      <c r="B209" s="504"/>
      <c r="C209" s="790"/>
      <c r="D209" s="138" t="s">
        <v>229</v>
      </c>
      <c r="E209" s="506"/>
      <c r="F209" s="509"/>
      <c r="G209" s="46"/>
      <c r="H209" s="46"/>
      <c r="I209" s="46"/>
      <c r="J209" s="46"/>
      <c r="K209" s="514"/>
      <c r="L209" s="136"/>
      <c r="M209" s="73"/>
      <c r="N209" s="29"/>
    </row>
    <row r="210" spans="1:14" ht="27" customHeight="1" x14ac:dyDescent="0.2">
      <c r="A210" s="507"/>
      <c r="B210" s="504"/>
      <c r="C210" s="546"/>
      <c r="D210" s="526" t="s">
        <v>230</v>
      </c>
      <c r="E210" s="506"/>
      <c r="F210" s="509"/>
      <c r="G210" s="46"/>
      <c r="H210" s="46"/>
      <c r="I210" s="46"/>
      <c r="J210" s="46"/>
      <c r="K210" s="514"/>
      <c r="L210" s="136"/>
      <c r="M210" s="73"/>
      <c r="N210" s="29"/>
    </row>
    <row r="211" spans="1:14" ht="15" customHeight="1" x14ac:dyDescent="0.2">
      <c r="A211" s="507"/>
      <c r="B211" s="504"/>
      <c r="C211" s="790" t="s">
        <v>154</v>
      </c>
      <c r="D211" s="498" t="s">
        <v>156</v>
      </c>
      <c r="E211" s="512"/>
      <c r="F211" s="509"/>
      <c r="G211" s="422"/>
      <c r="H211" s="422"/>
      <c r="I211" s="422"/>
      <c r="J211" s="422"/>
      <c r="K211" s="503" t="s">
        <v>63</v>
      </c>
      <c r="L211" s="38"/>
      <c r="M211" s="82">
        <v>7.9</v>
      </c>
      <c r="N211" s="209">
        <v>7.5</v>
      </c>
    </row>
    <row r="212" spans="1:14" ht="16.5" customHeight="1" x14ac:dyDescent="0.2">
      <c r="A212" s="507"/>
      <c r="B212" s="504"/>
      <c r="C212" s="790"/>
      <c r="D212" s="586" t="s">
        <v>151</v>
      </c>
      <c r="E212" s="506"/>
      <c r="F212" s="509"/>
      <c r="G212" s="46"/>
      <c r="H212" s="46"/>
      <c r="I212" s="46"/>
      <c r="J212" s="46"/>
      <c r="K212" s="514"/>
      <c r="L212" s="136"/>
      <c r="M212" s="73"/>
      <c r="N212" s="29"/>
    </row>
    <row r="213" spans="1:14" ht="15.75" customHeight="1" x14ac:dyDescent="0.2">
      <c r="A213" s="507"/>
      <c r="B213" s="504"/>
      <c r="C213" s="790"/>
      <c r="D213" s="138" t="s">
        <v>158</v>
      </c>
      <c r="E213" s="506"/>
      <c r="F213" s="509"/>
      <c r="G213" s="46"/>
      <c r="H213" s="46"/>
      <c r="I213" s="46"/>
      <c r="J213" s="46"/>
      <c r="K213" s="514"/>
      <c r="L213" s="136"/>
      <c r="M213" s="73"/>
      <c r="N213" s="29"/>
    </row>
    <row r="214" spans="1:14" ht="15.75" customHeight="1" x14ac:dyDescent="0.2">
      <c r="A214" s="507"/>
      <c r="B214" s="504"/>
      <c r="C214" s="790"/>
      <c r="D214" s="138" t="s">
        <v>231</v>
      </c>
      <c r="E214" s="506"/>
      <c r="F214" s="509"/>
      <c r="G214" s="46"/>
      <c r="H214" s="46"/>
      <c r="I214" s="46"/>
      <c r="J214" s="46"/>
      <c r="K214" s="514"/>
      <c r="L214" s="136"/>
      <c r="M214" s="73"/>
      <c r="N214" s="29"/>
    </row>
    <row r="215" spans="1:14" ht="14.25" customHeight="1" x14ac:dyDescent="0.2">
      <c r="A215" s="507"/>
      <c r="B215" s="504"/>
      <c r="C215" s="790"/>
      <c r="D215" s="526" t="s">
        <v>232</v>
      </c>
      <c r="E215" s="506"/>
      <c r="F215" s="509"/>
      <c r="G215" s="423"/>
      <c r="H215" s="46"/>
      <c r="I215" s="423"/>
      <c r="J215" s="46"/>
      <c r="K215" s="514"/>
      <c r="L215" s="136"/>
      <c r="M215" s="30"/>
      <c r="N215" s="32"/>
    </row>
    <row r="216" spans="1:14" ht="27" customHeight="1" x14ac:dyDescent="0.2">
      <c r="A216" s="507"/>
      <c r="B216" s="504"/>
      <c r="C216" s="131"/>
      <c r="D216" s="619" t="s">
        <v>94</v>
      </c>
      <c r="E216" s="512"/>
      <c r="F216" s="520"/>
      <c r="G216" s="422"/>
      <c r="H216" s="38"/>
      <c r="I216" s="422"/>
      <c r="J216" s="422"/>
      <c r="K216" s="527" t="s">
        <v>255</v>
      </c>
      <c r="L216" s="195" t="s">
        <v>254</v>
      </c>
      <c r="M216" s="408" t="s">
        <v>254</v>
      </c>
      <c r="N216" s="405" t="s">
        <v>254</v>
      </c>
    </row>
    <row r="217" spans="1:14" ht="26.25" customHeight="1" x14ac:dyDescent="0.2">
      <c r="A217" s="507"/>
      <c r="B217" s="504"/>
      <c r="C217" s="131"/>
      <c r="D217" s="624"/>
      <c r="E217" s="506"/>
      <c r="F217" s="520"/>
      <c r="G217" s="46"/>
      <c r="H217" s="136"/>
      <c r="I217" s="46"/>
      <c r="J217" s="46"/>
      <c r="K217" s="62" t="s">
        <v>39</v>
      </c>
      <c r="L217" s="116" t="s">
        <v>256</v>
      </c>
      <c r="M217" s="305" t="s">
        <v>256</v>
      </c>
      <c r="N217" s="352" t="s">
        <v>256</v>
      </c>
    </row>
    <row r="218" spans="1:14" ht="17.25" customHeight="1" x14ac:dyDescent="0.2">
      <c r="A218" s="507"/>
      <c r="B218" s="504"/>
      <c r="C218" s="131"/>
      <c r="D218" s="628"/>
      <c r="E218" s="545"/>
      <c r="F218" s="520"/>
      <c r="G218" s="54"/>
      <c r="H218" s="423"/>
      <c r="I218" s="423"/>
      <c r="J218" s="423"/>
      <c r="K218" s="547" t="s">
        <v>62</v>
      </c>
      <c r="L218" s="426" t="s">
        <v>250</v>
      </c>
      <c r="M218" s="403" t="s">
        <v>250</v>
      </c>
      <c r="N218" s="404" t="s">
        <v>250</v>
      </c>
    </row>
    <row r="219" spans="1:14" ht="15.75" customHeight="1" x14ac:dyDescent="0.2">
      <c r="A219" s="695"/>
      <c r="B219" s="696"/>
      <c r="C219" s="697"/>
      <c r="D219" s="626" t="s">
        <v>52</v>
      </c>
      <c r="E219" s="506"/>
      <c r="F219" s="520"/>
      <c r="G219" s="46"/>
      <c r="H219" s="46"/>
      <c r="I219" s="46"/>
      <c r="J219" s="46"/>
      <c r="K219" s="803" t="s">
        <v>252</v>
      </c>
      <c r="L219" s="195" t="s">
        <v>251</v>
      </c>
      <c r="M219" s="365" t="s">
        <v>251</v>
      </c>
      <c r="N219" s="214" t="s">
        <v>251</v>
      </c>
    </row>
    <row r="220" spans="1:14" ht="18" customHeight="1" x14ac:dyDescent="0.2">
      <c r="A220" s="695"/>
      <c r="B220" s="696"/>
      <c r="C220" s="697"/>
      <c r="D220" s="699"/>
      <c r="E220" s="545"/>
      <c r="F220" s="520"/>
      <c r="G220" s="353"/>
      <c r="H220" s="353"/>
      <c r="I220" s="353"/>
      <c r="J220" s="423"/>
      <c r="K220" s="804"/>
      <c r="L220" s="31"/>
      <c r="M220" s="100"/>
      <c r="N220" s="32"/>
    </row>
    <row r="221" spans="1:14" ht="14.25" customHeight="1" x14ac:dyDescent="0.2">
      <c r="A221" s="695"/>
      <c r="B221" s="696"/>
      <c r="C221" s="697"/>
      <c r="D221" s="711" t="s">
        <v>239</v>
      </c>
      <c r="E221" s="698"/>
      <c r="F221" s="697"/>
      <c r="G221" s="46"/>
      <c r="H221" s="46"/>
      <c r="I221" s="46"/>
      <c r="J221" s="46"/>
      <c r="K221" s="541" t="s">
        <v>257</v>
      </c>
      <c r="L221" s="366" t="s">
        <v>261</v>
      </c>
      <c r="M221" s="307" t="s">
        <v>261</v>
      </c>
      <c r="N221" s="255" t="s">
        <v>261</v>
      </c>
    </row>
    <row r="222" spans="1:14" ht="13.5" customHeight="1" x14ac:dyDescent="0.2">
      <c r="A222" s="695"/>
      <c r="B222" s="696"/>
      <c r="C222" s="697"/>
      <c r="D222" s="805"/>
      <c r="E222" s="698"/>
      <c r="F222" s="697"/>
      <c r="G222" s="46"/>
      <c r="H222" s="46"/>
      <c r="I222" s="46"/>
      <c r="J222" s="46"/>
      <c r="K222" s="514" t="s">
        <v>253</v>
      </c>
      <c r="L222" s="26" t="s">
        <v>273</v>
      </c>
      <c r="M222" s="26" t="s">
        <v>273</v>
      </c>
      <c r="N222" s="188" t="s">
        <v>273</v>
      </c>
    </row>
    <row r="223" spans="1:14" ht="19.5" customHeight="1" x14ac:dyDescent="0.2">
      <c r="A223" s="695"/>
      <c r="B223" s="696"/>
      <c r="C223" s="697"/>
      <c r="D223" s="406"/>
      <c r="E223" s="698"/>
      <c r="F223" s="697"/>
      <c r="G223" s="46"/>
      <c r="H223" s="46"/>
      <c r="I223" s="46"/>
      <c r="J223" s="46"/>
      <c r="K223" s="610" t="s">
        <v>258</v>
      </c>
      <c r="L223" s="196" t="s">
        <v>248</v>
      </c>
      <c r="M223" s="402"/>
      <c r="N223" s="216"/>
    </row>
    <row r="224" spans="1:14" ht="5.25" customHeight="1" x14ac:dyDescent="0.2">
      <c r="A224" s="695"/>
      <c r="B224" s="696"/>
      <c r="C224" s="697"/>
      <c r="D224" s="406"/>
      <c r="E224" s="698"/>
      <c r="F224" s="697"/>
      <c r="G224" s="46"/>
      <c r="H224" s="46"/>
      <c r="I224" s="46"/>
      <c r="J224" s="46"/>
      <c r="K224" s="800"/>
      <c r="L224" s="366"/>
      <c r="M224" s="367"/>
      <c r="N224" s="255"/>
    </row>
    <row r="225" spans="1:14" ht="43.5" customHeight="1" x14ac:dyDescent="0.2">
      <c r="A225" s="695"/>
      <c r="B225" s="696"/>
      <c r="C225" s="733"/>
      <c r="D225" s="510"/>
      <c r="E225" s="698"/>
      <c r="F225" s="697"/>
      <c r="G225" s="423"/>
      <c r="H225" s="423"/>
      <c r="I225" s="423"/>
      <c r="J225" s="423"/>
      <c r="K225" s="547" t="s">
        <v>259</v>
      </c>
      <c r="L225" s="166" t="s">
        <v>249</v>
      </c>
      <c r="M225" s="241"/>
      <c r="N225" s="217"/>
    </row>
    <row r="226" spans="1:14" ht="17.25" customHeight="1" x14ac:dyDescent="0.2">
      <c r="A226" s="507"/>
      <c r="B226" s="504"/>
      <c r="C226" s="520"/>
      <c r="D226" s="707" t="s">
        <v>93</v>
      </c>
      <c r="E226" s="506"/>
      <c r="F226" s="520"/>
      <c r="G226" s="46"/>
      <c r="H226" s="46"/>
      <c r="I226" s="46"/>
      <c r="J226" s="46"/>
      <c r="K226" s="798" t="s">
        <v>132</v>
      </c>
      <c r="L226" s="543">
        <v>14</v>
      </c>
      <c r="M226" s="210">
        <v>12</v>
      </c>
      <c r="N226" s="538">
        <v>6</v>
      </c>
    </row>
    <row r="227" spans="1:14" ht="15" customHeight="1" x14ac:dyDescent="0.2">
      <c r="A227" s="507"/>
      <c r="B227" s="504"/>
      <c r="C227" s="520"/>
      <c r="D227" s="720"/>
      <c r="E227" s="545"/>
      <c r="F227" s="520"/>
      <c r="G227" s="423"/>
      <c r="H227" s="423"/>
      <c r="I227" s="423"/>
      <c r="J227" s="423"/>
      <c r="K227" s="799"/>
      <c r="L227" s="17"/>
      <c r="M227" s="165"/>
      <c r="N227" s="18"/>
    </row>
    <row r="228" spans="1:14" ht="15.75" customHeight="1" x14ac:dyDescent="0.2">
      <c r="A228" s="529"/>
      <c r="B228" s="504"/>
      <c r="C228" s="520"/>
      <c r="D228" s="626" t="s">
        <v>38</v>
      </c>
      <c r="E228" s="512"/>
      <c r="F228" s="520"/>
      <c r="G228" s="45"/>
      <c r="H228" s="46"/>
      <c r="I228" s="46"/>
      <c r="J228" s="46"/>
      <c r="K228" s="503" t="s">
        <v>238</v>
      </c>
      <c r="L228" s="533">
        <v>14</v>
      </c>
      <c r="M228" s="536">
        <v>14</v>
      </c>
      <c r="N228" s="544">
        <v>14</v>
      </c>
    </row>
    <row r="229" spans="1:14" ht="16.5" customHeight="1" x14ac:dyDescent="0.2">
      <c r="A229" s="529"/>
      <c r="B229" s="504"/>
      <c r="C229" s="520"/>
      <c r="D229" s="699"/>
      <c r="E229" s="545"/>
      <c r="F229" s="520"/>
      <c r="G229" s="423"/>
      <c r="H229" s="423"/>
      <c r="I229" s="423"/>
      <c r="J229" s="63"/>
      <c r="K229" s="514"/>
      <c r="L229" s="17"/>
      <c r="M229" s="165"/>
      <c r="N229" s="18"/>
    </row>
    <row r="230" spans="1:14" ht="15" customHeight="1" x14ac:dyDescent="0.2">
      <c r="A230" s="529"/>
      <c r="B230" s="504"/>
      <c r="C230" s="520"/>
      <c r="D230" s="626" t="s">
        <v>207</v>
      </c>
      <c r="E230" s="506"/>
      <c r="F230" s="520"/>
      <c r="G230" s="420"/>
      <c r="H230" s="422"/>
      <c r="I230" s="422"/>
      <c r="J230" s="422"/>
      <c r="K230" s="369" t="s">
        <v>85</v>
      </c>
      <c r="L230" s="321">
        <v>1</v>
      </c>
      <c r="M230" s="164"/>
      <c r="N230" s="534"/>
    </row>
    <row r="231" spans="1:14" ht="27.75" customHeight="1" x14ac:dyDescent="0.2">
      <c r="A231" s="529"/>
      <c r="B231" s="504"/>
      <c r="C231" s="520"/>
      <c r="D231" s="699"/>
      <c r="E231" s="506"/>
      <c r="F231" s="520"/>
      <c r="G231" s="421" t="s">
        <v>91</v>
      </c>
      <c r="H231" s="423">
        <v>15</v>
      </c>
      <c r="I231" s="423">
        <v>63</v>
      </c>
      <c r="J231" s="423"/>
      <c r="K231" s="227" t="s">
        <v>221</v>
      </c>
      <c r="L231" s="373"/>
      <c r="M231" s="374">
        <v>100</v>
      </c>
      <c r="N231" s="375"/>
    </row>
    <row r="232" spans="1:14" ht="14.25" customHeight="1" x14ac:dyDescent="0.2">
      <c r="A232" s="529"/>
      <c r="B232" s="504"/>
      <c r="C232" s="505"/>
      <c r="D232" s="522" t="s">
        <v>237</v>
      </c>
      <c r="E232" s="91"/>
      <c r="F232" s="520"/>
      <c r="G232" s="390" t="s">
        <v>91</v>
      </c>
      <c r="H232" s="56"/>
      <c r="I232" s="391">
        <v>5</v>
      </c>
      <c r="J232" s="422">
        <v>10</v>
      </c>
      <c r="K232" s="392" t="s">
        <v>45</v>
      </c>
      <c r="L232" s="242"/>
      <c r="M232" s="242">
        <v>1</v>
      </c>
      <c r="N232" s="123">
        <v>2</v>
      </c>
    </row>
    <row r="233" spans="1:14" ht="26.25" customHeight="1" x14ac:dyDescent="0.2">
      <c r="A233" s="499"/>
      <c r="B233" s="500"/>
      <c r="C233" s="501"/>
      <c r="D233" s="393" t="s">
        <v>235</v>
      </c>
      <c r="E233" s="780"/>
      <c r="F233" s="703"/>
      <c r="G233" s="388"/>
      <c r="H233" s="48"/>
      <c r="I233" s="73"/>
      <c r="J233" s="46"/>
      <c r="K233" s="226" t="s">
        <v>233</v>
      </c>
      <c r="L233" s="560"/>
      <c r="M233" s="560"/>
      <c r="N233" s="176"/>
    </row>
    <row r="234" spans="1:14" ht="12.75" customHeight="1" x14ac:dyDescent="0.2">
      <c r="A234" s="499"/>
      <c r="B234" s="500"/>
      <c r="C234" s="501"/>
      <c r="D234" s="393" t="s">
        <v>234</v>
      </c>
      <c r="E234" s="780"/>
      <c r="F234" s="703"/>
      <c r="G234" s="388"/>
      <c r="H234" s="48"/>
      <c r="I234" s="73"/>
      <c r="J234" s="46"/>
      <c r="K234" s="226"/>
      <c r="L234" s="560"/>
      <c r="M234" s="560"/>
      <c r="N234" s="176"/>
    </row>
    <row r="235" spans="1:14" ht="13.5" customHeight="1" x14ac:dyDescent="0.2">
      <c r="A235" s="499"/>
      <c r="B235" s="500"/>
      <c r="C235" s="501"/>
      <c r="D235" s="530" t="s">
        <v>236</v>
      </c>
      <c r="E235" s="781"/>
      <c r="F235" s="782"/>
      <c r="G235" s="389"/>
      <c r="H235" s="421"/>
      <c r="I235" s="100"/>
      <c r="J235" s="423"/>
      <c r="K235" s="227"/>
      <c r="L235" s="560"/>
      <c r="M235" s="201"/>
      <c r="N235" s="176"/>
    </row>
    <row r="236" spans="1:14" ht="13.5" customHeight="1" x14ac:dyDescent="0.2">
      <c r="A236" s="529"/>
      <c r="B236" s="524"/>
      <c r="C236" s="69"/>
      <c r="D236" s="626" t="s">
        <v>264</v>
      </c>
      <c r="E236" s="407" t="s">
        <v>46</v>
      </c>
      <c r="F236" s="282"/>
      <c r="G236" s="424" t="s">
        <v>91</v>
      </c>
      <c r="H236" s="422">
        <v>20</v>
      </c>
      <c r="I236" s="422">
        <v>100</v>
      </c>
      <c r="J236" s="422">
        <v>200</v>
      </c>
      <c r="K236" s="369" t="s">
        <v>85</v>
      </c>
      <c r="L236" s="370">
        <v>1</v>
      </c>
      <c r="M236" s="371"/>
      <c r="N236" s="372"/>
    </row>
    <row r="237" spans="1:14" ht="25.5" customHeight="1" x14ac:dyDescent="0.2">
      <c r="A237" s="529"/>
      <c r="B237" s="524"/>
      <c r="C237" s="69"/>
      <c r="D237" s="631"/>
      <c r="E237" s="183"/>
      <c r="F237" s="525"/>
      <c r="G237" s="425"/>
      <c r="H237" s="423"/>
      <c r="I237" s="423"/>
      <c r="J237" s="423"/>
      <c r="K237" s="226" t="s">
        <v>245</v>
      </c>
      <c r="L237" s="587"/>
      <c r="M237" s="242">
        <v>20</v>
      </c>
      <c r="N237" s="588">
        <v>100</v>
      </c>
    </row>
    <row r="238" spans="1:14" ht="16.5" customHeight="1" thickBot="1" x14ac:dyDescent="0.25">
      <c r="A238" s="50"/>
      <c r="B238" s="518"/>
      <c r="C238" s="41"/>
      <c r="D238" s="583"/>
      <c r="E238" s="584"/>
      <c r="F238" s="41"/>
      <c r="G238" s="89" t="s">
        <v>6</v>
      </c>
      <c r="H238" s="99">
        <f>SUM(H197:H237)</f>
        <v>3561</v>
      </c>
      <c r="I238" s="99">
        <f t="shared" ref="I238:J238" si="12">SUM(I197:I237)</f>
        <v>3635.8</v>
      </c>
      <c r="J238" s="99">
        <f t="shared" si="12"/>
        <v>3748.4</v>
      </c>
      <c r="K238" s="249"/>
      <c r="L238" s="114"/>
      <c r="M238" s="302"/>
      <c r="N238" s="260"/>
    </row>
    <row r="239" spans="1:14" ht="26.25" customHeight="1" x14ac:dyDescent="0.2">
      <c r="A239" s="436" t="s">
        <v>5</v>
      </c>
      <c r="B239" s="431" t="s">
        <v>32</v>
      </c>
      <c r="C239" s="131" t="s">
        <v>7</v>
      </c>
      <c r="D239" s="631" t="s">
        <v>118</v>
      </c>
      <c r="E239" s="690" t="s">
        <v>46</v>
      </c>
      <c r="F239" s="692" t="s">
        <v>42</v>
      </c>
      <c r="G239" s="46" t="s">
        <v>25</v>
      </c>
      <c r="H239" s="46"/>
      <c r="I239" s="46">
        <v>111</v>
      </c>
      <c r="J239" s="46">
        <v>199.3</v>
      </c>
      <c r="K239" s="541" t="s">
        <v>126</v>
      </c>
      <c r="L239" s="321"/>
      <c r="M239" s="172">
        <v>1</v>
      </c>
      <c r="N239" s="333"/>
    </row>
    <row r="240" spans="1:14" ht="26.25" customHeight="1" x14ac:dyDescent="0.2">
      <c r="A240" s="436"/>
      <c r="B240" s="431"/>
      <c r="C240" s="131"/>
      <c r="D240" s="631"/>
      <c r="E240" s="690"/>
      <c r="F240" s="692"/>
      <c r="G240" s="46" t="s">
        <v>59</v>
      </c>
      <c r="H240" s="46">
        <v>83.9</v>
      </c>
      <c r="I240" s="46"/>
      <c r="J240" s="46"/>
      <c r="K240" s="62" t="s">
        <v>190</v>
      </c>
      <c r="L240" s="19">
        <v>100</v>
      </c>
      <c r="M240" s="171"/>
      <c r="N240" s="20"/>
    </row>
    <row r="241" spans="1:16" ht="26.25" customHeight="1" x14ac:dyDescent="0.2">
      <c r="A241" s="436"/>
      <c r="B241" s="431"/>
      <c r="C241" s="131"/>
      <c r="D241" s="631"/>
      <c r="E241" s="690"/>
      <c r="F241" s="791"/>
      <c r="G241" s="423"/>
      <c r="H241" s="423"/>
      <c r="I241" s="423"/>
      <c r="J241" s="423"/>
      <c r="K241" s="479" t="s">
        <v>121</v>
      </c>
      <c r="L241" s="196"/>
      <c r="M241" s="416">
        <v>30</v>
      </c>
      <c r="N241" s="123">
        <v>100</v>
      </c>
    </row>
    <row r="242" spans="1:16" ht="17.25" customHeight="1" thickBot="1" x14ac:dyDescent="0.25">
      <c r="A242" s="50"/>
      <c r="B242" s="454"/>
      <c r="C242" s="71"/>
      <c r="D242" s="689"/>
      <c r="E242" s="691"/>
      <c r="F242" s="693"/>
      <c r="G242" s="89" t="s">
        <v>6</v>
      </c>
      <c r="H242" s="89">
        <f>SUM(H239:H240)</f>
        <v>83.9</v>
      </c>
      <c r="I242" s="89">
        <f t="shared" ref="I242:J242" si="13">SUM(I239:I240)</f>
        <v>111</v>
      </c>
      <c r="J242" s="89">
        <f t="shared" si="13"/>
        <v>199.3</v>
      </c>
      <c r="K242" s="465"/>
      <c r="L242" s="120"/>
      <c r="M242" s="306"/>
      <c r="N242" s="317"/>
    </row>
    <row r="243" spans="1:16" ht="14.25" customHeight="1" thickBot="1" x14ac:dyDescent="0.25">
      <c r="A243" s="50" t="s">
        <v>5</v>
      </c>
      <c r="B243" s="454" t="s">
        <v>32</v>
      </c>
      <c r="C243" s="675" t="s">
        <v>8</v>
      </c>
      <c r="D243" s="675"/>
      <c r="E243" s="675"/>
      <c r="F243" s="675"/>
      <c r="G243" s="792"/>
      <c r="H243" s="288">
        <f>H242+H238</f>
        <v>3644.9</v>
      </c>
      <c r="I243" s="288">
        <f t="shared" ref="I243:J243" si="14">I242+I238</f>
        <v>3746.8</v>
      </c>
      <c r="J243" s="288">
        <f t="shared" si="14"/>
        <v>3947.7</v>
      </c>
      <c r="K243" s="801"/>
      <c r="L243" s="801"/>
      <c r="M243" s="801"/>
      <c r="N243" s="802"/>
    </row>
    <row r="244" spans="1:16" ht="14.25" customHeight="1" thickBot="1" x14ac:dyDescent="0.25">
      <c r="A244" s="67" t="s">
        <v>5</v>
      </c>
      <c r="B244" s="678" t="s">
        <v>9</v>
      </c>
      <c r="C244" s="679"/>
      <c r="D244" s="679"/>
      <c r="E244" s="679"/>
      <c r="F244" s="679"/>
      <c r="G244" s="680"/>
      <c r="H244" s="93">
        <f>H243+H195+H150+H108</f>
        <v>26028.7</v>
      </c>
      <c r="I244" s="93">
        <f>I243+I195+I150+I108</f>
        <v>33922.6</v>
      </c>
      <c r="J244" s="93">
        <f>J243+J195+J150+J108</f>
        <v>27564.6</v>
      </c>
      <c r="K244" s="681"/>
      <c r="L244" s="681"/>
      <c r="M244" s="681"/>
      <c r="N244" s="682"/>
    </row>
    <row r="245" spans="1:16" ht="14.25" customHeight="1" thickBot="1" x14ac:dyDescent="0.25">
      <c r="A245" s="75" t="s">
        <v>34</v>
      </c>
      <c r="B245" s="683" t="s">
        <v>56</v>
      </c>
      <c r="C245" s="684"/>
      <c r="D245" s="684"/>
      <c r="E245" s="684"/>
      <c r="F245" s="684"/>
      <c r="G245" s="685"/>
      <c r="H245" s="94">
        <f>SUM(H244)</f>
        <v>26028.7</v>
      </c>
      <c r="I245" s="94">
        <f>SUM(I244)</f>
        <v>33922.6</v>
      </c>
      <c r="J245" s="94">
        <f t="shared" ref="J245" si="15">SUM(J244)</f>
        <v>27564.6</v>
      </c>
      <c r="K245" s="686"/>
      <c r="L245" s="686"/>
      <c r="M245" s="686"/>
      <c r="N245" s="687"/>
    </row>
    <row r="246" spans="1:16" s="5" customFormat="1" ht="17.25" customHeight="1" x14ac:dyDescent="0.2">
      <c r="A246" s="548"/>
      <c r="B246" s="549"/>
      <c r="C246" s="549"/>
      <c r="D246" s="549"/>
      <c r="E246" s="549"/>
      <c r="F246" s="549"/>
      <c r="G246" s="549"/>
      <c r="H246" s="549"/>
      <c r="I246" s="549"/>
      <c r="J246" s="549"/>
      <c r="K246" s="354"/>
      <c r="L246" s="354"/>
      <c r="M246" s="354"/>
      <c r="N246" s="354"/>
      <c r="P246" s="1"/>
    </row>
    <row r="247" spans="1:16" s="4" customFormat="1" ht="12" customHeight="1" x14ac:dyDescent="0.2">
      <c r="A247" s="354"/>
      <c r="B247" s="326"/>
      <c r="C247" s="326"/>
      <c r="D247" s="326"/>
      <c r="E247" s="326"/>
      <c r="F247" s="326"/>
      <c r="G247" s="326"/>
      <c r="H247" s="326"/>
      <c r="I247" s="326"/>
      <c r="J247" s="326"/>
      <c r="K247" s="326"/>
      <c r="L247" s="354"/>
      <c r="M247" s="354"/>
      <c r="N247" s="354"/>
      <c r="P247" s="1"/>
    </row>
    <row r="248" spans="1:16" s="5" customFormat="1" ht="15" customHeight="1" thickBot="1" x14ac:dyDescent="0.25">
      <c r="A248" s="665" t="s">
        <v>13</v>
      </c>
      <c r="B248" s="665"/>
      <c r="C248" s="665"/>
      <c r="D248" s="665"/>
      <c r="E248" s="665"/>
      <c r="F248" s="665"/>
      <c r="G248" s="665"/>
      <c r="H248" s="101"/>
      <c r="I248" s="101"/>
      <c r="J248" s="101"/>
      <c r="K248" s="76"/>
      <c r="L248" s="76"/>
      <c r="M248" s="76"/>
      <c r="N248" s="76"/>
      <c r="P248" s="1"/>
    </row>
    <row r="249" spans="1:16" ht="62.25" customHeight="1" thickBot="1" x14ac:dyDescent="0.25">
      <c r="A249" s="785" t="s">
        <v>10</v>
      </c>
      <c r="B249" s="786"/>
      <c r="C249" s="786"/>
      <c r="D249" s="786"/>
      <c r="E249" s="786"/>
      <c r="F249" s="786"/>
      <c r="G249" s="787"/>
      <c r="H249" s="329" t="s">
        <v>200</v>
      </c>
      <c r="I249" s="341" t="s">
        <v>144</v>
      </c>
      <c r="J249" s="341" t="s">
        <v>196</v>
      </c>
      <c r="K249" s="11"/>
      <c r="L249" s="11"/>
      <c r="M249" s="11"/>
      <c r="N249" s="11"/>
    </row>
    <row r="250" spans="1:16" ht="14.25" customHeight="1" x14ac:dyDescent="0.2">
      <c r="A250" s="666" t="s">
        <v>14</v>
      </c>
      <c r="B250" s="667"/>
      <c r="C250" s="667"/>
      <c r="D250" s="667"/>
      <c r="E250" s="667"/>
      <c r="F250" s="667"/>
      <c r="G250" s="668"/>
      <c r="H250" s="330">
        <f t="shared" ref="H250:J250" si="16">H251+H259+H260+H261+H258</f>
        <v>23246.5</v>
      </c>
      <c r="I250" s="330">
        <f t="shared" si="16"/>
        <v>15634.6</v>
      </c>
      <c r="J250" s="419">
        <f t="shared" si="16"/>
        <v>16155.8</v>
      </c>
      <c r="K250" s="11"/>
      <c r="L250" s="11"/>
      <c r="M250" s="11"/>
      <c r="N250" s="11"/>
    </row>
    <row r="251" spans="1:16" ht="14.25" customHeight="1" x14ac:dyDescent="0.2">
      <c r="A251" s="669" t="s">
        <v>84</v>
      </c>
      <c r="B251" s="670"/>
      <c r="C251" s="670"/>
      <c r="D251" s="670"/>
      <c r="E251" s="670"/>
      <c r="F251" s="670"/>
      <c r="G251" s="671"/>
      <c r="H251" s="331">
        <f>SUM(H252:H257)</f>
        <v>16314.3</v>
      </c>
      <c r="I251" s="331">
        <f t="shared" ref="I251:J251" si="17">SUM(I252:I257)</f>
        <v>11018.1</v>
      </c>
      <c r="J251" s="418">
        <f t="shared" si="17"/>
        <v>11409.1</v>
      </c>
      <c r="K251" s="11"/>
      <c r="L251" s="11"/>
      <c r="M251" s="11"/>
      <c r="N251" s="11"/>
    </row>
    <row r="252" spans="1:16" ht="14.25" customHeight="1" x14ac:dyDescent="0.2">
      <c r="A252" s="672" t="s">
        <v>19</v>
      </c>
      <c r="B252" s="673"/>
      <c r="C252" s="673"/>
      <c r="D252" s="673"/>
      <c r="E252" s="673"/>
      <c r="F252" s="673"/>
      <c r="G252" s="674"/>
      <c r="H252" s="423">
        <f>SUMIF(G13:G245,"SB",H13:H245)</f>
        <v>10045.9</v>
      </c>
      <c r="I252" s="423">
        <f>SUMIF(G15:G245,"SB",I15:I245)</f>
        <v>9124.7000000000007</v>
      </c>
      <c r="J252" s="423">
        <f>SUMIF(G15:G245,"SB",J15:J245)</f>
        <v>9593.7999999999993</v>
      </c>
      <c r="K252" s="11"/>
      <c r="L252" s="11"/>
      <c r="M252" s="11"/>
      <c r="N252" s="11"/>
    </row>
    <row r="253" spans="1:16" ht="14.25" customHeight="1" x14ac:dyDescent="0.2">
      <c r="A253" s="646" t="s">
        <v>20</v>
      </c>
      <c r="B253" s="647"/>
      <c r="C253" s="647"/>
      <c r="D253" s="647"/>
      <c r="E253" s="647"/>
      <c r="F253" s="647"/>
      <c r="G253" s="648"/>
      <c r="H253" s="44">
        <f>SUMIF(G26:G245,"SB(P)",H26:H245)</f>
        <v>0</v>
      </c>
      <c r="I253" s="44">
        <f>SUMIF(G26:G245,"SB(P)",I26:I245)</f>
        <v>0</v>
      </c>
      <c r="J253" s="44">
        <f>SUMIF(G26:G245,"SB(P)",J26:J245)</f>
        <v>0</v>
      </c>
      <c r="K253" s="11"/>
      <c r="L253" s="11"/>
      <c r="M253" s="11"/>
      <c r="N253" s="11"/>
    </row>
    <row r="254" spans="1:16" ht="14.25" customHeight="1" x14ac:dyDescent="0.2">
      <c r="A254" s="646" t="s">
        <v>66</v>
      </c>
      <c r="B254" s="647"/>
      <c r="C254" s="647"/>
      <c r="D254" s="647"/>
      <c r="E254" s="647"/>
      <c r="F254" s="647"/>
      <c r="G254" s="648"/>
      <c r="H254" s="423">
        <f>SUMIF(G26:G245,"SB(VR)",H26:H245)</f>
        <v>1770.6</v>
      </c>
      <c r="I254" s="423">
        <f>SUMIF(G26:G245,"SB(VR)",I26:I245)</f>
        <v>1770.6</v>
      </c>
      <c r="J254" s="423">
        <f>SUMIF(G26:G245,"SB(VR)",J26:J245)</f>
        <v>1770.6</v>
      </c>
      <c r="K254" s="11"/>
      <c r="L254" s="11"/>
      <c r="M254" s="11"/>
      <c r="N254" s="11"/>
    </row>
    <row r="255" spans="1:16" ht="14.25" customHeight="1" x14ac:dyDescent="0.2">
      <c r="A255" s="640" t="s">
        <v>138</v>
      </c>
      <c r="B255" s="641"/>
      <c r="C255" s="641"/>
      <c r="D255" s="641"/>
      <c r="E255" s="641"/>
      <c r="F255" s="641"/>
      <c r="G255" s="642"/>
      <c r="H255" s="44">
        <f>SUMIF(G16:G239,"SB(ES)",H16:H239)</f>
        <v>4497.8</v>
      </c>
      <c r="I255" s="44">
        <f>SUMIF(G16:G240,"SB(ES)",I16:I240)</f>
        <v>122.8</v>
      </c>
      <c r="J255" s="44">
        <f>SUMIF(G16:G239,"SB(ES)",J16:J239)</f>
        <v>0</v>
      </c>
      <c r="K255" s="11"/>
      <c r="L255" s="11"/>
      <c r="M255" s="11"/>
      <c r="N255" s="11"/>
    </row>
    <row r="256" spans="1:16" ht="14.25" customHeight="1" x14ac:dyDescent="0.2">
      <c r="A256" s="640" t="s">
        <v>219</v>
      </c>
      <c r="B256" s="641"/>
      <c r="C256" s="641"/>
      <c r="D256" s="641"/>
      <c r="E256" s="641"/>
      <c r="F256" s="641"/>
      <c r="G256" s="642"/>
      <c r="H256" s="44">
        <f>SUMIF(G26:G240,"SB(VB)",H26:H240)</f>
        <v>0</v>
      </c>
      <c r="I256" s="44">
        <f>SUMIF(G26:G241,"SB(VB)",I26:I241)</f>
        <v>0</v>
      </c>
      <c r="J256" s="44">
        <f>SUMIF(G14:G240,"SB(VB)",J14:J240)</f>
        <v>44.7</v>
      </c>
      <c r="K256" s="11"/>
      <c r="L256" s="11"/>
      <c r="M256" s="11"/>
      <c r="N256" s="11"/>
    </row>
    <row r="257" spans="1:14" ht="29.25" customHeight="1" x14ac:dyDescent="0.2">
      <c r="A257" s="655" t="s">
        <v>268</v>
      </c>
      <c r="B257" s="656"/>
      <c r="C257" s="656"/>
      <c r="D257" s="656"/>
      <c r="E257" s="656"/>
      <c r="F257" s="656"/>
      <c r="G257" s="657"/>
      <c r="H257" s="44">
        <f>SUMIF(G24:G246,"SB(KP)",H24:H246)</f>
        <v>0</v>
      </c>
      <c r="I257" s="44">
        <f>SUMIF(G24:G246,"SB(KP)",I24:I246)</f>
        <v>0</v>
      </c>
      <c r="J257" s="44">
        <f>SUMIF(G24:G246,"SB(KP)",J24:J246)</f>
        <v>0</v>
      </c>
      <c r="K257" s="11"/>
      <c r="L257" s="11"/>
      <c r="M257" s="11"/>
      <c r="N257" s="11"/>
    </row>
    <row r="258" spans="1:14" ht="15.75" customHeight="1" x14ac:dyDescent="0.2">
      <c r="A258" s="661" t="s">
        <v>269</v>
      </c>
      <c r="B258" s="783"/>
      <c r="C258" s="783"/>
      <c r="D258" s="783"/>
      <c r="E258" s="783"/>
      <c r="F258" s="783"/>
      <c r="G258" s="784"/>
      <c r="H258" s="153">
        <f>SUMIF(G15:G245,"SB(KPP)",H15:H245)</f>
        <v>4877.8</v>
      </c>
      <c r="I258" s="153">
        <f>SUMIF(G13:G245,"SB(KPP)",I13:I245)</f>
        <v>4616.5</v>
      </c>
      <c r="J258" s="153">
        <f>SUMIF(G15:G245,"SB(KPP)",J15:J245)</f>
        <v>4746.7</v>
      </c>
      <c r="K258" s="11"/>
      <c r="L258" s="11"/>
      <c r="M258" s="11"/>
      <c r="N258" s="11"/>
    </row>
    <row r="259" spans="1:14" ht="14.25" customHeight="1" x14ac:dyDescent="0.2">
      <c r="A259" s="658" t="s">
        <v>88</v>
      </c>
      <c r="B259" s="659"/>
      <c r="C259" s="659"/>
      <c r="D259" s="659"/>
      <c r="E259" s="659"/>
      <c r="F259" s="659"/>
      <c r="G259" s="660"/>
      <c r="H259" s="153">
        <f>SUMIF(G26:G244,"SB(VRL)",H26:H244)</f>
        <v>644.20000000000005</v>
      </c>
      <c r="I259" s="153">
        <f>SUMIF(G14:G244,"SB(VRL)",I14:I244)</f>
        <v>0</v>
      </c>
      <c r="J259" s="153">
        <f>SUMIF(G14:G244,"SB(VRL)",J14:J244)</f>
        <v>0</v>
      </c>
      <c r="K259" s="11"/>
      <c r="L259" s="11"/>
      <c r="M259" s="11"/>
      <c r="N259" s="11"/>
    </row>
    <row r="260" spans="1:14" ht="14.25" customHeight="1" x14ac:dyDescent="0.2">
      <c r="A260" s="661" t="s">
        <v>89</v>
      </c>
      <c r="B260" s="659"/>
      <c r="C260" s="659"/>
      <c r="D260" s="659"/>
      <c r="E260" s="659"/>
      <c r="F260" s="659"/>
      <c r="G260" s="660"/>
      <c r="H260" s="153">
        <f>SUMIF(G14:G245,"SB(ŽPL)",H14:H245)</f>
        <v>491.6</v>
      </c>
      <c r="I260" s="153">
        <f>SUMIF(G26:G245,"SB(ŽPL)",I26:I245)</f>
        <v>0</v>
      </c>
      <c r="J260" s="153">
        <f>SUMIF(G26:G245,"SB(ŽPL)",J26:J245)</f>
        <v>0</v>
      </c>
      <c r="K260" s="11"/>
      <c r="L260" s="11"/>
      <c r="M260" s="11"/>
      <c r="N260" s="11"/>
    </row>
    <row r="261" spans="1:14" ht="14.25" customHeight="1" x14ac:dyDescent="0.2">
      <c r="A261" s="662" t="s">
        <v>148</v>
      </c>
      <c r="B261" s="663"/>
      <c r="C261" s="663"/>
      <c r="D261" s="663"/>
      <c r="E261" s="663"/>
      <c r="F261" s="663"/>
      <c r="G261" s="664"/>
      <c r="H261" s="153">
        <f>SUMIF(G14:G245,"SB(L)",H14:H245)</f>
        <v>918.6</v>
      </c>
      <c r="I261" s="153">
        <f>SUMIF(G14:G245,"SB(L)",I14:I245)</f>
        <v>0</v>
      </c>
      <c r="J261" s="153">
        <f>SUMIF(G14:G245,"SB(L)",J14:J245)</f>
        <v>0</v>
      </c>
      <c r="K261" s="11"/>
      <c r="L261" s="11"/>
      <c r="M261" s="11"/>
      <c r="N261" s="11"/>
    </row>
    <row r="262" spans="1:14" ht="14.25" customHeight="1" x14ac:dyDescent="0.2">
      <c r="A262" s="637" t="s">
        <v>15</v>
      </c>
      <c r="B262" s="638"/>
      <c r="C262" s="638"/>
      <c r="D262" s="638"/>
      <c r="E262" s="638"/>
      <c r="F262" s="638"/>
      <c r="G262" s="639"/>
      <c r="H262" s="154">
        <f>H265+H266+H267+H263+H264</f>
        <v>2782.2</v>
      </c>
      <c r="I262" s="154">
        <f>I265+I266+I267+I263+I264</f>
        <v>18288</v>
      </c>
      <c r="J262" s="154">
        <f t="shared" ref="J262" si="18">J265+J266+J267+J263+J264</f>
        <v>11408.8</v>
      </c>
      <c r="K262" s="11"/>
      <c r="L262" s="11"/>
      <c r="M262" s="11"/>
      <c r="N262" s="11"/>
    </row>
    <row r="263" spans="1:14" ht="14.25" customHeight="1" x14ac:dyDescent="0.2">
      <c r="A263" s="640" t="s">
        <v>21</v>
      </c>
      <c r="B263" s="641"/>
      <c r="C263" s="641"/>
      <c r="D263" s="641"/>
      <c r="E263" s="641"/>
      <c r="F263" s="641"/>
      <c r="G263" s="642"/>
      <c r="H263" s="44">
        <f>SUMIF(G12:G245,"ES",H12:H245)</f>
        <v>993.4</v>
      </c>
      <c r="I263" s="44">
        <f>SUMIF(G12:G245,"ES",I12:I245)</f>
        <v>1653</v>
      </c>
      <c r="J263" s="44">
        <f>SUMIF(G12:G245,"ES",J12:J245)</f>
        <v>1799.7</v>
      </c>
      <c r="K263" s="11"/>
      <c r="L263" s="11"/>
      <c r="M263" s="11"/>
      <c r="N263" s="11"/>
    </row>
    <row r="264" spans="1:14" ht="14.25" customHeight="1" x14ac:dyDescent="0.2">
      <c r="A264" s="643" t="s">
        <v>267</v>
      </c>
      <c r="B264" s="644"/>
      <c r="C264" s="644"/>
      <c r="D264" s="644"/>
      <c r="E264" s="644"/>
      <c r="F264" s="644"/>
      <c r="G264" s="645"/>
      <c r="H264" s="332">
        <f>SUMIF(G15:G244,"KPP(VIP)",H15:H244)</f>
        <v>0</v>
      </c>
      <c r="I264" s="332">
        <f>SUMIF(G15:G244,"KPP(VIP)",I15:I244)</f>
        <v>10000</v>
      </c>
      <c r="J264" s="417">
        <f>SUMIF(G15:G244,"KPP(VIP)",J15:J244)</f>
        <v>0</v>
      </c>
      <c r="K264" s="11"/>
      <c r="L264" s="11"/>
      <c r="M264" s="11"/>
      <c r="N264" s="11"/>
    </row>
    <row r="265" spans="1:14" ht="14.25" customHeight="1" x14ac:dyDescent="0.2">
      <c r="A265" s="643" t="s">
        <v>22</v>
      </c>
      <c r="B265" s="644"/>
      <c r="C265" s="644"/>
      <c r="D265" s="644"/>
      <c r="E265" s="644"/>
      <c r="F265" s="644"/>
      <c r="G265" s="645"/>
      <c r="H265" s="44">
        <f>SUMIF(G14:G245,"KVJUD",H14:H245)</f>
        <v>1662.4</v>
      </c>
      <c r="I265" s="44">
        <f>SUMIF(G16:G245,"KVJUD",I16:I245)</f>
        <v>1500</v>
      </c>
      <c r="J265" s="44">
        <f>SUMIF(G16:G245,"KVJUD",J16:J245)</f>
        <v>1000</v>
      </c>
      <c r="K265" s="39"/>
      <c r="L265" s="39"/>
      <c r="M265" s="39"/>
      <c r="N265" s="39"/>
    </row>
    <row r="266" spans="1:14" ht="14.25" customHeight="1" x14ac:dyDescent="0.2">
      <c r="A266" s="646" t="s">
        <v>23</v>
      </c>
      <c r="B266" s="647"/>
      <c r="C266" s="647"/>
      <c r="D266" s="647"/>
      <c r="E266" s="647"/>
      <c r="F266" s="647"/>
      <c r="G266" s="648"/>
      <c r="H266" s="44">
        <f>SUMIF(G26:G245,"LRVB",H26:H245)</f>
        <v>0</v>
      </c>
      <c r="I266" s="44">
        <f>SUMIF(G26:G245,"LRVB",I26:I245)</f>
        <v>5000</v>
      </c>
      <c r="J266" s="44">
        <f>SUMIF(G26:G245,"LRVB",J26:J245)</f>
        <v>8609.1</v>
      </c>
      <c r="K266" s="39"/>
      <c r="L266" s="39"/>
      <c r="M266" s="39"/>
      <c r="N266" s="39"/>
    </row>
    <row r="267" spans="1:14" ht="14.25" customHeight="1" x14ac:dyDescent="0.2">
      <c r="A267" s="649" t="s">
        <v>24</v>
      </c>
      <c r="B267" s="650"/>
      <c r="C267" s="650"/>
      <c r="D267" s="650"/>
      <c r="E267" s="650"/>
      <c r="F267" s="650"/>
      <c r="G267" s="651"/>
      <c r="H267" s="44">
        <f>SUMIF(G16:G245,"Kt",H16:H245)</f>
        <v>126.4</v>
      </c>
      <c r="I267" s="44">
        <f>SUMIF(G16:G245,"Kt",I16:I245)</f>
        <v>135</v>
      </c>
      <c r="J267" s="44">
        <f>SUMIF(G16:G245,"Kt",J16:J245)</f>
        <v>0</v>
      </c>
      <c r="K267" s="39"/>
      <c r="L267" s="39"/>
      <c r="M267" s="39"/>
      <c r="N267" s="39"/>
    </row>
    <row r="268" spans="1:14" ht="14.25" customHeight="1" thickBot="1" x14ac:dyDescent="0.25">
      <c r="A268" s="652" t="s">
        <v>16</v>
      </c>
      <c r="B268" s="653"/>
      <c r="C268" s="653"/>
      <c r="D268" s="653"/>
      <c r="E268" s="653"/>
      <c r="F268" s="653"/>
      <c r="G268" s="654"/>
      <c r="H268" s="155">
        <f>SUM(H250,H262)</f>
        <v>26028.7</v>
      </c>
      <c r="I268" s="155">
        <f>SUM(I250,I262)</f>
        <v>33922.6</v>
      </c>
      <c r="J268" s="155">
        <f>SUM(J250,J262)</f>
        <v>27564.6</v>
      </c>
      <c r="K268" s="39"/>
      <c r="L268" s="39"/>
      <c r="M268" s="39"/>
      <c r="N268" s="39"/>
    </row>
    <row r="269" spans="1:14" x14ac:dyDescent="0.2">
      <c r="G269" s="318"/>
      <c r="H269" s="319"/>
      <c r="I269" s="319"/>
      <c r="J269" s="319"/>
      <c r="K269" s="4"/>
    </row>
    <row r="270" spans="1:14" x14ac:dyDescent="0.2">
      <c r="G270" s="318"/>
      <c r="H270" s="4"/>
      <c r="I270" s="4"/>
      <c r="J270" s="4"/>
      <c r="K270" s="4"/>
    </row>
    <row r="271" spans="1:14" x14ac:dyDescent="0.2">
      <c r="G271" s="318"/>
      <c r="H271" s="328"/>
      <c r="I271" s="328"/>
      <c r="J271" s="328"/>
      <c r="K271" s="4"/>
    </row>
    <row r="272" spans="1:14" x14ac:dyDescent="0.2">
      <c r="A272" s="1"/>
      <c r="B272" s="1"/>
      <c r="C272" s="1"/>
      <c r="D272" s="1"/>
      <c r="E272" s="1"/>
      <c r="F272" s="1"/>
      <c r="G272" s="1"/>
      <c r="H272" s="39"/>
      <c r="I272" s="39"/>
      <c r="J272" s="39"/>
      <c r="K272" s="1"/>
      <c r="L272" s="1"/>
      <c r="M272" s="1"/>
      <c r="N272" s="1"/>
    </row>
    <row r="273" spans="1:14" x14ac:dyDescent="0.2">
      <c r="A273" s="1"/>
      <c r="B273" s="1"/>
      <c r="C273" s="1"/>
      <c r="D273" s="1"/>
      <c r="E273" s="1"/>
      <c r="F273" s="1"/>
      <c r="G273" s="1"/>
      <c r="H273" s="39"/>
      <c r="I273" s="39"/>
      <c r="J273" s="39"/>
      <c r="K273" s="1"/>
      <c r="L273" s="1"/>
      <c r="M273" s="1"/>
      <c r="N273" s="1"/>
    </row>
    <row r="274" spans="1:14" x14ac:dyDescent="0.2">
      <c r="I274" s="11"/>
      <c r="J274" s="11"/>
    </row>
  </sheetData>
  <mergeCells count="248">
    <mergeCell ref="I9:I11"/>
    <mergeCell ref="J9:J11"/>
    <mergeCell ref="K9:N9"/>
    <mergeCell ref="K10:K11"/>
    <mergeCell ref="L10:N10"/>
    <mergeCell ref="A12:N12"/>
    <mergeCell ref="E9:E11"/>
    <mergeCell ref="F9:F11"/>
    <mergeCell ref="G9:G11"/>
    <mergeCell ref="H9:H11"/>
    <mergeCell ref="A9:A11"/>
    <mergeCell ref="B9:B11"/>
    <mergeCell ref="C9:C11"/>
    <mergeCell ref="D9:D11"/>
    <mergeCell ref="F37:F39"/>
    <mergeCell ref="K37:K38"/>
    <mergeCell ref="E38:E39"/>
    <mergeCell ref="A13:N13"/>
    <mergeCell ref="B14:N14"/>
    <mergeCell ref="C15:N15"/>
    <mergeCell ref="D23:D25"/>
    <mergeCell ref="K23:K24"/>
    <mergeCell ref="E24:E25"/>
    <mergeCell ref="E27:E29"/>
    <mergeCell ref="K28:K29"/>
    <mergeCell ref="A30:A31"/>
    <mergeCell ref="B30:B31"/>
    <mergeCell ref="C30:C31"/>
    <mergeCell ref="D30:D31"/>
    <mergeCell ref="F30:F31"/>
    <mergeCell ref="A26:A29"/>
    <mergeCell ref="B26:B29"/>
    <mergeCell ref="C26:C29"/>
    <mergeCell ref="D26:D29"/>
    <mergeCell ref="F26:F29"/>
    <mergeCell ref="D40:D41"/>
    <mergeCell ref="F40:F41"/>
    <mergeCell ref="D32:D34"/>
    <mergeCell ref="K32:K33"/>
    <mergeCell ref="E33:E34"/>
    <mergeCell ref="D35:D36"/>
    <mergeCell ref="K46:K47"/>
    <mergeCell ref="A51:A53"/>
    <mergeCell ref="B51:B53"/>
    <mergeCell ref="C51:C53"/>
    <mergeCell ref="D51:D53"/>
    <mergeCell ref="F51:F53"/>
    <mergeCell ref="K51:K52"/>
    <mergeCell ref="A46:A50"/>
    <mergeCell ref="B46:B50"/>
    <mergeCell ref="C46:C50"/>
    <mergeCell ref="D46:D50"/>
    <mergeCell ref="F46:F50"/>
    <mergeCell ref="E43:E45"/>
    <mergeCell ref="D43:D45"/>
    <mergeCell ref="A37:A39"/>
    <mergeCell ref="B37:B39"/>
    <mergeCell ref="C37:C39"/>
    <mergeCell ref="D37:D39"/>
    <mergeCell ref="A64:A67"/>
    <mergeCell ref="B64:B67"/>
    <mergeCell ref="C64:C67"/>
    <mergeCell ref="D64:D65"/>
    <mergeCell ref="E64:E67"/>
    <mergeCell ref="D54:D55"/>
    <mergeCell ref="E54:E55"/>
    <mergeCell ref="F54:F55"/>
    <mergeCell ref="D56:D57"/>
    <mergeCell ref="E56:E57"/>
    <mergeCell ref="F56:F57"/>
    <mergeCell ref="D59:D61"/>
    <mergeCell ref="E59:E63"/>
    <mergeCell ref="D71:D72"/>
    <mergeCell ref="E71:E72"/>
    <mergeCell ref="F71:F72"/>
    <mergeCell ref="K71:K72"/>
    <mergeCell ref="D78:D79"/>
    <mergeCell ref="E78:E79"/>
    <mergeCell ref="F78:F79"/>
    <mergeCell ref="F64:F67"/>
    <mergeCell ref="K64:K65"/>
    <mergeCell ref="D68:D70"/>
    <mergeCell ref="F68:F70"/>
    <mergeCell ref="D74:D75"/>
    <mergeCell ref="E74:E77"/>
    <mergeCell ref="D91:D93"/>
    <mergeCell ref="E91:E93"/>
    <mergeCell ref="D94:D95"/>
    <mergeCell ref="M94:M95"/>
    <mergeCell ref="K81:K82"/>
    <mergeCell ref="D87:D88"/>
    <mergeCell ref="D89:D90"/>
    <mergeCell ref="A80:A82"/>
    <mergeCell ref="B80:B82"/>
    <mergeCell ref="C80:C82"/>
    <mergeCell ref="D80:D82"/>
    <mergeCell ref="E80:E82"/>
    <mergeCell ref="F80:F82"/>
    <mergeCell ref="K89:K90"/>
    <mergeCell ref="E84:E86"/>
    <mergeCell ref="C108:G108"/>
    <mergeCell ref="C109:N109"/>
    <mergeCell ref="D114:D115"/>
    <mergeCell ref="D118:D119"/>
    <mergeCell ref="K118:K119"/>
    <mergeCell ref="D98:D101"/>
    <mergeCell ref="E98:E100"/>
    <mergeCell ref="K99:K100"/>
    <mergeCell ref="K104:K106"/>
    <mergeCell ref="E110:E112"/>
    <mergeCell ref="D122:D123"/>
    <mergeCell ref="K122:K123"/>
    <mergeCell ref="A124:A125"/>
    <mergeCell ref="B124:B125"/>
    <mergeCell ref="C124:C125"/>
    <mergeCell ref="D124:D125"/>
    <mergeCell ref="E124:E125"/>
    <mergeCell ref="F124:F125"/>
    <mergeCell ref="K124:K125"/>
    <mergeCell ref="D132:D133"/>
    <mergeCell ref="E132:E133"/>
    <mergeCell ref="F132:F133"/>
    <mergeCell ref="L124:L125"/>
    <mergeCell ref="M124:M125"/>
    <mergeCell ref="N124:N125"/>
    <mergeCell ref="A126:A128"/>
    <mergeCell ref="B126:B128"/>
    <mergeCell ref="C126:C128"/>
    <mergeCell ref="D126:D128"/>
    <mergeCell ref="E126:E128"/>
    <mergeCell ref="F126:F128"/>
    <mergeCell ref="A132:A133"/>
    <mergeCell ref="B132:B133"/>
    <mergeCell ref="C132:C133"/>
    <mergeCell ref="K146:K148"/>
    <mergeCell ref="C150:G150"/>
    <mergeCell ref="K150:N150"/>
    <mergeCell ref="C151:N151"/>
    <mergeCell ref="A146:A149"/>
    <mergeCell ref="B146:B149"/>
    <mergeCell ref="C146:C149"/>
    <mergeCell ref="D146:D148"/>
    <mergeCell ref="D134:D135"/>
    <mergeCell ref="D138:D139"/>
    <mergeCell ref="E138:E139"/>
    <mergeCell ref="D141:D143"/>
    <mergeCell ref="F146:F149"/>
    <mergeCell ref="K160:K161"/>
    <mergeCell ref="K163:K164"/>
    <mergeCell ref="D167:D168"/>
    <mergeCell ref="E157:E159"/>
    <mergeCell ref="K167:K168"/>
    <mergeCell ref="B182:B183"/>
    <mergeCell ref="C182:C183"/>
    <mergeCell ref="D182:D183"/>
    <mergeCell ref="E182:E183"/>
    <mergeCell ref="D170:D171"/>
    <mergeCell ref="K170:K171"/>
    <mergeCell ref="F173:F175"/>
    <mergeCell ref="D176:D179"/>
    <mergeCell ref="E176:E179"/>
    <mergeCell ref="K185:K186"/>
    <mergeCell ref="A187:A189"/>
    <mergeCell ref="B187:B189"/>
    <mergeCell ref="C187:C189"/>
    <mergeCell ref="D187:D189"/>
    <mergeCell ref="E187:E189"/>
    <mergeCell ref="F187:F189"/>
    <mergeCell ref="A184:A185"/>
    <mergeCell ref="B184:B185"/>
    <mergeCell ref="C184:C185"/>
    <mergeCell ref="D184:D186"/>
    <mergeCell ref="E184:E186"/>
    <mergeCell ref="K191:K192"/>
    <mergeCell ref="C195:G195"/>
    <mergeCell ref="K195:N195"/>
    <mergeCell ref="C196:N196"/>
    <mergeCell ref="A191:A193"/>
    <mergeCell ref="B191:B193"/>
    <mergeCell ref="C191:C193"/>
    <mergeCell ref="D191:D193"/>
    <mergeCell ref="E191:E193"/>
    <mergeCell ref="K226:K227"/>
    <mergeCell ref="D228:D229"/>
    <mergeCell ref="E221:E225"/>
    <mergeCell ref="F221:F225"/>
    <mergeCell ref="K223:K224"/>
    <mergeCell ref="K243:N243"/>
    <mergeCell ref="B244:G244"/>
    <mergeCell ref="K244:N244"/>
    <mergeCell ref="K219:K220"/>
    <mergeCell ref="B221:B225"/>
    <mergeCell ref="C221:C225"/>
    <mergeCell ref="D221:D222"/>
    <mergeCell ref="K245:N245"/>
    <mergeCell ref="D239:D242"/>
    <mergeCell ref="E239:E242"/>
    <mergeCell ref="F239:F242"/>
    <mergeCell ref="C243:G243"/>
    <mergeCell ref="A267:G267"/>
    <mergeCell ref="A268:G268"/>
    <mergeCell ref="K1:N1"/>
    <mergeCell ref="A5:N5"/>
    <mergeCell ref="A6:N6"/>
    <mergeCell ref="A7:N7"/>
    <mergeCell ref="K8:N8"/>
    <mergeCell ref="D16:D18"/>
    <mergeCell ref="E16:E18"/>
    <mergeCell ref="A260:G260"/>
    <mergeCell ref="A261:G261"/>
    <mergeCell ref="A262:G262"/>
    <mergeCell ref="A263:G263"/>
    <mergeCell ref="A264:G264"/>
    <mergeCell ref="A265:G265"/>
    <mergeCell ref="A254:G254"/>
    <mergeCell ref="A255:G255"/>
    <mergeCell ref="A256:G256"/>
    <mergeCell ref="D226:D227"/>
    <mergeCell ref="A182:A183"/>
    <mergeCell ref="B245:G245"/>
    <mergeCell ref="A221:A225"/>
    <mergeCell ref="D216:D218"/>
    <mergeCell ref="F191:F193"/>
    <mergeCell ref="C203:C209"/>
    <mergeCell ref="C211:C215"/>
    <mergeCell ref="A173:A175"/>
    <mergeCell ref="B173:B175"/>
    <mergeCell ref="C173:C175"/>
    <mergeCell ref="D173:D175"/>
    <mergeCell ref="E173:E175"/>
    <mergeCell ref="A266:G266"/>
    <mergeCell ref="A251:G251"/>
    <mergeCell ref="A252:G252"/>
    <mergeCell ref="A253:G253"/>
    <mergeCell ref="D230:D231"/>
    <mergeCell ref="E233:E235"/>
    <mergeCell ref="F233:F235"/>
    <mergeCell ref="D236:D237"/>
    <mergeCell ref="A219:A220"/>
    <mergeCell ref="B219:B220"/>
    <mergeCell ref="C219:C220"/>
    <mergeCell ref="D219:D220"/>
    <mergeCell ref="A257:G257"/>
    <mergeCell ref="A258:G258"/>
    <mergeCell ref="A259:G259"/>
    <mergeCell ref="A248:G248"/>
    <mergeCell ref="A249:G249"/>
    <mergeCell ref="A250:G250"/>
  </mergeCells>
  <printOptions horizontalCentered="1"/>
  <pageMargins left="0.59055118110236227" right="0.19685039370078741" top="0.59055118110236227" bottom="0.39370078740157483" header="0" footer="0"/>
  <pageSetup paperSize="9" scale="69" orientation="portrait" r:id="rId1"/>
  <headerFooter alignWithMargins="0"/>
  <rowBreaks count="2" manualBreakCount="2">
    <brk id="58" max="13" man="1"/>
    <brk id="175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6 programa</vt:lpstr>
      <vt:lpstr>'6 programa'!Print_Area</vt:lpstr>
      <vt:lpstr>'6 programa'!Print_Titles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Audra Cepiene</cp:lastModifiedBy>
  <cp:lastPrinted>2018-12-19T08:48:42Z</cp:lastPrinted>
  <dcterms:created xsi:type="dcterms:W3CDTF">2007-07-27T10:32:34Z</dcterms:created>
  <dcterms:modified xsi:type="dcterms:W3CDTF">2018-12-19T11:55:07Z</dcterms:modified>
</cp:coreProperties>
</file>