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Demidova\Desktop\sprendimai\"/>
    </mc:Choice>
  </mc:AlternateContent>
  <bookViews>
    <workbookView xWindow="480" yWindow="870" windowWidth="27795" windowHeight="11550"/>
  </bookViews>
  <sheets>
    <sheet name="5 programa" sheetId="6" r:id="rId1"/>
    <sheet name="Aiškinamoji lentelė " sheetId="2" state="hidden" r:id="rId2"/>
    <sheet name="Lyginamasis variantas" sheetId="5" state="hidden" r:id="rId3"/>
  </sheets>
  <definedNames>
    <definedName name="_xlnm.Print_Area" localSheetId="0">'5 programa'!$A$1:$N$170</definedName>
    <definedName name="_xlnm.Print_Area" localSheetId="1">'Aiškinamoji lentelė '!$A$1:$R$159</definedName>
    <definedName name="_xlnm.Print_Area" localSheetId="2">'Lyginamasis variantas'!$A$1:$U$148</definedName>
    <definedName name="_xlnm.Print_Titles" localSheetId="0">'5 programa'!$9:$11</definedName>
    <definedName name="_xlnm.Print_Titles" localSheetId="1">'Aiškinamoji lentelė '!$6:$8</definedName>
    <definedName name="_xlnm.Print_Titles" localSheetId="2">'Lyginamasis variantas'!$8:$10</definedName>
  </definedNames>
  <calcPr calcId="162913"/>
</workbook>
</file>

<file path=xl/calcChain.xml><?xml version="1.0" encoding="utf-8"?>
<calcChain xmlns="http://schemas.openxmlformats.org/spreadsheetml/2006/main">
  <c r="K78" i="2" l="1"/>
  <c r="H23" i="6" l="1"/>
  <c r="K26" i="2"/>
  <c r="H28" i="6" l="1"/>
  <c r="H76" i="6" l="1"/>
  <c r="M60" i="2"/>
  <c r="I73" i="6" l="1"/>
  <c r="J99" i="6" l="1"/>
  <c r="K50" i="2" l="1"/>
  <c r="J160" i="6" l="1"/>
  <c r="I160" i="6"/>
  <c r="J129" i="6"/>
  <c r="I129" i="6"/>
  <c r="H129" i="6"/>
  <c r="I117" i="6"/>
  <c r="J117" i="6"/>
  <c r="H117" i="6"/>
  <c r="H99" i="6" l="1"/>
  <c r="I99" i="6" l="1"/>
  <c r="M91" i="2"/>
  <c r="L78" i="2" l="1"/>
  <c r="H67" i="6" l="1"/>
  <c r="H130" i="6" s="1"/>
  <c r="I67" i="6"/>
  <c r="I130" i="6" s="1"/>
  <c r="J67" i="6"/>
  <c r="J130" i="6" s="1"/>
  <c r="L62" i="2"/>
  <c r="I54" i="6"/>
  <c r="J54" i="6"/>
  <c r="H54" i="6"/>
  <c r="H55" i="6" s="1"/>
  <c r="L26" i="2"/>
  <c r="H21" i="6"/>
  <c r="I21" i="6"/>
  <c r="H40" i="6"/>
  <c r="H37" i="6"/>
  <c r="H34" i="6"/>
  <c r="H29" i="6"/>
  <c r="H31" i="6" l="1"/>
  <c r="H160" i="6"/>
  <c r="H41" i="6"/>
  <c r="J165" i="6"/>
  <c r="I165" i="6"/>
  <c r="H165" i="6"/>
  <c r="J164" i="6"/>
  <c r="I164" i="6"/>
  <c r="H164" i="6"/>
  <c r="J163" i="6"/>
  <c r="I163" i="6"/>
  <c r="H163" i="6"/>
  <c r="J161" i="6"/>
  <c r="I161" i="6"/>
  <c r="J159" i="6"/>
  <c r="I159" i="6"/>
  <c r="H159" i="6"/>
  <c r="J158" i="6"/>
  <c r="I158" i="6"/>
  <c r="H158" i="6"/>
  <c r="J157" i="6"/>
  <c r="I157" i="6"/>
  <c r="H157" i="6"/>
  <c r="J156" i="6"/>
  <c r="I156" i="6"/>
  <c r="J155" i="6"/>
  <c r="I155" i="6"/>
  <c r="H155" i="6"/>
  <c r="J154" i="6"/>
  <c r="I154" i="6"/>
  <c r="J153" i="6"/>
  <c r="I153" i="6"/>
  <c r="H153" i="6"/>
  <c r="J152" i="6"/>
  <c r="I152" i="6"/>
  <c r="H152" i="6"/>
  <c r="J151" i="6"/>
  <c r="I151" i="6"/>
  <c r="H151" i="6"/>
  <c r="J150" i="6"/>
  <c r="J140" i="6"/>
  <c r="I140" i="6"/>
  <c r="H140" i="6"/>
  <c r="J135" i="6"/>
  <c r="I135" i="6"/>
  <c r="H135" i="6"/>
  <c r="H150" i="6"/>
  <c r="I150" i="6"/>
  <c r="J55" i="6"/>
  <c r="I55" i="6"/>
  <c r="J40" i="6"/>
  <c r="I40" i="6"/>
  <c r="J37" i="6"/>
  <c r="I37" i="6"/>
  <c r="J34" i="6"/>
  <c r="I34" i="6"/>
  <c r="J31" i="6"/>
  <c r="I31" i="6"/>
  <c r="J28" i="6"/>
  <c r="I28" i="6"/>
  <c r="J21" i="6"/>
  <c r="I162" i="6" l="1"/>
  <c r="J41" i="6"/>
  <c r="I41" i="6"/>
  <c r="H162" i="6"/>
  <c r="J162" i="6"/>
  <c r="I149" i="6"/>
  <c r="I148" i="6" s="1"/>
  <c r="J149" i="6"/>
  <c r="J148" i="6" s="1"/>
  <c r="H161" i="6"/>
  <c r="H141" i="6"/>
  <c r="H156" i="6"/>
  <c r="I141" i="6"/>
  <c r="J141" i="6"/>
  <c r="H154" i="6"/>
  <c r="K73" i="2"/>
  <c r="K91" i="2" s="1"/>
  <c r="I166" i="6" l="1"/>
  <c r="J166" i="6"/>
  <c r="H142" i="6"/>
  <c r="H143" i="6" s="1"/>
  <c r="J142" i="6"/>
  <c r="J143" i="6" s="1"/>
  <c r="I142" i="6"/>
  <c r="I143" i="6" s="1"/>
  <c r="H149" i="6"/>
  <c r="H148" i="6" s="1"/>
  <c r="H166" i="6" s="1"/>
  <c r="M29" i="2" l="1"/>
  <c r="M50" i="2"/>
  <c r="M62" i="2"/>
  <c r="M109" i="2"/>
  <c r="M120" i="2"/>
  <c r="J50" i="2" l="1"/>
  <c r="J26" i="2" l="1"/>
  <c r="K27" i="2" l="1"/>
  <c r="L120" i="2" l="1"/>
  <c r="L109" i="2" l="1"/>
  <c r="K151" i="2" l="1"/>
  <c r="L151" i="2"/>
  <c r="M151" i="2"/>
  <c r="L152" i="2"/>
  <c r="K152" i="2"/>
  <c r="L148" i="2"/>
  <c r="J62" i="2"/>
  <c r="J150" i="2"/>
  <c r="L50" i="2"/>
  <c r="K62" i="2"/>
  <c r="L91" i="2"/>
  <c r="K120" i="2"/>
  <c r="K126" i="2"/>
  <c r="L132" i="2"/>
  <c r="K132" i="2"/>
  <c r="J86" i="2" l="1"/>
  <c r="K150" i="2"/>
  <c r="J90" i="2"/>
  <c r="J129" i="2" l="1"/>
  <c r="J120" i="2" l="1"/>
  <c r="M38" i="2" l="1"/>
  <c r="L38" i="2"/>
  <c r="K38" i="2"/>
  <c r="J38" i="2"/>
  <c r="M35" i="2"/>
  <c r="L35" i="2"/>
  <c r="K35" i="2"/>
  <c r="J35" i="2"/>
  <c r="O71" i="5" l="1"/>
  <c r="I71" i="5"/>
  <c r="M117" i="5" l="1"/>
  <c r="M119" i="5" s="1"/>
  <c r="I117" i="5"/>
  <c r="J117" i="5" s="1"/>
  <c r="O72" i="5"/>
  <c r="L72" i="5"/>
  <c r="I72" i="5"/>
  <c r="J85" i="2"/>
  <c r="J80" i="2"/>
  <c r="I76" i="5" l="1"/>
  <c r="M96" i="5" l="1"/>
  <c r="J96" i="5"/>
  <c r="K143" i="2" l="1"/>
  <c r="K87" i="5" l="1"/>
  <c r="L87" i="5"/>
  <c r="N72" i="5"/>
  <c r="P72" i="5" s="1"/>
  <c r="N71" i="5"/>
  <c r="P71" i="5" s="1"/>
  <c r="L71" i="5"/>
  <c r="L70" i="5"/>
  <c r="K72" i="5"/>
  <c r="M72" i="5" s="1"/>
  <c r="K71" i="5"/>
  <c r="K70" i="5"/>
  <c r="I75" i="5"/>
  <c r="I70" i="5"/>
  <c r="H76" i="5"/>
  <c r="J76" i="5" s="1"/>
  <c r="H75" i="5"/>
  <c r="H72" i="5"/>
  <c r="J72" i="5" s="1"/>
  <c r="H71" i="5"/>
  <c r="J71" i="5" s="1"/>
  <c r="H70" i="5"/>
  <c r="M157" i="2" l="1"/>
  <c r="L157" i="2"/>
  <c r="M156" i="2"/>
  <c r="L156" i="2"/>
  <c r="M155" i="2"/>
  <c r="L155" i="2"/>
  <c r="M153" i="2"/>
  <c r="L153" i="2"/>
  <c r="M152" i="2"/>
  <c r="M150" i="2"/>
  <c r="L150" i="2"/>
  <c r="M149" i="2"/>
  <c r="L149" i="2"/>
  <c r="M148" i="2"/>
  <c r="M147" i="2"/>
  <c r="L147" i="2"/>
  <c r="M146" i="2"/>
  <c r="L146" i="2"/>
  <c r="M145" i="2"/>
  <c r="L145" i="2"/>
  <c r="K145" i="2"/>
  <c r="L144" i="2"/>
  <c r="L143" i="2"/>
  <c r="L142" i="2"/>
  <c r="L141" i="2" l="1"/>
  <c r="L140" i="2" s="1"/>
  <c r="J151" i="2"/>
  <c r="J152" i="2"/>
  <c r="M110" i="5" l="1"/>
  <c r="P110" i="5" l="1"/>
  <c r="K95" i="2"/>
  <c r="K109" i="2" s="1"/>
  <c r="K146" i="2"/>
  <c r="J83" i="2" l="1"/>
  <c r="J91" i="2" s="1"/>
  <c r="K29" i="2"/>
  <c r="L29" i="2"/>
  <c r="J29" i="2"/>
  <c r="L126" i="2" l="1"/>
  <c r="L51" i="2"/>
  <c r="L32" i="2"/>
  <c r="L18" i="2"/>
  <c r="L39" i="2" l="1"/>
  <c r="L133" i="2"/>
  <c r="L121" i="2"/>
  <c r="L154" i="2"/>
  <c r="L158" i="2" l="1"/>
  <c r="L134" i="2"/>
  <c r="L135" i="2" s="1"/>
  <c r="L101" i="5" l="1"/>
  <c r="M101" i="5"/>
  <c r="J101" i="5"/>
  <c r="I41" i="5" l="1"/>
  <c r="M49" i="5"/>
  <c r="J49" i="5" l="1"/>
  <c r="L31" i="5"/>
  <c r="M59" i="5"/>
  <c r="M37" i="5"/>
  <c r="J37" i="5"/>
  <c r="P37" i="5"/>
  <c r="O37" i="5"/>
  <c r="N37" i="5"/>
  <c r="L37" i="5"/>
  <c r="K37" i="5"/>
  <c r="I37" i="5"/>
  <c r="H37" i="5"/>
  <c r="K31" i="5"/>
  <c r="I31" i="5"/>
  <c r="M31" i="5"/>
  <c r="J31" i="5"/>
  <c r="L86" i="5" l="1"/>
  <c r="M86" i="5" l="1"/>
  <c r="I86" i="5"/>
  <c r="M34" i="5"/>
  <c r="M38" i="5" s="1"/>
  <c r="N133" i="5"/>
  <c r="N140" i="5"/>
  <c r="N144" i="5"/>
  <c r="N143" i="5"/>
  <c r="N142" i="5"/>
  <c r="N139" i="5"/>
  <c r="N138" i="5"/>
  <c r="N137" i="5"/>
  <c r="N136" i="5"/>
  <c r="N135" i="5"/>
  <c r="N134" i="5"/>
  <c r="N132" i="5"/>
  <c r="N131" i="5"/>
  <c r="N130" i="5"/>
  <c r="N129" i="5"/>
  <c r="N20" i="5"/>
  <c r="N28" i="5"/>
  <c r="N31" i="5"/>
  <c r="N34" i="5"/>
  <c r="N49" i="5"/>
  <c r="N50" i="5" s="1"/>
  <c r="N59" i="5"/>
  <c r="N86" i="5"/>
  <c r="N101" i="5"/>
  <c r="N110" i="5"/>
  <c r="N115" i="5"/>
  <c r="N119" i="5"/>
  <c r="O129" i="5"/>
  <c r="O144" i="5"/>
  <c r="O143" i="5"/>
  <c r="O142" i="5"/>
  <c r="O140" i="5"/>
  <c r="O139" i="5"/>
  <c r="O138" i="5"/>
  <c r="O137" i="5"/>
  <c r="O136" i="5"/>
  <c r="O135" i="5"/>
  <c r="O134" i="5"/>
  <c r="O133" i="5"/>
  <c r="O132" i="5"/>
  <c r="O131" i="5"/>
  <c r="O130" i="5"/>
  <c r="O119" i="5"/>
  <c r="O115" i="5"/>
  <c r="O110" i="5"/>
  <c r="O101" i="5"/>
  <c r="O86" i="5"/>
  <c r="O59" i="5"/>
  <c r="O49" i="5"/>
  <c r="O50" i="5" s="1"/>
  <c r="O34" i="5"/>
  <c r="O31" i="5"/>
  <c r="O28" i="5"/>
  <c r="O20" i="5"/>
  <c r="J34" i="5"/>
  <c r="J38" i="5" s="1"/>
  <c r="N120" i="5" l="1"/>
  <c r="N111" i="5"/>
  <c r="N38" i="5"/>
  <c r="O38" i="5"/>
  <c r="O141" i="5"/>
  <c r="N141" i="5"/>
  <c r="N128" i="5"/>
  <c r="N127" i="5" s="1"/>
  <c r="O120" i="5"/>
  <c r="O111" i="5"/>
  <c r="O128" i="5"/>
  <c r="O127" i="5" s="1"/>
  <c r="N121" i="5" l="1"/>
  <c r="N122" i="5" s="1"/>
  <c r="O145" i="5"/>
  <c r="O121" i="5"/>
  <c r="O122" i="5" s="1"/>
  <c r="N145" i="5"/>
  <c r="I136" i="5"/>
  <c r="J110" i="5" l="1"/>
  <c r="J119" i="5"/>
  <c r="P136" i="5"/>
  <c r="L136" i="5"/>
  <c r="K136" i="5"/>
  <c r="H136" i="5"/>
  <c r="M136" i="5" l="1"/>
  <c r="J136" i="5"/>
  <c r="M50" i="5" l="1"/>
  <c r="J50" i="5"/>
  <c r="M111" i="5"/>
  <c r="M120" i="5"/>
  <c r="J120" i="5"/>
  <c r="M121" i="5" l="1"/>
  <c r="M122" i="5" s="1"/>
  <c r="J86" i="5" l="1"/>
  <c r="J111" i="5" l="1"/>
  <c r="J121" i="5" s="1"/>
  <c r="J122" i="5" s="1"/>
  <c r="L144" i="5" l="1"/>
  <c r="L143" i="5"/>
  <c r="L142" i="5"/>
  <c r="L140" i="5"/>
  <c r="L139" i="5"/>
  <c r="L138" i="5"/>
  <c r="L137" i="5"/>
  <c r="L135" i="5"/>
  <c r="L134" i="5"/>
  <c r="L133" i="5"/>
  <c r="L132" i="5"/>
  <c r="L131" i="5"/>
  <c r="L130" i="5"/>
  <c r="L129" i="5"/>
  <c r="I138" i="5"/>
  <c r="I144" i="5"/>
  <c r="I143" i="5"/>
  <c r="I142" i="5"/>
  <c r="I139" i="5"/>
  <c r="I137" i="5"/>
  <c r="I135" i="5"/>
  <c r="I134" i="5"/>
  <c r="I133" i="5"/>
  <c r="I132" i="5"/>
  <c r="I131" i="5"/>
  <c r="I130" i="5"/>
  <c r="L119" i="5"/>
  <c r="L115" i="5"/>
  <c r="L110" i="5"/>
  <c r="L59" i="5"/>
  <c r="L49" i="5"/>
  <c r="L50" i="5" s="1"/>
  <c r="L34" i="5"/>
  <c r="L28" i="5"/>
  <c r="L20" i="5"/>
  <c r="I119" i="5"/>
  <c r="I115" i="5"/>
  <c r="I110" i="5"/>
  <c r="I87" i="5"/>
  <c r="I101" i="5" s="1"/>
  <c r="I140" i="5"/>
  <c r="I59" i="5"/>
  <c r="I49" i="5"/>
  <c r="I50" i="5" s="1"/>
  <c r="I34" i="5"/>
  <c r="I28" i="5"/>
  <c r="I20" i="5"/>
  <c r="P144" i="5"/>
  <c r="K144" i="5"/>
  <c r="H144" i="5"/>
  <c r="P143" i="5"/>
  <c r="K143" i="5"/>
  <c r="H143" i="5"/>
  <c r="P142" i="5"/>
  <c r="K142" i="5"/>
  <c r="H142" i="5"/>
  <c r="P140" i="5"/>
  <c r="K140" i="5"/>
  <c r="P139" i="5"/>
  <c r="K139" i="5"/>
  <c r="H139" i="5"/>
  <c r="P138" i="5"/>
  <c r="K138" i="5"/>
  <c r="H138" i="5"/>
  <c r="P137" i="5"/>
  <c r="K137" i="5"/>
  <c r="H137" i="5"/>
  <c r="P135" i="5"/>
  <c r="K135" i="5"/>
  <c r="H135" i="5"/>
  <c r="P134" i="5"/>
  <c r="K134" i="5"/>
  <c r="H134" i="5"/>
  <c r="P133" i="5"/>
  <c r="K133" i="5"/>
  <c r="H133" i="5"/>
  <c r="P132" i="5"/>
  <c r="K132" i="5"/>
  <c r="H132" i="5"/>
  <c r="P131" i="5"/>
  <c r="K131" i="5"/>
  <c r="H131" i="5"/>
  <c r="P130" i="5"/>
  <c r="K130" i="5"/>
  <c r="H130" i="5"/>
  <c r="P129" i="5"/>
  <c r="K129" i="5"/>
  <c r="P119" i="5"/>
  <c r="K119" i="5"/>
  <c r="H119" i="5"/>
  <c r="P115" i="5"/>
  <c r="K115" i="5"/>
  <c r="H115" i="5"/>
  <c r="K110" i="5"/>
  <c r="H110" i="5"/>
  <c r="P101" i="5"/>
  <c r="K101" i="5"/>
  <c r="H87" i="5"/>
  <c r="H101" i="5" s="1"/>
  <c r="P86" i="5"/>
  <c r="K86" i="5"/>
  <c r="H140" i="5"/>
  <c r="P59" i="5"/>
  <c r="K59" i="5"/>
  <c r="H59" i="5"/>
  <c r="P49" i="5"/>
  <c r="P50" i="5" s="1"/>
  <c r="K49" i="5"/>
  <c r="K50" i="5" s="1"/>
  <c r="H49" i="5"/>
  <c r="H50" i="5" s="1"/>
  <c r="P34" i="5"/>
  <c r="K34" i="5"/>
  <c r="H34" i="5"/>
  <c r="P31" i="5"/>
  <c r="H31" i="5"/>
  <c r="P28" i="5"/>
  <c r="K28" i="5"/>
  <c r="H28" i="5"/>
  <c r="P20" i="5"/>
  <c r="K20" i="5"/>
  <c r="H20" i="5"/>
  <c r="L38" i="5" l="1"/>
  <c r="K38" i="5"/>
  <c r="P38" i="5"/>
  <c r="I38" i="5"/>
  <c r="H38" i="5"/>
  <c r="M131" i="5"/>
  <c r="M135" i="5"/>
  <c r="M140" i="5"/>
  <c r="M132" i="5"/>
  <c r="M137" i="5"/>
  <c r="M142" i="5"/>
  <c r="M129" i="5"/>
  <c r="M133" i="5"/>
  <c r="M138" i="5"/>
  <c r="M143" i="5"/>
  <c r="M130" i="5"/>
  <c r="M134" i="5"/>
  <c r="M139" i="5"/>
  <c r="M144" i="5"/>
  <c r="I141" i="5"/>
  <c r="K120" i="5"/>
  <c r="H129" i="5"/>
  <c r="H128" i="5" s="1"/>
  <c r="H127" i="5" s="1"/>
  <c r="I111" i="5"/>
  <c r="I120" i="5"/>
  <c r="I129" i="5"/>
  <c r="I128" i="5" s="1"/>
  <c r="I127" i="5" s="1"/>
  <c r="P111" i="5"/>
  <c r="H120" i="5"/>
  <c r="L111" i="5"/>
  <c r="H86" i="5"/>
  <c r="H111" i="5" s="1"/>
  <c r="K111" i="5"/>
  <c r="K121" i="5" s="1"/>
  <c r="K122" i="5" s="1"/>
  <c r="P120" i="5"/>
  <c r="L120" i="5"/>
  <c r="J133" i="5"/>
  <c r="J139" i="5"/>
  <c r="J144" i="5"/>
  <c r="J130" i="5"/>
  <c r="J134" i="5"/>
  <c r="J140" i="5"/>
  <c r="J138" i="5"/>
  <c r="J131" i="5"/>
  <c r="J135" i="5"/>
  <c r="J142" i="5"/>
  <c r="J132" i="5"/>
  <c r="J137" i="5"/>
  <c r="J143" i="5"/>
  <c r="L141" i="5"/>
  <c r="H141" i="5"/>
  <c r="P141" i="5"/>
  <c r="K128" i="5"/>
  <c r="K127" i="5" s="1"/>
  <c r="P128" i="5"/>
  <c r="P127" i="5" s="1"/>
  <c r="K141" i="5"/>
  <c r="M141" i="5" l="1"/>
  <c r="L121" i="5"/>
  <c r="L122" i="5" s="1"/>
  <c r="I121" i="5"/>
  <c r="I122" i="5" s="1"/>
  <c r="J129" i="5"/>
  <c r="P121" i="5"/>
  <c r="P122" i="5" s="1"/>
  <c r="H121" i="5"/>
  <c r="H122" i="5" s="1"/>
  <c r="K145" i="5"/>
  <c r="H145" i="5"/>
  <c r="P145" i="5"/>
  <c r="L128" i="5" l="1"/>
  <c r="J141" i="5"/>
  <c r="L127" i="5" l="1"/>
  <c r="M127" i="5" s="1"/>
  <c r="M128" i="5"/>
  <c r="J128" i="5"/>
  <c r="L145" i="5" l="1"/>
  <c r="M145" i="5" s="1"/>
  <c r="I145" i="5"/>
  <c r="J145" i="5" s="1"/>
  <c r="J127" i="5"/>
  <c r="M32" i="2" l="1"/>
  <c r="K32" i="2"/>
  <c r="J32" i="2"/>
  <c r="J51" i="2" l="1"/>
  <c r="J148" i="2"/>
  <c r="J132" i="2"/>
  <c r="J18" i="2" l="1"/>
  <c r="J39" i="2" s="1"/>
  <c r="J95" i="2" l="1"/>
  <c r="J109" i="2" s="1"/>
  <c r="J142" i="2" l="1"/>
  <c r="J126" i="2" l="1"/>
  <c r="J133" i="2" s="1"/>
  <c r="M126" i="2"/>
  <c r="K133" i="2" l="1"/>
  <c r="K149" i="2" l="1"/>
  <c r="J149" i="2"/>
  <c r="J143" i="2" l="1"/>
  <c r="K51" i="2" l="1"/>
  <c r="M51" i="2"/>
  <c r="M18" i="2" l="1"/>
  <c r="K18" i="2"/>
  <c r="K39" i="2" s="1"/>
  <c r="M26" i="2" l="1"/>
  <c r="M39" i="2" s="1"/>
  <c r="K153" i="2" l="1"/>
  <c r="J153" i="2"/>
  <c r="K155" i="2"/>
  <c r="K147" i="2"/>
  <c r="J147" i="2"/>
  <c r="J155" i="2" l="1"/>
  <c r="M121" i="2" l="1"/>
  <c r="J121" i="2"/>
  <c r="K121" i="2"/>
  <c r="K148" i="2" l="1"/>
  <c r="J134" i="2" l="1"/>
  <c r="J135" i="2" s="1"/>
  <c r="M154" i="2" l="1"/>
  <c r="M144" i="2"/>
  <c r="M142" i="2"/>
  <c r="K144" i="2"/>
  <c r="K157" i="2"/>
  <c r="K156" i="2"/>
  <c r="K142" i="2"/>
  <c r="J144" i="2"/>
  <c r="J145" i="2"/>
  <c r="J146" i="2"/>
  <c r="J157" i="2"/>
  <c r="J156" i="2"/>
  <c r="J154" i="2" l="1"/>
  <c r="K154" i="2"/>
  <c r="J141" i="2"/>
  <c r="J140" i="2" s="1"/>
  <c r="K141" i="2"/>
  <c r="K140" i="2" s="1"/>
  <c r="J158" i="2" l="1"/>
  <c r="K158" i="2"/>
  <c r="K134" i="2" l="1"/>
  <c r="K135" i="2" l="1"/>
  <c r="M143" i="2" l="1"/>
  <c r="M132" i="2"/>
  <c r="M133" i="2" s="1"/>
  <c r="M134" i="2" s="1"/>
  <c r="M135" i="2" s="1"/>
  <c r="M141" i="2" l="1"/>
  <c r="M140" i="2" s="1"/>
  <c r="M158" i="2" s="1"/>
</calcChain>
</file>

<file path=xl/comments1.xml><?xml version="1.0" encoding="utf-8"?>
<comments xmlns="http://schemas.openxmlformats.org/spreadsheetml/2006/main">
  <authors>
    <author>Audra Cepiene</author>
  </authors>
  <commentList>
    <comment ref="E35"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38"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D46" authorId="0" shapeId="0">
      <text>
        <r>
          <rPr>
            <sz val="9"/>
            <color indexed="81"/>
            <rFont val="Tahoma"/>
            <family val="2"/>
            <charset val="186"/>
          </rPr>
          <t>pagal taryboje patvirtintą 2017-2021 m. programą</t>
        </r>
      </text>
    </comment>
    <comment ref="E46"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8"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E60"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D66" authorId="0" shapeId="0">
      <text>
        <r>
          <rPr>
            <sz val="9"/>
            <color indexed="81"/>
            <rFont val="Tahoma"/>
            <family val="2"/>
            <charset val="186"/>
          </rPr>
          <t>2019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D68" authorId="0" shapeId="0">
      <text>
        <r>
          <rPr>
            <sz val="9"/>
            <color indexed="81"/>
            <rFont val="Tahoma"/>
            <family val="2"/>
            <charset val="186"/>
          </rPr>
          <t>KSP 2.3.1 uždavinys užtikrinti žaliųjų miesto plotų vystymą</t>
        </r>
      </text>
    </comment>
    <comment ref="G70"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E7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6"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9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4"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9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00" authorId="0" shapeId="0">
      <text>
        <r>
          <rPr>
            <b/>
            <sz val="9"/>
            <color indexed="81"/>
            <rFont val="Tahoma"/>
            <family val="2"/>
            <charset val="186"/>
          </rPr>
          <t xml:space="preserve">P6. Klaipėdos miesto ekonominės plėtros strategija ir įgyvendinimo veiksmų planas iki 2030 metų, 4.5.3. priemonė </t>
        </r>
        <r>
          <rPr>
            <sz val="9"/>
            <color indexed="81"/>
            <rFont val="Tahoma"/>
            <family val="2"/>
            <charset val="186"/>
          </rPr>
          <t xml:space="preserve">
</t>
        </r>
      </text>
    </comment>
    <comment ref="E104"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D113" authorId="0" shapeId="0">
      <text>
        <r>
          <rPr>
            <sz val="9"/>
            <color indexed="81"/>
            <rFont val="Tahoma"/>
            <family val="2"/>
            <charset val="186"/>
          </rPr>
          <t>(su galimybe restauruoti Klaipėdos geležinkelio stoties demontuotą pėsčiųjų tiltą (unikalus kodas Kultūros vertybių registre Nr. 32423))</t>
        </r>
      </text>
    </comment>
    <comment ref="E121"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List>
</comments>
</file>

<file path=xl/comments2.xml><?xml version="1.0" encoding="utf-8"?>
<comments xmlns="http://schemas.openxmlformats.org/spreadsheetml/2006/main">
  <authors>
    <author>Audra Cepiene</author>
  </authors>
  <commentList>
    <comment ref="N24" authorId="0" shapeId="0">
      <text>
        <r>
          <rPr>
            <sz val="9"/>
            <color indexed="81"/>
            <rFont val="Tahoma"/>
            <family val="2"/>
            <charset val="186"/>
          </rPr>
          <t>Atliekami darbai: mazuto iš 10 betoninių talpų utilizavimas, pačių talpų išardymas ir transportavimas, užteršto grunto iškasimas ir išvežimas (315 m2), statybinio laužo surinkimas ir išvežimas ir kt.</t>
        </r>
      </text>
    </comment>
    <comment ref="N27" authorId="0" shapeId="0">
      <text>
        <r>
          <rPr>
            <sz val="9"/>
            <color indexed="81"/>
            <rFont val="Tahoma"/>
            <family val="2"/>
            <charset val="186"/>
          </rPr>
          <t>Pagal pasirašytas sutartis vykdomos atliekų tvarkymo švietimo priemonės - 1) Plakatų kūrimas, leidyba, eksploatavimas; 2) Edukacinio ekologinio ugdymo pamokos mokiniams; 3) viešinimo paslaugos per žiniasklaidos atstovus; 4) tušinukų gamyba; 6) pirkinių maišelių gamyba.</t>
        </r>
      </text>
    </comment>
    <comment ref="F33"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N33" authorId="0" shapeId="0">
      <text>
        <r>
          <rPr>
            <b/>
            <sz val="9"/>
            <color indexed="81"/>
            <rFont val="Tahoma"/>
            <family val="2"/>
            <charset val="186"/>
          </rPr>
          <t>išdalinta gyventojams</t>
        </r>
        <r>
          <rPr>
            <sz val="9"/>
            <color indexed="81"/>
            <rFont val="Tahoma"/>
            <family val="2"/>
            <charset val="186"/>
          </rPr>
          <t xml:space="preserve">
</t>
        </r>
      </text>
    </comment>
    <comment ref="F36"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42" authorId="0" shapeId="0">
      <text>
        <r>
          <rPr>
            <sz val="9"/>
            <color indexed="81"/>
            <rFont val="Tahoma"/>
            <family val="2"/>
            <charset val="186"/>
          </rPr>
          <t>pagal taryboje patvirtintą 2017-2021 m. programą</t>
        </r>
      </text>
    </comment>
    <comment ref="F42"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N42" authorId="0" shapeId="0">
      <text>
        <r>
          <rPr>
            <sz val="9"/>
            <color indexed="81"/>
            <rFont val="Tahoma"/>
            <family val="2"/>
            <charset val="186"/>
          </rPr>
          <t xml:space="preserve">Pagal parengtą Klaipėdos miesto savivaldybės aplinkos monitoringo programą 2017-2021 m. bus atliekami aplinkos oro matavimai 31 taške, triukšmo – 42 vietų, dirvožemio – 151 vietose, hidrologiniai, hidrobiologiniai tyrimai 10 paviršinio vandens telkiniuose, biologinės įvairovės bei kraštovaizdžio </t>
        </r>
      </text>
    </comment>
    <comment ref="F44"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N44" authorId="0" shapeId="0">
      <text>
        <r>
          <rPr>
            <sz val="9"/>
            <color indexed="81"/>
            <rFont val="Tahoma"/>
            <family val="2"/>
            <charset val="186"/>
          </rPr>
          <t xml:space="preserve">"Žaliasis pasaulis" 1 egz. 39 įstaigos
</t>
        </r>
      </text>
    </comment>
    <comment ref="K48" authorId="0" shapeId="0">
      <text>
        <r>
          <rPr>
            <sz val="9"/>
            <color indexed="81"/>
            <rFont val="Tahoma"/>
            <family val="2"/>
            <charset val="186"/>
          </rPr>
          <t xml:space="preserve">panaudos 90 proc., likutis (10 proc.) keliasi į 2019 m. 
</t>
        </r>
      </text>
    </comment>
    <comment ref="N48" authorId="0" shapeId="0">
      <text>
        <r>
          <rPr>
            <sz val="9"/>
            <color indexed="81"/>
            <rFont val="Tahoma"/>
            <family val="2"/>
            <charset val="186"/>
          </rPr>
          <t xml:space="preserve">Klaipėdos miesto savivaldybės administracija 2017 m. gruodžio 11 d. Nr. J9-2786 sudarė sutartį su UAB „Infraplanas“, kurie rengia strateginius pagrindinių kelių, kelių ruožų, pagrindinių geležinkelių, geležinkelių ruožų ir pramonės veiklos zonoms triukšmo žemėlapius. </t>
        </r>
        <r>
          <rPr>
            <b/>
            <sz val="9"/>
            <color indexed="81"/>
            <rFont val="Tahoma"/>
            <family val="2"/>
            <charset val="186"/>
          </rPr>
          <t xml:space="preserve">Sutarties pabaiga 2018-12-31d. </t>
        </r>
      </text>
    </comment>
    <comment ref="F54"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N54"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N56" authorId="0" shapeId="0">
      <text>
        <r>
          <rPr>
            <sz val="9"/>
            <color indexed="81"/>
            <rFont val="Tahoma"/>
            <family val="2"/>
            <charset val="186"/>
          </rPr>
          <t xml:space="preserve">Reikia pastovios telkinių priežiūros
</t>
        </r>
      </text>
    </comment>
    <comment ref="O58" authorId="0" shapeId="0">
      <text>
        <r>
          <rPr>
            <sz val="9"/>
            <color indexed="81"/>
            <rFont val="Tahoma"/>
            <family val="2"/>
            <charset val="186"/>
          </rPr>
          <t xml:space="preserve">parengtas Žardės mažojo telkinio aprašas 
</t>
        </r>
      </text>
    </comment>
    <comment ref="P58" authorId="0" shapeId="0">
      <text>
        <r>
          <rPr>
            <b/>
            <sz val="9"/>
            <color indexed="81"/>
            <rFont val="Tahoma"/>
            <family val="2"/>
            <charset val="186"/>
          </rPr>
          <t xml:space="preserve">1. Rengiams Danės upės senvagės sutvarkymo projektas 9 tūkst. eur. </t>
        </r>
        <r>
          <rPr>
            <sz val="9"/>
            <color indexed="81"/>
            <rFont val="Tahoma"/>
            <family val="2"/>
            <charset val="186"/>
          </rPr>
          <t xml:space="preserve">  Danės upės senvagės plotai ribojasi su Botanikos sodu, dviračių taku ir Klaipėdos gatve. Šiuo metu ten klampynė, susidaręs miško-pelkės biotopas su įvairiarūšiais augalais. Botanikos sodo vadovai prašo sutvarkyti ir pritaikyti šią teritoriją rekreacijai, nes šalia praeina puikus dviračių takas, botanikos sodas nestokoja lankytojų, kurie mielai poilsiautų šioje sutvarkytoje vietoje.     2. </t>
        </r>
        <r>
          <rPr>
            <b/>
            <sz val="9"/>
            <color indexed="81"/>
            <rFont val="Tahoma"/>
            <family val="2"/>
            <charset val="186"/>
          </rPr>
          <t xml:space="preserve">Žardės Kuncų piliakalnio telkinio projektas, 10 tūkst. </t>
        </r>
        <r>
          <rPr>
            <sz val="9"/>
            <color indexed="81"/>
            <rFont val="Tahoma"/>
            <family val="2"/>
            <charset val="186"/>
          </rPr>
          <t>Pietinėje miesto dalyje esantis Žardės Kuncų piliakalnis yra vertingas objektas. Jo sutvarkymas ir pritaikymas lankymui būtų didelis indėlis palikimo išsaugojimui, pažinimui ir  puoselėjimui. Pagal parengtą projektą bus atliekami sutvarkymo darbai. Tuo pačiu bus tvarkomas Žardės Kuncų piliakalnio natūralaus vandens telkinys.</t>
        </r>
      </text>
    </comment>
    <comment ref="P59" authorId="0" shapeId="0">
      <text>
        <r>
          <rPr>
            <b/>
            <sz val="9"/>
            <color indexed="81"/>
            <rFont val="Tahoma"/>
            <family val="2"/>
            <charset val="186"/>
          </rPr>
          <t>Žardės mažojo telkinio sutvarkymo darbai, 190 tūkst. eur</t>
        </r>
        <r>
          <rPr>
            <sz val="9"/>
            <color indexed="81"/>
            <rFont val="Tahoma"/>
            <family val="2"/>
            <charset val="186"/>
          </rPr>
          <t xml:space="preserve">
Pagal parengtą projektą vandens telkinį (mažasis Žardės tvenkinys),  esantį parke tarp Statybininkų prospekto ir Smiltelės gatvės   numatoma išvalyti – iškirsti menkaverčių krūmų sąžalynus,  suformuoti tvenkinio dugną, krantus ir sutvarkyti gerbūvį. Atnaujinti želdinius apie telkinį.
Šiuo metu vandens telkinys yra visas apžėlęs menkaverčiais krūmais, ten gyvena asocialūs asmenys, pastoviai šiukšlinamas. Kadangi jis yra prie pagrindinių parko dviračių/pėsčiųjų takų, būtina sutvarkyti dėl saugumo.
</t>
        </r>
      </text>
    </comment>
    <comment ref="Q59" authorId="0" shapeId="0">
      <text>
        <r>
          <rPr>
            <b/>
            <sz val="9"/>
            <color indexed="81"/>
            <rFont val="Tahoma"/>
            <family val="2"/>
            <charset val="186"/>
          </rPr>
          <t xml:space="preserve">Danės upės senvagės sutvarkymo darbai, </t>
        </r>
        <r>
          <rPr>
            <sz val="9"/>
            <color indexed="81"/>
            <rFont val="Tahoma"/>
            <family val="2"/>
            <charset val="186"/>
          </rPr>
          <t>200 tūkst. eur,</t>
        </r>
        <r>
          <rPr>
            <b/>
            <sz val="9"/>
            <color indexed="81"/>
            <rFont val="Tahoma"/>
            <family val="2"/>
            <charset val="186"/>
          </rPr>
          <t xml:space="preserve"> Žardės Kuncų piliakalnio sutvarkymo darbai, </t>
        </r>
        <r>
          <rPr>
            <sz val="9"/>
            <color indexed="81"/>
            <rFont val="Tahoma"/>
            <family val="2"/>
            <charset val="186"/>
          </rPr>
          <t>90 tūkst. eur</t>
        </r>
        <r>
          <rPr>
            <b/>
            <sz val="9"/>
            <color indexed="81"/>
            <rFont val="Tahoma"/>
            <family val="2"/>
            <charset val="186"/>
          </rPr>
          <t xml:space="preserve">
</t>
        </r>
      </text>
    </comment>
    <comment ref="R59" authorId="0" shapeId="0">
      <text>
        <r>
          <rPr>
            <b/>
            <sz val="9"/>
            <color indexed="81"/>
            <rFont val="Tahoma"/>
            <family val="2"/>
            <charset val="186"/>
          </rPr>
          <t xml:space="preserve">Danės upės senvagės sutvarkymo darbai, </t>
        </r>
        <r>
          <rPr>
            <sz val="9"/>
            <color indexed="81"/>
            <rFont val="Tahoma"/>
            <family val="2"/>
            <charset val="186"/>
          </rPr>
          <t>200 tūkst. eur,</t>
        </r>
        <r>
          <rPr>
            <b/>
            <sz val="9"/>
            <color indexed="81"/>
            <rFont val="Tahoma"/>
            <family val="2"/>
            <charset val="186"/>
          </rPr>
          <t xml:space="preserve"> Žardės Kuncų piliakalnio sutvarkymo darbai, </t>
        </r>
        <r>
          <rPr>
            <sz val="9"/>
            <color indexed="81"/>
            <rFont val="Tahoma"/>
            <family val="2"/>
            <charset val="186"/>
          </rPr>
          <t>90 tūkst. eur</t>
        </r>
        <r>
          <rPr>
            <b/>
            <sz val="9"/>
            <color indexed="81"/>
            <rFont val="Tahoma"/>
            <family val="2"/>
            <charset val="186"/>
          </rPr>
          <t xml:space="preserve">
</t>
        </r>
      </text>
    </comment>
    <comment ref="E61" authorId="0" shapeId="0">
      <text>
        <r>
          <rPr>
            <sz val="9"/>
            <color indexed="81"/>
            <rFont val="Tahoma"/>
            <family val="2"/>
            <charset val="186"/>
          </rPr>
          <t>2019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E63"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F65"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I66"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J66" authorId="0" shapeId="0">
      <text>
        <r>
          <rPr>
            <b/>
            <sz val="9"/>
            <color indexed="81"/>
            <rFont val="Tahoma"/>
            <family val="2"/>
            <charset val="186"/>
          </rPr>
          <t>nepanaudota</t>
        </r>
        <r>
          <rPr>
            <sz val="9"/>
            <color indexed="81"/>
            <rFont val="Tahoma"/>
            <family val="2"/>
            <charset val="186"/>
          </rPr>
          <t xml:space="preserve">
</t>
        </r>
      </text>
    </comment>
    <comment ref="F68"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N68" authorId="0" shapeId="0">
      <text>
        <r>
          <rPr>
            <sz val="9"/>
            <color indexed="81"/>
            <rFont val="Tahoma"/>
            <family val="2"/>
            <charset val="186"/>
          </rPr>
          <t>2019 m. vykdant magistralinių gatvių šaligatvių, takų atnaujinimo, rekonstrukcijos darbus, numatomas ir želdinių atnaujinimas -Tilžės g., gyvatvorės Vingio g., Nauji želdiniai bus sodinami švietimo įstaigų teritorijose vietoj iškirstų senų tuopų.</t>
        </r>
      </text>
    </comment>
    <comment ref="N70" authorId="0" shapeId="0">
      <text>
        <r>
          <rPr>
            <sz val="9"/>
            <color indexed="81"/>
            <rFont val="Tahoma"/>
            <family val="2"/>
            <charset val="186"/>
          </rPr>
          <t>2019 m. tvarkomi dviračių takai, esantys Šiaurės rage, Dangės upės krantinėje, Kretingos gatvėje, Lideikio gatvėje ir kituose dviračių takuose iškilus poreikiui</t>
        </r>
      </text>
    </comment>
    <comment ref="N71" authorId="0" shapeId="0">
      <text>
        <r>
          <rPr>
            <sz val="9"/>
            <color indexed="81"/>
            <rFont val="Tahoma"/>
            <family val="2"/>
            <charset val="186"/>
          </rPr>
          <t>2019 m. bus tvarkomos senos, pavienės tuopos prie daugiabučių gyvenamųjų namų, švietimo įstaigų teritorijose (vaikų lopšeliuose darželiuose, mokyklose)</t>
        </r>
      </text>
    </comment>
    <comment ref="N72" authorId="0" shapeId="0">
      <text>
        <r>
          <rPr>
            <sz val="9"/>
            <color indexed="81"/>
            <rFont val="Tahoma"/>
            <family val="2"/>
            <charset val="186"/>
          </rPr>
          <t xml:space="preserve">2019 m. - 27 atnaujinta medžių, 409 krūmų </t>
        </r>
      </text>
    </comment>
    <comment ref="N73" authorId="0" shapeId="0">
      <text>
        <r>
          <rPr>
            <sz val="9"/>
            <color indexed="81"/>
            <rFont val="Tahoma"/>
            <family val="2"/>
            <charset val="186"/>
          </rPr>
          <t>Parko techniniame projekte numatytas apšvietimas, vaikų žaidimo ir sporto aikštelės. Rangos darbų pirkimas dar nepradėtas, po pirkimo sumos bus tikslinamos</t>
        </r>
      </text>
    </comment>
    <comment ref="F74"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8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N83" authorId="0" shapeId="0">
      <text>
        <r>
          <rPr>
            <sz val="9"/>
            <color indexed="81"/>
            <rFont val="Tahoma"/>
            <family val="2"/>
            <charset val="186"/>
          </rPr>
          <t>II-etapo teritorijos sutvarkymo darbai planuojami 2022 m.</t>
        </r>
      </text>
    </comment>
    <comment ref="F8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92" authorId="0" shapeId="0">
      <text>
        <r>
          <rPr>
            <b/>
            <sz val="9"/>
            <color indexed="81"/>
            <rFont val="Tahoma"/>
            <family val="2"/>
            <charset val="186"/>
          </rPr>
          <t xml:space="preserve">P6. Klaipėdos miesto ekonominės plėtros strategija ir įgyvendinimo veiksmų planas iki 2030 metų, 4.5.3. priemonė </t>
        </r>
        <r>
          <rPr>
            <sz val="9"/>
            <color indexed="81"/>
            <rFont val="Tahoma"/>
            <family val="2"/>
            <charset val="186"/>
          </rPr>
          <t xml:space="preserve">
</t>
        </r>
      </text>
    </comment>
    <comment ref="F95"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N99" authorId="0" shapeId="0">
      <text>
        <r>
          <rPr>
            <sz val="9"/>
            <color indexed="81"/>
            <rFont val="Tahoma"/>
            <family val="2"/>
            <charset val="186"/>
          </rPr>
          <t xml:space="preserve">Žemėtvarkos skyrius parengs  Žemės sklypo pertvarkymo ir formavimo projektą iš 1 programoje suplanuotų lėšų. Darbų pradžia </t>
        </r>
        <r>
          <rPr>
            <b/>
            <sz val="9"/>
            <color indexed="81"/>
            <rFont val="Tahoma"/>
            <family val="2"/>
            <charset val="186"/>
          </rPr>
          <t>2022 m.</t>
        </r>
      </text>
    </comment>
    <comment ref="N103" authorId="0" shapeId="0">
      <text>
        <r>
          <rPr>
            <sz val="9"/>
            <color indexed="81"/>
            <rFont val="Tahoma"/>
            <family val="2"/>
            <charset val="186"/>
          </rPr>
          <t xml:space="preserve">Porjekto pabaiga 2022 m., 2 mln. eur
</t>
        </r>
      </text>
    </comment>
    <comment ref="E105" authorId="0" shapeId="0">
      <text>
        <r>
          <rPr>
            <sz val="9"/>
            <color indexed="81"/>
            <rFont val="Tahoma"/>
            <family val="2"/>
            <charset val="186"/>
          </rPr>
          <t>(su galimybe restauruoti Klaipėdos geležinkelio stoties demontuotą pėsčiųjų tiltą (unikalus kodas Kultūros vertybių registre Nr. 32423))</t>
        </r>
      </text>
    </comment>
    <comment ref="F111"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N111" authorId="0" shapeId="0">
      <text>
        <r>
          <rPr>
            <sz val="9"/>
            <color indexed="81"/>
            <rFont val="Tahoma"/>
            <family val="2"/>
            <charset val="186"/>
          </rPr>
          <t>2019 m. planuojama suremontuoti po 1500 m2 medinių takų ir po 175 m2 medinių laiptų</t>
        </r>
      </text>
    </comment>
    <comment ref="E116" authorId="0" shapeId="0">
      <text>
        <r>
          <rPr>
            <sz val="9"/>
            <color indexed="81"/>
            <rFont val="Tahoma"/>
            <family val="2"/>
            <charset val="186"/>
          </rPr>
          <t xml:space="preserve">Projektas praranda aktualumą, nes nebefinansuoja valstybė
</t>
        </r>
      </text>
    </comment>
    <comment ref="E123"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N130" authorId="0" shapeId="0">
      <text>
        <r>
          <rPr>
            <sz val="9"/>
            <color indexed="81"/>
            <rFont val="Tahoma"/>
            <family val="2"/>
            <charset val="186"/>
          </rPr>
          <t>Buvo kreipiamasi į Aplinkos ministeriją su prašymu pagal projektą įgyvendinti dar vieną veiklą – „Aplinkos oro kokybės valdymo priemonių plano parengimas“, ir skirti papildomą ES finansavimą. Bendra planuojama vertė – 320 tūkst. eurų. SB 15 proc. prisidėjimo dalis būtų skirta iš AA lėšų.</t>
        </r>
      </text>
    </comment>
    <comment ref="J141" authorId="0" shapeId="0">
      <text>
        <r>
          <rPr>
            <b/>
            <sz val="9"/>
            <color indexed="81"/>
            <rFont val="Tahoma"/>
            <family val="2"/>
            <charset val="186"/>
          </rPr>
          <t>7301,7 spalio biudžetas</t>
        </r>
        <r>
          <rPr>
            <sz val="9"/>
            <color indexed="81"/>
            <rFont val="Tahoma"/>
            <family val="2"/>
            <charset val="186"/>
          </rPr>
          <t xml:space="preserve">
</t>
        </r>
      </text>
    </comment>
    <comment ref="J142" authorId="0" shapeId="0">
      <text>
        <r>
          <rPr>
            <b/>
            <sz val="9"/>
            <color indexed="81"/>
            <rFont val="Tahoma"/>
            <family val="2"/>
            <charset val="186"/>
          </rPr>
          <t xml:space="preserve">1837,8
</t>
        </r>
        <r>
          <rPr>
            <sz val="9"/>
            <color indexed="81"/>
            <rFont val="Tahoma"/>
            <family val="2"/>
            <charset val="186"/>
          </rPr>
          <t xml:space="preserve">
</t>
        </r>
      </text>
    </comment>
    <comment ref="J143" authorId="0" shapeId="0">
      <text>
        <r>
          <rPr>
            <b/>
            <sz val="9"/>
            <color indexed="81"/>
            <rFont val="Tahoma"/>
            <family val="2"/>
            <charset val="186"/>
          </rPr>
          <t xml:space="preserve">420
</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s>
  <commentList>
    <comment ref="Q26" authorId="0" shapeId="0">
      <text>
        <r>
          <rPr>
            <sz val="9"/>
            <color indexed="81"/>
            <rFont val="Tahoma"/>
            <family val="2"/>
            <charset val="186"/>
          </rPr>
          <t xml:space="preserve">
Atliekami darbai: mazuto iš 10 betoninių talpų utilizavimas, pačių talpų išardymas ir transportavimas, užteršto grunto iškasimas ir išvežimas (315 m2), statybinio laužo surinkimas ir išvežimas ir kt.</t>
        </r>
      </text>
    </comment>
    <comment ref="E32"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D44" authorId="0" shapeId="0">
      <text>
        <r>
          <rPr>
            <sz val="9"/>
            <color indexed="81"/>
            <rFont val="Tahoma"/>
            <family val="2"/>
            <charset val="186"/>
          </rPr>
          <t xml:space="preserve">
pagal taryboje patvirtintą 2017-2021 m. programą</t>
        </r>
      </text>
    </comment>
    <comment ref="E44"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6"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Q47" authorId="0" shapeId="0">
      <text>
        <r>
          <rPr>
            <sz val="9"/>
            <color indexed="81"/>
            <rFont val="Tahoma"/>
            <family val="2"/>
            <charset val="186"/>
          </rPr>
          <t xml:space="preserve">2016 m. lapkričio 1 d. įsigaliojo Triukšmo valdymo įstatymo  Nr. IX-2499 2, 5, 7, 8, 9, 11, 13, 14, 17, 18, 24, 26, 27, 29 straipsnių pakeitimo ir 19, 20 straipsnių pripažinimo netekusiais galios įstatymas, pagal kurio nuostatas iki šio įstatymo įsigaliojimo dienos sudaryti ir patvirtinti strateginiai triukšmo žemėlapiai galioja iki 2017 m. birželio 30 d. Nauji strateginiai triukšmo žemėlapiai turi būti sudaryti pagal 2016 m. duomenis ir patvirtinti ne vėliau kaip iki 2017 m. birželio 30 d. 
Klaipėdos miesto strateginiai triukšmo žemėlapiai yra patvirtinti Klaipėdos miesto savivaldybės tarybos 2012 m. liepos 26 d. sprendimu Nr. T2-199. Pagal pakeistas Triukšmo valdymo įstatymo nuostatas Klaipėdos miesto savivaldybei atsirado pareiga sudaryti naujus strateginius triukšmo žemėlapius. Kadangi šie darbai yra didelės apimties, viešasis pirkimas planuojamas 2017 m., žemėlapių sudarymas, derinimas ir tvirtinimas – 2018 m. 
Pagal analogišką pirkimą (2010-08-17 d. sutartis Nr. J12-169) valstybės dotacijos lėšomis  už Klaipėdos miesto aglomeracijos strateginių triukšmo žemėlapių parengimo paslaugą buvo sumokėta 68 325,33 Eur . Atsižvelgiant į esamą reglamentavimą,  planuojamos paslaugos apimtys bus ženkliai didesnės, todėl tikėtinas priemonės „Strateginių triukšmo žemėlapių parengimas“ lėšų poreikis SB lėšomis 2018 m. – 100 000 Eur. 
</t>
        </r>
      </text>
    </comment>
    <comment ref="E54"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Q54"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R56" authorId="0" shapeId="0">
      <text>
        <r>
          <rPr>
            <sz val="9"/>
            <color indexed="81"/>
            <rFont val="Tahoma"/>
            <family val="2"/>
            <charset val="186"/>
          </rPr>
          <t>Mažojo Žardės tvenkinio (projektas 4 tūkst. Eur, tvarkymo darbai 60 tūkst. Eur) ir Danės upės senvagės (projektas 9 tūkst. Eur, tvarkymo darbai 100 tūkst. Eur), Žardės Kuncų piliakalnio telkinio (projektas 10 tūkst. eur ir 90 tūkst. eur)</t>
        </r>
      </text>
    </comment>
    <comment ref="T56" authorId="0" shapeId="0">
      <text>
        <r>
          <rPr>
            <sz val="9"/>
            <color indexed="81"/>
            <rFont val="Tahoma"/>
            <family val="2"/>
            <charset val="186"/>
          </rPr>
          <t>2019 m. bus rengiamas Kretingos g. telkinio techn. projektas</t>
        </r>
      </text>
    </comment>
    <comment ref="D60"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E63"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G63"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E66"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72"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U76" authorId="0" shapeId="0">
      <text>
        <r>
          <rPr>
            <b/>
            <sz val="9"/>
            <color indexed="81"/>
            <rFont val="Tahoma"/>
            <family val="2"/>
            <charset val="186"/>
          </rPr>
          <t xml:space="preserve">SB(VB) </t>
        </r>
        <r>
          <rPr>
            <sz val="9"/>
            <color indexed="81"/>
            <rFont val="Tahoma"/>
            <family val="2"/>
            <charset val="186"/>
          </rPr>
          <t xml:space="preserve">Valstybės biudžeto specialiosios tikslinės dotacijos lėšos;
</t>
        </r>
        <r>
          <rPr>
            <b/>
            <sz val="9"/>
            <color indexed="81"/>
            <rFont val="Tahoma"/>
            <family val="2"/>
            <charset val="186"/>
          </rPr>
          <t>SB(ES)</t>
        </r>
        <r>
          <rPr>
            <sz val="9"/>
            <color indexed="81"/>
            <rFont val="Tahoma"/>
            <family val="2"/>
            <charset val="186"/>
          </rPr>
          <t xml:space="preserve"> Europos Sąjungos paramos lėšos, kurios įtrauktos į savivaldybės biudžetą </t>
        </r>
      </text>
    </comment>
    <comment ref="E78"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U80" authorId="0" shapeId="0">
      <text>
        <r>
          <rPr>
            <b/>
            <sz val="9"/>
            <color indexed="81"/>
            <rFont val="Tahoma"/>
            <family val="2"/>
            <charset val="186"/>
          </rPr>
          <t xml:space="preserve">SB(VB) </t>
        </r>
        <r>
          <rPr>
            <sz val="9"/>
            <color indexed="81"/>
            <rFont val="Tahoma"/>
            <family val="2"/>
            <charset val="186"/>
          </rPr>
          <t xml:space="preserve">Valstybės biudžeto specialiosios tikslinės dotacijos lėšos;
</t>
        </r>
        <r>
          <rPr>
            <b/>
            <sz val="9"/>
            <color indexed="81"/>
            <rFont val="Tahoma"/>
            <family val="2"/>
            <charset val="186"/>
          </rPr>
          <t>SB(ES)</t>
        </r>
        <r>
          <rPr>
            <sz val="9"/>
            <color indexed="81"/>
            <rFont val="Tahoma"/>
            <family val="2"/>
            <charset val="186"/>
          </rPr>
          <t xml:space="preserve"> Europos Sąjungos paramos lėšos, kurios įtrauktos į savivaldybės biudžetą </t>
        </r>
      </text>
    </comment>
    <comment ref="E8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U84" authorId="0" shapeId="0">
      <text>
        <r>
          <rPr>
            <b/>
            <sz val="9"/>
            <color indexed="81"/>
            <rFont val="Tahoma"/>
            <family val="2"/>
            <charset val="186"/>
          </rPr>
          <t xml:space="preserve">SB(VB) </t>
        </r>
        <r>
          <rPr>
            <sz val="9"/>
            <color indexed="81"/>
            <rFont val="Tahoma"/>
            <family val="2"/>
            <charset val="186"/>
          </rPr>
          <t xml:space="preserve">Valstybės biudžeto specialiosios tikslinės dotacijos lėšos;
</t>
        </r>
        <r>
          <rPr>
            <b/>
            <sz val="9"/>
            <color indexed="81"/>
            <rFont val="Tahoma"/>
            <family val="2"/>
            <charset val="186"/>
          </rPr>
          <t>SB(ES)</t>
        </r>
        <r>
          <rPr>
            <sz val="9"/>
            <color indexed="81"/>
            <rFont val="Tahoma"/>
            <family val="2"/>
            <charset val="186"/>
          </rPr>
          <t xml:space="preserve"> Europos Sąjungos paramos lėšos, kurios įtrauktos į savivaldybės biudžetą </t>
        </r>
      </text>
    </comment>
    <comment ref="E8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87"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91"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Q94" authorId="0" shapeId="0">
      <text>
        <r>
          <rPr>
            <sz val="9"/>
            <color indexed="81"/>
            <rFont val="Tahoma"/>
            <family val="2"/>
            <charset val="186"/>
          </rPr>
          <t xml:space="preserve">Žemėtvarkos skyrius parengs  Žemės sklypo pertvarkymo ir formavimo projektą iš 1 programoje suplanuotų lėšų. </t>
        </r>
      </text>
    </comment>
    <comment ref="E105"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0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D113"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I128" authorId="0" shapeId="0">
      <text>
        <r>
          <rPr>
            <b/>
            <sz val="9"/>
            <color indexed="81"/>
            <rFont val="Tahoma"/>
            <family val="2"/>
            <charset val="186"/>
          </rPr>
          <t xml:space="preserve">7301,7
</t>
        </r>
        <r>
          <rPr>
            <sz val="9"/>
            <color indexed="81"/>
            <rFont val="Tahoma"/>
            <family val="2"/>
            <charset val="186"/>
          </rPr>
          <t xml:space="preserve">
</t>
        </r>
      </text>
    </comment>
    <comment ref="H130" authorId="0" shapeId="0">
      <text>
        <r>
          <rPr>
            <b/>
            <sz val="9"/>
            <color indexed="81"/>
            <rFont val="Tahoma"/>
            <family val="2"/>
            <charset val="186"/>
          </rPr>
          <t>420</t>
        </r>
        <r>
          <rPr>
            <sz val="9"/>
            <color indexed="81"/>
            <rFont val="Tahoma"/>
            <family val="2"/>
            <charset val="186"/>
          </rPr>
          <t xml:space="preserve">
</t>
        </r>
      </text>
    </comment>
    <comment ref="I130" authorId="0" shapeId="0">
      <text>
        <r>
          <rPr>
            <b/>
            <sz val="9"/>
            <color indexed="81"/>
            <rFont val="Tahoma"/>
            <family val="2"/>
            <charset val="186"/>
          </rPr>
          <t>420</t>
        </r>
        <r>
          <rPr>
            <sz val="9"/>
            <color indexed="81"/>
            <rFont val="Tahoma"/>
            <family val="2"/>
            <charset val="186"/>
          </rPr>
          <t xml:space="preserve">
</t>
        </r>
      </text>
    </comment>
  </commentList>
</comments>
</file>

<file path=xl/sharedStrings.xml><?xml version="1.0" encoding="utf-8"?>
<sst xmlns="http://schemas.openxmlformats.org/spreadsheetml/2006/main" count="1013" uniqueCount="267">
  <si>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</si>
  <si>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</si>
  <si>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</si>
  <si>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</si>
  <si>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</si>
  <si>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</si>
  <si>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</si>
  <si>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</si>
  <si>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</si>
  <si>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</si>
  <si>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</si>
  <si>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</si>
  <si>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</si>
  <si>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</si>
  <si>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</si>
  <si>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</si>
  <si>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</si>
  <si>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</si>
  <si>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P3</t>
  </si>
  <si>
    <t>05</t>
  </si>
  <si>
    <t>6</t>
  </si>
  <si>
    <t>Komunalinių atliekų surinkimas ir tvarkymas</t>
  </si>
  <si>
    <t>MŪD Aplinkos kokybės sk.</t>
  </si>
  <si>
    <t>SB(VR)</t>
  </si>
  <si>
    <t>SB(VRL)</t>
  </si>
  <si>
    <t>Komunalinių atliekų surinkimas ir tvarkymas Lėbartų kapinėse</t>
  </si>
  <si>
    <t>MŪD Kapinių priežiūros sk.</t>
  </si>
  <si>
    <t>Iš viso:</t>
  </si>
  <si>
    <t>02</t>
  </si>
  <si>
    <t>Atliekų, kurių turėtojo nustatyti neįmanoma arba kuris nebeegzistuoja, tvarkymas:</t>
  </si>
  <si>
    <t>SB(AA)</t>
  </si>
  <si>
    <t>Savavališkai užterštų teritorijų sutvarkymas</t>
  </si>
  <si>
    <t xml:space="preserve"> MŪD Miesto tvarkymo skyrius </t>
  </si>
  <si>
    <t>Išvežta padangų, t</t>
  </si>
  <si>
    <t>Pavojingų atliekų šalinimas</t>
  </si>
  <si>
    <t>SB(AAL)</t>
  </si>
  <si>
    <t>03</t>
  </si>
  <si>
    <t xml:space="preserve">Visuomenės švietimo atliekų tvarkymo klausimais vykdymas </t>
  </si>
  <si>
    <t>04</t>
  </si>
  <si>
    <t>I</t>
  </si>
  <si>
    <t>P2.1.3.17</t>
  </si>
  <si>
    <t>ES</t>
  </si>
  <si>
    <t>SB</t>
  </si>
  <si>
    <t>IED Projektų skyrius</t>
  </si>
  <si>
    <t>Iš viso uždaviniui:</t>
  </si>
  <si>
    <t xml:space="preserve">Vykdyti gamtinės aplinkos stebėsenos ir gyventojų ekologinio švietimo priemones </t>
  </si>
  <si>
    <t xml:space="preserve">P5, P2.3.3.1. </t>
  </si>
  <si>
    <t>Klaipėdos miesto savivaldybės aplinkos monitoringo vykdymas</t>
  </si>
  <si>
    <t>Parengta ataskaitų, vnt.</t>
  </si>
  <si>
    <t>Visuomenės ekologinis švietimas</t>
  </si>
  <si>
    <t xml:space="preserve">Prižiūrėti, saugoti ir gausinti miesto poilsio zonų gamtinę aplinką </t>
  </si>
  <si>
    <t xml:space="preserve">MŪD Miesto tvarkymo skyrius </t>
  </si>
  <si>
    <t>Sanitarinis vandens telkinių valymas</t>
  </si>
  <si>
    <t>P2.3.1.4</t>
  </si>
  <si>
    <t>Helofitų (nendrių, švendrių) šalinimas iš vandens telkinių</t>
  </si>
  <si>
    <t>Miesto želdynų ir želdinių tvarkymas ir kūrimas:</t>
  </si>
  <si>
    <t>Naujų ir esamų želdynų tvarkymas ir kūrimas</t>
  </si>
  <si>
    <t>P.2.3.1.1.</t>
  </si>
  <si>
    <t>P2.1.2.7</t>
  </si>
  <si>
    <t xml:space="preserve">IED Projektų skyrius </t>
  </si>
  <si>
    <t>Pajūrio juostos priežiūra ir apsauga:</t>
  </si>
  <si>
    <t>P2.3.1.2</t>
  </si>
  <si>
    <t xml:space="preserve"> MŪD BĮ "Klaipėdos paplūdimiai" </t>
  </si>
  <si>
    <t xml:space="preserve">Projekto „Aplinkos pritaikymo ir aplinkosaugos priemonių įgyvendinimas Baltijos jūros paplūdimių zonoje“  įgyvendinimas </t>
  </si>
  <si>
    <t>SB(VB)</t>
  </si>
  <si>
    <t>UPD Architektūros ir miesto planavimo sk.</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</si>
  <si>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</si>
  <si>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</si>
  <si>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</si>
  <si>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</si>
  <si>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</si>
  <si>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</si>
  <si>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</si>
  <si>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</si>
  <si>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Vietinių rinkliavų lėšos </t>
    </r>
    <r>
      <rPr>
        <b/>
        <sz val="10"/>
        <rFont val="Times New Roman"/>
        <family val="1"/>
        <charset val="186"/>
      </rPr>
      <t>SB(VR)</t>
    </r>
  </si>
  <si>
    <r>
      <t xml:space="preserve">Paskolos lėšos </t>
    </r>
    <r>
      <rPr>
        <b/>
        <sz val="10"/>
        <rFont val="Times New Roman"/>
        <family val="1"/>
        <charset val="186"/>
      </rPr>
      <t>SB(P)</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</si>
  <si>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</si>
  <si>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</si>
  <si>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r>
      <t>Programų lėšų likučių laikinai laisvos lėšos</t>
    </r>
    <r>
      <rPr>
        <b/>
        <sz val="10"/>
        <rFont val="Times New Roman"/>
        <family val="1"/>
        <charset val="186"/>
      </rPr>
      <t xml:space="preserve"> SB(VRL) </t>
    </r>
    <r>
      <rPr>
        <sz val="10"/>
        <rFont val="Times New Roman"/>
        <family val="1"/>
        <charset val="186"/>
      </rPr>
      <t>- rinkliavos likutis</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</si>
  <si>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</si>
  <si>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</si>
  <si>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</si>
  <si>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</si>
  <si>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</si>
  <si>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 xml:space="preserve">Sutvarkyta vandens telkinių, vnt.  </t>
  </si>
  <si>
    <t>tūkst. Eur</t>
  </si>
  <si>
    <t xml:space="preserve">Sąjūdžio parko reprezentacinės dalies ir prieigų sutvarkymas </t>
  </si>
  <si>
    <t>Atlikta techninio projekto korektūra, vnt.</t>
  </si>
  <si>
    <t xml:space="preserve">Parengtas darbų projektas, vnt. </t>
  </si>
  <si>
    <t>Miesto vandens telkinių priežiūra:</t>
  </si>
  <si>
    <t>Medinių laiptų ir takų, vedančių per apsauginį kopagūbrį, remontas</t>
  </si>
  <si>
    <t>Surinkta pavojingų atliekų, kg</t>
  </si>
  <si>
    <t>P2.3.3.2</t>
  </si>
  <si>
    <t>Gamtinės aplinkos stebėsenos ir ekologinio švietimo vykdymas:</t>
  </si>
  <si>
    <t xml:space="preserve">Parengtas techninis projektas, vnt. </t>
  </si>
  <si>
    <t xml:space="preserve">MŪD Miesto tvarkymo skyrius 
</t>
  </si>
  <si>
    <t>2019-ųjų metų lėšų projektas</t>
  </si>
  <si>
    <t>2018-ieji metai</t>
  </si>
  <si>
    <t>2019-ieji metai</t>
  </si>
  <si>
    <t>Įsigyta valymo mašinų, vnt.</t>
  </si>
  <si>
    <t>100</t>
  </si>
  <si>
    <t>Aiškinamojo rašto priedas Nr.3</t>
  </si>
  <si>
    <t>Pakeista Bendrojo plano (kraštovaizdžio dalies) sprendinių, proc.</t>
  </si>
  <si>
    <t>Priimta į sąvartyną atliekų, tūkst. t</t>
  </si>
  <si>
    <t>Valoma vandens telkinių, vnt.</t>
  </si>
  <si>
    <t>Parengtas techninis projektas, vnt.</t>
  </si>
  <si>
    <t>Įgyvendinta aplinkosauginių švietimo priemonių, vnt.</t>
  </si>
  <si>
    <t xml:space="preserve">IED Statybos ir infrastruktūros plėtros skyrius
</t>
  </si>
  <si>
    <t>Išvežta statybinių, biologiškai skaidžių šiukšlių, tūkst. t</t>
  </si>
  <si>
    <t>Kt</t>
  </si>
  <si>
    <t>Išvalyta nuo helofitų Žardės ir Draugystės vandens telkinių ploto, ha</t>
  </si>
  <si>
    <t>Dviračių ir pėsčiųjų tako nuo Paryžiaus Komunos g. iki Jono kalnelio tiltelio įrengimas</t>
  </si>
  <si>
    <t>Mažinti aplinkos taršą vykdant infrastruktūros plėtros priemones</t>
  </si>
  <si>
    <t>Parengta triukšmo (kelių, geležinkelių, pramonės veiklos zonų)  žemėlapių, kuriose bus renkami dienos, vakaro, nakties ir paros rodilkiai, vnt.</t>
  </si>
  <si>
    <t>Strateginio triukšmo žemėlapio parengimas (atnaujinimas)</t>
  </si>
  <si>
    <t>Sutvirtinta kopagūbrio žabų klojiniais, tūkst. kv. m</t>
  </si>
  <si>
    <t>Atlikti parko įrengimo darbai. Užbaigtumas, proc.</t>
  </si>
  <si>
    <t>Sakurų parko įrengimas teritorijoje tarp Žvejų rūmų, Taikos pr., Naikupės g. ir įvažiuojamojo kelio į Žvejų rūmus</t>
  </si>
  <si>
    <t>Įrengta infrastruktūra Sąjūdžio parke (teritorijos plotas – 27103 m²), įrengtas riedlenčių parkas ir BMX dviračių trasa. Užbaigtumas, proc.</t>
  </si>
  <si>
    <t>SB(L)</t>
  </si>
  <si>
    <r>
      <t xml:space="preserve">Programų lėšų likučių laikinai laisvos lėšos </t>
    </r>
    <r>
      <rPr>
        <b/>
        <sz val="10"/>
        <rFont val="Times New Roman"/>
        <family val="1"/>
        <charset val="186"/>
      </rPr>
      <t>SB(L)</t>
    </r>
  </si>
  <si>
    <t>SB(ES)</t>
  </si>
  <si>
    <r>
      <t xml:space="preserve">Europos Sąjungos paramos lėšos, kurios įtrauktos į Savivaldybės biudžetą </t>
    </r>
    <r>
      <rPr>
        <b/>
        <sz val="10"/>
        <rFont val="Times New Roman"/>
        <family val="1"/>
        <charset val="186"/>
      </rPr>
      <t>SB(ES)</t>
    </r>
  </si>
  <si>
    <r>
      <t xml:space="preserve">Savivaldybės biudžeto apyvartos lėšos ES finansinės paramos programų laikinam lėšų stygiui dengti  </t>
    </r>
    <r>
      <rPr>
        <b/>
        <sz val="10"/>
        <rFont val="Times New Roman"/>
        <family val="1"/>
        <charset val="186"/>
      </rPr>
      <t>SB(ESA)</t>
    </r>
  </si>
  <si>
    <t>Įgyvendinta visuomenės informavimo kampanija, proc.</t>
  </si>
  <si>
    <t>Sutvirtinta kopagūbrio, pinant tvoreles iš žabų, m.</t>
  </si>
  <si>
    <t>2020-ųjų metų lėšų projektas</t>
  </si>
  <si>
    <t>2020-ieji metai</t>
  </si>
  <si>
    <t>Atlikta parko (1,1 ha) įrengimo darbų. Užbaigtumas, proc.</t>
  </si>
  <si>
    <t>65</t>
  </si>
  <si>
    <t>2</t>
  </si>
  <si>
    <t>1,04</t>
  </si>
  <si>
    <t>Detalus (instrumentinis) medžio būklės vertinimas</t>
  </si>
  <si>
    <t>Ištirtų medžių kiekis, vnt.</t>
  </si>
  <si>
    <t>3,7</t>
  </si>
  <si>
    <t xml:space="preserve">Parengti tvarkymo projektai, vnt. </t>
  </si>
  <si>
    <t>8</t>
  </si>
  <si>
    <t>IED  Statybos ir infrastruktūros plėtros skyrius</t>
  </si>
  <si>
    <t>SB(ŽPL)</t>
  </si>
  <si>
    <t>Pėsčiųjų ir dviračių takų Minijos g. nuo Baltijos pr., Pilies g., Naujojoje Uosto g. įrengimas</t>
  </si>
  <si>
    <t>Nutiesta dviračių tako. Užbaigtumas, proc.</t>
  </si>
  <si>
    <r>
      <t xml:space="preserve">Žemės pardavimų likučio lėšos </t>
    </r>
    <r>
      <rPr>
        <b/>
        <sz val="10"/>
        <rFont val="Times New Roman"/>
        <family val="1"/>
        <charset val="186"/>
      </rPr>
      <t>SB(ŽPL)</t>
    </r>
  </si>
  <si>
    <t>Įrengtas pėsčiųjų ir dviračių tiltas. Užbaigtumas, proc.</t>
  </si>
  <si>
    <t>Dviračių ir pėsčiųjų takų  plėtra:</t>
  </si>
  <si>
    <r>
      <t>Projekto „Klaipėdos miesto bendrojo plano kraštovaizdžio dalies keitimas ir Melnragės parko įrengimas“ įgyvendinimas</t>
    </r>
    <r>
      <rPr>
        <sz val="10"/>
        <color rgb="FFFF0000"/>
        <rFont val="Times New Roman"/>
        <family val="1"/>
        <charset val="186"/>
      </rPr>
      <t xml:space="preserve"> </t>
    </r>
  </si>
  <si>
    <t xml:space="preserve">Oro taršos kietosiomis dalelėmis mažinimas, atnaujinant gatvių priežiūros ir valymo technologijas </t>
  </si>
  <si>
    <t>FTD Turto skyrius</t>
  </si>
  <si>
    <t xml:space="preserve">Dviračių ir pėsčiųjų tako Danės upės slėnio teritorijoje nuo Klaipėdos g. tilto iki miesto ribos įrengimas </t>
  </si>
  <si>
    <t>Padidintas AB "Klaipėdos vanduo" įstatinis kapitalas, proc.</t>
  </si>
  <si>
    <t>Atliekų, kurių turėtojo nustatyti neįmanoma arba kuris nebeegzistuoja, tvarkymas</t>
  </si>
  <si>
    <t>Komunalinių atliekų tvarkymo organizavimas</t>
  </si>
  <si>
    <t xml:space="preserve">Parengti tvarkymo aprašai (projektai), vnt. </t>
  </si>
  <si>
    <t xml:space="preserve">Ąžuolyno giraitės sutvarkymas, gerinant gamtinę aplinką ir skatinant aktyvų laisvalaikį ir lankytojų srautus  </t>
  </si>
  <si>
    <t>P2.4.2.2</t>
  </si>
  <si>
    <t>LRVB</t>
  </si>
  <si>
    <r>
      <t>Malūno parko teritorijos sutvarkymas, gerinant gamtinę aplinką ir skatinant lankytojų srautus</t>
    </r>
    <r>
      <rPr>
        <sz val="10"/>
        <color rgb="FFFF0000"/>
        <rFont val="Times New Roman"/>
        <family val="1"/>
        <charset val="186"/>
      </rPr>
      <t xml:space="preserve"> </t>
    </r>
  </si>
  <si>
    <t xml:space="preserve">Atlikta I-etapo teritorijos sutvarkymo darbų. Užbaigtumas, proc. </t>
  </si>
  <si>
    <t>06</t>
  </si>
  <si>
    <t>P.2.3.1.1</t>
  </si>
  <si>
    <t>1860</t>
  </si>
  <si>
    <t xml:space="preserve">Užterštos teritorijos  Šilutės pl. tvarkymo plano įgyvendinimas </t>
  </si>
  <si>
    <t>Įgyvendintas tvarkymo planas. Užbaigtumas, proc.</t>
  </si>
  <si>
    <t xml:space="preserve">Užterštos teritorijos Šilutės pl. tvarkymo plano įgyvendinimas </t>
  </si>
  <si>
    <t>Nutiesta dviračių tako (1,539 km). Užbaigtumas, proc.</t>
  </si>
  <si>
    <t>Pakeista medinių takų ir laiptų, tūkst. kv. m</t>
  </si>
  <si>
    <t>Parengta triukšmo (kelių, geležinkelių, pramonės veiklos zonų)  žemėlapių, kuriuose bus renkami dienos, vakaro, nakties ir paros rodilkiai, vnt.</t>
  </si>
  <si>
    <t>Vandens telkinių dugno valymas ir aplinkos apželdinimas (2018 m. bus rengiami Žardės tvenkinio, Žardės (Kuncų) piliakalnio telkinio bei Danės upės senvagės techniniai projektai; 2019 m. vykdomi darbai)</t>
  </si>
  <si>
    <t>Pašalinta helofitų iš Žardės ir Draugystės vandens telkinių, plotas ha</t>
  </si>
  <si>
    <t>Padidintas AB „Klaipėdos vanduo“ įstatinis kapitalas, proc.</t>
  </si>
  <si>
    <r>
      <t xml:space="preserve">Europos Sąjungos paramos lėšos, kurios įtrauktos į savivaldybės biudžetą </t>
    </r>
    <r>
      <rPr>
        <b/>
        <sz val="10"/>
        <rFont val="Times New Roman"/>
        <family val="1"/>
        <charset val="186"/>
      </rPr>
      <t>SB(ES)</t>
    </r>
  </si>
  <si>
    <r>
      <t>Programų lėšų likučių laikinai laisvos lėšos</t>
    </r>
    <r>
      <rPr>
        <b/>
        <sz val="10"/>
        <rFont val="Times New Roman"/>
        <family val="1"/>
        <charset val="186"/>
      </rPr>
      <t xml:space="preserve"> SB(VRL) </t>
    </r>
    <r>
      <rPr>
        <sz val="10"/>
        <rFont val="Times New Roman"/>
        <family val="1"/>
        <charset val="186"/>
      </rPr>
      <t>– rinkliavos likutis</t>
    </r>
  </si>
  <si>
    <t>______________________________</t>
  </si>
  <si>
    <t xml:space="preserve">2018–2020 M. KLAIPĖDOS MIESTO SAVIVALDYBĖS </t>
  </si>
  <si>
    <t>2018-ųjų metų asignavimų planas</t>
  </si>
  <si>
    <t>Siūlomas keisti 2018-ųjų metų asignavimų planas</t>
  </si>
  <si>
    <t>Skirtumas</t>
  </si>
  <si>
    <t>Siūlomas keisti 2019-ųjų metų  lėšų projektas</t>
  </si>
  <si>
    <t>Planas</t>
  </si>
  <si>
    <t>Paaiškinimas</t>
  </si>
  <si>
    <t>Lyginamasis variantas</t>
  </si>
  <si>
    <t>Siūlomas keisti 2018 metų  asignavimų planas</t>
  </si>
  <si>
    <t xml:space="preserve">AB „Klaipėdos vanduo“ įstatinio kapitalo didinimas įgyvendinant ES lėšomis finansuojamą projektą „Paviršinių nuotekų sistemų tvarkymas Klaipėdos mieste“ (projekto vykdytoja – AB „Klaipėdos vanduo“) </t>
  </si>
  <si>
    <t>Įrengta pusiau požeminių konteinerių aikštelių, vnt.</t>
  </si>
  <si>
    <t>Įrengta požeminių konteinerių aikštelių, vnt.</t>
  </si>
  <si>
    <t>Komunalinių atliekų tvarkymo infrastruktūros plėtra Klaipėdos miesto, Skuodo ir Kretingos rajonų bei Neringos savivaldybėse</t>
  </si>
  <si>
    <t>Pėsčiųjų ir dviračių tilto tarp Tauralaukio ir Žolynų kvartalo įrengimas</t>
  </si>
  <si>
    <r>
      <t>Europos Sąjungos paramos lėšų likutis, kuris įtrauktas į Savivaldybės biudžetą</t>
    </r>
    <r>
      <rPr>
        <b/>
        <sz val="10"/>
        <rFont val="Times New Roman"/>
        <family val="1"/>
        <charset val="186"/>
      </rPr>
      <t xml:space="preserve"> SB(ESL)</t>
    </r>
  </si>
  <si>
    <t>SB(ESL)</t>
  </si>
  <si>
    <t>Atnaujinta želdynų prie magistralinių miesto gatvių, vnt.</t>
  </si>
  <si>
    <t xml:space="preserve">Atlikta viešosios erdvės (90767 m²)  sutvarkymo darbų. Užbaigtumas, proc. </t>
  </si>
  <si>
    <t xml:space="preserve">Atlikta I etapo teritorijos (155697 m²) sutvarkymo darbų. Užbaigtumas, proc. </t>
  </si>
  <si>
    <t>Siūlomas keisti 2020-ųjų metų  lėšų projektas</t>
  </si>
  <si>
    <t>Įrengta informacinių stendų prie atliekų surinkimo konteinerių aikštelių, vnt.</t>
  </si>
  <si>
    <t>Informuota asmenų, tūkst. vnt.</t>
  </si>
  <si>
    <t>Asbesto turinčių gaminių atliekų surinkimas apvažiavimo būdu, transportavimas ir šalinimas iš gyvenamųjų bei viešosios paskirties pastatų</t>
  </si>
  <si>
    <t>Sutvarkyta asbesto gaminių atliekų, t</t>
  </si>
  <si>
    <t>1840</t>
  </si>
  <si>
    <t>Sutvarkyta želdinių prie dviračių takų, vnt.</t>
  </si>
  <si>
    <t>Atnaujinta medžių ir krūmų skvere tarp Puodžių g. ir Bokštų g., vnt.</t>
  </si>
  <si>
    <t>0</t>
  </si>
  <si>
    <t xml:space="preserve">2018–2021 M. KLAIPĖDOS MIESTO SAVIVALDYBĖS     </t>
  </si>
  <si>
    <t>2021-ųjų metų lėšų projektas</t>
  </si>
  <si>
    <t>2021-ieji metai</t>
  </si>
  <si>
    <t>Iškirsta tuopų ir keičiama naujais želdiniais, vnt.</t>
  </si>
  <si>
    <t>Iškirsta tuopų ir keičiama naujais želdiniais, vnt., vnt.</t>
  </si>
  <si>
    <r>
      <t xml:space="preserve">Savivaldybės biudžeto apyvartos lėšos ES finansinės paramos programų laikinam lėšų stygiui dengti </t>
    </r>
    <r>
      <rPr>
        <b/>
        <sz val="10"/>
        <rFont val="Times New Roman"/>
        <family val="1"/>
        <charset val="186"/>
      </rPr>
      <t>SB(ESA)</t>
    </r>
  </si>
  <si>
    <r>
      <t>Europos Sąjungos paramos lėšos, kurios įtrauktos į Savivaldybės biudžetą, lėšų likučių lėšos</t>
    </r>
    <r>
      <rPr>
        <b/>
        <sz val="10"/>
        <rFont val="Times New Roman"/>
        <family val="1"/>
        <charset val="186"/>
      </rPr>
      <t xml:space="preserve"> SB(ESL)</t>
    </r>
  </si>
  <si>
    <t>2018-ųjų metų asignavimų planas*</t>
  </si>
  <si>
    <t>2019-ųjų metų asignavimų planas</t>
  </si>
  <si>
    <r>
      <rPr>
        <strike/>
        <sz val="10"/>
        <color rgb="FFFF0000"/>
        <rFont val="Times New Roman"/>
        <family val="1"/>
        <charset val="186"/>
      </rPr>
      <t xml:space="preserve">100 </t>
    </r>
    <r>
      <rPr>
        <sz val="10"/>
        <color rgb="FFFF0000"/>
        <rFont val="Times New Roman"/>
        <family val="1"/>
        <charset val="186"/>
      </rPr>
      <t xml:space="preserve">  0</t>
    </r>
  </si>
  <si>
    <r>
      <rPr>
        <strike/>
        <sz val="10"/>
        <color rgb="FFFF0000"/>
        <rFont val="Times New Roman"/>
        <family val="1"/>
        <charset val="186"/>
      </rPr>
      <t xml:space="preserve">10  </t>
    </r>
    <r>
      <rPr>
        <sz val="10"/>
        <color rgb="FFFF0000"/>
        <rFont val="Times New Roman"/>
        <family val="1"/>
        <charset val="186"/>
      </rPr>
      <t>0</t>
    </r>
  </si>
  <si>
    <r>
      <rPr>
        <strike/>
        <sz val="10"/>
        <color rgb="FFFF0000"/>
        <rFont val="Times New Roman"/>
        <family val="1"/>
        <charset val="186"/>
      </rPr>
      <t>90</t>
    </r>
    <r>
      <rPr>
        <sz val="10"/>
        <color rgb="FFFF0000"/>
        <rFont val="Times New Roman"/>
        <family val="1"/>
        <charset val="186"/>
      </rPr>
      <t xml:space="preserve">  50</t>
    </r>
  </si>
  <si>
    <t>50</t>
  </si>
  <si>
    <r>
      <rPr>
        <strike/>
        <sz val="10"/>
        <color rgb="FFFF0000"/>
        <rFont val="Times New Roman"/>
        <family val="1"/>
        <charset val="186"/>
      </rPr>
      <t>85</t>
    </r>
    <r>
      <rPr>
        <sz val="10"/>
        <color rgb="FFFF0000"/>
        <rFont val="Times New Roman"/>
        <family val="1"/>
        <charset val="186"/>
      </rPr>
      <t xml:space="preserve"> 40</t>
    </r>
  </si>
  <si>
    <t>Įgyvendinant  papriemonę buvo sutaupyta 22 tūkst. Eur, kuriais siūloma sumažinti šios papriemonės finansavimo apimtį 2018 m. ir naudoti lėšas kitų priemonių vykdymui.</t>
  </si>
  <si>
    <t>Siūloma tikslinti finansavimo apimtis 2018-2020 m. ir vertinimo kriterijų reikšmes. SB(ES) ir SB(VB) lėšos nebus panaudotos 2018 m., nes yra koreguojamas techninis projektas. Projekto teigiama ekspertizės išvada yra gauta. Šiuo metu projektas yra įkeltas į infostatybos sistemą statybą leidžiančiam dokumentui gauti, tačiau buvo gautos pastabos, projektuotojai taiso projektą ir pakartotinai teiks derinti. Rangos darbų pradžia planuojama 2019 m.</t>
  </si>
  <si>
    <t>Siūloma tikslinti finansavimo apimtis 2018-2019 m. ir vertinimo kriterijų reikšmes. Visos planuotos SB(ES) lėšos nebus panaudotos 2018 m., nes užsitęsė pirkimo dokumentų derinimas su APVA.  Šiuo metu vyksta  pirkimo paraiškų vertinimas. Gatvių valymo mašinų įsigijimo sutartį su tiekėjais planuojama pasirašyti 2018 m. pabaigoje, lėšas 2018 m. planuojama panaudoti tik avansiniam mokėjimui.</t>
  </si>
  <si>
    <t>Siūloma tikslinti finansavimo apimtis 2018-2019 m. Techninio projekto parengimo paslaugų pirkimas laikinai sustabdytas, kadangi analizuojama esama situacija su Energijos skirstomaisiais tinklais (ESO) dėl vieningo apšvietimo įrengimo dviračių take. Pagal parengtą ESO analizę bus rengiama techninė specifikacija pradėti techninio projekto parengimo paslaugų pirkimą. 2018 m. nepanaudotas lėšas siūloma nukreipti kitų priemonių vykdymui</t>
  </si>
  <si>
    <t xml:space="preserve">Siūloma tikslinti finansavimo apimtis 2018-2019 m. ir vertinimo kriterijų reikšmes.  SB(ES) ir SB(VB) lėšos nebus panaudotos 2018 m., nes yra koreguojamas techninis projektas. Projektuotojas vėluoja atlikti projekto pataisymus, todėl jis raštu informuotas, kad planuojama svarstyti klausimą dėl tiekėjo įtraukimo į nepatikimų tiekėjų sąrašą, jam skaičiuojami delspinigiai. 2018-11 planuojama atlikti techninio projekto ekspertizę, o 2018-12 -gauti statybos leidimą. Rangos darbus planuojama pradėti 2019 m. 
</t>
  </si>
  <si>
    <t>Siūloma tikslinti finansavimo apimtis 2018-2019 m. ir vertinimo kriterijų reikšmes. SB(ES) lėšos nebus panaudotos 2018 m., nes dar negautas Aplinkos apsaugos agentūros suderinimas dėl Melnragės parko techninio projekto. Bendrojo plano parengimo paslaugos sutarties terminas pratęstas iki 2018-12-31 (susitarimas Nr. J9-916).</t>
  </si>
  <si>
    <t>2,5</t>
  </si>
  <si>
    <t>2,6</t>
  </si>
  <si>
    <t>2,7</t>
  </si>
  <si>
    <t>Išvežta statybinių, biologiškai skaidžių šiukšlių, t</t>
  </si>
  <si>
    <t>944</t>
  </si>
  <si>
    <t>1035</t>
  </si>
  <si>
    <t>Surinkta pavojingų atliekų, t</t>
  </si>
  <si>
    <t>4</t>
  </si>
  <si>
    <t>3,4</t>
  </si>
  <si>
    <t>Žaliųjų atliekų surinkimo konteinerių įsigijimas</t>
  </si>
  <si>
    <t>Įsigyta žaliųjų atliekų surinkimo konteinerių, vnt.</t>
  </si>
  <si>
    <t>Įgyvendinta atliekų tvarkymo švietimo priemonių, vnt.</t>
  </si>
  <si>
    <t xml:space="preserve">Sutvarkyta vandens telkinių (2019 m.  Žardės mažasis telkinys), vnt.  </t>
  </si>
  <si>
    <t xml:space="preserve">Vandens telkinių dugno valymas ir aplinkos apželdinimas </t>
  </si>
  <si>
    <t>Parengta ataskaita, vnt.</t>
  </si>
  <si>
    <t>2130</t>
  </si>
  <si>
    <t xml:space="preserve">IED Projektų skyrius 
</t>
  </si>
  <si>
    <t>Parengtas aplinkos oro kokybės valdymo priemonių planas, vnt.</t>
  </si>
  <si>
    <t>1</t>
  </si>
  <si>
    <t>Klaipėdos miesto bendrojo plano kraštovaizdžio dalies keitimas ir Melnragės parko įrengimas</t>
  </si>
  <si>
    <t>Malūno parko teritorijos sutvarkymas, gerinant gamtinę aplinką ir skatinant lankytojų srautus (I etapas)</t>
  </si>
  <si>
    <t>Smeltalės upės valymo poveikio aplinkai vertinimo atrankos rengimas</t>
  </si>
  <si>
    <t>5</t>
  </si>
  <si>
    <t xml:space="preserve">*pagal Klaipėdos miesto savivaldybės tarybos 2018-10-25 sprendimą Nr. T2-221
</t>
  </si>
  <si>
    <t>Pėsčiųjų tako nuo Melnragės pagrindinio įėjimo į paplūdimį iki Melnragės gelbėjimo stoties techninio projekto parengimas</t>
  </si>
  <si>
    <t>IED</t>
  </si>
  <si>
    <t>61</t>
  </si>
  <si>
    <t>Parengtas projektas, vnt.</t>
  </si>
  <si>
    <t xml:space="preserve">Kopų tvirtinimas, pinant tvoreles iš žabų   </t>
  </si>
  <si>
    <t xml:space="preserve">AB „Klaipėdos vanduo“ įstatinio kapitalo didinimas įgyvendinant ES lėšomis finansuojamą projektą „Paviršinių nuotekų sistemų tvarkymas Klaipėdos mieste“ įgyvendinimas (projekto vykdytojas – AB „Klaipėdos vanduo“) </t>
  </si>
  <si>
    <t>Dviračių ir pėsčiųjų takų bei jungčių Smiltynėje iki Naujosios Perkėlos įrengimas</t>
  </si>
  <si>
    <t>I, P6</t>
  </si>
  <si>
    <r>
      <t xml:space="preserve">Savivaldybės tikslinės lėšos, skirtos aplinkos apsaugai </t>
    </r>
    <r>
      <rPr>
        <b/>
        <sz val="10"/>
        <rFont val="Times New Roman"/>
        <family val="1"/>
        <charset val="186"/>
      </rPr>
      <t>SB(AA)</t>
    </r>
  </si>
  <si>
    <t>2019-ųjų metų asignavimų planas*</t>
  </si>
  <si>
    <t xml:space="preserve">2019–2021 M. KLAIPĖDOS MIESTO SAVIVALDYBĖS     </t>
  </si>
  <si>
    <t>priedas</t>
  </si>
  <si>
    <t>Atlikti parko įrengimo darbai. Užbaigtumas, proc. (darbų pradžia 2022 m.)</t>
  </si>
  <si>
    <t xml:space="preserve">Atlikta parko sutvarkymo darbų. Užbaigtumas, proc. </t>
  </si>
  <si>
    <t xml:space="preserve">Klaipėdos miesto savivaldybės aplinkos apsaugos programos (Nr. 05) aprašymo                                      
</t>
  </si>
  <si>
    <t>________________________________________</t>
  </si>
  <si>
    <t>2019-ųjų metų asignavi-mų planas</t>
  </si>
  <si>
    <r>
      <t>Europos Sąjungos paramos lėšos, kurios įtrauktos į savivaldybės biudžetą, lėšų likučių lėšos</t>
    </r>
    <r>
      <rPr>
        <b/>
        <sz val="10"/>
        <rFont val="Times New Roman"/>
        <family val="1"/>
        <charset val="186"/>
      </rPr>
      <t xml:space="preserve"> SB(ESL)</t>
    </r>
  </si>
  <si>
    <t>Parengta triukšmo (kelių, geležinkelių, pramonės veiklos zonų)  žemėlapių, kuriose bus renkami dienos, vakaro, nakties ir paros rodikliai, vnt.</t>
  </si>
  <si>
    <t>Pašalinta helofitų iš Žardės ir Draugystės vandens telkinių ploto, ha</t>
  </si>
  <si>
    <t xml:space="preserve">Atlikta I etapo teritorijos sutvarkymo darbų. Užbaigtumas, proc. </t>
  </si>
  <si>
    <t xml:space="preserve">AB „Klaipėdos vanduo“ įstatinio kapitalo didinimas įgyvendinant ES lėšomis finansuojamą projektą „Paviršinių nuotekų sistemų tvarkymas Klaipėdos mieste“ įgyvendinimas (projekto vykdytoja – AB „Klaipėdos vanduo“) </t>
  </si>
  <si>
    <t xml:space="preserve">Atlikta viešosios erdvės (45 383,50  m²)  sutvarkymo darbų. Užbaigtumas, proc.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</si>
</sst>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409]General"/>
  </numFmts>
  <fonts count="39" x14ac:knownFonts="1">
    <font>
      <sz val="11"/>
      <color theme="1"/>
      <name val="Calibri"/>
      <family val="2"/>
      <charset val="186"/>
      <scheme val="minor"/>
    </font>
    <font>
      <sz val="10"/>
      <name val="Times New Roman"/>
      <family val="1"/>
      <charset val="186"/>
    </font>
    <font>
      <b/>
      <sz val="10"/>
      <name val="Times New Roman"/>
      <family val="1"/>
      <charset val="186"/>
    </font>
    <font>
      <sz val="9"/>
      <name val="Times New Roman"/>
      <family val="1"/>
      <charset val="186"/>
    </font>
    <font>
      <sz val="10"/>
      <name val="Arial"/>
      <family val="2"/>
      <charset val="186"/>
    </font>
    <font>
      <b/>
      <sz val="10"/>
      <name val="Times New Roman"/>
      <family val="1"/>
      <charset val="204"/>
    </font>
    <font>
      <sz val="10"/>
      <name val="Times New Roman"/>
      <family val="1"/>
      <charset val="204"/>
    </font>
    <font>
      <sz val="8"/>
      <name val="Times New Roman"/>
      <family val="1"/>
      <charset val="186"/>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color theme="1"/>
      <name val="Calibri"/>
      <family val="2"/>
      <charset val="186"/>
      <scheme val="minor"/>
    </font>
    <font>
      <sz val="10"/>
      <color theme="1"/>
      <name val="Times New Roman"/>
      <family val="1"/>
      <charset val="186"/>
    </font>
    <font>
      <sz val="10"/>
      <color rgb="FFFF0000"/>
      <name val="Times New Roman"/>
      <family val="1"/>
      <charset val="186"/>
    </font>
    <font>
      <sz val="10"/>
      <name val="Cambria"/>
      <family val="1"/>
      <charset val="186"/>
    </font>
    <font>
      <sz val="10"/>
      <name val="Calibri"/>
      <family val="2"/>
      <charset val="186"/>
      <scheme val="minor"/>
    </font>
    <font>
      <i/>
      <sz val="10"/>
      <name val="Times New Roman"/>
      <family val="1"/>
      <charset val="186"/>
    </font>
    <font>
      <strike/>
      <sz val="10"/>
      <color rgb="FFFF0000"/>
      <name val="Times New Roman"/>
      <family val="1"/>
      <charset val="186"/>
    </font>
    <font>
      <b/>
      <i/>
      <sz val="10"/>
      <name val="Times New Roman"/>
      <family val="1"/>
      <charset val="186"/>
    </font>
    <font>
      <i/>
      <sz val="10"/>
      <name val="Arial"/>
      <family val="2"/>
      <charset val="186"/>
    </font>
    <font>
      <sz val="10"/>
      <color theme="1"/>
      <name val="Arial"/>
      <family val="2"/>
      <charset val="186"/>
    </font>
    <font>
      <sz val="11"/>
      <color theme="1"/>
      <name val="Calibri"/>
      <family val="2"/>
      <charset val="186"/>
      <scheme val="minor"/>
    </font>
    <font>
      <b/>
      <sz val="10"/>
      <color theme="1"/>
      <name val="Times New Roman"/>
      <family val="1"/>
      <charset val="186"/>
    </font>
    <font>
      <i/>
      <sz val="10"/>
      <color theme="1"/>
      <name val="Calibri"/>
      <family val="2"/>
      <charset val="186"/>
      <scheme val="minor"/>
    </font>
    <font>
      <sz val="12"/>
      <name val="Times New Roman"/>
      <family val="1"/>
      <charset val="186"/>
    </font>
    <font>
      <b/>
      <sz val="12"/>
      <name val="Times New Roman"/>
      <family val="1"/>
      <charset val="186"/>
    </font>
    <font>
      <b/>
      <sz val="8"/>
      <name val="Times New Roman"/>
      <family val="1"/>
      <charset val="186"/>
    </font>
    <font>
      <sz val="10"/>
      <color theme="3"/>
      <name val="Times New Roman"/>
      <family val="1"/>
      <charset val="186"/>
    </font>
    <font>
      <i/>
      <sz val="10"/>
      <name val="Calibri"/>
      <family val="2"/>
      <charset val="186"/>
      <scheme val="minor"/>
    </font>
    <font>
      <sz val="7"/>
      <name val="Times New Roman"/>
      <family val="1"/>
      <charset val="186"/>
    </font>
    <font>
      <sz val="7"/>
      <color theme="1"/>
      <name val="Calibri"/>
      <family val="2"/>
      <charset val="186"/>
      <scheme val="minor"/>
    </font>
    <font>
      <sz val="11"/>
      <color rgb="FF000000"/>
      <name val="Calibri"/>
      <family val="2"/>
      <charset val="186"/>
    </font>
    <font>
      <sz val="11"/>
      <name val="Times New Roman"/>
      <family val="1"/>
      <charset val="186"/>
    </font>
    <font>
      <sz val="10"/>
      <color rgb="FFFF0000"/>
      <name val="Calibri"/>
      <family val="2"/>
      <charset val="186"/>
      <scheme val="minor"/>
    </font>
    <font>
      <sz val="9"/>
      <name val="Calibri"/>
      <family val="2"/>
      <charset val="186"/>
      <scheme val="minor"/>
    </font>
    <font>
      <sz val="9"/>
      <color theme="1"/>
      <name val="Calibri"/>
      <family val="2"/>
      <charset val="186"/>
      <scheme val="minor"/>
    </font>
    <font>
      <sz val="12"/>
      <color theme="1"/>
      <name val="Calibri"/>
      <family val="2"/>
      <charset val="186"/>
      <scheme val="minor"/>
    </font>
  </fonts>
  <fills count="10">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s>
  <borders count="12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s>
  <cellStyleXfs count="4">
    <xf numFmtId="0" fontId="0" fillId="0" borderId="0"/>
    <xf numFmtId="0" fontId="4" fillId="0" borderId="0"/>
    <xf numFmtId="43" fontId="23" fillId="0" borderId="0" applyFont="0" applyFill="0" applyBorder="0" applyAlignment="0" applyProtection="0"/>
    <xf numFmtId="165" fontId="33" fillId="0" borderId="0" applyBorder="0" applyProtection="0"/>
  </cellStyleXfs>
  <cellXfs count="1548">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4" fillId="0" borderId="0" xfId="0" applyNumberFormat="1" applyFont="1" applyBorder="1"/>
    <xf numFmtId="3" fontId="2" fillId="4" borderId="32"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xf>
    <xf numFmtId="3" fontId="2" fillId="5" borderId="33" xfId="0" applyNumberFormat="1" applyFont="1" applyFill="1" applyBorder="1" applyAlignment="1">
      <alignment horizontal="center" vertical="top"/>
    </xf>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2" fillId="6" borderId="13"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23" xfId="0" applyNumberFormat="1" applyFont="1" applyFill="1" applyBorder="1" applyAlignment="1">
      <alignment vertical="top"/>
    </xf>
    <xf numFmtId="3" fontId="2" fillId="5" borderId="24" xfId="0" applyNumberFormat="1" applyFont="1" applyFill="1" applyBorder="1" applyAlignment="1">
      <alignment vertical="top"/>
    </xf>
    <xf numFmtId="3" fontId="6" fillId="0" borderId="3" xfId="0" applyNumberFormat="1" applyFont="1" applyFill="1" applyBorder="1" applyAlignment="1">
      <alignment horizontal="center" vertical="top" wrapText="1"/>
    </xf>
    <xf numFmtId="3" fontId="1" fillId="0" borderId="50" xfId="0" applyNumberFormat="1" applyFont="1" applyFill="1" applyBorder="1" applyAlignment="1">
      <alignment vertical="top" wrapText="1"/>
    </xf>
    <xf numFmtId="3" fontId="1" fillId="0" borderId="39" xfId="0" applyNumberFormat="1" applyFont="1" applyFill="1" applyBorder="1" applyAlignment="1">
      <alignment horizontal="left" vertical="top" wrapText="1"/>
    </xf>
    <xf numFmtId="3" fontId="1" fillId="0" borderId="54" xfId="0" applyNumberFormat="1" applyFont="1" applyFill="1" applyBorder="1" applyAlignment="1">
      <alignment vertical="top" wrapText="1"/>
    </xf>
    <xf numFmtId="3" fontId="2" fillId="6" borderId="25" xfId="0" applyNumberFormat="1" applyFont="1" applyFill="1" applyBorder="1" applyAlignment="1">
      <alignment horizontal="center" vertical="top"/>
    </xf>
    <xf numFmtId="3" fontId="2" fillId="6" borderId="4" xfId="0" applyNumberFormat="1" applyFont="1" applyFill="1" applyBorder="1" applyAlignment="1">
      <alignment horizontal="center" vertical="top"/>
    </xf>
    <xf numFmtId="3" fontId="1" fillId="6" borderId="61" xfId="0" applyNumberFormat="1" applyFont="1" applyFill="1" applyBorder="1" applyAlignment="1">
      <alignment horizontal="center" vertical="top"/>
    </xf>
    <xf numFmtId="3" fontId="2" fillId="4" borderId="62" xfId="0" applyNumberFormat="1" applyFont="1" applyFill="1" applyBorder="1" applyAlignment="1">
      <alignment horizontal="center" vertical="top"/>
    </xf>
    <xf numFmtId="3" fontId="2" fillId="5" borderId="63" xfId="0" applyNumberFormat="1" applyFont="1" applyFill="1" applyBorder="1" applyAlignment="1">
      <alignment horizontal="center" vertical="top"/>
    </xf>
    <xf numFmtId="3" fontId="2" fillId="6" borderId="49" xfId="0" applyNumberFormat="1" applyFont="1" applyFill="1" applyBorder="1" applyAlignment="1">
      <alignment vertical="top" wrapText="1"/>
    </xf>
    <xf numFmtId="3" fontId="1" fillId="0" borderId="8" xfId="0" applyNumberFormat="1" applyFont="1" applyFill="1" applyBorder="1" applyAlignment="1">
      <alignment vertical="top" wrapText="1"/>
    </xf>
    <xf numFmtId="3" fontId="1" fillId="0" borderId="31" xfId="0" applyNumberFormat="1" applyFont="1" applyFill="1" applyBorder="1" applyAlignment="1">
      <alignment horizontal="left" vertical="top" wrapText="1"/>
    </xf>
    <xf numFmtId="0" fontId="1" fillId="0" borderId="0" xfId="0" applyFont="1" applyBorder="1" applyAlignment="1">
      <alignment vertical="top"/>
    </xf>
    <xf numFmtId="3" fontId="2" fillId="4" borderId="67"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1" fillId="0" borderId="5" xfId="0" applyNumberFormat="1" applyFont="1" applyFill="1" applyBorder="1" applyAlignment="1">
      <alignment vertical="top" wrapText="1"/>
    </xf>
    <xf numFmtId="3" fontId="2" fillId="0" borderId="51" xfId="0" applyNumberFormat="1" applyFont="1" applyBorder="1" applyAlignment="1">
      <alignment horizontal="center" vertical="top"/>
    </xf>
    <xf numFmtId="3" fontId="2" fillId="0" borderId="51"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9" xfId="0" applyNumberFormat="1" applyFont="1" applyFill="1" applyBorder="1" applyAlignment="1">
      <alignment horizontal="center" vertical="top" wrapText="1"/>
    </xf>
    <xf numFmtId="3" fontId="2" fillId="6" borderId="49" xfId="0" applyNumberFormat="1" applyFont="1" applyFill="1" applyBorder="1" applyAlignment="1">
      <alignment horizontal="left" vertical="top" wrapText="1"/>
    </xf>
    <xf numFmtId="3" fontId="2" fillId="0" borderId="49"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xf>
    <xf numFmtId="3" fontId="8" fillId="5" borderId="12" xfId="0" applyNumberFormat="1" applyFont="1" applyFill="1" applyBorder="1" applyAlignment="1">
      <alignment horizontal="center" vertical="top"/>
    </xf>
    <xf numFmtId="3" fontId="2" fillId="3" borderId="62" xfId="0" applyNumberFormat="1" applyFont="1" applyFill="1" applyBorder="1" applyAlignment="1">
      <alignment horizontal="center" vertical="top"/>
    </xf>
    <xf numFmtId="3" fontId="1" fillId="7" borderId="0" xfId="0" applyNumberFormat="1" applyFont="1" applyFill="1" applyBorder="1" applyAlignment="1">
      <alignment vertical="top"/>
    </xf>
    <xf numFmtId="3" fontId="2" fillId="0" borderId="0" xfId="0" applyNumberFormat="1" applyFont="1" applyFill="1" applyBorder="1" applyAlignment="1">
      <alignment horizontal="center" vertical="top" wrapText="1"/>
    </xf>
    <xf numFmtId="3" fontId="1" fillId="0" borderId="0" xfId="0" applyNumberFormat="1" applyFont="1" applyFill="1" applyAlignment="1">
      <alignment vertical="top"/>
    </xf>
    <xf numFmtId="49" fontId="2" fillId="6" borderId="36" xfId="0" applyNumberFormat="1" applyFont="1" applyFill="1" applyBorder="1" applyAlignment="1">
      <alignment horizontal="center" vertical="top"/>
    </xf>
    <xf numFmtId="3" fontId="5" fillId="0" borderId="36" xfId="0" applyNumberFormat="1" applyFont="1" applyBorder="1" applyAlignment="1">
      <alignment vertical="top" wrapText="1"/>
    </xf>
    <xf numFmtId="164" fontId="1" fillId="6" borderId="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164" fontId="2" fillId="8" borderId="55" xfId="0" applyNumberFormat="1" applyFont="1" applyFill="1" applyBorder="1" applyAlignment="1">
      <alignment horizontal="center" vertical="top"/>
    </xf>
    <xf numFmtId="164" fontId="1" fillId="6" borderId="70" xfId="0" applyNumberFormat="1" applyFont="1" applyFill="1" applyBorder="1" applyAlignment="1">
      <alignment horizontal="center" vertical="top"/>
    </xf>
    <xf numFmtId="164" fontId="1" fillId="6" borderId="52"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2" fillId="5" borderId="64"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9" fillId="6" borderId="16" xfId="0" applyNumberFormat="1" applyFont="1" applyFill="1" applyBorder="1" applyAlignment="1">
      <alignment horizontal="center" vertical="top"/>
    </xf>
    <xf numFmtId="164" fontId="2" fillId="5" borderId="28" xfId="0" applyNumberFormat="1" applyFont="1" applyFill="1" applyBorder="1" applyAlignment="1">
      <alignment horizontal="center" vertical="top"/>
    </xf>
    <xf numFmtId="164" fontId="2" fillId="4" borderId="66" xfId="0" applyNumberFormat="1" applyFont="1" applyFill="1" applyBorder="1" applyAlignment="1">
      <alignment horizontal="center" vertical="top"/>
    </xf>
    <xf numFmtId="164" fontId="2" fillId="3" borderId="66" xfId="0" applyNumberFormat="1" applyFont="1" applyFill="1" applyBorder="1" applyAlignment="1">
      <alignment horizontal="center" vertical="top"/>
    </xf>
    <xf numFmtId="164" fontId="2" fillId="3" borderId="34" xfId="0" applyNumberFormat="1" applyFont="1" applyFill="1" applyBorder="1" applyAlignment="1">
      <alignment horizontal="center" vertical="top" wrapText="1"/>
    </xf>
    <xf numFmtId="164" fontId="2" fillId="8" borderId="46" xfId="0" applyNumberFormat="1" applyFont="1" applyFill="1" applyBorder="1" applyAlignment="1">
      <alignment horizontal="center" vertical="top" wrapText="1"/>
    </xf>
    <xf numFmtId="3" fontId="1" fillId="6" borderId="41" xfId="0" applyNumberFormat="1" applyFont="1" applyFill="1" applyBorder="1" applyAlignment="1">
      <alignment vertical="top" wrapText="1"/>
    </xf>
    <xf numFmtId="3" fontId="1" fillId="6" borderId="0" xfId="0" applyNumberFormat="1" applyFont="1" applyFill="1" applyAlignment="1">
      <alignment horizontal="center" vertical="top"/>
    </xf>
    <xf numFmtId="164" fontId="1" fillId="6" borderId="11"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164" fontId="2" fillId="8" borderId="34" xfId="0" applyNumberFormat="1" applyFont="1" applyFill="1" applyBorder="1" applyAlignment="1">
      <alignment horizontal="center" vertical="top" wrapText="1"/>
    </xf>
    <xf numFmtId="164" fontId="1" fillId="0" borderId="34" xfId="0" applyNumberFormat="1" applyFont="1" applyBorder="1" applyAlignment="1">
      <alignment horizontal="center" vertical="top" wrapText="1"/>
    </xf>
    <xf numFmtId="164" fontId="1" fillId="6" borderId="34" xfId="0" applyNumberFormat="1" applyFont="1" applyFill="1" applyBorder="1" applyAlignment="1">
      <alignment horizontal="center" vertical="top" wrapText="1"/>
    </xf>
    <xf numFmtId="164" fontId="1" fillId="8" borderId="34" xfId="0" applyNumberFormat="1" applyFont="1" applyFill="1" applyBorder="1" applyAlignment="1">
      <alignment horizontal="center" vertical="top" wrapText="1"/>
    </xf>
    <xf numFmtId="3" fontId="1" fillId="0" borderId="9" xfId="0" applyNumberFormat="1" applyFont="1" applyFill="1" applyBorder="1" applyAlignment="1">
      <alignment horizontal="left" vertical="top" wrapText="1"/>
    </xf>
    <xf numFmtId="164" fontId="2" fillId="6" borderId="48" xfId="0" applyNumberFormat="1" applyFont="1" applyFill="1" applyBorder="1" applyAlignment="1">
      <alignment horizontal="center" vertical="top"/>
    </xf>
    <xf numFmtId="164" fontId="2" fillId="5" borderId="66" xfId="0" applyNumberFormat="1" applyFont="1" applyFill="1" applyBorder="1" applyAlignment="1">
      <alignment horizontal="center" vertical="top"/>
    </xf>
    <xf numFmtId="49" fontId="2" fillId="6" borderId="38" xfId="0" applyNumberFormat="1" applyFont="1" applyFill="1" applyBorder="1" applyAlignment="1">
      <alignment horizontal="center" vertical="top"/>
    </xf>
    <xf numFmtId="164" fontId="1" fillId="6" borderId="21" xfId="0" applyNumberFormat="1" applyFont="1" applyFill="1" applyBorder="1" applyAlignment="1">
      <alignment horizontal="center" vertical="top"/>
    </xf>
    <xf numFmtId="164" fontId="2" fillId="6" borderId="9" xfId="0" applyNumberFormat="1" applyFont="1" applyFill="1" applyBorder="1" applyAlignment="1">
      <alignment horizontal="center" vertical="top"/>
    </xf>
    <xf numFmtId="164" fontId="1" fillId="6" borderId="72" xfId="0" applyNumberFormat="1" applyFont="1" applyFill="1" applyBorder="1" applyAlignment="1">
      <alignment horizontal="center" vertical="top"/>
    </xf>
    <xf numFmtId="164" fontId="1" fillId="6" borderId="61"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164" fontId="1" fillId="6" borderId="9"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164" fontId="1" fillId="6" borderId="34"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3" fontId="1" fillId="6" borderId="52" xfId="0" applyNumberFormat="1" applyFont="1" applyFill="1" applyBorder="1" applyAlignment="1">
      <alignment horizontal="center" vertical="top"/>
    </xf>
    <xf numFmtId="164" fontId="1" fillId="6" borderId="83"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164" fontId="1" fillId="6" borderId="8" xfId="0" applyNumberFormat="1" applyFont="1" applyFill="1" applyBorder="1" applyAlignment="1">
      <alignment horizontal="center" vertical="top"/>
    </xf>
    <xf numFmtId="164" fontId="9" fillId="6" borderId="14" xfId="0" applyNumberFormat="1" applyFont="1" applyFill="1" applyBorder="1" applyAlignment="1">
      <alignment horizontal="center" vertical="top"/>
    </xf>
    <xf numFmtId="0" fontId="1" fillId="0" borderId="77" xfId="0" applyFont="1" applyBorder="1" applyAlignment="1">
      <alignment horizontal="center" vertical="center" textRotation="90" wrapText="1"/>
    </xf>
    <xf numFmtId="0" fontId="1" fillId="0" borderId="77" xfId="0" applyFont="1" applyBorder="1" applyAlignment="1">
      <alignment horizontal="center" vertical="center" textRotation="90"/>
    </xf>
    <xf numFmtId="0" fontId="1" fillId="0" borderId="78" xfId="0" applyFont="1" applyBorder="1" applyAlignment="1">
      <alignment horizontal="center" vertical="center" textRotation="90"/>
    </xf>
    <xf numFmtId="0" fontId="1" fillId="0" borderId="30" xfId="0" applyFont="1" applyBorder="1" applyAlignment="1">
      <alignment horizontal="center" vertical="center" textRotation="90"/>
    </xf>
    <xf numFmtId="3" fontId="1" fillId="0" borderId="51" xfId="0" applyNumberFormat="1" applyFont="1" applyFill="1" applyBorder="1" applyAlignment="1">
      <alignment horizontal="center" vertical="top"/>
    </xf>
    <xf numFmtId="3" fontId="1" fillId="0" borderId="84"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49" fontId="1" fillId="7" borderId="12" xfId="0" applyNumberFormat="1" applyFont="1" applyFill="1" applyBorder="1" applyAlignment="1">
      <alignment horizontal="center" vertical="top"/>
    </xf>
    <xf numFmtId="49" fontId="1" fillId="7" borderId="38" xfId="0" applyNumberFormat="1" applyFont="1" applyFill="1" applyBorder="1" applyAlignment="1">
      <alignment horizontal="center" vertical="top"/>
    </xf>
    <xf numFmtId="3" fontId="1" fillId="7" borderId="24" xfId="0" applyNumberFormat="1" applyFont="1" applyFill="1" applyBorder="1" applyAlignment="1">
      <alignment horizontal="center" vertical="top"/>
    </xf>
    <xf numFmtId="3" fontId="1" fillId="0" borderId="49" xfId="0" applyNumberFormat="1" applyFont="1" applyFill="1" applyBorder="1" applyAlignment="1">
      <alignment horizontal="center" vertical="top"/>
    </xf>
    <xf numFmtId="3" fontId="1" fillId="0" borderId="85"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24" xfId="0" applyNumberFormat="1" applyFont="1" applyFill="1" applyBorder="1" applyAlignment="1">
      <alignment horizontal="center" vertical="top"/>
    </xf>
    <xf numFmtId="3" fontId="1" fillId="6" borderId="3" xfId="0" applyNumberFormat="1" applyFont="1" applyFill="1" applyBorder="1" applyAlignment="1">
      <alignment horizontal="center" vertical="top"/>
    </xf>
    <xf numFmtId="3" fontId="1" fillId="0" borderId="51" xfId="0" applyNumberFormat="1" applyFont="1" applyFill="1" applyBorder="1" applyAlignment="1">
      <alignment horizontal="center" vertical="top" wrapText="1"/>
    </xf>
    <xf numFmtId="3" fontId="1" fillId="0" borderId="4" xfId="0" applyNumberFormat="1" applyFont="1" applyFill="1" applyBorder="1" applyAlignment="1">
      <alignment vertical="top" wrapText="1"/>
    </xf>
    <xf numFmtId="3" fontId="1" fillId="0" borderId="13" xfId="0" applyNumberFormat="1" applyFont="1" applyFill="1" applyBorder="1" applyAlignment="1">
      <alignment horizontal="center" vertical="top"/>
    </xf>
    <xf numFmtId="3" fontId="1" fillId="0" borderId="49"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0" borderId="3" xfId="0" applyNumberFormat="1" applyFont="1" applyFill="1" applyBorder="1" applyAlignment="1">
      <alignment vertical="top" wrapText="1"/>
    </xf>
    <xf numFmtId="3" fontId="1" fillId="0" borderId="12" xfId="0" applyNumberFormat="1" applyFont="1" applyFill="1" applyBorder="1" applyAlignment="1">
      <alignment horizontal="center" vertical="top"/>
    </xf>
    <xf numFmtId="3" fontId="1" fillId="6" borderId="59" xfId="0" applyNumberFormat="1" applyFont="1" applyFill="1" applyBorder="1" applyAlignment="1">
      <alignment horizontal="center" vertical="top"/>
    </xf>
    <xf numFmtId="164" fontId="1" fillId="6" borderId="15" xfId="0" applyNumberFormat="1" applyFont="1" applyFill="1" applyBorder="1" applyAlignment="1">
      <alignment horizontal="center" vertical="top" wrapText="1"/>
    </xf>
    <xf numFmtId="164" fontId="1" fillId="6" borderId="60" xfId="0" applyNumberFormat="1" applyFont="1" applyFill="1" applyBorder="1" applyAlignment="1">
      <alignment horizontal="center" vertical="top" wrapText="1"/>
    </xf>
    <xf numFmtId="3" fontId="1" fillId="6" borderId="86" xfId="0" applyNumberFormat="1" applyFont="1" applyFill="1" applyBorder="1" applyAlignment="1">
      <alignment horizontal="center" vertical="top"/>
    </xf>
    <xf numFmtId="3" fontId="1" fillId="6" borderId="80" xfId="0" applyNumberFormat="1" applyFont="1" applyFill="1" applyBorder="1" applyAlignment="1">
      <alignment horizontal="center" vertical="top"/>
    </xf>
    <xf numFmtId="3" fontId="1" fillId="6" borderId="36" xfId="0" applyNumberFormat="1" applyFont="1" applyFill="1" applyBorder="1" applyAlignment="1">
      <alignment horizontal="center" vertical="top"/>
    </xf>
    <xf numFmtId="3" fontId="1" fillId="0" borderId="49" xfId="0" applyNumberFormat="1" applyFont="1" applyFill="1" applyBorder="1" applyAlignment="1">
      <alignment horizontal="left" vertical="top" wrapText="1"/>
    </xf>
    <xf numFmtId="3" fontId="1" fillId="6" borderId="12" xfId="0" applyNumberFormat="1" applyFont="1" applyFill="1" applyBorder="1" applyAlignment="1">
      <alignment horizontal="center" vertical="center" wrapText="1"/>
    </xf>
    <xf numFmtId="164" fontId="1" fillId="6" borderId="38"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wrapText="1"/>
    </xf>
    <xf numFmtId="0" fontId="1" fillId="6" borderId="38" xfId="0" applyFont="1" applyFill="1" applyBorder="1" applyAlignment="1">
      <alignment horizontal="center" vertical="top" wrapText="1"/>
    </xf>
    <xf numFmtId="49" fontId="1" fillId="6" borderId="38"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3" fontId="1" fillId="7" borderId="23" xfId="0" applyNumberFormat="1" applyFont="1" applyFill="1" applyBorder="1" applyAlignment="1">
      <alignment horizontal="left" vertical="top"/>
    </xf>
    <xf numFmtId="164" fontId="3" fillId="6" borderId="16" xfId="0" applyNumberFormat="1" applyFont="1" applyFill="1" applyBorder="1" applyAlignment="1">
      <alignment horizontal="center" vertical="top"/>
    </xf>
    <xf numFmtId="3" fontId="1" fillId="6" borderId="9"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164" fontId="1" fillId="6" borderId="7" xfId="0" applyNumberFormat="1" applyFont="1" applyFill="1" applyBorder="1" applyAlignment="1">
      <alignment horizontal="center" vertical="top"/>
    </xf>
    <xf numFmtId="164" fontId="9" fillId="6" borderId="15" xfId="0" applyNumberFormat="1" applyFont="1" applyFill="1" applyBorder="1" applyAlignment="1">
      <alignment horizontal="center" vertical="top"/>
    </xf>
    <xf numFmtId="164" fontId="9" fillId="6" borderId="12" xfId="0" applyNumberFormat="1" applyFont="1" applyFill="1" applyBorder="1" applyAlignment="1">
      <alignment horizontal="center" vertical="top"/>
    </xf>
    <xf numFmtId="3" fontId="1" fillId="6" borderId="89" xfId="0" applyNumberFormat="1" applyFont="1" applyFill="1" applyBorder="1" applyAlignment="1">
      <alignment horizontal="center" vertical="top"/>
    </xf>
    <xf numFmtId="3" fontId="1" fillId="6" borderId="37" xfId="0" applyNumberFormat="1" applyFont="1" applyFill="1" applyBorder="1" applyAlignment="1">
      <alignment horizontal="center" vertical="top"/>
    </xf>
    <xf numFmtId="3" fontId="1" fillId="6" borderId="90" xfId="0" applyNumberFormat="1" applyFont="1" applyFill="1" applyBorder="1" applyAlignment="1">
      <alignment horizontal="center" vertical="top"/>
    </xf>
    <xf numFmtId="3" fontId="1" fillId="6" borderId="87" xfId="0" applyNumberFormat="1" applyFont="1" applyFill="1" applyBorder="1" applyAlignment="1">
      <alignment horizontal="center" vertical="top"/>
    </xf>
    <xf numFmtId="3" fontId="1" fillId="6" borderId="92" xfId="0" applyNumberFormat="1" applyFont="1" applyFill="1" applyBorder="1" applyAlignment="1">
      <alignment horizontal="center" vertical="top"/>
    </xf>
    <xf numFmtId="3" fontId="1" fillId="6" borderId="75"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49" fontId="1" fillId="0" borderId="88" xfId="0" applyNumberFormat="1" applyFont="1" applyBorder="1" applyAlignment="1">
      <alignment horizontal="center" vertical="top"/>
    </xf>
    <xf numFmtId="3" fontId="1" fillId="0" borderId="91" xfId="0" applyNumberFormat="1" applyFont="1" applyFill="1" applyBorder="1" applyAlignment="1">
      <alignment horizontal="center" vertical="top"/>
    </xf>
    <xf numFmtId="49" fontId="1" fillId="0" borderId="18" xfId="0" applyNumberFormat="1" applyFont="1" applyFill="1" applyBorder="1" applyAlignment="1">
      <alignment horizontal="center" vertical="top" wrapText="1"/>
    </xf>
    <xf numFmtId="49" fontId="1" fillId="0" borderId="33" xfId="0" applyNumberFormat="1" applyFont="1" applyFill="1" applyBorder="1" applyAlignment="1">
      <alignment horizontal="center" vertical="top" wrapText="1"/>
    </xf>
    <xf numFmtId="0" fontId="1" fillId="6" borderId="20" xfId="0" applyFont="1" applyFill="1" applyBorder="1" applyAlignment="1">
      <alignment horizontal="center" vertical="top" wrapText="1"/>
    </xf>
    <xf numFmtId="0" fontId="1" fillId="6" borderId="37" xfId="0" applyFont="1" applyFill="1" applyBorder="1" applyAlignment="1">
      <alignment horizontal="center" vertical="top" wrapText="1"/>
    </xf>
    <xf numFmtId="3" fontId="1" fillId="0" borderId="8" xfId="0" applyNumberFormat="1" applyFont="1" applyFill="1" applyBorder="1" applyAlignment="1">
      <alignment horizontal="left" wrapText="1"/>
    </xf>
    <xf numFmtId="164" fontId="1" fillId="6" borderId="16" xfId="0" applyNumberFormat="1" applyFont="1" applyFill="1" applyBorder="1" applyAlignment="1">
      <alignment horizontal="center" vertical="top" wrapText="1"/>
    </xf>
    <xf numFmtId="164" fontId="1" fillId="6" borderId="14" xfId="0" applyNumberFormat="1" applyFont="1" applyFill="1" applyBorder="1" applyAlignment="1">
      <alignment horizontal="center" vertical="top" wrapText="1"/>
    </xf>
    <xf numFmtId="164" fontId="1" fillId="6" borderId="74" xfId="0" applyNumberFormat="1" applyFont="1" applyFill="1" applyBorder="1" applyAlignment="1">
      <alignment horizontal="center" vertical="top"/>
    </xf>
    <xf numFmtId="164" fontId="2" fillId="8" borderId="28" xfId="0" applyNumberFormat="1" applyFont="1" applyFill="1" applyBorder="1" applyAlignment="1">
      <alignment horizontal="center" vertical="top"/>
    </xf>
    <xf numFmtId="164" fontId="2" fillId="8" borderId="31" xfId="0" applyNumberFormat="1" applyFont="1" applyFill="1" applyBorder="1" applyAlignment="1">
      <alignment horizontal="center" vertical="top"/>
    </xf>
    <xf numFmtId="164" fontId="2" fillId="8" borderId="56" xfId="0" applyNumberFormat="1" applyFont="1" applyFill="1" applyBorder="1" applyAlignment="1">
      <alignment horizontal="center" vertical="top"/>
    </xf>
    <xf numFmtId="164" fontId="1" fillId="6" borderId="70" xfId="0" applyNumberFormat="1" applyFont="1" applyFill="1" applyBorder="1" applyAlignment="1">
      <alignment horizontal="center" vertical="top" wrapText="1"/>
    </xf>
    <xf numFmtId="164" fontId="1" fillId="6" borderId="94" xfId="0" applyNumberFormat="1" applyFont="1" applyFill="1" applyBorder="1" applyAlignment="1">
      <alignment horizontal="center" vertical="top"/>
    </xf>
    <xf numFmtId="3" fontId="9" fillId="6" borderId="16" xfId="0" applyNumberFormat="1" applyFont="1" applyFill="1" applyBorder="1" applyAlignment="1">
      <alignment horizontal="center" vertical="top"/>
    </xf>
    <xf numFmtId="164" fontId="2" fillId="8" borderId="77" xfId="0" applyNumberFormat="1" applyFont="1" applyFill="1" applyBorder="1" applyAlignment="1">
      <alignment horizontal="center" vertical="top"/>
    </xf>
    <xf numFmtId="3" fontId="1" fillId="6" borderId="0"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41" xfId="0" applyNumberFormat="1" applyFont="1" applyFill="1" applyBorder="1" applyAlignment="1">
      <alignment horizontal="center" vertical="center" wrapText="1"/>
    </xf>
    <xf numFmtId="3" fontId="1" fillId="6" borderId="38" xfId="0" applyNumberFormat="1" applyFont="1" applyFill="1" applyBorder="1" applyAlignment="1">
      <alignment horizontal="center" vertical="center" wrapText="1"/>
    </xf>
    <xf numFmtId="164" fontId="2" fillId="8" borderId="30" xfId="0" applyNumberFormat="1" applyFont="1" applyFill="1" applyBorder="1" applyAlignment="1">
      <alignment horizontal="center" vertical="top"/>
    </xf>
    <xf numFmtId="3" fontId="1" fillId="6" borderId="7"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52" xfId="0" applyNumberFormat="1" applyFont="1" applyFill="1" applyBorder="1" applyAlignment="1">
      <alignment horizontal="center" vertical="top" wrapText="1"/>
    </xf>
    <xf numFmtId="164" fontId="1" fillId="6" borderId="80" xfId="0" applyNumberFormat="1" applyFont="1" applyFill="1" applyBorder="1" applyAlignment="1">
      <alignment horizontal="center" vertical="top"/>
    </xf>
    <xf numFmtId="164" fontId="1" fillId="6" borderId="73" xfId="0" applyNumberFormat="1" applyFont="1" applyFill="1" applyBorder="1" applyAlignment="1">
      <alignment horizontal="center" vertical="top"/>
    </xf>
    <xf numFmtId="3" fontId="9" fillId="0" borderId="70" xfId="0" applyNumberFormat="1" applyFont="1" applyFill="1" applyBorder="1" applyAlignment="1">
      <alignment horizontal="center" vertical="top"/>
    </xf>
    <xf numFmtId="164" fontId="1" fillId="6" borderId="69" xfId="0" applyNumberFormat="1" applyFont="1" applyFill="1" applyBorder="1" applyAlignment="1">
      <alignment horizontal="center" vertical="top" wrapText="1"/>
    </xf>
    <xf numFmtId="164" fontId="1" fillId="6" borderId="106" xfId="0" applyNumberFormat="1" applyFont="1" applyFill="1" applyBorder="1" applyAlignment="1">
      <alignment horizontal="center" vertical="top"/>
    </xf>
    <xf numFmtId="0" fontId="1" fillId="6" borderId="93" xfId="0" applyFont="1" applyFill="1" applyBorder="1" applyAlignment="1">
      <alignment horizontal="left" vertical="top" wrapText="1"/>
    </xf>
    <xf numFmtId="164" fontId="1" fillId="6" borderId="52" xfId="1" applyNumberFormat="1" applyFont="1" applyFill="1" applyBorder="1" applyAlignment="1">
      <alignment horizontal="center" vertical="top" wrapText="1"/>
    </xf>
    <xf numFmtId="164" fontId="1" fillId="6" borderId="16" xfId="1" applyNumberFormat="1" applyFont="1" applyFill="1" applyBorder="1" applyAlignment="1">
      <alignment horizontal="center" vertical="top"/>
    </xf>
    <xf numFmtId="3" fontId="2" fillId="6" borderId="41"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2" fillId="6" borderId="59" xfId="0" applyNumberFormat="1" applyFont="1" applyFill="1" applyBorder="1" applyAlignment="1">
      <alignment horizontal="center" vertical="top" wrapText="1"/>
    </xf>
    <xf numFmtId="49" fontId="2" fillId="6" borderId="41" xfId="0" applyNumberFormat="1" applyFont="1" applyFill="1" applyBorder="1" applyAlignment="1">
      <alignment horizontal="center" vertical="top"/>
    </xf>
    <xf numFmtId="49" fontId="2" fillId="6" borderId="13" xfId="0" applyNumberFormat="1" applyFont="1" applyFill="1" applyBorder="1" applyAlignment="1">
      <alignment horizontal="center" vertical="top" wrapText="1"/>
    </xf>
    <xf numFmtId="3" fontId="2" fillId="6" borderId="4" xfId="0" applyNumberFormat="1" applyFont="1" applyFill="1" applyBorder="1" applyAlignment="1">
      <alignment vertical="top" wrapText="1"/>
    </xf>
    <xf numFmtId="49" fontId="2" fillId="6" borderId="51" xfId="0" applyNumberFormat="1" applyFont="1" applyFill="1" applyBorder="1" applyAlignment="1">
      <alignment horizontal="center" vertical="top"/>
    </xf>
    <xf numFmtId="3" fontId="2" fillId="6" borderId="25" xfId="0" applyNumberFormat="1" applyFont="1" applyFill="1" applyBorder="1" applyAlignment="1">
      <alignment vertical="top"/>
    </xf>
    <xf numFmtId="3" fontId="2" fillId="6" borderId="12" xfId="0" applyNumberFormat="1" applyFont="1" applyFill="1" applyBorder="1" applyAlignment="1">
      <alignment vertical="top"/>
    </xf>
    <xf numFmtId="49" fontId="2" fillId="4" borderId="23" xfId="0" applyNumberFormat="1" applyFont="1" applyFill="1" applyBorder="1" applyAlignment="1">
      <alignment horizontal="center" vertical="top"/>
    </xf>
    <xf numFmtId="49" fontId="2" fillId="6" borderId="36" xfId="0" applyNumberFormat="1" applyFont="1" applyFill="1" applyBorder="1" applyAlignment="1">
      <alignment horizontal="center" vertical="center"/>
    </xf>
    <xf numFmtId="3" fontId="1" fillId="6" borderId="18" xfId="0" applyNumberFormat="1" applyFont="1" applyFill="1" applyBorder="1" applyAlignment="1">
      <alignment horizontal="left" vertical="top" wrapText="1"/>
    </xf>
    <xf numFmtId="3" fontId="9" fillId="6" borderId="52" xfId="0" applyNumberFormat="1" applyFont="1" applyFill="1" applyBorder="1" applyAlignment="1">
      <alignment horizontal="center" vertical="top"/>
    </xf>
    <xf numFmtId="164" fontId="1" fillId="6" borderId="61" xfId="0" applyNumberFormat="1" applyFont="1" applyFill="1" applyBorder="1" applyAlignment="1">
      <alignment horizontal="center" vertical="top" wrapText="1"/>
    </xf>
    <xf numFmtId="164" fontId="1" fillId="6" borderId="60"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49" fontId="1" fillId="6" borderId="12" xfId="0" applyNumberFormat="1" applyFont="1" applyFill="1" applyBorder="1" applyAlignment="1">
      <alignment horizontal="center" vertical="top"/>
    </xf>
    <xf numFmtId="0" fontId="1" fillId="0" borderId="11" xfId="0" applyFont="1" applyFill="1" applyBorder="1" applyAlignment="1">
      <alignment vertical="top" wrapText="1"/>
    </xf>
    <xf numFmtId="3" fontId="18" fillId="6" borderId="12" xfId="0" applyNumberFormat="1" applyFont="1" applyFill="1" applyBorder="1" applyAlignment="1">
      <alignment vertical="top" wrapText="1"/>
    </xf>
    <xf numFmtId="3" fontId="18" fillId="6" borderId="23" xfId="0" applyNumberFormat="1" applyFont="1" applyFill="1" applyBorder="1" applyAlignment="1">
      <alignment horizontal="left" vertical="top" wrapText="1"/>
    </xf>
    <xf numFmtId="0" fontId="1" fillId="7" borderId="0" xfId="0" applyFont="1" applyFill="1" applyAlignment="1">
      <alignment vertical="top"/>
    </xf>
    <xf numFmtId="164" fontId="1" fillId="6" borderId="5" xfId="0" applyNumberFormat="1" applyFont="1" applyFill="1" applyBorder="1" applyAlignment="1">
      <alignment horizontal="center" vertical="top"/>
    </xf>
    <xf numFmtId="0" fontId="1" fillId="0" borderId="0" xfId="0" applyFont="1" applyFill="1" applyAlignment="1">
      <alignment vertical="top"/>
    </xf>
    <xf numFmtId="3" fontId="6" fillId="6" borderId="33" xfId="0" applyNumberFormat="1" applyFont="1" applyFill="1" applyBorder="1" applyAlignment="1">
      <alignment vertical="top" wrapText="1"/>
    </xf>
    <xf numFmtId="3" fontId="1" fillId="6" borderId="32" xfId="0" applyNumberFormat="1" applyFont="1" applyFill="1" applyBorder="1" applyAlignment="1">
      <alignment horizontal="left" vertical="top" wrapText="1"/>
    </xf>
    <xf numFmtId="3" fontId="1" fillId="6" borderId="33" xfId="0" applyNumberFormat="1" applyFont="1" applyFill="1" applyBorder="1" applyAlignment="1">
      <alignment horizontal="center" vertical="top"/>
    </xf>
    <xf numFmtId="164" fontId="1" fillId="6" borderId="15" xfId="0" applyNumberFormat="1" applyFont="1" applyFill="1" applyBorder="1" applyAlignment="1">
      <alignment horizontal="center" vertical="top"/>
    </xf>
    <xf numFmtId="3" fontId="1" fillId="6" borderId="41" xfId="0" applyNumberFormat="1" applyFont="1" applyFill="1" applyBorder="1" applyAlignment="1">
      <alignment horizontal="center" vertical="top" wrapText="1"/>
    </xf>
    <xf numFmtId="3" fontId="19" fillId="6" borderId="98" xfId="0" applyNumberFormat="1" applyFont="1" applyFill="1" applyBorder="1" applyAlignment="1">
      <alignment vertical="top" wrapText="1"/>
    </xf>
    <xf numFmtId="3" fontId="19" fillId="6" borderId="80" xfId="0" applyNumberFormat="1" applyFont="1" applyFill="1" applyBorder="1" applyAlignment="1">
      <alignment horizontal="center" vertical="top" wrapText="1"/>
    </xf>
    <xf numFmtId="3" fontId="1" fillId="6" borderId="69" xfId="0" applyNumberFormat="1" applyFont="1" applyFill="1" applyBorder="1" applyAlignment="1">
      <alignment vertical="top" wrapText="1"/>
    </xf>
    <xf numFmtId="49" fontId="1" fillId="0" borderId="0" xfId="0" applyNumberFormat="1" applyFont="1" applyAlignment="1">
      <alignment vertical="top"/>
    </xf>
    <xf numFmtId="49" fontId="1" fillId="0" borderId="0" xfId="0" applyNumberFormat="1" applyFont="1" applyAlignment="1">
      <alignment horizontal="center" vertical="top"/>
    </xf>
    <xf numFmtId="3" fontId="1" fillId="0" borderId="0" xfId="0" applyNumberFormat="1" applyFont="1" applyAlignment="1">
      <alignment horizontal="center" vertical="center" wrapText="1"/>
    </xf>
    <xf numFmtId="3" fontId="1" fillId="0" borderId="0" xfId="0" applyNumberFormat="1" applyFont="1" applyAlignment="1">
      <alignment horizontal="center" vertical="top"/>
    </xf>
    <xf numFmtId="164" fontId="1" fillId="0" borderId="0" xfId="0" applyNumberFormat="1" applyFont="1" applyAlignment="1">
      <alignment horizontal="center" vertical="top"/>
    </xf>
    <xf numFmtId="164" fontId="1" fillId="0" borderId="0" xfId="0" applyNumberFormat="1" applyFont="1" applyAlignment="1">
      <alignment vertical="top"/>
    </xf>
    <xf numFmtId="164" fontId="2" fillId="3" borderId="42"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xf>
    <xf numFmtId="3" fontId="1" fillId="6" borderId="20" xfId="0" applyNumberFormat="1" applyFont="1" applyFill="1" applyBorder="1" applyAlignment="1">
      <alignment horizontal="center" vertical="top"/>
    </xf>
    <xf numFmtId="164" fontId="1" fillId="6" borderId="102" xfId="0" applyNumberFormat="1" applyFont="1" applyFill="1" applyBorder="1" applyAlignment="1">
      <alignment horizontal="center" vertical="top"/>
    </xf>
    <xf numFmtId="0" fontId="1" fillId="6" borderId="14" xfId="0" applyFont="1" applyFill="1" applyBorder="1" applyAlignment="1">
      <alignment horizontal="left" vertical="top" wrapText="1"/>
    </xf>
    <xf numFmtId="0" fontId="1" fillId="6" borderId="12" xfId="0" applyFont="1" applyFill="1" applyBorder="1" applyAlignment="1">
      <alignment horizontal="center" vertical="top" wrapText="1"/>
    </xf>
    <xf numFmtId="0" fontId="1" fillId="6" borderId="69" xfId="0" applyFont="1" applyFill="1" applyBorder="1" applyAlignment="1">
      <alignment horizontal="left" vertical="top" wrapText="1"/>
    </xf>
    <xf numFmtId="3" fontId="1" fillId="6" borderId="38" xfId="0" applyNumberFormat="1" applyFont="1" applyFill="1" applyBorder="1" applyAlignment="1">
      <alignment horizontal="center" vertical="top"/>
    </xf>
    <xf numFmtId="49" fontId="1" fillId="0" borderId="82" xfId="0" applyNumberFormat="1" applyFont="1" applyBorder="1" applyAlignment="1">
      <alignment horizontal="center" vertical="top"/>
    </xf>
    <xf numFmtId="3" fontId="1" fillId="0" borderId="25" xfId="0" applyNumberFormat="1" applyFont="1" applyFill="1" applyBorder="1" applyAlignment="1">
      <alignment horizontal="center" vertical="top" wrapText="1"/>
    </xf>
    <xf numFmtId="49" fontId="1" fillId="7" borderId="20" xfId="0" applyNumberFormat="1" applyFont="1" applyFill="1" applyBorder="1" applyAlignment="1">
      <alignment horizontal="center" vertical="top"/>
    </xf>
    <xf numFmtId="49" fontId="1" fillId="7" borderId="43" xfId="0" applyNumberFormat="1" applyFont="1" applyFill="1" applyBorder="1" applyAlignment="1">
      <alignment horizontal="center" vertical="top"/>
    </xf>
    <xf numFmtId="3" fontId="1" fillId="7" borderId="29"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29" xfId="0" applyNumberFormat="1" applyFont="1" applyFill="1" applyBorder="1" applyAlignment="1">
      <alignment horizontal="center" vertical="top"/>
    </xf>
    <xf numFmtId="3" fontId="1" fillId="7" borderId="57" xfId="0" applyNumberFormat="1" applyFont="1" applyFill="1" applyBorder="1" applyAlignment="1">
      <alignment horizontal="center" vertical="top" wrapText="1"/>
    </xf>
    <xf numFmtId="3" fontId="1" fillId="0" borderId="29" xfId="0" applyNumberFormat="1" applyFont="1" applyFill="1" applyBorder="1" applyAlignment="1">
      <alignment horizontal="center" vertical="top" wrapText="1"/>
    </xf>
    <xf numFmtId="49" fontId="1" fillId="7" borderId="41" xfId="0" applyNumberFormat="1" applyFont="1" applyFill="1" applyBorder="1" applyAlignment="1">
      <alignment horizontal="center" vertical="top"/>
    </xf>
    <xf numFmtId="49" fontId="1" fillId="7" borderId="13" xfId="0" applyNumberFormat="1" applyFont="1" applyFill="1" applyBorder="1" applyAlignment="1">
      <alignment horizontal="center" vertical="top"/>
    </xf>
    <xf numFmtId="3" fontId="1" fillId="7" borderId="25" xfId="0" applyNumberFormat="1" applyFont="1" applyFill="1" applyBorder="1" applyAlignment="1">
      <alignment horizontal="center" vertical="top"/>
    </xf>
    <xf numFmtId="3" fontId="1" fillId="6" borderId="18" xfId="0" applyNumberFormat="1" applyFont="1" applyFill="1" applyBorder="1" applyAlignment="1">
      <alignment horizontal="center" vertical="top"/>
    </xf>
    <xf numFmtId="3" fontId="1" fillId="6" borderId="25" xfId="0" applyNumberFormat="1" applyFont="1" applyFill="1" applyBorder="1" applyAlignment="1">
      <alignment horizontal="center" vertical="top"/>
    </xf>
    <xf numFmtId="3" fontId="1" fillId="6" borderId="76" xfId="0" applyNumberFormat="1" applyFont="1" applyFill="1" applyBorder="1" applyAlignment="1">
      <alignment horizontal="center" vertical="top"/>
    </xf>
    <xf numFmtId="49" fontId="1" fillId="0" borderId="81" xfId="0" applyNumberFormat="1" applyFont="1" applyBorder="1" applyAlignment="1">
      <alignment horizontal="center" vertical="top"/>
    </xf>
    <xf numFmtId="3" fontId="1" fillId="6" borderId="0" xfId="0" applyNumberFormat="1" applyFont="1" applyFill="1" applyBorder="1" applyAlignment="1">
      <alignment horizontal="center" vertical="top" wrapText="1"/>
    </xf>
    <xf numFmtId="164" fontId="2" fillId="5" borderId="67" xfId="0" applyNumberFormat="1" applyFont="1" applyFill="1" applyBorder="1" applyAlignment="1">
      <alignment horizontal="center" vertical="top"/>
    </xf>
    <xf numFmtId="164" fontId="1" fillId="6" borderId="14" xfId="1" applyNumberFormat="1" applyFont="1" applyFill="1" applyBorder="1" applyAlignment="1">
      <alignment horizontal="center" vertical="top"/>
    </xf>
    <xf numFmtId="164" fontId="1" fillId="6" borderId="35" xfId="1" applyNumberFormat="1" applyFont="1" applyFill="1" applyBorder="1" applyAlignment="1">
      <alignment horizontal="center" vertical="top"/>
    </xf>
    <xf numFmtId="3" fontId="1" fillId="6" borderId="72" xfId="0" applyNumberFormat="1" applyFont="1" applyFill="1" applyBorder="1" applyAlignment="1">
      <alignment horizontal="center" vertical="top" wrapText="1"/>
    </xf>
    <xf numFmtId="3" fontId="8" fillId="0" borderId="101" xfId="0" applyNumberFormat="1" applyFont="1" applyBorder="1" applyAlignment="1">
      <alignment horizontal="center" vertical="top"/>
    </xf>
    <xf numFmtId="164" fontId="1" fillId="6" borderId="103" xfId="1" applyNumberFormat="1" applyFont="1" applyFill="1" applyBorder="1" applyAlignment="1">
      <alignment horizontal="center" vertical="top"/>
    </xf>
    <xf numFmtId="164" fontId="1" fillId="0" borderId="98" xfId="1"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 fillId="0" borderId="86" xfId="0" applyNumberFormat="1" applyFont="1" applyFill="1" applyBorder="1" applyAlignment="1">
      <alignment horizontal="center" vertical="top"/>
    </xf>
    <xf numFmtId="49" fontId="2" fillId="8" borderId="25" xfId="0" applyNumberFormat="1" applyFont="1" applyFill="1" applyBorder="1" applyAlignment="1">
      <alignment horizontal="center" vertical="top"/>
    </xf>
    <xf numFmtId="3" fontId="2" fillId="8" borderId="25" xfId="0" applyNumberFormat="1" applyFont="1" applyFill="1" applyBorder="1" applyAlignment="1">
      <alignment horizontal="center" vertical="top"/>
    </xf>
    <xf numFmtId="3" fontId="2" fillId="8" borderId="1" xfId="0" applyNumberFormat="1" applyFont="1" applyFill="1" applyBorder="1" applyAlignment="1">
      <alignment horizontal="center" vertical="top"/>
    </xf>
    <xf numFmtId="3" fontId="18" fillId="8" borderId="1" xfId="0" applyNumberFormat="1" applyFont="1" applyFill="1" applyBorder="1" applyAlignment="1">
      <alignment vertical="top" wrapText="1"/>
    </xf>
    <xf numFmtId="49" fontId="2" fillId="6" borderId="18" xfId="0" applyNumberFormat="1" applyFont="1" applyFill="1" applyBorder="1" applyAlignment="1">
      <alignment horizontal="center" vertical="top"/>
    </xf>
    <xf numFmtId="3" fontId="1" fillId="6" borderId="18" xfId="0" applyNumberFormat="1" applyFont="1" applyFill="1" applyBorder="1" applyAlignment="1">
      <alignment vertical="top" wrapText="1"/>
    </xf>
    <xf numFmtId="3" fontId="18" fillId="8" borderId="26" xfId="0" applyNumberFormat="1" applyFont="1" applyFill="1" applyBorder="1" applyAlignment="1">
      <alignment horizontal="left" wrapText="1"/>
    </xf>
    <xf numFmtId="3" fontId="1" fillId="6" borderId="32" xfId="0" applyNumberFormat="1" applyFont="1" applyFill="1" applyBorder="1" applyAlignment="1">
      <alignment vertical="top" wrapText="1"/>
    </xf>
    <xf numFmtId="3" fontId="1" fillId="0" borderId="18" xfId="0" applyNumberFormat="1" applyFont="1" applyFill="1" applyBorder="1" applyAlignment="1">
      <alignment horizontal="center" vertical="top" wrapText="1"/>
    </xf>
    <xf numFmtId="3" fontId="1" fillId="6" borderId="18"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top" wrapText="1"/>
    </xf>
    <xf numFmtId="3" fontId="2" fillId="8" borderId="12" xfId="0" applyNumberFormat="1" applyFont="1" applyFill="1" applyBorder="1" applyAlignment="1">
      <alignment vertical="top"/>
    </xf>
    <xf numFmtId="3" fontId="2" fillId="8" borderId="1" xfId="0" applyNumberFormat="1" applyFont="1" applyFill="1" applyBorder="1" applyAlignment="1">
      <alignment vertical="top"/>
    </xf>
    <xf numFmtId="49" fontId="2" fillId="6" borderId="38" xfId="0" applyNumberFormat="1" applyFont="1" applyFill="1" applyBorder="1" applyAlignment="1">
      <alignment horizontal="left" vertical="top" wrapText="1"/>
    </xf>
    <xf numFmtId="49" fontId="2" fillId="6" borderId="36" xfId="0" applyNumberFormat="1" applyFont="1" applyFill="1" applyBorder="1" applyAlignment="1">
      <alignment horizontal="left" vertical="top" wrapText="1"/>
    </xf>
    <xf numFmtId="49" fontId="2" fillId="6" borderId="12" xfId="0" applyNumberFormat="1" applyFont="1" applyFill="1" applyBorder="1" applyAlignment="1">
      <alignment horizontal="left" vertical="top" wrapText="1"/>
    </xf>
    <xf numFmtId="49" fontId="2" fillId="8" borderId="55" xfId="0" applyNumberFormat="1" applyFont="1" applyFill="1" applyBorder="1" applyAlignment="1">
      <alignment horizontal="left" vertical="top" wrapText="1"/>
    </xf>
    <xf numFmtId="3" fontId="1" fillId="8" borderId="1" xfId="0" applyNumberFormat="1" applyFont="1" applyFill="1" applyBorder="1" applyAlignment="1">
      <alignment horizontal="left" vertical="center" textRotation="90" wrapText="1"/>
    </xf>
    <xf numFmtId="3" fontId="1" fillId="6" borderId="36" xfId="0" applyNumberFormat="1" applyFont="1" applyFill="1" applyBorder="1" applyAlignment="1">
      <alignment horizontal="center" vertical="center" wrapText="1"/>
    </xf>
    <xf numFmtId="3" fontId="1" fillId="6" borderId="61" xfId="0" applyNumberFormat="1" applyFont="1" applyFill="1" applyBorder="1" applyAlignment="1">
      <alignment horizontal="center" vertical="center" wrapText="1"/>
    </xf>
    <xf numFmtId="3" fontId="2" fillId="8" borderId="3" xfId="0" applyNumberFormat="1" applyFont="1" applyFill="1" applyBorder="1" applyAlignment="1">
      <alignment horizontal="center" vertical="top" wrapText="1"/>
    </xf>
    <xf numFmtId="49" fontId="2" fillId="6" borderId="59" xfId="0" applyNumberFormat="1" applyFont="1" applyFill="1" applyBorder="1" applyAlignment="1">
      <alignment horizontal="center" vertical="top" wrapText="1"/>
    </xf>
    <xf numFmtId="3" fontId="8" fillId="8" borderId="0" xfId="0" applyNumberFormat="1" applyFont="1" applyFill="1" applyBorder="1" applyAlignment="1">
      <alignment horizontal="center" vertical="top"/>
    </xf>
    <xf numFmtId="49" fontId="2" fillId="6" borderId="36" xfId="0" applyNumberFormat="1" applyFont="1" applyFill="1" applyBorder="1" applyAlignment="1">
      <alignment vertical="top"/>
    </xf>
    <xf numFmtId="0" fontId="18" fillId="6" borderId="36" xfId="0" applyFont="1" applyFill="1" applyBorder="1" applyAlignment="1">
      <alignment vertical="center" textRotation="90" wrapText="1"/>
    </xf>
    <xf numFmtId="0" fontId="1" fillId="0" borderId="32" xfId="0" applyFont="1" applyBorder="1" applyAlignment="1">
      <alignment vertical="top" wrapText="1"/>
    </xf>
    <xf numFmtId="164" fontId="2" fillId="8" borderId="1" xfId="0" applyNumberFormat="1" applyFont="1" applyFill="1" applyBorder="1" applyAlignment="1">
      <alignment horizontal="center" vertical="top"/>
    </xf>
    <xf numFmtId="0" fontId="1" fillId="0" borderId="93" xfId="0" applyFont="1" applyFill="1" applyBorder="1" applyAlignment="1">
      <alignment vertical="top" wrapText="1"/>
    </xf>
    <xf numFmtId="3" fontId="1" fillId="0" borderId="97" xfId="0" applyNumberFormat="1" applyFont="1" applyFill="1" applyBorder="1" applyAlignment="1">
      <alignment horizontal="center" vertical="top"/>
    </xf>
    <xf numFmtId="3" fontId="1" fillId="6" borderId="41" xfId="0" applyNumberFormat="1" applyFont="1" applyFill="1" applyBorder="1" applyAlignment="1">
      <alignment horizontal="center" vertical="top"/>
    </xf>
    <xf numFmtId="3" fontId="1" fillId="6" borderId="101" xfId="0" applyNumberFormat="1" applyFont="1" applyFill="1" applyBorder="1" applyAlignment="1">
      <alignment horizontal="center" vertical="top"/>
    </xf>
    <xf numFmtId="0" fontId="18" fillId="6" borderId="35" xfId="0" applyFont="1" applyFill="1" applyBorder="1" applyAlignment="1">
      <alignment horizontal="left" vertical="top" wrapText="1"/>
    </xf>
    <xf numFmtId="49" fontId="1" fillId="6" borderId="59" xfId="0" applyNumberFormat="1" applyFont="1" applyFill="1" applyBorder="1" applyAlignment="1">
      <alignment horizontal="center" vertical="top"/>
    </xf>
    <xf numFmtId="3" fontId="1" fillId="6" borderId="87" xfId="0" applyNumberFormat="1" applyFont="1" applyFill="1" applyBorder="1" applyAlignment="1">
      <alignment horizontal="center" vertical="top" wrapText="1"/>
    </xf>
    <xf numFmtId="164" fontId="2" fillId="4" borderId="11" xfId="0" applyNumberFormat="1" applyFont="1" applyFill="1" applyBorder="1" applyAlignment="1">
      <alignment horizontal="center" vertical="top"/>
    </xf>
    <xf numFmtId="164" fontId="2" fillId="5" borderId="13" xfId="0" applyNumberFormat="1" applyFont="1" applyFill="1" applyBorder="1" applyAlignment="1">
      <alignment horizontal="center" vertical="top"/>
    </xf>
    <xf numFmtId="164" fontId="2" fillId="6" borderId="12" xfId="0" applyNumberFormat="1" applyFont="1" applyFill="1" applyBorder="1" applyAlignment="1">
      <alignment horizontal="center" vertical="center" wrapText="1"/>
    </xf>
    <xf numFmtId="164" fontId="1" fillId="0" borderId="0" xfId="0" applyNumberFormat="1" applyFont="1" applyBorder="1" applyAlignment="1">
      <alignment vertical="top"/>
    </xf>
    <xf numFmtId="164" fontId="1" fillId="6" borderId="12" xfId="0" applyNumberFormat="1" applyFont="1" applyFill="1" applyBorder="1" applyAlignment="1">
      <alignment horizontal="center" vertical="center" textRotation="90" wrapText="1"/>
    </xf>
    <xf numFmtId="49" fontId="2" fillId="6" borderId="59" xfId="0" applyNumberFormat="1" applyFont="1" applyFill="1" applyBorder="1" applyAlignment="1">
      <alignment vertical="top"/>
    </xf>
    <xf numFmtId="164" fontId="1" fillId="6" borderId="36" xfId="0" applyNumberFormat="1" applyFont="1" applyFill="1" applyBorder="1" applyAlignment="1">
      <alignment horizontal="center" vertical="center" textRotation="90" wrapText="1"/>
    </xf>
    <xf numFmtId="164" fontId="2" fillId="8" borderId="12" xfId="0" applyNumberFormat="1" applyFont="1" applyFill="1" applyBorder="1" applyAlignment="1">
      <alignment horizontal="center" vertical="top"/>
    </xf>
    <xf numFmtId="164" fontId="14" fillId="6" borderId="11" xfId="0" applyNumberFormat="1" applyFont="1" applyFill="1" applyBorder="1" applyAlignment="1">
      <alignment vertical="top" wrapText="1"/>
    </xf>
    <xf numFmtId="3" fontId="14" fillId="6" borderId="13" xfId="0" applyNumberFormat="1" applyFont="1" applyFill="1" applyBorder="1" applyAlignment="1">
      <alignment horizontal="center" vertical="top" wrapText="1"/>
    </xf>
    <xf numFmtId="3" fontId="4" fillId="8" borderId="55"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center" wrapText="1"/>
    </xf>
    <xf numFmtId="3" fontId="9" fillId="6" borderId="70"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164" fontId="1" fillId="6" borderId="43" xfId="0" applyNumberFormat="1" applyFont="1" applyFill="1" applyBorder="1" applyAlignment="1">
      <alignment horizontal="center" vertical="top" wrapText="1"/>
    </xf>
    <xf numFmtId="3" fontId="2" fillId="6" borderId="13" xfId="2" applyNumberFormat="1" applyFont="1" applyFill="1" applyBorder="1" applyAlignment="1">
      <alignment horizontal="center" vertical="top"/>
    </xf>
    <xf numFmtId="3" fontId="1" fillId="6" borderId="70" xfId="0" applyNumberFormat="1" applyFont="1" applyFill="1" applyBorder="1" applyAlignment="1">
      <alignment horizontal="center" vertical="top"/>
    </xf>
    <xf numFmtId="0" fontId="1" fillId="0" borderId="0" xfId="0" applyFont="1" applyAlignment="1">
      <alignment vertical="top"/>
    </xf>
    <xf numFmtId="49" fontId="2" fillId="4" borderId="11" xfId="0" applyNumberFormat="1" applyFont="1" applyFill="1" applyBorder="1" applyAlignment="1">
      <alignment vertical="top"/>
    </xf>
    <xf numFmtId="49" fontId="2" fillId="5" borderId="12" xfId="0" applyNumberFormat="1" applyFont="1" applyFill="1" applyBorder="1" applyAlignment="1">
      <alignment vertical="top"/>
    </xf>
    <xf numFmtId="3" fontId="1" fillId="6" borderId="4" xfId="0" applyNumberFormat="1" applyFont="1" applyFill="1" applyBorder="1" applyAlignment="1">
      <alignment horizontal="center" vertical="top"/>
    </xf>
    <xf numFmtId="164" fontId="2" fillId="6" borderId="13" xfId="0" applyNumberFormat="1" applyFont="1" applyFill="1" applyBorder="1" applyAlignment="1">
      <alignment horizontal="center" vertical="top"/>
    </xf>
    <xf numFmtId="49" fontId="2" fillId="6" borderId="59" xfId="0" applyNumberFormat="1" applyFont="1" applyFill="1" applyBorder="1" applyAlignment="1">
      <alignment horizontal="center" vertical="top"/>
    </xf>
    <xf numFmtId="3" fontId="1" fillId="6" borderId="61"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164" fontId="2" fillId="8" borderId="24" xfId="0" applyNumberFormat="1" applyFont="1" applyFill="1" applyBorder="1" applyAlignment="1">
      <alignment horizontal="center" vertical="top"/>
    </xf>
    <xf numFmtId="0" fontId="1" fillId="6" borderId="43" xfId="0" applyFont="1" applyFill="1" applyBorder="1" applyAlignment="1">
      <alignment horizontal="center" vertical="top" wrapText="1"/>
    </xf>
    <xf numFmtId="164" fontId="15" fillId="6" borderId="14" xfId="0" applyNumberFormat="1" applyFont="1" applyFill="1" applyBorder="1" applyAlignment="1">
      <alignment horizontal="center" vertical="top"/>
    </xf>
    <xf numFmtId="3" fontId="15" fillId="6" borderId="61" xfId="0" applyNumberFormat="1" applyFont="1" applyFill="1" applyBorder="1" applyAlignment="1">
      <alignment horizontal="center" vertical="top" wrapText="1"/>
    </xf>
    <xf numFmtId="0" fontId="1" fillId="0" borderId="14" xfId="0" applyFont="1" applyBorder="1" applyAlignment="1">
      <alignment vertical="top" wrapText="1"/>
    </xf>
    <xf numFmtId="3" fontId="2" fillId="6" borderId="13"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3" fontId="1" fillId="6" borderId="24" xfId="0" applyNumberFormat="1" applyFont="1" applyFill="1" applyBorder="1" applyAlignment="1">
      <alignment horizontal="center" vertical="top" wrapText="1"/>
    </xf>
    <xf numFmtId="3" fontId="1" fillId="0" borderId="0" xfId="0" applyNumberFormat="1" applyFont="1" applyBorder="1" applyAlignment="1">
      <alignment vertical="top"/>
    </xf>
    <xf numFmtId="164" fontId="2" fillId="0" borderId="0" xfId="0" applyNumberFormat="1" applyFont="1" applyFill="1" applyBorder="1" applyAlignment="1">
      <alignment horizontal="center" vertical="top"/>
    </xf>
    <xf numFmtId="3" fontId="2" fillId="0" borderId="74" xfId="0" applyNumberFormat="1" applyFont="1" applyFill="1" applyBorder="1" applyAlignment="1">
      <alignment horizontal="center" vertical="top"/>
    </xf>
    <xf numFmtId="3" fontId="2" fillId="0" borderId="74" xfId="0" applyNumberFormat="1" applyFont="1" applyFill="1" applyBorder="1" applyAlignment="1">
      <alignment horizontal="right" vertical="top"/>
    </xf>
    <xf numFmtId="164" fontId="2" fillId="5" borderId="26"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164" fontId="2" fillId="3" borderId="67" xfId="0" applyNumberFormat="1" applyFont="1" applyFill="1" applyBorder="1" applyAlignment="1">
      <alignment horizontal="center" vertical="top"/>
    </xf>
    <xf numFmtId="49" fontId="2" fillId="6" borderId="58" xfId="0" applyNumberFormat="1" applyFont="1" applyFill="1" applyBorder="1" applyAlignment="1">
      <alignment vertical="top"/>
    </xf>
    <xf numFmtId="3" fontId="1" fillId="7" borderId="35" xfId="0" applyNumberFormat="1" applyFont="1" applyFill="1" applyBorder="1" applyAlignment="1">
      <alignment vertical="top" wrapText="1"/>
    </xf>
    <xf numFmtId="3" fontId="1" fillId="7" borderId="13" xfId="0" applyNumberFormat="1" applyFont="1" applyFill="1" applyBorder="1" applyAlignment="1">
      <alignment horizontal="center" vertical="top"/>
    </xf>
    <xf numFmtId="3" fontId="1" fillId="7" borderId="12" xfId="0" applyNumberFormat="1" applyFont="1" applyFill="1" applyBorder="1" applyAlignment="1">
      <alignment horizontal="center" vertical="top"/>
    </xf>
    <xf numFmtId="3" fontId="1" fillId="0" borderId="43" xfId="0" applyNumberFormat="1" applyFont="1" applyFill="1" applyBorder="1" applyAlignment="1">
      <alignment horizontal="center" vertical="top"/>
    </xf>
    <xf numFmtId="3" fontId="6" fillId="6" borderId="3" xfId="0" applyNumberFormat="1" applyFont="1" applyFill="1" applyBorder="1" applyAlignment="1">
      <alignment horizontal="center" vertical="top" wrapText="1"/>
    </xf>
    <xf numFmtId="3" fontId="5" fillId="6" borderId="3" xfId="0" applyNumberFormat="1" applyFont="1" applyFill="1" applyBorder="1" applyAlignment="1">
      <alignment horizontal="center" vertical="top"/>
    </xf>
    <xf numFmtId="3" fontId="6" fillId="6" borderId="12"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xf>
    <xf numFmtId="3" fontId="1" fillId="0" borderId="57" xfId="0" applyNumberFormat="1" applyFont="1" applyFill="1" applyBorder="1" applyAlignment="1">
      <alignment horizontal="center" vertical="top"/>
    </xf>
    <xf numFmtId="3" fontId="1" fillId="6" borderId="57" xfId="0" applyNumberFormat="1" applyFont="1" applyFill="1" applyBorder="1" applyAlignment="1">
      <alignment horizontal="center" vertical="top"/>
    </xf>
    <xf numFmtId="3" fontId="1" fillId="0" borderId="35" xfId="0" applyNumberFormat="1" applyFont="1" applyFill="1" applyBorder="1" applyAlignment="1">
      <alignment vertical="top" wrapText="1"/>
    </xf>
    <xf numFmtId="3" fontId="1" fillId="0" borderId="59" xfId="0" applyNumberFormat="1" applyFont="1" applyFill="1" applyBorder="1" applyAlignment="1">
      <alignment horizontal="center" vertical="top"/>
    </xf>
    <xf numFmtId="49" fontId="1" fillId="6" borderId="41" xfId="0" applyNumberFormat="1" applyFont="1" applyFill="1" applyBorder="1" applyAlignment="1">
      <alignment horizontal="center" vertical="top"/>
    </xf>
    <xf numFmtId="49" fontId="1" fillId="6" borderId="20" xfId="0" applyNumberFormat="1" applyFont="1" applyFill="1" applyBorder="1" applyAlignment="1">
      <alignment horizontal="center" vertical="top"/>
    </xf>
    <xf numFmtId="3" fontId="2" fillId="6" borderId="0" xfId="0" applyNumberFormat="1" applyFont="1" applyFill="1" applyBorder="1" applyAlignment="1">
      <alignment horizontal="center" vertical="top"/>
    </xf>
    <xf numFmtId="3" fontId="1" fillId="6" borderId="24" xfId="0" applyNumberFormat="1" applyFont="1" applyFill="1" applyBorder="1" applyAlignment="1">
      <alignment vertical="top" wrapText="1"/>
    </xf>
    <xf numFmtId="3" fontId="1" fillId="6" borderId="7" xfId="0" applyNumberFormat="1" applyFont="1" applyFill="1" applyBorder="1" applyAlignment="1">
      <alignment horizontal="center" vertical="top"/>
    </xf>
    <xf numFmtId="3" fontId="1" fillId="6" borderId="14" xfId="0" applyNumberFormat="1" applyFont="1" applyFill="1" applyBorder="1" applyAlignment="1">
      <alignment vertical="top" wrapText="1"/>
    </xf>
    <xf numFmtId="3" fontId="1" fillId="6" borderId="5" xfId="0" applyNumberFormat="1" applyFont="1" applyFill="1" applyBorder="1" applyAlignment="1">
      <alignment vertical="top" wrapText="1"/>
    </xf>
    <xf numFmtId="3" fontId="1" fillId="6" borderId="4"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wrapText="1"/>
    </xf>
    <xf numFmtId="3" fontId="1" fillId="6" borderId="42" xfId="0" applyNumberFormat="1" applyFont="1" applyFill="1" applyBorder="1" applyAlignment="1">
      <alignment vertical="top" wrapText="1"/>
    </xf>
    <xf numFmtId="3" fontId="1" fillId="6" borderId="59" xfId="0" applyNumberFormat="1" applyFont="1" applyFill="1" applyBorder="1" applyAlignment="1">
      <alignment horizontal="center" vertical="top" wrapText="1"/>
    </xf>
    <xf numFmtId="0" fontId="1" fillId="6" borderId="17" xfId="0" applyFont="1" applyFill="1" applyBorder="1" applyAlignment="1">
      <alignment vertical="top" wrapText="1"/>
    </xf>
    <xf numFmtId="164" fontId="2" fillId="6" borderId="12" xfId="0" applyNumberFormat="1" applyFont="1" applyFill="1" applyBorder="1" applyAlignment="1">
      <alignment horizontal="center" vertical="top"/>
    </xf>
    <xf numFmtId="0" fontId="18" fillId="6" borderId="14" xfId="0" applyFont="1" applyFill="1" applyBorder="1" applyAlignment="1">
      <alignment vertical="top" wrapText="1"/>
    </xf>
    <xf numFmtId="3" fontId="2" fillId="6" borderId="13" xfId="0" applyNumberFormat="1" applyFont="1" applyFill="1" applyBorder="1" applyAlignment="1">
      <alignment vertical="top" wrapText="1"/>
    </xf>
    <xf numFmtId="3" fontId="1" fillId="6" borderId="4" xfId="0" applyNumberFormat="1" applyFont="1" applyFill="1" applyBorder="1" applyAlignment="1">
      <alignment vertical="top" wrapText="1"/>
    </xf>
    <xf numFmtId="49" fontId="1" fillId="6" borderId="13" xfId="0" applyNumberFormat="1" applyFont="1" applyFill="1" applyBorder="1" applyAlignment="1">
      <alignment horizontal="center" vertical="top"/>
    </xf>
    <xf numFmtId="0" fontId="1" fillId="0" borderId="98" xfId="0" applyFont="1" applyFill="1" applyBorder="1" applyAlignment="1">
      <alignment vertical="top" wrapText="1"/>
    </xf>
    <xf numFmtId="3" fontId="2" fillId="6" borderId="13" xfId="0" applyNumberFormat="1" applyFont="1" applyFill="1" applyBorder="1" applyAlignment="1">
      <alignment horizontal="left" vertical="top" wrapText="1"/>
    </xf>
    <xf numFmtId="3" fontId="1" fillId="6" borderId="97" xfId="0" applyNumberFormat="1" applyFont="1" applyFill="1" applyBorder="1" applyAlignment="1">
      <alignment horizontal="center" vertical="top"/>
    </xf>
    <xf numFmtId="3" fontId="1" fillId="6" borderId="100" xfId="0" applyNumberFormat="1" applyFont="1" applyFill="1" applyBorder="1" applyAlignment="1">
      <alignment horizontal="center" vertical="top"/>
    </xf>
    <xf numFmtId="164" fontId="1" fillId="6" borderId="0" xfId="1" applyNumberFormat="1" applyFont="1" applyFill="1" applyBorder="1" applyAlignment="1">
      <alignment horizontal="center" vertical="top"/>
    </xf>
    <xf numFmtId="3" fontId="1" fillId="6" borderId="0" xfId="0" applyNumberFormat="1" applyFont="1" applyFill="1" applyBorder="1" applyAlignment="1">
      <alignment horizontal="left" vertical="top" wrapText="1"/>
    </xf>
    <xf numFmtId="49" fontId="2" fillId="6" borderId="43" xfId="0" applyNumberFormat="1" applyFont="1" applyFill="1" applyBorder="1" applyAlignment="1">
      <alignment horizontal="center" vertical="top" wrapText="1"/>
    </xf>
    <xf numFmtId="3" fontId="2" fillId="6" borderId="12" xfId="0" applyNumberFormat="1" applyFont="1" applyFill="1" applyBorder="1" applyAlignment="1">
      <alignment horizontal="left" vertical="top" wrapText="1"/>
    </xf>
    <xf numFmtId="3" fontId="1" fillId="6" borderId="74" xfId="0" applyNumberFormat="1" applyFont="1" applyFill="1" applyBorder="1" applyAlignment="1">
      <alignment horizontal="left" vertical="top" wrapText="1"/>
    </xf>
    <xf numFmtId="3" fontId="1" fillId="6" borderId="3" xfId="0" applyNumberFormat="1" applyFont="1" applyFill="1" applyBorder="1" applyAlignment="1">
      <alignment horizontal="left" vertical="top" wrapText="1"/>
    </xf>
    <xf numFmtId="3" fontId="1" fillId="6" borderId="53" xfId="0" applyNumberFormat="1" applyFont="1" applyFill="1" applyBorder="1" applyAlignment="1">
      <alignment horizontal="left" vertical="top" wrapText="1"/>
    </xf>
    <xf numFmtId="164" fontId="14" fillId="6" borderId="58" xfId="0" applyNumberFormat="1" applyFont="1" applyFill="1" applyBorder="1" applyAlignment="1">
      <alignment vertical="top" wrapText="1"/>
    </xf>
    <xf numFmtId="0" fontId="1" fillId="0" borderId="0" xfId="0" applyFont="1" applyBorder="1" applyAlignment="1">
      <alignment vertical="top" wrapText="1"/>
    </xf>
    <xf numFmtId="3" fontId="2" fillId="0" borderId="57" xfId="0" applyNumberFormat="1" applyFont="1" applyBorder="1" applyAlignment="1">
      <alignment horizontal="center" vertical="top"/>
    </xf>
    <xf numFmtId="3" fontId="9" fillId="0" borderId="16" xfId="0" applyNumberFormat="1" applyFont="1" applyFill="1" applyBorder="1" applyAlignment="1">
      <alignment horizontal="center" vertical="top"/>
    </xf>
    <xf numFmtId="3" fontId="1" fillId="6" borderId="5" xfId="0" applyNumberFormat="1" applyFont="1" applyFill="1" applyBorder="1" applyAlignment="1">
      <alignment horizontal="left" vertical="top" wrapText="1"/>
    </xf>
    <xf numFmtId="0" fontId="1" fillId="0" borderId="26" xfId="0" applyFont="1" applyBorder="1" applyAlignment="1">
      <alignment vertical="top" wrapText="1"/>
    </xf>
    <xf numFmtId="49" fontId="1" fillId="7" borderId="12" xfId="0" applyNumberFormat="1" applyFont="1" applyFill="1" applyBorder="1" applyAlignment="1">
      <alignment horizontal="center" vertical="top" wrapText="1"/>
    </xf>
    <xf numFmtId="3" fontId="2" fillId="8" borderId="46" xfId="0" applyNumberFormat="1" applyFont="1" applyFill="1" applyBorder="1" applyAlignment="1">
      <alignment horizontal="center" vertical="top"/>
    </xf>
    <xf numFmtId="3" fontId="6" fillId="6" borderId="7" xfId="0" applyNumberFormat="1" applyFont="1" applyFill="1" applyBorder="1" applyAlignment="1">
      <alignment horizontal="center" vertical="top"/>
    </xf>
    <xf numFmtId="3" fontId="6" fillId="6" borderId="16" xfId="0" applyNumberFormat="1" applyFont="1" applyFill="1" applyBorder="1" applyAlignment="1">
      <alignment horizontal="center" vertical="top"/>
    </xf>
    <xf numFmtId="3" fontId="6" fillId="6" borderId="52" xfId="0" applyNumberFormat="1" applyFont="1" applyFill="1" applyBorder="1" applyAlignment="1">
      <alignment horizontal="center" vertical="top"/>
    </xf>
    <xf numFmtId="0" fontId="25" fillId="0" borderId="24" xfId="0" applyFont="1" applyBorder="1" applyAlignment="1">
      <alignment vertical="top" wrapText="1"/>
    </xf>
    <xf numFmtId="3" fontId="2" fillId="8" borderId="28" xfId="0" applyNumberFormat="1" applyFont="1" applyFill="1" applyBorder="1" applyAlignment="1">
      <alignment horizontal="center" vertical="top"/>
    </xf>
    <xf numFmtId="164" fontId="9" fillId="6" borderId="6" xfId="0" applyNumberFormat="1" applyFont="1" applyFill="1" applyBorder="1" applyAlignment="1">
      <alignment horizontal="center" vertical="top"/>
    </xf>
    <xf numFmtId="3" fontId="2" fillId="8" borderId="34" xfId="0" applyNumberFormat="1" applyFont="1" applyFill="1" applyBorder="1" applyAlignment="1">
      <alignment horizontal="center" vertical="top"/>
    </xf>
    <xf numFmtId="3" fontId="1" fillId="6" borderId="3" xfId="0" applyNumberFormat="1" applyFont="1" applyFill="1" applyBorder="1" applyAlignment="1">
      <alignment horizontal="center" vertical="top" textRotation="90" wrapText="1"/>
    </xf>
    <xf numFmtId="3" fontId="1" fillId="6" borderId="36" xfId="0" applyNumberFormat="1" applyFont="1" applyFill="1" applyBorder="1" applyAlignment="1">
      <alignment horizontal="center" vertical="top" textRotation="90" wrapText="1"/>
    </xf>
    <xf numFmtId="3" fontId="1" fillId="0" borderId="16" xfId="0" applyNumberFormat="1" applyFont="1" applyFill="1" applyBorder="1" applyAlignment="1">
      <alignment horizontal="center" vertical="top"/>
    </xf>
    <xf numFmtId="3" fontId="1" fillId="6" borderId="33" xfId="0" applyNumberFormat="1" applyFont="1" applyFill="1" applyBorder="1" applyAlignment="1">
      <alignment horizontal="center" vertical="top" textRotation="90" wrapText="1"/>
    </xf>
    <xf numFmtId="3" fontId="1" fillId="6" borderId="38" xfId="0" applyNumberFormat="1" applyFont="1" applyFill="1" applyBorder="1" applyAlignment="1">
      <alignment horizontal="center" vertical="top" textRotation="90" wrapText="1"/>
    </xf>
    <xf numFmtId="3" fontId="1" fillId="0" borderId="52" xfId="0" applyNumberFormat="1" applyFont="1" applyFill="1" applyBorder="1" applyAlignment="1">
      <alignment horizontal="center" vertical="top"/>
    </xf>
    <xf numFmtId="3" fontId="1" fillId="6" borderId="24" xfId="0" applyNumberFormat="1" applyFont="1" applyFill="1" applyBorder="1" applyAlignment="1">
      <alignment horizontal="center" vertical="top" textRotation="90" wrapText="1"/>
    </xf>
    <xf numFmtId="3" fontId="1" fillId="0" borderId="33"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17" fillId="6" borderId="13" xfId="0" applyNumberFormat="1" applyFont="1" applyFill="1" applyBorder="1" applyAlignment="1">
      <alignment horizontal="center" vertical="center" textRotation="90" wrapText="1"/>
    </xf>
    <xf numFmtId="3" fontId="1" fillId="0" borderId="14" xfId="0" applyNumberFormat="1" applyFont="1" applyFill="1" applyBorder="1" applyAlignment="1">
      <alignment horizontal="center" vertical="top"/>
    </xf>
    <xf numFmtId="3" fontId="1" fillId="0" borderId="98" xfId="1" applyNumberFormat="1" applyFont="1" applyBorder="1" applyAlignment="1">
      <alignment horizontal="center" vertical="top"/>
    </xf>
    <xf numFmtId="3" fontId="1" fillId="6" borderId="14" xfId="1" applyNumberFormat="1" applyFont="1" applyFill="1" applyBorder="1" applyAlignment="1">
      <alignment horizontal="center" vertical="top"/>
    </xf>
    <xf numFmtId="3" fontId="1" fillId="6" borderId="42" xfId="1" applyNumberFormat="1" applyFont="1" applyFill="1" applyBorder="1" applyAlignment="1">
      <alignment horizontal="center" vertical="top"/>
    </xf>
    <xf numFmtId="3" fontId="17" fillId="6" borderId="12" xfId="0" applyNumberFormat="1" applyFont="1" applyFill="1" applyBorder="1" applyAlignment="1">
      <alignment wrapText="1"/>
    </xf>
    <xf numFmtId="3" fontId="1" fillId="0" borderId="7" xfId="0" applyNumberFormat="1" applyFont="1" applyFill="1" applyBorder="1" applyAlignment="1">
      <alignment horizontal="center" vertical="top"/>
    </xf>
    <xf numFmtId="49" fontId="17" fillId="6" borderId="24" xfId="0" applyNumberFormat="1" applyFont="1" applyFill="1" applyBorder="1" applyAlignment="1">
      <alignment horizontal="center" vertical="top" textRotation="91" wrapText="1"/>
    </xf>
    <xf numFmtId="49" fontId="17" fillId="0" borderId="24" xfId="0" applyNumberFormat="1" applyFont="1" applyBorder="1" applyAlignment="1">
      <alignment horizontal="center" vertical="top" textRotation="91" wrapText="1"/>
    </xf>
    <xf numFmtId="49" fontId="1" fillId="7" borderId="12" xfId="0" applyNumberFormat="1" applyFont="1" applyFill="1" applyBorder="1" applyAlignment="1">
      <alignment horizontal="center" vertical="top" textRotation="91" wrapText="1"/>
    </xf>
    <xf numFmtId="164" fontId="17" fillId="0" borderId="0" xfId="0" applyNumberFormat="1" applyFont="1"/>
    <xf numFmtId="0" fontId="17" fillId="0" borderId="0" xfId="0" applyFont="1"/>
    <xf numFmtId="3" fontId="2" fillId="0" borderId="0" xfId="0" applyNumberFormat="1" applyFont="1" applyFill="1" applyBorder="1" applyAlignment="1">
      <alignment horizontal="center" vertical="top"/>
    </xf>
    <xf numFmtId="3" fontId="2" fillId="0" borderId="0" xfId="0" applyNumberFormat="1" applyFont="1" applyFill="1" applyBorder="1" applyAlignment="1">
      <alignment horizontal="right" vertical="top"/>
    </xf>
    <xf numFmtId="3" fontId="1" fillId="6" borderId="107" xfId="0" applyNumberFormat="1" applyFont="1" applyFill="1" applyBorder="1" applyAlignment="1">
      <alignment vertical="top"/>
    </xf>
    <xf numFmtId="3" fontId="1" fillId="6" borderId="90" xfId="0" applyNumberFormat="1" applyFont="1" applyFill="1" applyBorder="1" applyAlignment="1">
      <alignment horizontal="center" vertical="top" wrapText="1"/>
    </xf>
    <xf numFmtId="3" fontId="1" fillId="6" borderId="14" xfId="0" applyNumberFormat="1" applyFont="1" applyFill="1" applyBorder="1" applyAlignment="1">
      <alignment vertical="top"/>
    </xf>
    <xf numFmtId="3" fontId="1" fillId="6" borderId="13" xfId="0" applyNumberFormat="1" applyFont="1" applyFill="1" applyBorder="1" applyAlignment="1">
      <alignment horizontal="center" vertical="top" wrapText="1"/>
    </xf>
    <xf numFmtId="3" fontId="1" fillId="6" borderId="0" xfId="0" applyNumberFormat="1" applyFont="1" applyFill="1" applyBorder="1" applyAlignment="1">
      <alignment horizontal="center" vertical="center" wrapText="1"/>
    </xf>
    <xf numFmtId="164" fontId="1" fillId="6" borderId="0" xfId="0" applyNumberFormat="1" applyFont="1" applyFill="1" applyBorder="1" applyAlignment="1">
      <alignment horizontal="center" vertical="top" wrapText="1"/>
    </xf>
    <xf numFmtId="0" fontId="1" fillId="6" borderId="70" xfId="0" applyFont="1" applyFill="1" applyBorder="1" applyAlignment="1">
      <alignment horizontal="center" vertical="top" wrapText="1"/>
    </xf>
    <xf numFmtId="164" fontId="1" fillId="6" borderId="72" xfId="0" applyNumberFormat="1"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52" xfId="0" applyFont="1" applyFill="1" applyBorder="1" applyAlignment="1">
      <alignment horizontal="center" vertical="top" wrapText="1"/>
    </xf>
    <xf numFmtId="0" fontId="1" fillId="6" borderId="35" xfId="1" applyFont="1" applyFill="1" applyBorder="1" applyAlignment="1">
      <alignment vertical="top" wrapText="1"/>
    </xf>
    <xf numFmtId="164" fontId="3" fillId="6" borderId="16" xfId="0" applyNumberFormat="1" applyFont="1" applyFill="1" applyBorder="1" applyAlignment="1">
      <alignment horizontal="center" vertical="top" wrapText="1"/>
    </xf>
    <xf numFmtId="0" fontId="1" fillId="6" borderId="13" xfId="0" applyFont="1" applyFill="1" applyBorder="1" applyAlignment="1">
      <alignment horizontal="center" vertical="top" wrapText="1"/>
    </xf>
    <xf numFmtId="0" fontId="18" fillId="6" borderId="35" xfId="1" applyFont="1" applyFill="1" applyBorder="1" applyAlignment="1">
      <alignment vertical="top" wrapText="1"/>
    </xf>
    <xf numFmtId="0" fontId="1" fillId="6" borderId="59" xfId="0" applyFont="1" applyFill="1" applyBorder="1" applyAlignment="1">
      <alignment horizontal="center" vertical="top" wrapText="1"/>
    </xf>
    <xf numFmtId="3" fontId="1" fillId="6" borderId="81" xfId="0" applyNumberFormat="1" applyFont="1" applyFill="1" applyBorder="1" applyAlignment="1">
      <alignment horizontal="center" vertical="top" wrapText="1"/>
    </xf>
    <xf numFmtId="49" fontId="1" fillId="6" borderId="72" xfId="0" applyNumberFormat="1" applyFont="1" applyFill="1" applyBorder="1" applyAlignment="1">
      <alignment horizontal="center" vertical="top"/>
    </xf>
    <xf numFmtId="164" fontId="2" fillId="8" borderId="27" xfId="0" applyNumberFormat="1" applyFont="1" applyFill="1" applyBorder="1" applyAlignment="1">
      <alignment horizontal="center" vertical="top"/>
    </xf>
    <xf numFmtId="3" fontId="18" fillId="6" borderId="13" xfId="0" applyNumberFormat="1" applyFont="1" applyFill="1" applyBorder="1" applyAlignment="1">
      <alignment horizontal="center" vertical="top"/>
    </xf>
    <xf numFmtId="0" fontId="24" fillId="0" borderId="48" xfId="0" applyFont="1" applyBorder="1" applyAlignment="1">
      <alignment horizontal="center" vertical="center" wrapText="1"/>
    </xf>
    <xf numFmtId="3" fontId="1" fillId="6" borderId="58" xfId="0" applyNumberFormat="1" applyFont="1" applyFill="1" applyBorder="1" applyAlignment="1">
      <alignment horizontal="center" vertical="top"/>
    </xf>
    <xf numFmtId="3" fontId="18" fillId="6" borderId="24" xfId="0" applyNumberFormat="1" applyFont="1" applyFill="1" applyBorder="1" applyAlignment="1">
      <alignment horizontal="center" vertical="top"/>
    </xf>
    <xf numFmtId="3" fontId="18" fillId="6" borderId="12"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1" fillId="6" borderId="58"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164" fontId="1" fillId="6" borderId="40" xfId="0" applyNumberFormat="1" applyFont="1" applyFill="1" applyBorder="1" applyAlignment="1">
      <alignment horizontal="center" vertical="top"/>
    </xf>
    <xf numFmtId="164" fontId="1" fillId="0" borderId="108" xfId="0" applyNumberFormat="1" applyFont="1" applyFill="1" applyBorder="1" applyAlignment="1">
      <alignment horizontal="center" vertical="top"/>
    </xf>
    <xf numFmtId="164" fontId="1" fillId="6" borderId="109"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3" fontId="1" fillId="6" borderId="74" xfId="0" applyNumberFormat="1" applyFont="1" applyFill="1" applyBorder="1" applyAlignment="1">
      <alignment horizontal="center" vertical="top" wrapText="1"/>
    </xf>
    <xf numFmtId="3" fontId="1" fillId="6" borderId="25" xfId="0" applyNumberFormat="1" applyFont="1" applyFill="1" applyBorder="1" applyAlignment="1">
      <alignment horizontal="center" vertical="top" wrapText="1"/>
    </xf>
    <xf numFmtId="164" fontId="1" fillId="6" borderId="6" xfId="0" applyNumberFormat="1" applyFont="1" applyFill="1" applyBorder="1" applyAlignment="1">
      <alignment horizontal="center" vertical="top"/>
    </xf>
    <xf numFmtId="3" fontId="1" fillId="6" borderId="3" xfId="0" applyNumberFormat="1" applyFont="1" applyFill="1" applyBorder="1" applyAlignment="1">
      <alignment vertical="center" textRotation="90"/>
    </xf>
    <xf numFmtId="3" fontId="1" fillId="6" borderId="5" xfId="0" applyNumberFormat="1" applyFont="1" applyFill="1" applyBorder="1" applyAlignment="1">
      <alignment horizontal="left" wrapText="1"/>
    </xf>
    <xf numFmtId="0" fontId="1" fillId="6" borderId="79" xfId="0" applyFont="1" applyFill="1" applyBorder="1" applyAlignment="1">
      <alignment horizontal="left" vertical="top" wrapText="1"/>
    </xf>
    <xf numFmtId="3" fontId="1" fillId="6" borderId="35" xfId="0" applyNumberFormat="1" applyFont="1" applyFill="1" applyBorder="1" applyAlignment="1">
      <alignment horizontal="left" wrapText="1"/>
    </xf>
    <xf numFmtId="3" fontId="2" fillId="6" borderId="37" xfId="0" applyNumberFormat="1" applyFont="1" applyFill="1" applyBorder="1" applyAlignment="1">
      <alignment horizontal="center" vertical="top"/>
    </xf>
    <xf numFmtId="3" fontId="1" fillId="6" borderId="36" xfId="0" applyNumberFormat="1" applyFont="1" applyFill="1" applyBorder="1" applyAlignment="1">
      <alignment vertical="center" textRotation="90"/>
    </xf>
    <xf numFmtId="164" fontId="1" fillId="6" borderId="42" xfId="0" applyNumberFormat="1" applyFont="1" applyFill="1" applyBorder="1" applyAlignment="1">
      <alignment horizontal="center" vertical="top" wrapText="1"/>
    </xf>
    <xf numFmtId="0" fontId="28" fillId="0" borderId="33" xfId="0" applyFont="1" applyFill="1" applyBorder="1" applyAlignment="1">
      <alignment horizontal="center" vertical="center" wrapText="1"/>
    </xf>
    <xf numFmtId="3" fontId="9" fillId="8" borderId="1" xfId="0" applyNumberFormat="1" applyFont="1" applyFill="1" applyBorder="1" applyAlignment="1">
      <alignment horizontal="left" vertical="top" wrapText="1"/>
    </xf>
    <xf numFmtId="3" fontId="4" fillId="8" borderId="27" xfId="0" applyNumberFormat="1" applyFont="1" applyFill="1" applyBorder="1" applyAlignment="1">
      <alignment horizontal="center" vertical="top" wrapText="1"/>
    </xf>
    <xf numFmtId="0" fontId="24" fillId="6" borderId="0" xfId="0" applyFont="1" applyFill="1" applyBorder="1" applyAlignment="1">
      <alignment horizontal="center" vertical="top"/>
    </xf>
    <xf numFmtId="3" fontId="4" fillId="6" borderId="36" xfId="0" applyNumberFormat="1" applyFont="1" applyFill="1" applyBorder="1" applyAlignment="1">
      <alignment horizontal="center" vertical="top" textRotation="90" wrapText="1"/>
    </xf>
    <xf numFmtId="3" fontId="2" fillId="4" borderId="14" xfId="0" applyNumberFormat="1" applyFont="1" applyFill="1" applyBorder="1" applyAlignment="1">
      <alignment vertical="top"/>
    </xf>
    <xf numFmtId="164" fontId="1" fillId="6" borderId="98" xfId="1" applyNumberFormat="1" applyFont="1" applyFill="1" applyBorder="1" applyAlignment="1">
      <alignment horizontal="center" vertical="top"/>
    </xf>
    <xf numFmtId="3" fontId="1" fillId="7" borderId="43"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1" fillId="7" borderId="12" xfId="0" applyNumberFormat="1" applyFont="1" applyFill="1" applyBorder="1" applyAlignment="1">
      <alignment horizontal="center" vertical="top" wrapText="1"/>
    </xf>
    <xf numFmtId="0" fontId="13" fillId="0" borderId="0" xfId="0" applyFont="1" applyAlignment="1">
      <alignment vertical="top" wrapText="1"/>
    </xf>
    <xf numFmtId="0" fontId="17" fillId="0" borderId="0" xfId="0" applyFont="1" applyAlignment="1">
      <alignment horizontal="center"/>
    </xf>
    <xf numFmtId="3" fontId="1" fillId="0" borderId="0" xfId="0" applyNumberFormat="1" applyFont="1" applyAlignment="1">
      <alignment horizontal="left" vertical="top" wrapText="1"/>
    </xf>
    <xf numFmtId="164" fontId="1" fillId="6" borderId="42" xfId="1" applyNumberFormat="1" applyFont="1" applyFill="1" applyBorder="1" applyAlignment="1">
      <alignment horizontal="center" vertical="top"/>
    </xf>
    <xf numFmtId="164" fontId="1" fillId="6" borderId="42" xfId="1" applyNumberFormat="1" applyFont="1" applyFill="1" applyBorder="1" applyAlignment="1">
      <alignment horizontal="center" vertical="top" wrapText="1"/>
    </xf>
    <xf numFmtId="3" fontId="14" fillId="0" borderId="57" xfId="0" applyNumberFormat="1" applyFont="1" applyBorder="1" applyAlignment="1">
      <alignment vertical="top"/>
    </xf>
    <xf numFmtId="3" fontId="14" fillId="6" borderId="43" xfId="0" applyNumberFormat="1" applyFont="1" applyFill="1" applyBorder="1" applyAlignment="1">
      <alignment horizontal="center" vertical="top"/>
    </xf>
    <xf numFmtId="0" fontId="1" fillId="0" borderId="78" xfId="0" applyFont="1" applyBorder="1" applyAlignment="1">
      <alignment horizontal="center" vertical="center" textRotation="90" wrapText="1"/>
    </xf>
    <xf numFmtId="3" fontId="14" fillId="0" borderId="29" xfId="0" applyNumberFormat="1" applyFont="1" applyBorder="1" applyAlignment="1">
      <alignment vertical="top"/>
    </xf>
    <xf numFmtId="3" fontId="1" fillId="7" borderId="0" xfId="0" applyNumberFormat="1" applyFont="1" applyFill="1" applyBorder="1" applyAlignment="1">
      <alignment horizontal="center" vertical="top"/>
    </xf>
    <xf numFmtId="3" fontId="1" fillId="7" borderId="13" xfId="0" applyNumberFormat="1" applyFont="1" applyFill="1" applyBorder="1" applyAlignment="1">
      <alignment horizontal="center" vertical="top" wrapText="1"/>
    </xf>
    <xf numFmtId="3" fontId="1" fillId="6" borderId="74" xfId="0" applyNumberFormat="1" applyFont="1" applyFill="1" applyBorder="1" applyAlignment="1">
      <alignment horizontal="center" vertical="top"/>
    </xf>
    <xf numFmtId="3" fontId="1" fillId="6" borderId="1" xfId="0" applyNumberFormat="1" applyFont="1" applyFill="1" applyBorder="1" applyAlignment="1">
      <alignment horizontal="center" vertical="top"/>
    </xf>
    <xf numFmtId="3" fontId="1" fillId="6" borderId="74" xfId="0" applyNumberFormat="1" applyFont="1" applyFill="1" applyBorder="1" applyAlignment="1">
      <alignment vertical="top" wrapText="1"/>
    </xf>
    <xf numFmtId="3" fontId="1" fillId="6" borderId="0" xfId="0" applyNumberFormat="1" applyFont="1" applyFill="1" applyBorder="1" applyAlignment="1">
      <alignment vertical="top" wrapText="1"/>
    </xf>
    <xf numFmtId="3" fontId="1" fillId="0" borderId="21"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wrapText="1"/>
    </xf>
    <xf numFmtId="3" fontId="1" fillId="0" borderId="92" xfId="0" applyNumberFormat="1" applyFont="1" applyFill="1" applyBorder="1" applyAlignment="1">
      <alignment horizontal="center" vertical="top"/>
    </xf>
    <xf numFmtId="0" fontId="1" fillId="6" borderId="72" xfId="0" applyFont="1" applyFill="1" applyBorder="1" applyAlignment="1">
      <alignment horizontal="center" vertical="top" wrapText="1"/>
    </xf>
    <xf numFmtId="0" fontId="1" fillId="6" borderId="0" xfId="0" applyFont="1" applyFill="1" applyBorder="1" applyAlignment="1">
      <alignment horizontal="center" vertical="top" wrapText="1"/>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26" fillId="0" borderId="0" xfId="0" applyFont="1" applyAlignment="1">
      <alignment horizontal="left" vertical="top" wrapText="1"/>
    </xf>
    <xf numFmtId="0" fontId="0" fillId="0" borderId="0" xfId="0" applyAlignment="1">
      <alignment horizontal="left" vertical="top"/>
    </xf>
    <xf numFmtId="0" fontId="2" fillId="0" borderId="0" xfId="0" applyFont="1" applyBorder="1" applyAlignment="1">
      <alignment horizontal="right" vertical="top"/>
    </xf>
    <xf numFmtId="164" fontId="1" fillId="6" borderId="3" xfId="0" applyNumberFormat="1" applyFont="1" applyFill="1" applyBorder="1" applyAlignment="1">
      <alignment horizontal="center" vertical="top"/>
    </xf>
    <xf numFmtId="164" fontId="2" fillId="8" borderId="33" xfId="0" applyNumberFormat="1" applyFont="1" applyFill="1" applyBorder="1" applyAlignment="1">
      <alignment horizontal="center" vertical="top"/>
    </xf>
    <xf numFmtId="164" fontId="2" fillId="5" borderId="63" xfId="0" applyNumberFormat="1" applyFont="1" applyFill="1" applyBorder="1" applyAlignment="1">
      <alignment horizontal="center" vertical="top"/>
    </xf>
    <xf numFmtId="164" fontId="1" fillId="0" borderId="16" xfId="0" applyNumberFormat="1" applyFont="1" applyBorder="1" applyAlignment="1">
      <alignment horizontal="center" vertical="top"/>
    </xf>
    <xf numFmtId="3" fontId="1" fillId="7" borderId="14" xfId="0" applyNumberFormat="1" applyFont="1" applyFill="1" applyBorder="1" applyAlignment="1">
      <alignment vertical="top" wrapText="1"/>
    </xf>
    <xf numFmtId="164" fontId="1" fillId="0" borderId="73" xfId="1" applyNumberFormat="1" applyFont="1" applyFill="1" applyBorder="1" applyAlignment="1">
      <alignment horizontal="center" vertical="top"/>
    </xf>
    <xf numFmtId="164" fontId="1" fillId="6" borderId="61" xfId="1" applyNumberFormat="1" applyFont="1" applyFill="1" applyBorder="1" applyAlignment="1">
      <alignment horizontal="center" vertical="top"/>
    </xf>
    <xf numFmtId="164" fontId="15" fillId="6" borderId="0" xfId="0" applyNumberFormat="1" applyFont="1" applyFill="1" applyBorder="1" applyAlignment="1">
      <alignment horizontal="center" vertical="top"/>
    </xf>
    <xf numFmtId="164" fontId="1" fillId="0" borderId="80" xfId="1" applyNumberFormat="1" applyFont="1" applyFill="1" applyBorder="1" applyAlignment="1">
      <alignment horizontal="center" vertical="top"/>
    </xf>
    <xf numFmtId="164" fontId="1" fillId="6" borderId="12" xfId="1" applyNumberFormat="1" applyFont="1" applyFill="1" applyBorder="1" applyAlignment="1">
      <alignment horizontal="center" vertical="top"/>
    </xf>
    <xf numFmtId="164" fontId="1" fillId="6" borderId="36" xfId="1" applyNumberFormat="1" applyFont="1" applyFill="1" applyBorder="1" applyAlignment="1">
      <alignment horizontal="center" vertical="top"/>
    </xf>
    <xf numFmtId="164" fontId="15" fillId="6" borderId="12" xfId="0" applyNumberFormat="1" applyFont="1" applyFill="1" applyBorder="1" applyAlignment="1">
      <alignment horizontal="center" vertical="top"/>
    </xf>
    <xf numFmtId="164" fontId="1" fillId="6" borderId="102" xfId="1" applyNumberFormat="1" applyFont="1" applyFill="1" applyBorder="1" applyAlignment="1">
      <alignment horizontal="center" vertical="top"/>
    </xf>
    <xf numFmtId="164" fontId="1" fillId="6" borderId="80" xfId="1" applyNumberFormat="1" applyFont="1" applyFill="1" applyBorder="1" applyAlignment="1">
      <alignment horizontal="center" vertical="top"/>
    </xf>
    <xf numFmtId="164" fontId="1" fillId="6" borderId="36" xfId="1" applyNumberFormat="1" applyFont="1" applyFill="1" applyBorder="1" applyAlignment="1">
      <alignment horizontal="center" vertical="top" wrapText="1"/>
    </xf>
    <xf numFmtId="164" fontId="2" fillId="5" borderId="24" xfId="0" applyNumberFormat="1" applyFont="1" applyFill="1" applyBorder="1" applyAlignment="1">
      <alignment horizontal="center" vertical="top"/>
    </xf>
    <xf numFmtId="164" fontId="2" fillId="4" borderId="63" xfId="0" applyNumberFormat="1" applyFont="1" applyFill="1" applyBorder="1" applyAlignment="1">
      <alignment horizontal="center" vertical="top"/>
    </xf>
    <xf numFmtId="164" fontId="2" fillId="3" borderId="63"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49" fontId="1" fillId="6" borderId="43" xfId="0" applyNumberFormat="1" applyFont="1" applyFill="1" applyBorder="1" applyAlignment="1">
      <alignment horizontal="center" vertical="top"/>
    </xf>
    <xf numFmtId="3" fontId="1" fillId="6" borderId="57" xfId="0" applyNumberFormat="1" applyFont="1" applyFill="1" applyBorder="1" applyAlignment="1">
      <alignment horizontal="center" vertical="top" wrapText="1"/>
    </xf>
    <xf numFmtId="0" fontId="14" fillId="0" borderId="67"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5" xfId="0" applyFont="1" applyBorder="1" applyAlignment="1">
      <alignment horizontal="center" vertical="center" wrapText="1"/>
    </xf>
    <xf numFmtId="164" fontId="2" fillId="3" borderId="60" xfId="0" applyNumberFormat="1" applyFont="1" applyFill="1" applyBorder="1" applyAlignment="1">
      <alignment horizontal="center" vertical="top" wrapText="1"/>
    </xf>
    <xf numFmtId="164" fontId="2" fillId="3" borderId="49" xfId="0" applyNumberFormat="1" applyFont="1" applyFill="1" applyBorder="1" applyAlignment="1">
      <alignment horizontal="center" vertical="top" wrapText="1"/>
    </xf>
    <xf numFmtId="164" fontId="2" fillId="8" borderId="33" xfId="0" applyNumberFormat="1" applyFont="1" applyFill="1" applyBorder="1" applyAlignment="1">
      <alignment horizontal="center" vertical="top" wrapText="1"/>
    </xf>
    <xf numFmtId="164" fontId="1" fillId="0" borderId="33" xfId="0" applyNumberFormat="1" applyFont="1" applyBorder="1" applyAlignment="1">
      <alignment horizontal="center" vertical="top" wrapText="1"/>
    </xf>
    <xf numFmtId="164" fontId="1" fillId="6" borderId="33" xfId="0" applyNumberFormat="1" applyFont="1" applyFill="1" applyBorder="1" applyAlignment="1">
      <alignment horizontal="center" vertical="top" wrapText="1"/>
    </xf>
    <xf numFmtId="164" fontId="1" fillId="8" borderId="33" xfId="0" applyNumberFormat="1" applyFont="1" applyFill="1" applyBorder="1" applyAlignment="1">
      <alignment horizontal="center" vertical="top" wrapText="1"/>
    </xf>
    <xf numFmtId="164" fontId="2" fillId="3" borderId="33" xfId="0" applyNumberFormat="1" applyFont="1" applyFill="1" applyBorder="1" applyAlignment="1">
      <alignment horizontal="center" vertical="top" wrapText="1"/>
    </xf>
    <xf numFmtId="164" fontId="2" fillId="8" borderId="77" xfId="0" applyNumberFormat="1" applyFont="1" applyFill="1" applyBorder="1" applyAlignment="1">
      <alignment horizontal="center" vertical="top" wrapText="1"/>
    </xf>
    <xf numFmtId="164" fontId="2" fillId="3" borderId="36" xfId="0" applyNumberFormat="1" applyFont="1" applyFill="1" applyBorder="1" applyAlignment="1">
      <alignment horizontal="center" vertical="top" wrapText="1"/>
    </xf>
    <xf numFmtId="0" fontId="1" fillId="0" borderId="67" xfId="0" applyFont="1" applyBorder="1" applyAlignment="1">
      <alignment horizontal="center" vertical="center" wrapText="1"/>
    </xf>
    <xf numFmtId="3" fontId="1" fillId="6" borderId="12" xfId="0" applyNumberFormat="1" applyFont="1" applyFill="1" applyBorder="1" applyAlignment="1">
      <alignment horizontal="center" vertical="top" textRotation="90" wrapText="1"/>
    </xf>
    <xf numFmtId="3" fontId="1" fillId="6" borderId="57" xfId="0" applyNumberFormat="1" applyFont="1" applyFill="1" applyBorder="1" applyAlignment="1">
      <alignment vertical="top" wrapText="1"/>
    </xf>
    <xf numFmtId="3" fontId="1" fillId="6" borderId="43" xfId="0" applyNumberFormat="1" applyFont="1" applyFill="1" applyBorder="1" applyAlignment="1">
      <alignment vertical="top" wrapText="1"/>
    </xf>
    <xf numFmtId="3" fontId="1" fillId="0" borderId="43" xfId="0" applyNumberFormat="1" applyFont="1" applyFill="1" applyBorder="1" applyAlignment="1">
      <alignment horizontal="center" vertical="top" wrapText="1"/>
    </xf>
    <xf numFmtId="49" fontId="1" fillId="6" borderId="43" xfId="0" applyNumberFormat="1" applyFont="1" applyFill="1" applyBorder="1" applyAlignment="1">
      <alignment horizontal="center" vertical="top" wrapText="1"/>
    </xf>
    <xf numFmtId="3" fontId="1" fillId="6" borderId="43" xfId="0" applyNumberFormat="1" applyFont="1" applyFill="1" applyBorder="1" applyAlignment="1">
      <alignment horizontal="left" vertical="top" wrapText="1"/>
    </xf>
    <xf numFmtId="3" fontId="1" fillId="6" borderId="43" xfId="0" applyNumberFormat="1" applyFont="1" applyFill="1" applyBorder="1" applyAlignment="1">
      <alignment horizontal="center" vertical="center" wrapText="1"/>
    </xf>
    <xf numFmtId="3" fontId="1" fillId="6" borderId="99" xfId="0" applyNumberFormat="1" applyFont="1" applyFill="1" applyBorder="1" applyAlignment="1">
      <alignment horizontal="left" vertical="top" wrapText="1"/>
    </xf>
    <xf numFmtId="0" fontId="1" fillId="6" borderId="99" xfId="0" applyFont="1" applyFill="1" applyBorder="1" applyAlignment="1">
      <alignment horizontal="left" vertical="top" wrapText="1"/>
    </xf>
    <xf numFmtId="3" fontId="1" fillId="0" borderId="12" xfId="0" applyNumberFormat="1" applyFont="1" applyFill="1" applyBorder="1" applyAlignment="1">
      <alignment horizontal="center" vertical="center" textRotation="90" wrapText="1"/>
    </xf>
    <xf numFmtId="3" fontId="1" fillId="6" borderId="14" xfId="0" applyNumberFormat="1" applyFont="1" applyFill="1" applyBorder="1" applyAlignment="1">
      <alignment horizontal="left" vertical="top" wrapText="1"/>
    </xf>
    <xf numFmtId="3" fontId="1" fillId="6" borderId="13" xfId="0" applyNumberFormat="1" applyFont="1" applyFill="1" applyBorder="1" applyAlignment="1">
      <alignment horizontal="center" vertical="center" wrapText="1"/>
    </xf>
    <xf numFmtId="3" fontId="19" fillId="6" borderId="42" xfId="0" applyNumberFormat="1" applyFont="1" applyFill="1" applyBorder="1" applyAlignment="1">
      <alignment vertical="top" wrapText="1"/>
    </xf>
    <xf numFmtId="3" fontId="19" fillId="6" borderId="36" xfId="0" applyNumberFormat="1" applyFont="1" applyFill="1" applyBorder="1" applyAlignment="1">
      <alignment horizontal="center" vertical="top" wrapText="1"/>
    </xf>
    <xf numFmtId="3" fontId="19" fillId="6" borderId="61"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center" wrapText="1"/>
    </xf>
    <xf numFmtId="0" fontId="1" fillId="6" borderId="98" xfId="1" applyFont="1" applyFill="1" applyBorder="1" applyAlignment="1">
      <alignment vertical="top" wrapText="1"/>
    </xf>
    <xf numFmtId="3" fontId="1" fillId="6" borderId="110" xfId="0" applyNumberFormat="1" applyFont="1" applyFill="1" applyBorder="1" applyAlignment="1">
      <alignment horizontal="center" vertical="top"/>
    </xf>
    <xf numFmtId="164" fontId="2" fillId="0" borderId="0" xfId="0" applyNumberFormat="1" applyFont="1" applyFill="1" applyBorder="1" applyAlignment="1">
      <alignment horizontal="center" vertical="top" wrapText="1"/>
    </xf>
    <xf numFmtId="164" fontId="1" fillId="3" borderId="61" xfId="0" applyNumberFormat="1" applyFont="1" applyFill="1" applyBorder="1" applyAlignment="1">
      <alignment horizontal="center" vertical="top" wrapText="1"/>
    </xf>
    <xf numFmtId="164" fontId="1" fillId="8" borderId="61" xfId="0" applyNumberFormat="1" applyFont="1" applyFill="1" applyBorder="1" applyAlignment="1">
      <alignment horizontal="center" vertical="top" wrapText="1"/>
    </xf>
    <xf numFmtId="0" fontId="1" fillId="6" borderId="81" xfId="0" applyFont="1" applyFill="1" applyBorder="1" applyAlignment="1">
      <alignment horizontal="center" vertical="top" wrapText="1"/>
    </xf>
    <xf numFmtId="164" fontId="15" fillId="6" borderId="61" xfId="0" applyNumberFormat="1" applyFont="1" applyFill="1" applyBorder="1" applyAlignment="1">
      <alignment horizontal="center" vertical="top"/>
    </xf>
    <xf numFmtId="164" fontId="2" fillId="8" borderId="22" xfId="0" applyNumberFormat="1" applyFont="1" applyFill="1" applyBorder="1" applyAlignment="1">
      <alignment horizontal="center" vertical="top" wrapText="1"/>
    </xf>
    <xf numFmtId="164" fontId="2" fillId="5" borderId="65" xfId="0" applyNumberFormat="1" applyFont="1" applyFill="1" applyBorder="1" applyAlignment="1">
      <alignment horizontal="center" vertical="top"/>
    </xf>
    <xf numFmtId="164" fontId="1" fillId="6" borderId="76" xfId="0" applyNumberFormat="1" applyFont="1" applyFill="1" applyBorder="1" applyAlignment="1">
      <alignment horizontal="center" vertical="top"/>
    </xf>
    <xf numFmtId="164" fontId="1" fillId="6" borderId="53" xfId="0" applyNumberFormat="1" applyFont="1" applyFill="1" applyBorder="1" applyAlignment="1">
      <alignment horizontal="center" vertical="top"/>
    </xf>
    <xf numFmtId="164" fontId="2" fillId="6" borderId="60" xfId="0" applyNumberFormat="1" applyFont="1" applyFill="1" applyBorder="1" applyAlignment="1">
      <alignment horizontal="center" vertical="top"/>
    </xf>
    <xf numFmtId="164" fontId="15" fillId="6" borderId="15" xfId="0" applyNumberFormat="1" applyFont="1" applyFill="1" applyBorder="1" applyAlignment="1">
      <alignment horizontal="center" vertical="top"/>
    </xf>
    <xf numFmtId="164" fontId="2" fillId="6" borderId="42" xfId="0" applyNumberFormat="1" applyFont="1" applyFill="1" applyBorder="1" applyAlignment="1">
      <alignment horizontal="center" vertical="top"/>
    </xf>
    <xf numFmtId="164" fontId="2" fillId="6" borderId="36" xfId="0" applyNumberFormat="1" applyFont="1" applyFill="1" applyBorder="1" applyAlignment="1">
      <alignment horizontal="center" vertical="top"/>
    </xf>
    <xf numFmtId="164" fontId="2" fillId="4" borderId="65" xfId="0" applyNumberFormat="1" applyFont="1" applyFill="1" applyBorder="1" applyAlignment="1">
      <alignment horizontal="center" vertical="top"/>
    </xf>
    <xf numFmtId="164" fontId="2" fillId="3" borderId="65" xfId="0" applyNumberFormat="1" applyFont="1" applyFill="1" applyBorder="1" applyAlignment="1">
      <alignment horizontal="center" vertical="top"/>
    </xf>
    <xf numFmtId="164" fontId="1" fillId="8" borderId="31" xfId="0" applyNumberFormat="1" applyFont="1" applyFill="1" applyBorder="1" applyAlignment="1">
      <alignment horizontal="center" vertical="top" wrapText="1"/>
    </xf>
    <xf numFmtId="164" fontId="1" fillId="8" borderId="22" xfId="0" applyNumberFormat="1" applyFont="1" applyFill="1" applyBorder="1" applyAlignment="1">
      <alignment horizontal="center" vertical="top" wrapText="1"/>
    </xf>
    <xf numFmtId="164" fontId="2" fillId="3" borderId="31" xfId="0" applyNumberFormat="1" applyFont="1" applyFill="1" applyBorder="1" applyAlignment="1">
      <alignment horizontal="center" vertical="top" wrapText="1"/>
    </xf>
    <xf numFmtId="164" fontId="2" fillId="3" borderId="22" xfId="0" applyNumberFormat="1" applyFont="1" applyFill="1" applyBorder="1" applyAlignment="1">
      <alignment horizontal="center" vertical="top" wrapText="1"/>
    </xf>
    <xf numFmtId="164" fontId="1" fillId="0" borderId="31" xfId="0" applyNumberFormat="1" applyFont="1" applyBorder="1" applyAlignment="1">
      <alignment horizontal="center" vertical="top" wrapText="1"/>
    </xf>
    <xf numFmtId="164" fontId="1" fillId="0" borderId="22" xfId="0" applyNumberFormat="1" applyFont="1" applyBorder="1" applyAlignment="1">
      <alignment horizontal="center" vertical="top" wrapText="1"/>
    </xf>
    <xf numFmtId="164" fontId="2" fillId="8" borderId="45" xfId="0" applyNumberFormat="1" applyFont="1" applyFill="1" applyBorder="1" applyAlignment="1">
      <alignment horizontal="center" vertical="top" wrapText="1"/>
    </xf>
    <xf numFmtId="164" fontId="2" fillId="8" borderId="55" xfId="0" applyNumberFormat="1" applyFont="1" applyFill="1" applyBorder="1" applyAlignment="1">
      <alignment horizontal="center" vertical="top" wrapText="1"/>
    </xf>
    <xf numFmtId="164" fontId="2" fillId="8" borderId="56"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164" fontId="1" fillId="6" borderId="22" xfId="0" applyNumberFormat="1" applyFont="1" applyFill="1" applyBorder="1" applyAlignment="1">
      <alignment horizontal="center" vertical="top" wrapText="1"/>
    </xf>
    <xf numFmtId="164" fontId="2" fillId="8" borderId="31" xfId="0" applyNumberFormat="1" applyFont="1" applyFill="1" applyBorder="1" applyAlignment="1">
      <alignment horizontal="center" vertical="top" wrapText="1"/>
    </xf>
    <xf numFmtId="3" fontId="15" fillId="6" borderId="87"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164" fontId="15" fillId="6" borderId="58" xfId="0" applyNumberFormat="1" applyFont="1" applyFill="1" applyBorder="1" applyAlignment="1">
      <alignment horizontal="center" vertical="top"/>
    </xf>
    <xf numFmtId="3" fontId="15" fillId="6" borderId="12" xfId="0" applyNumberFormat="1" applyFont="1" applyFill="1" applyBorder="1" applyAlignment="1">
      <alignment horizontal="center" vertical="top" wrapText="1"/>
    </xf>
    <xf numFmtId="164" fontId="15" fillId="0" borderId="57"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5" fillId="0" borderId="6" xfId="0" applyNumberFormat="1" applyFont="1" applyFill="1" applyBorder="1" applyAlignment="1">
      <alignment horizontal="center" vertical="top"/>
    </xf>
    <xf numFmtId="164" fontId="1" fillId="0" borderId="74" xfId="0" applyNumberFormat="1" applyFont="1" applyFill="1" applyBorder="1" applyAlignment="1">
      <alignment horizontal="center" vertical="top"/>
    </xf>
    <xf numFmtId="164" fontId="15" fillId="0" borderId="74" xfId="0" applyNumberFormat="1" applyFont="1" applyFill="1" applyBorder="1" applyAlignment="1">
      <alignment horizontal="center" vertical="top"/>
    </xf>
    <xf numFmtId="164" fontId="2" fillId="8" borderId="111" xfId="0" applyNumberFormat="1" applyFont="1" applyFill="1" applyBorder="1" applyAlignment="1">
      <alignment horizontal="center" vertical="top"/>
    </xf>
    <xf numFmtId="164" fontId="1" fillId="0" borderId="33" xfId="0" applyNumberFormat="1" applyFont="1" applyFill="1" applyBorder="1" applyAlignment="1">
      <alignment horizontal="center" vertical="top" wrapText="1"/>
    </xf>
    <xf numFmtId="164" fontId="1" fillId="0" borderId="31" xfId="0" applyNumberFormat="1" applyFont="1" applyFill="1" applyBorder="1" applyAlignment="1">
      <alignment horizontal="center" vertical="top" wrapText="1"/>
    </xf>
    <xf numFmtId="164" fontId="1" fillId="3" borderId="60" xfId="0" applyNumberFormat="1" applyFont="1" applyFill="1" applyBorder="1" applyAlignment="1">
      <alignment horizontal="center" vertical="top" wrapText="1"/>
    </xf>
    <xf numFmtId="164" fontId="1" fillId="8" borderId="60" xfId="0" applyNumberFormat="1" applyFont="1" applyFill="1" applyBorder="1" applyAlignment="1">
      <alignment horizontal="center" vertical="top" wrapText="1"/>
    </xf>
    <xf numFmtId="164" fontId="1" fillId="0" borderId="60" xfId="0" applyNumberFormat="1" applyFont="1" applyFill="1" applyBorder="1" applyAlignment="1">
      <alignment horizontal="center" vertical="top" wrapText="1"/>
    </xf>
    <xf numFmtId="164" fontId="2" fillId="8" borderId="27" xfId="0" applyNumberFormat="1" applyFont="1" applyFill="1" applyBorder="1" applyAlignment="1">
      <alignment horizontal="center" vertical="top" wrapText="1"/>
    </xf>
    <xf numFmtId="49" fontId="15" fillId="6" borderId="13" xfId="0" applyNumberFormat="1" applyFont="1" applyFill="1" applyBorder="1" applyAlignment="1">
      <alignment horizontal="center" vertical="top"/>
    </xf>
    <xf numFmtId="0" fontId="1" fillId="6" borderId="42" xfId="0" applyFont="1" applyFill="1" applyBorder="1" applyAlignment="1">
      <alignment horizontal="left" vertical="top" wrapText="1"/>
    </xf>
    <xf numFmtId="3" fontId="1" fillId="7" borderId="104" xfId="0" applyNumberFormat="1" applyFont="1" applyFill="1" applyBorder="1" applyAlignment="1">
      <alignment horizontal="left" vertical="top" wrapText="1"/>
    </xf>
    <xf numFmtId="3" fontId="1" fillId="7" borderId="112" xfId="0" applyNumberFormat="1" applyFont="1" applyFill="1" applyBorder="1" applyAlignment="1">
      <alignment horizontal="center" vertical="top" wrapText="1"/>
    </xf>
    <xf numFmtId="3" fontId="1" fillId="7" borderId="105" xfId="0" applyNumberFormat="1" applyFont="1" applyFill="1" applyBorder="1" applyAlignment="1">
      <alignment horizontal="center" vertical="top" wrapText="1"/>
    </xf>
    <xf numFmtId="49" fontId="17" fillId="0" borderId="29" xfId="0" applyNumberFormat="1" applyFont="1" applyBorder="1" applyAlignment="1">
      <alignment horizontal="left" vertical="top" wrapText="1"/>
    </xf>
    <xf numFmtId="0" fontId="15" fillId="6" borderId="16" xfId="0" applyFont="1" applyFill="1" applyBorder="1" applyAlignment="1">
      <alignment horizontal="center" vertical="top" wrapText="1"/>
    </xf>
    <xf numFmtId="3" fontId="15" fillId="6" borderId="16" xfId="0" applyNumberFormat="1" applyFont="1" applyFill="1" applyBorder="1" applyAlignment="1">
      <alignment horizontal="center" vertical="top"/>
    </xf>
    <xf numFmtId="49" fontId="2" fillId="6" borderId="38" xfId="0" applyNumberFormat="1" applyFont="1" applyFill="1" applyBorder="1" applyAlignment="1">
      <alignment horizontal="center" vertical="center"/>
    </xf>
    <xf numFmtId="49" fontId="2" fillId="6" borderId="12" xfId="0" applyNumberFormat="1" applyFont="1" applyFill="1" applyBorder="1" applyAlignment="1">
      <alignment horizontal="center" vertical="center"/>
    </xf>
    <xf numFmtId="164" fontId="17" fillId="0" borderId="0" xfId="0" applyNumberFormat="1" applyFont="1" applyAlignment="1">
      <alignment horizontal="center"/>
    </xf>
    <xf numFmtId="3" fontId="5" fillId="6" borderId="12"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0" borderId="24" xfId="0" applyNumberFormat="1" applyFont="1" applyFill="1" applyBorder="1" applyAlignment="1">
      <alignment horizontal="center" vertical="top" wrapText="1"/>
    </xf>
    <xf numFmtId="3" fontId="1" fillId="7" borderId="23" xfId="0" applyNumberFormat="1" applyFont="1" applyFill="1" applyBorder="1" applyAlignment="1">
      <alignment horizontal="left" vertical="top" wrapText="1"/>
    </xf>
    <xf numFmtId="3" fontId="5" fillId="6" borderId="12" xfId="0" applyNumberFormat="1" applyFont="1" applyFill="1" applyBorder="1" applyAlignment="1">
      <alignment horizontal="center" vertical="top" wrapText="1"/>
    </xf>
    <xf numFmtId="3" fontId="2" fillId="4" borderId="23"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2" fillId="0" borderId="3" xfId="0" applyNumberFormat="1" applyFont="1" applyFill="1" applyBorder="1" applyAlignment="1">
      <alignment horizontal="center" vertical="top" wrapText="1"/>
    </xf>
    <xf numFmtId="3" fontId="1" fillId="5" borderId="67"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1" fillId="6" borderId="2" xfId="0" applyNumberFormat="1" applyFont="1" applyFill="1" applyBorder="1" applyAlignment="1">
      <alignment vertical="top" wrapText="1"/>
    </xf>
    <xf numFmtId="3" fontId="1" fillId="6" borderId="12"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2" fillId="6" borderId="3" xfId="0" applyNumberFormat="1" applyFont="1" applyFill="1" applyBorder="1" applyAlignment="1">
      <alignment horizontal="left" vertical="top" wrapText="1"/>
    </xf>
    <xf numFmtId="3" fontId="1" fillId="6" borderId="36" xfId="0" applyNumberFormat="1" applyFont="1" applyFill="1" applyBorder="1" applyAlignment="1">
      <alignment vertical="top" wrapText="1"/>
    </xf>
    <xf numFmtId="3" fontId="2" fillId="6" borderId="36" xfId="0" applyNumberFormat="1" applyFont="1" applyFill="1" applyBorder="1" applyAlignment="1">
      <alignment horizontal="center" vertical="top"/>
    </xf>
    <xf numFmtId="3" fontId="1" fillId="6" borderId="3" xfId="0" applyNumberFormat="1" applyFont="1" applyFill="1" applyBorder="1" applyAlignment="1">
      <alignment vertical="top" wrapText="1"/>
    </xf>
    <xf numFmtId="3" fontId="2" fillId="6" borderId="43" xfId="0" applyNumberFormat="1" applyFont="1" applyFill="1" applyBorder="1" applyAlignment="1">
      <alignment horizontal="center" vertical="top"/>
    </xf>
    <xf numFmtId="0" fontId="24" fillId="6" borderId="43" xfId="0"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1" fillId="6" borderId="11" xfId="0" applyNumberFormat="1" applyFont="1" applyFill="1" applyBorder="1" applyAlignment="1">
      <alignment horizontal="left" vertical="top" wrapText="1"/>
    </xf>
    <xf numFmtId="0" fontId="1" fillId="6" borderId="11" xfId="0"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1" fillId="6" borderId="58" xfId="0" applyNumberFormat="1" applyFont="1" applyFill="1" applyBorder="1" applyAlignment="1">
      <alignment horizontal="left" vertical="top" wrapText="1"/>
    </xf>
    <xf numFmtId="3" fontId="1" fillId="6" borderId="57" xfId="0" applyNumberFormat="1" applyFont="1" applyFill="1" applyBorder="1" applyAlignment="1">
      <alignment horizontal="left" vertical="top" wrapText="1"/>
    </xf>
    <xf numFmtId="3" fontId="2" fillId="6" borderId="3" xfId="0" applyNumberFormat="1" applyFont="1" applyFill="1" applyBorder="1" applyAlignment="1">
      <alignment horizontal="center" vertical="top" wrapText="1"/>
    </xf>
    <xf numFmtId="3" fontId="1" fillId="6" borderId="43"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5" fillId="6" borderId="3"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2" fillId="4" borderId="23"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5" borderId="67"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xf>
    <xf numFmtId="3" fontId="1" fillId="6" borderId="36" xfId="0" applyNumberFormat="1" applyFont="1" applyFill="1" applyBorder="1" applyAlignment="1">
      <alignment vertical="top" wrapText="1"/>
    </xf>
    <xf numFmtId="0" fontId="17" fillId="0" borderId="11" xfId="0" applyFont="1" applyBorder="1" applyAlignment="1">
      <alignment horizontal="left" vertical="top" wrapText="1"/>
    </xf>
    <xf numFmtId="3" fontId="2" fillId="6" borderId="12"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1" fillId="6" borderId="2"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164" fontId="1" fillId="8" borderId="31" xfId="0" applyNumberFormat="1" applyFont="1" applyFill="1" applyBorder="1" applyAlignment="1">
      <alignment horizontal="center" vertical="top" wrapText="1"/>
    </xf>
    <xf numFmtId="164" fontId="2" fillId="3" borderId="31" xfId="0" applyNumberFormat="1" applyFont="1" applyFill="1" applyBorder="1" applyAlignment="1">
      <alignment horizontal="center" vertical="top" wrapText="1"/>
    </xf>
    <xf numFmtId="164" fontId="1" fillId="0" borderId="31" xfId="0" applyNumberFormat="1" applyFont="1" applyBorder="1" applyAlignment="1">
      <alignment horizontal="center"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43" xfId="0" applyNumberFormat="1" applyFont="1" applyFill="1" applyBorder="1" applyAlignment="1">
      <alignment horizontal="center" vertical="top" wrapText="1"/>
    </xf>
    <xf numFmtId="164" fontId="2" fillId="8" borderId="45"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164" fontId="2" fillId="3" borderId="8" xfId="0" applyNumberFormat="1" applyFont="1" applyFill="1" applyBorder="1" applyAlignment="1">
      <alignment horizontal="center" vertical="top" wrapText="1"/>
    </xf>
    <xf numFmtId="164" fontId="2" fillId="8" borderId="31" xfId="0" applyNumberFormat="1" applyFont="1" applyFill="1" applyBorder="1" applyAlignment="1">
      <alignment horizontal="center" vertical="top" wrapText="1"/>
    </xf>
    <xf numFmtId="3" fontId="2" fillId="0" borderId="8" xfId="0" applyNumberFormat="1" applyFont="1" applyBorder="1" applyAlignment="1">
      <alignment horizontal="center" vertical="center" wrapText="1"/>
    </xf>
    <xf numFmtId="3" fontId="1" fillId="6" borderId="20" xfId="0" applyNumberFormat="1" applyFont="1" applyFill="1" applyBorder="1" applyAlignment="1">
      <alignment horizontal="center" vertical="top" wrapText="1"/>
    </xf>
    <xf numFmtId="49" fontId="2" fillId="8" borderId="12" xfId="0" applyNumberFormat="1" applyFont="1" applyFill="1" applyBorder="1" applyAlignment="1">
      <alignment horizontal="center" vertical="top"/>
    </xf>
    <xf numFmtId="0" fontId="13" fillId="0" borderId="0" xfId="0" applyFont="1" applyAlignment="1">
      <alignment wrapText="1"/>
    </xf>
    <xf numFmtId="3" fontId="2" fillId="8" borderId="12"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1" fillId="0" borderId="9"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center" wrapText="1"/>
    </xf>
    <xf numFmtId="3" fontId="1" fillId="6" borderId="21" xfId="0" applyNumberFormat="1" applyFont="1" applyFill="1" applyBorder="1" applyAlignment="1">
      <alignment horizontal="center" vertical="top" wrapText="1"/>
    </xf>
    <xf numFmtId="3" fontId="1" fillId="0" borderId="74" xfId="0" applyNumberFormat="1" applyFont="1" applyFill="1" applyBorder="1" applyAlignment="1">
      <alignment vertical="top" wrapText="1"/>
    </xf>
    <xf numFmtId="3" fontId="1" fillId="0" borderId="9" xfId="0" applyNumberFormat="1" applyFont="1" applyFill="1" applyBorder="1" applyAlignment="1">
      <alignment horizontal="center" vertical="top"/>
    </xf>
    <xf numFmtId="3" fontId="1" fillId="6" borderId="100" xfId="0" applyNumberFormat="1" applyFont="1" applyFill="1" applyBorder="1" applyAlignment="1">
      <alignment horizontal="center" vertical="top" wrapText="1"/>
    </xf>
    <xf numFmtId="49" fontId="1" fillId="6" borderId="61"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7" borderId="4" xfId="0" applyNumberFormat="1" applyFont="1" applyFill="1" applyBorder="1" applyAlignment="1">
      <alignment horizontal="center" vertical="top" wrapText="1"/>
    </xf>
    <xf numFmtId="3" fontId="1" fillId="7" borderId="44" xfId="0" applyNumberFormat="1" applyFont="1" applyFill="1" applyBorder="1" applyAlignment="1">
      <alignment horizontal="center" vertical="top"/>
    </xf>
    <xf numFmtId="3" fontId="1" fillId="0" borderId="47"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center" wrapText="1"/>
    </xf>
    <xf numFmtId="3" fontId="1" fillId="6" borderId="44" xfId="0" applyNumberFormat="1" applyFont="1" applyFill="1" applyBorder="1" applyAlignment="1">
      <alignment horizontal="center" vertical="top" wrapText="1"/>
    </xf>
    <xf numFmtId="0" fontId="1" fillId="6" borderId="41" xfId="0" applyFont="1" applyFill="1" applyBorder="1" applyAlignment="1">
      <alignment horizontal="center" vertical="top" wrapText="1"/>
    </xf>
    <xf numFmtId="3" fontId="1" fillId="0" borderId="57" xfId="0" applyNumberFormat="1" applyFont="1" applyFill="1" applyBorder="1" applyAlignment="1">
      <alignment vertical="top" wrapText="1"/>
    </xf>
    <xf numFmtId="3" fontId="1" fillId="0" borderId="47" xfId="0" applyNumberFormat="1" applyFont="1" applyFill="1" applyBorder="1" applyAlignment="1">
      <alignment horizontal="left" vertical="top" wrapText="1"/>
    </xf>
    <xf numFmtId="164" fontId="1" fillId="6" borderId="37" xfId="0" applyNumberFormat="1" applyFont="1" applyFill="1" applyBorder="1" applyAlignment="1">
      <alignment horizontal="center" vertical="top" wrapText="1"/>
    </xf>
    <xf numFmtId="49" fontId="1" fillId="6" borderId="37" xfId="0" applyNumberFormat="1" applyFont="1" applyFill="1" applyBorder="1" applyAlignment="1">
      <alignment horizontal="center" vertical="top"/>
    </xf>
    <xf numFmtId="3" fontId="1" fillId="6" borderId="34" xfId="0" applyNumberFormat="1" applyFont="1" applyFill="1" applyBorder="1" applyAlignment="1">
      <alignment horizontal="center" vertical="top"/>
    </xf>
    <xf numFmtId="3" fontId="1" fillId="0" borderId="70" xfId="0" applyNumberFormat="1" applyFont="1" applyFill="1" applyBorder="1" applyAlignment="1">
      <alignment horizontal="center" vertical="top"/>
    </xf>
    <xf numFmtId="3" fontId="18" fillId="6" borderId="35" xfId="0" applyNumberFormat="1" applyFont="1" applyFill="1" applyBorder="1" applyAlignment="1">
      <alignment vertical="top" wrapText="1"/>
    </xf>
    <xf numFmtId="3" fontId="1" fillId="0" borderId="52" xfId="0" applyNumberFormat="1" applyFont="1" applyBorder="1" applyAlignment="1">
      <alignment horizontal="center" vertical="top"/>
    </xf>
    <xf numFmtId="3" fontId="1" fillId="0" borderId="40" xfId="0" applyNumberFormat="1" applyFont="1" applyBorder="1" applyAlignment="1">
      <alignment horizontal="center" vertical="top"/>
    </xf>
    <xf numFmtId="164" fontId="1" fillId="6" borderId="95" xfId="0" applyNumberFormat="1" applyFont="1" applyFill="1" applyBorder="1" applyAlignment="1">
      <alignment horizontal="center" vertical="top"/>
    </xf>
    <xf numFmtId="3" fontId="1" fillId="0" borderId="16" xfId="0" applyNumberFormat="1" applyFont="1" applyBorder="1" applyAlignment="1">
      <alignment horizontal="center" vertical="top"/>
    </xf>
    <xf numFmtId="0" fontId="17" fillId="0" borderId="0" xfId="0" applyFont="1" applyAlignment="1">
      <alignment vertical="top"/>
    </xf>
    <xf numFmtId="3" fontId="1" fillId="0" borderId="49" xfId="0" applyNumberFormat="1" applyFont="1" applyFill="1" applyBorder="1" applyAlignment="1">
      <alignment horizontal="center" vertical="top" textRotation="90" wrapText="1"/>
    </xf>
    <xf numFmtId="3" fontId="1" fillId="0" borderId="48" xfId="0" applyNumberFormat="1" applyFont="1" applyFill="1" applyBorder="1" applyAlignment="1">
      <alignment horizontal="center" vertical="top"/>
    </xf>
    <xf numFmtId="3" fontId="1" fillId="0" borderId="34" xfId="0" applyNumberFormat="1" applyFont="1" applyFill="1" applyBorder="1" applyAlignment="1">
      <alignment horizontal="center" vertical="top"/>
    </xf>
    <xf numFmtId="3" fontId="1" fillId="8" borderId="1" xfId="0" applyNumberFormat="1" applyFont="1" applyFill="1" applyBorder="1" applyAlignment="1">
      <alignment horizontal="center" vertical="top" textRotation="90" wrapText="1"/>
    </xf>
    <xf numFmtId="3" fontId="17" fillId="8" borderId="1" xfId="0" applyNumberFormat="1" applyFont="1" applyFill="1" applyBorder="1" applyAlignment="1">
      <alignment horizontal="center" vertical="top" wrapText="1"/>
    </xf>
    <xf numFmtId="49" fontId="30" fillId="8" borderId="1" xfId="0" applyNumberFormat="1" applyFont="1" applyFill="1" applyBorder="1" applyAlignment="1">
      <alignment horizontal="center" vertical="top" textRotation="91" wrapText="1"/>
    </xf>
    <xf numFmtId="49" fontId="1" fillId="8" borderId="1" xfId="0" applyNumberFormat="1" applyFont="1" applyFill="1" applyBorder="1" applyAlignment="1">
      <alignment horizontal="center" vertical="top" textRotation="91" wrapText="1"/>
    </xf>
    <xf numFmtId="49" fontId="1" fillId="8" borderId="56" xfId="0" applyNumberFormat="1" applyFont="1" applyFill="1" applyBorder="1" applyAlignment="1">
      <alignment horizontal="center" vertical="top" textRotation="91" wrapText="1"/>
    </xf>
    <xf numFmtId="3" fontId="17" fillId="6" borderId="59" xfId="0" applyNumberFormat="1" applyFont="1" applyFill="1" applyBorder="1" applyAlignment="1">
      <alignment horizontal="center" vertical="center" textRotation="90" wrapText="1"/>
    </xf>
    <xf numFmtId="0" fontId="13" fillId="8" borderId="1" xfId="0" applyFont="1" applyFill="1" applyBorder="1" applyAlignment="1"/>
    <xf numFmtId="3" fontId="2" fillId="8" borderId="27" xfId="0" applyNumberFormat="1" applyFont="1" applyFill="1" applyBorder="1" applyAlignment="1">
      <alignment horizontal="right" vertical="top"/>
    </xf>
    <xf numFmtId="3" fontId="17" fillId="8" borderId="26" xfId="0" applyNumberFormat="1" applyFont="1" applyFill="1" applyBorder="1" applyAlignment="1">
      <alignment vertical="top" wrapText="1"/>
    </xf>
    <xf numFmtId="49" fontId="30" fillId="8" borderId="55" xfId="0" applyNumberFormat="1" applyFont="1" applyFill="1" applyBorder="1" applyAlignment="1">
      <alignment horizontal="center" vertical="top" textRotation="91" wrapText="1"/>
    </xf>
    <xf numFmtId="49" fontId="1" fillId="8" borderId="55" xfId="0" applyNumberFormat="1" applyFont="1" applyFill="1" applyBorder="1" applyAlignment="1">
      <alignment horizontal="center" vertical="top" textRotation="91" wrapText="1"/>
    </xf>
    <xf numFmtId="49" fontId="1" fillId="8" borderId="27" xfId="0" applyNumberFormat="1" applyFont="1" applyFill="1" applyBorder="1" applyAlignment="1">
      <alignment horizontal="center" vertical="top" textRotation="91" wrapText="1"/>
    </xf>
    <xf numFmtId="3" fontId="1" fillId="6" borderId="49" xfId="0" applyNumberFormat="1" applyFont="1" applyFill="1" applyBorder="1" applyAlignment="1">
      <alignment vertical="center" textRotation="90"/>
    </xf>
    <xf numFmtId="3" fontId="17" fillId="6" borderId="36" xfId="0" applyNumberFormat="1" applyFont="1" applyFill="1" applyBorder="1" applyAlignment="1">
      <alignment vertical="top" wrapText="1"/>
    </xf>
    <xf numFmtId="3" fontId="1" fillId="6" borderId="16" xfId="1" applyNumberFormat="1" applyFont="1" applyFill="1" applyBorder="1" applyAlignment="1">
      <alignment horizontal="center" vertical="top"/>
    </xf>
    <xf numFmtId="0" fontId="2" fillId="0" borderId="33" xfId="0" applyFont="1" applyFill="1" applyBorder="1" applyAlignment="1">
      <alignment horizontal="center" vertical="center" wrapText="1"/>
    </xf>
    <xf numFmtId="0" fontId="13" fillId="8" borderId="26" xfId="0" applyFont="1" applyFill="1" applyBorder="1" applyAlignment="1">
      <alignment vertical="top"/>
    </xf>
    <xf numFmtId="0" fontId="13" fillId="0" borderId="0" xfId="0" applyFont="1" applyAlignment="1"/>
    <xf numFmtId="0" fontId="13" fillId="8" borderId="1" xfId="0" applyFont="1" applyFill="1" applyBorder="1" applyAlignment="1">
      <alignment vertical="top"/>
    </xf>
    <xf numFmtId="3" fontId="1" fillId="8" borderId="1" xfId="0" applyNumberFormat="1" applyFont="1" applyFill="1" applyBorder="1" applyAlignment="1">
      <alignment horizontal="center" vertical="top" wrapText="1"/>
    </xf>
    <xf numFmtId="3" fontId="2" fillId="0" borderId="48" xfId="0" applyNumberFormat="1" applyFont="1" applyFill="1" applyBorder="1" applyAlignment="1">
      <alignment horizontal="center" vertical="top"/>
    </xf>
    <xf numFmtId="3" fontId="1" fillId="0" borderId="70" xfId="0" applyNumberFormat="1" applyFont="1" applyBorder="1" applyAlignment="1">
      <alignment horizontal="center" vertical="top" wrapText="1"/>
    </xf>
    <xf numFmtId="0" fontId="30" fillId="6" borderId="36" xfId="0" applyFont="1" applyFill="1" applyBorder="1" applyAlignment="1">
      <alignment vertical="top" wrapText="1"/>
    </xf>
    <xf numFmtId="0" fontId="13" fillId="8" borderId="27" xfId="0" applyFont="1" applyFill="1" applyBorder="1" applyAlignment="1">
      <alignment vertical="top"/>
    </xf>
    <xf numFmtId="0" fontId="13" fillId="6" borderId="16" xfId="0" applyFont="1" applyFill="1" applyBorder="1" applyAlignment="1">
      <alignment horizontal="center" vertical="top" wrapText="1"/>
    </xf>
    <xf numFmtId="0" fontId="1" fillId="6" borderId="96" xfId="0" applyFont="1" applyFill="1" applyBorder="1" applyAlignment="1">
      <alignment horizontal="left" vertical="top" wrapText="1"/>
    </xf>
    <xf numFmtId="0" fontId="1" fillId="6" borderId="54" xfId="0" applyFont="1" applyFill="1" applyBorder="1" applyAlignment="1">
      <alignment horizontal="left" vertical="top" wrapText="1"/>
    </xf>
    <xf numFmtId="0" fontId="15" fillId="6" borderId="12" xfId="0" applyFont="1" applyFill="1" applyBorder="1" applyAlignment="1">
      <alignment horizontal="center" vertical="top" wrapText="1"/>
    </xf>
    <xf numFmtId="0" fontId="0" fillId="0" borderId="13" xfId="0" applyBorder="1" applyAlignment="1">
      <alignment horizontal="center" vertical="top"/>
    </xf>
    <xf numFmtId="164" fontId="15" fillId="6" borderId="70" xfId="0" applyNumberFormat="1" applyFont="1" applyFill="1" applyBorder="1" applyAlignment="1">
      <alignment horizontal="center" vertical="top"/>
    </xf>
    <xf numFmtId="164" fontId="15" fillId="6" borderId="13" xfId="0" applyNumberFormat="1" applyFont="1" applyFill="1" applyBorder="1" applyAlignment="1">
      <alignment horizontal="center" vertical="top"/>
    </xf>
    <xf numFmtId="164" fontId="2" fillId="3" borderId="48" xfId="0" applyNumberFormat="1" applyFont="1" applyFill="1" applyBorder="1" applyAlignment="1">
      <alignment horizontal="center" vertical="top" wrapText="1"/>
    </xf>
    <xf numFmtId="164" fontId="15" fillId="6" borderId="52" xfId="0" applyNumberFormat="1" applyFont="1" applyFill="1" applyBorder="1" applyAlignment="1">
      <alignment horizontal="center" vertical="top" wrapText="1"/>
    </xf>
    <xf numFmtId="49" fontId="2" fillId="6" borderId="25"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0" fontId="1" fillId="6" borderId="11" xfId="0"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1" fillId="6" borderId="43" xfId="0" applyNumberFormat="1" applyFont="1" applyFill="1" applyBorder="1" applyAlignment="1">
      <alignment horizontal="center" vertical="top" wrapText="1"/>
    </xf>
    <xf numFmtId="3" fontId="1" fillId="6" borderId="17"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1" fillId="6" borderId="12" xfId="0" applyNumberFormat="1" applyFont="1" applyFill="1" applyBorder="1" applyAlignment="1">
      <alignment horizontal="center" vertical="top" textRotation="90" wrapText="1"/>
    </xf>
    <xf numFmtId="164" fontId="1" fillId="0" borderId="57"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0" fontId="1" fillId="6" borderId="35" xfId="0" applyFont="1" applyFill="1" applyBorder="1" applyAlignment="1">
      <alignment horizontal="left" vertical="top" wrapText="1"/>
    </xf>
    <xf numFmtId="164" fontId="2" fillId="8" borderId="78" xfId="0" applyNumberFormat="1" applyFont="1" applyFill="1" applyBorder="1" applyAlignment="1">
      <alignment horizontal="center" vertical="top"/>
    </xf>
    <xf numFmtId="164" fontId="1" fillId="6" borderId="15" xfId="1" applyNumberFormat="1" applyFont="1" applyFill="1" applyBorder="1" applyAlignment="1">
      <alignment horizontal="center" vertical="top"/>
    </xf>
    <xf numFmtId="164" fontId="15" fillId="6" borderId="15" xfId="1" applyNumberFormat="1" applyFont="1" applyFill="1" applyBorder="1" applyAlignment="1">
      <alignment horizontal="center" vertical="top"/>
    </xf>
    <xf numFmtId="164" fontId="1" fillId="6" borderId="60" xfId="1" applyNumberFormat="1" applyFont="1" applyFill="1" applyBorder="1" applyAlignment="1">
      <alignment horizontal="center" vertical="top" wrapText="1"/>
    </xf>
    <xf numFmtId="164" fontId="1" fillId="6" borderId="59"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15" fillId="0" borderId="43" xfId="0" applyNumberFormat="1" applyFont="1" applyFill="1" applyBorder="1" applyAlignment="1">
      <alignment horizontal="center" vertical="top"/>
    </xf>
    <xf numFmtId="164" fontId="15" fillId="6" borderId="43" xfId="0" applyNumberFormat="1" applyFont="1" applyFill="1" applyBorder="1" applyAlignment="1">
      <alignment horizontal="center" vertical="top"/>
    </xf>
    <xf numFmtId="49" fontId="1" fillId="6" borderId="12"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0" fontId="13" fillId="0" borderId="0" xfId="0" applyFont="1" applyAlignment="1">
      <alignment horizontal="left" vertical="top" wrapText="1"/>
    </xf>
    <xf numFmtId="3" fontId="1" fillId="6" borderId="3" xfId="0" applyNumberFormat="1" applyFont="1" applyFill="1" applyBorder="1" applyAlignment="1">
      <alignment horizontal="center" vertical="top" textRotation="90" wrapText="1"/>
    </xf>
    <xf numFmtId="3" fontId="1" fillId="6" borderId="12" xfId="0" applyNumberFormat="1" applyFont="1" applyFill="1" applyBorder="1" applyAlignment="1">
      <alignment horizontal="center" vertical="top" textRotation="90" wrapText="1"/>
    </xf>
    <xf numFmtId="3" fontId="1" fillId="0" borderId="15" xfId="0" applyNumberFormat="1" applyFont="1" applyBorder="1" applyAlignment="1">
      <alignment horizontal="center" wrapText="1"/>
    </xf>
    <xf numFmtId="3" fontId="6" fillId="0" borderId="10" xfId="0" applyNumberFormat="1" applyFont="1" applyBorder="1" applyAlignment="1">
      <alignment horizontal="center" vertical="top" wrapText="1"/>
    </xf>
    <xf numFmtId="3" fontId="6" fillId="6" borderId="0" xfId="0" applyNumberFormat="1" applyFont="1" applyFill="1" applyBorder="1" applyAlignment="1">
      <alignment horizontal="center" vertical="top" wrapText="1"/>
    </xf>
    <xf numFmtId="3" fontId="5" fillId="0" borderId="57" xfId="0" applyNumberFormat="1" applyFont="1" applyBorder="1" applyAlignment="1">
      <alignment horizontal="center" vertical="top"/>
    </xf>
    <xf numFmtId="0" fontId="17" fillId="6" borderId="15" xfId="0" applyFont="1" applyFill="1" applyBorder="1" applyAlignment="1">
      <alignment horizontal="center" vertical="center" wrapText="1"/>
    </xf>
    <xf numFmtId="0" fontId="17" fillId="6" borderId="60" xfId="0" applyFont="1" applyFill="1" applyBorder="1" applyAlignment="1">
      <alignment horizontal="center" vertical="center" wrapText="1"/>
    </xf>
    <xf numFmtId="3" fontId="1" fillId="6" borderId="10" xfId="0" applyNumberFormat="1" applyFont="1" applyFill="1" applyBorder="1" applyAlignment="1">
      <alignment horizontal="center" vertical="top" wrapText="1"/>
    </xf>
    <xf numFmtId="3" fontId="17" fillId="6" borderId="15" xfId="0" applyNumberFormat="1" applyFont="1" applyFill="1" applyBorder="1" applyAlignment="1">
      <alignment horizontal="center" vertical="center" wrapText="1"/>
    </xf>
    <xf numFmtId="3" fontId="17" fillId="6" borderId="60" xfId="0" applyNumberFormat="1" applyFont="1" applyFill="1" applyBorder="1" applyAlignment="1">
      <alignment horizontal="center" vertical="center" wrapText="1"/>
    </xf>
    <xf numFmtId="49" fontId="1" fillId="6" borderId="15" xfId="0" applyNumberFormat="1" applyFont="1" applyFill="1" applyBorder="1" applyAlignment="1">
      <alignment horizontal="center" vertical="center" wrapText="1"/>
    </xf>
    <xf numFmtId="0" fontId="13" fillId="6" borderId="60" xfId="0" applyFont="1" applyFill="1" applyBorder="1" applyAlignment="1">
      <alignment horizontal="center" vertical="top" wrapText="1"/>
    </xf>
    <xf numFmtId="3" fontId="2" fillId="6" borderId="47"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3" fontId="8" fillId="8" borderId="27" xfId="0" applyNumberFormat="1" applyFont="1" applyFill="1" applyBorder="1" applyAlignment="1">
      <alignment horizontal="center" vertical="top"/>
    </xf>
    <xf numFmtId="3" fontId="2" fillId="0" borderId="47" xfId="0" applyNumberFormat="1" applyFont="1" applyBorder="1" applyAlignment="1">
      <alignment horizontal="center" vertical="top"/>
    </xf>
    <xf numFmtId="49" fontId="2" fillId="6" borderId="37" xfId="0" applyNumberFormat="1" applyFont="1" applyFill="1" applyBorder="1" applyAlignment="1">
      <alignment horizontal="center" vertical="top" wrapText="1"/>
    </xf>
    <xf numFmtId="49" fontId="20" fillId="6" borderId="37" xfId="0" applyNumberFormat="1" applyFont="1" applyFill="1" applyBorder="1" applyAlignment="1">
      <alignment horizontal="center" vertical="top"/>
    </xf>
    <xf numFmtId="0" fontId="1" fillId="6" borderId="11" xfId="0" applyFont="1" applyFill="1" applyBorder="1" applyAlignment="1">
      <alignment vertical="top" wrapText="1"/>
    </xf>
    <xf numFmtId="0" fontId="2" fillId="6" borderId="12" xfId="0" applyFont="1" applyFill="1" applyBorder="1" applyAlignment="1">
      <alignment horizontal="center" vertical="center" wrapText="1"/>
    </xf>
    <xf numFmtId="164" fontId="15" fillId="6" borderId="69" xfId="0" applyNumberFormat="1" applyFont="1" applyFill="1" applyBorder="1" applyAlignment="1">
      <alignment horizontal="center" vertical="top"/>
    </xf>
    <xf numFmtId="164" fontId="15" fillId="6" borderId="38" xfId="0" applyNumberFormat="1" applyFont="1" applyFill="1" applyBorder="1" applyAlignment="1">
      <alignment horizontal="center" vertical="top"/>
    </xf>
    <xf numFmtId="164" fontId="15" fillId="6" borderId="72" xfId="0" applyNumberFormat="1" applyFont="1" applyFill="1" applyBorder="1" applyAlignment="1">
      <alignment horizontal="center" vertical="top"/>
    </xf>
    <xf numFmtId="3" fontId="15" fillId="6" borderId="38" xfId="0" applyNumberFormat="1" applyFont="1" applyFill="1" applyBorder="1" applyAlignment="1">
      <alignment horizontal="center" vertical="top" wrapText="1"/>
    </xf>
    <xf numFmtId="0" fontId="7" fillId="0" borderId="38" xfId="0" applyFont="1" applyFill="1" applyBorder="1" applyAlignment="1">
      <alignment horizontal="center" vertical="center" textRotation="90" wrapText="1"/>
    </xf>
    <xf numFmtId="49" fontId="19" fillId="7" borderId="12" xfId="0" applyNumberFormat="1" applyFont="1" applyFill="1" applyBorder="1" applyAlignment="1">
      <alignment horizontal="center" vertical="top"/>
    </xf>
    <xf numFmtId="49" fontId="15" fillId="7" borderId="12" xfId="0" applyNumberFormat="1" applyFont="1" applyFill="1" applyBorder="1" applyAlignment="1">
      <alignment horizontal="center" vertical="top" wrapText="1"/>
    </xf>
    <xf numFmtId="49" fontId="19" fillId="6" borderId="82"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1" fillId="0" borderId="113" xfId="0" applyNumberFormat="1" applyFont="1" applyBorder="1" applyAlignment="1">
      <alignment vertical="top" wrapText="1"/>
    </xf>
    <xf numFmtId="164" fontId="1" fillId="6" borderId="26" xfId="0" applyNumberFormat="1" applyFont="1" applyFill="1" applyBorder="1" applyAlignment="1">
      <alignment vertical="top" wrapText="1"/>
    </xf>
    <xf numFmtId="164" fontId="2" fillId="8" borderId="29" xfId="0" applyNumberFormat="1" applyFont="1" applyFill="1" applyBorder="1" applyAlignment="1">
      <alignment horizontal="center" vertical="top"/>
    </xf>
    <xf numFmtId="164" fontId="15" fillId="6" borderId="37"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2" fillId="6" borderId="37" xfId="0" applyNumberFormat="1" applyFont="1" applyFill="1" applyBorder="1" applyAlignment="1">
      <alignment horizontal="center" vertical="top"/>
    </xf>
    <xf numFmtId="3" fontId="1" fillId="6" borderId="17" xfId="0" applyNumberFormat="1" applyFont="1" applyFill="1" applyBorder="1" applyAlignment="1">
      <alignment horizontal="left" vertical="top" wrapText="1"/>
    </xf>
    <xf numFmtId="3" fontId="2" fillId="8"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18" fillId="6" borderId="24" xfId="0" applyNumberFormat="1" applyFont="1" applyFill="1" applyBorder="1" applyAlignment="1">
      <alignment horizontal="center" vertical="top" wrapText="1"/>
    </xf>
    <xf numFmtId="3" fontId="20" fillId="6" borderId="29" xfId="0" applyNumberFormat="1" applyFont="1" applyFill="1" applyBorder="1" applyAlignment="1">
      <alignment horizontal="center" vertical="top"/>
    </xf>
    <xf numFmtId="49" fontId="1" fillId="6" borderId="3" xfId="0" applyNumberFormat="1" applyFont="1" applyFill="1" applyBorder="1" applyAlignment="1">
      <alignment horizontal="center" vertical="top"/>
    </xf>
    <xf numFmtId="49" fontId="1" fillId="6" borderId="76" xfId="0" applyNumberFormat="1" applyFont="1" applyFill="1" applyBorder="1" applyAlignment="1">
      <alignment horizontal="center" vertical="top"/>
    </xf>
    <xf numFmtId="49" fontId="1" fillId="6" borderId="74" xfId="0" applyNumberFormat="1" applyFont="1" applyFill="1" applyBorder="1" applyAlignment="1">
      <alignment horizontal="center" vertical="top"/>
    </xf>
    <xf numFmtId="49" fontId="1" fillId="6" borderId="57" xfId="0" applyNumberFormat="1" applyFont="1" applyFill="1" applyBorder="1" applyAlignment="1">
      <alignment horizontal="center" vertical="top"/>
    </xf>
    <xf numFmtId="3" fontId="19" fillId="6" borderId="101" xfId="0" applyNumberFormat="1" applyFont="1" applyFill="1" applyBorder="1" applyAlignment="1">
      <alignment horizontal="center" vertical="top" wrapText="1"/>
    </xf>
    <xf numFmtId="0" fontId="1" fillId="6" borderId="107" xfId="0" applyFont="1" applyFill="1" applyBorder="1" applyAlignment="1">
      <alignment vertical="top" wrapText="1"/>
    </xf>
    <xf numFmtId="0" fontId="18" fillId="6" borderId="42" xfId="0" applyFont="1" applyFill="1" applyBorder="1" applyAlignment="1">
      <alignment vertical="top" wrapText="1"/>
    </xf>
    <xf numFmtId="3" fontId="1" fillId="6" borderId="34" xfId="0" applyNumberFormat="1" applyFont="1" applyFill="1" applyBorder="1" applyAlignment="1">
      <alignment horizontal="center" vertical="top" wrapText="1"/>
    </xf>
    <xf numFmtId="49" fontId="2" fillId="6" borderId="18" xfId="0" applyNumberFormat="1" applyFont="1" applyFill="1" applyBorder="1" applyAlignment="1">
      <alignment horizontal="center" vertical="top" wrapText="1"/>
    </xf>
    <xf numFmtId="0" fontId="1" fillId="0" borderId="33" xfId="0" applyFont="1" applyFill="1" applyBorder="1" applyAlignment="1">
      <alignment vertical="top" wrapText="1"/>
    </xf>
    <xf numFmtId="164" fontId="29" fillId="6" borderId="16" xfId="1"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6" fillId="6" borderId="38" xfId="0" applyNumberFormat="1" applyFont="1" applyFill="1" applyBorder="1" applyAlignment="1">
      <alignment vertical="top" wrapText="1"/>
    </xf>
    <xf numFmtId="49" fontId="2" fillId="6" borderId="12"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59"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2" fillId="6" borderId="57" xfId="0" applyNumberFormat="1" applyFont="1" applyFill="1" applyBorder="1" applyAlignment="1">
      <alignment horizontal="center" vertical="top"/>
    </xf>
    <xf numFmtId="49" fontId="1" fillId="6" borderId="15" xfId="0" applyNumberFormat="1" applyFont="1" applyFill="1" applyBorder="1" applyAlignment="1">
      <alignment horizontal="center" vertical="center" wrapText="1"/>
    </xf>
    <xf numFmtId="3" fontId="1" fillId="6" borderId="17" xfId="0" applyNumberFormat="1" applyFont="1" applyFill="1" applyBorder="1" applyAlignment="1">
      <alignment horizontal="left" vertical="top" wrapText="1"/>
    </xf>
    <xf numFmtId="3" fontId="2" fillId="8" borderId="12"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3" fontId="18" fillId="6" borderId="61" xfId="0" applyNumberFormat="1" applyFont="1" applyFill="1" applyBorder="1" applyAlignment="1">
      <alignment horizontal="center" vertical="top"/>
    </xf>
    <xf numFmtId="3" fontId="6" fillId="6" borderId="36" xfId="0" applyNumberFormat="1" applyFont="1" applyFill="1" applyBorder="1" applyAlignment="1">
      <alignment vertical="top" wrapText="1"/>
    </xf>
    <xf numFmtId="164" fontId="13" fillId="0" borderId="0" xfId="0" applyNumberFormat="1" applyFont="1" applyAlignment="1">
      <alignment horizontal="left" vertical="top" wrapText="1"/>
    </xf>
    <xf numFmtId="49" fontId="1" fillId="7" borderId="43" xfId="0" applyNumberFormat="1" applyFont="1" applyFill="1" applyBorder="1" applyAlignment="1">
      <alignment horizontal="center" vertical="top" wrapText="1"/>
    </xf>
    <xf numFmtId="49" fontId="17" fillId="6" borderId="24" xfId="0" applyNumberFormat="1" applyFont="1" applyFill="1" applyBorder="1" applyAlignment="1">
      <alignment horizontal="center" vertical="top" wrapText="1"/>
    </xf>
    <xf numFmtId="49" fontId="17" fillId="0" borderId="24" xfId="0" applyNumberFormat="1" applyFont="1" applyBorder="1" applyAlignment="1">
      <alignment horizontal="center" vertical="top" wrapText="1"/>
    </xf>
    <xf numFmtId="49" fontId="17" fillId="0" borderId="29" xfId="0" applyNumberFormat="1" applyFont="1" applyBorder="1" applyAlignment="1">
      <alignment horizontal="center" vertical="top" wrapText="1"/>
    </xf>
    <xf numFmtId="3" fontId="18" fillId="6" borderId="16" xfId="0" applyNumberFormat="1" applyFont="1" applyFill="1" applyBorder="1" applyAlignment="1">
      <alignment horizontal="center" vertical="top"/>
    </xf>
    <xf numFmtId="164" fontId="18" fillId="6" borderId="14" xfId="0" applyNumberFormat="1" applyFont="1" applyFill="1" applyBorder="1" applyAlignment="1">
      <alignment horizontal="center" vertical="top"/>
    </xf>
    <xf numFmtId="164" fontId="18" fillId="6" borderId="16" xfId="0" applyNumberFormat="1" applyFont="1" applyFill="1" applyBorder="1" applyAlignment="1">
      <alignment horizontal="center" vertical="top"/>
    </xf>
    <xf numFmtId="3" fontId="18" fillId="6" borderId="52" xfId="0" applyNumberFormat="1" applyFont="1" applyFill="1" applyBorder="1" applyAlignment="1">
      <alignment horizontal="center" vertical="top"/>
    </xf>
    <xf numFmtId="164" fontId="18" fillId="6" borderId="42" xfId="0" applyNumberFormat="1" applyFont="1" applyFill="1" applyBorder="1" applyAlignment="1">
      <alignment horizontal="center" vertical="top"/>
    </xf>
    <xf numFmtId="3" fontId="18" fillId="6" borderId="41" xfId="0" applyNumberFormat="1" applyFont="1" applyFill="1" applyBorder="1" applyAlignment="1">
      <alignment horizontal="center" vertical="top" wrapText="1"/>
    </xf>
    <xf numFmtId="164" fontId="18" fillId="6" borderId="14" xfId="1" applyNumberFormat="1" applyFont="1" applyFill="1" applyBorder="1" applyAlignment="1">
      <alignment horizontal="center" vertical="top"/>
    </xf>
    <xf numFmtId="164" fontId="18" fillId="6" borderId="0" xfId="1" applyNumberFormat="1" applyFont="1" applyFill="1" applyBorder="1" applyAlignment="1">
      <alignment horizontal="center" vertical="top"/>
    </xf>
    <xf numFmtId="164" fontId="1" fillId="0" borderId="0" xfId="0" applyNumberFormat="1" applyFont="1" applyFill="1" applyAlignment="1">
      <alignment vertical="top"/>
    </xf>
    <xf numFmtId="164" fontId="15" fillId="6" borderId="52" xfId="0" applyNumberFormat="1" applyFont="1" applyFill="1" applyBorder="1" applyAlignment="1">
      <alignment horizontal="center" vertical="top"/>
    </xf>
    <xf numFmtId="0" fontId="13" fillId="6" borderId="13" xfId="0" applyFont="1" applyFill="1" applyBorder="1" applyAlignment="1">
      <alignment horizontal="center" vertical="center" textRotation="90" wrapText="1"/>
    </xf>
    <xf numFmtId="3" fontId="2" fillId="6" borderId="38" xfId="0" applyNumberFormat="1" applyFont="1" applyFill="1" applyBorder="1" applyAlignment="1">
      <alignment horizontal="center" vertical="top" wrapText="1"/>
    </xf>
    <xf numFmtId="3" fontId="1" fillId="6" borderId="59" xfId="0" applyNumberFormat="1" applyFont="1" applyFill="1" applyBorder="1" applyAlignment="1">
      <alignment vertical="top" wrapText="1"/>
    </xf>
    <xf numFmtId="3" fontId="1" fillId="6" borderId="10" xfId="0" applyNumberFormat="1" applyFont="1" applyFill="1" applyBorder="1" applyAlignment="1">
      <alignment horizontal="center" vertical="top"/>
    </xf>
    <xf numFmtId="3" fontId="1" fillId="6" borderId="70" xfId="0" applyNumberFormat="1" applyFont="1" applyFill="1" applyBorder="1" applyAlignment="1">
      <alignment horizontal="center" vertical="top" wrapText="1"/>
    </xf>
    <xf numFmtId="49" fontId="1" fillId="6" borderId="41" xfId="0" applyNumberFormat="1" applyFont="1" applyFill="1" applyBorder="1" applyAlignment="1">
      <alignment horizontal="center" vertical="top" wrapText="1"/>
    </xf>
    <xf numFmtId="49" fontId="1" fillId="6" borderId="38" xfId="0" applyNumberFormat="1" applyFont="1" applyFill="1" applyBorder="1" applyAlignment="1">
      <alignment horizontal="center" vertical="top" wrapText="1"/>
    </xf>
    <xf numFmtId="49" fontId="1" fillId="6" borderId="72" xfId="0" applyNumberFormat="1" applyFont="1" applyFill="1" applyBorder="1" applyAlignment="1">
      <alignment horizontal="center" vertical="top" wrapText="1"/>
    </xf>
    <xf numFmtId="49" fontId="1" fillId="6" borderId="20" xfId="0" applyNumberFormat="1" applyFont="1" applyFill="1" applyBorder="1" applyAlignment="1">
      <alignment horizontal="center" vertical="top" wrapText="1"/>
    </xf>
    <xf numFmtId="49" fontId="1" fillId="6" borderId="59"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wrapText="1"/>
    </xf>
    <xf numFmtId="49" fontId="1" fillId="6" borderId="61" xfId="0" applyNumberFormat="1" applyFont="1" applyFill="1" applyBorder="1" applyAlignment="1">
      <alignment horizontal="center" vertical="top" wrapText="1"/>
    </xf>
    <xf numFmtId="49" fontId="1" fillId="6" borderId="37" xfId="0" applyNumberFormat="1" applyFont="1" applyFill="1" applyBorder="1" applyAlignment="1">
      <alignment horizontal="center" vertical="top" wrapText="1"/>
    </xf>
    <xf numFmtId="3" fontId="1" fillId="6" borderId="114" xfId="0" applyNumberFormat="1" applyFont="1" applyFill="1" applyBorder="1" applyAlignment="1">
      <alignment horizontal="center" vertical="top"/>
    </xf>
    <xf numFmtId="0" fontId="1" fillId="6" borderId="42" xfId="0" applyFont="1" applyFill="1" applyBorder="1" applyAlignment="1">
      <alignment vertical="top" wrapText="1"/>
    </xf>
    <xf numFmtId="3" fontId="1" fillId="6" borderId="35" xfId="0" applyNumberFormat="1" applyFont="1" applyFill="1" applyBorder="1" applyAlignment="1">
      <alignment horizontal="left" vertical="top" wrapText="1"/>
    </xf>
    <xf numFmtId="0" fontId="2" fillId="0" borderId="12" xfId="0" applyFont="1" applyFill="1" applyBorder="1" applyAlignment="1">
      <alignment horizontal="center" vertical="center" wrapText="1"/>
    </xf>
    <xf numFmtId="3" fontId="2" fillId="4" borderId="11"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2" fillId="6" borderId="5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1" fillId="6" borderId="6"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wrapText="1"/>
    </xf>
    <xf numFmtId="3" fontId="1" fillId="6" borderId="57" xfId="0" applyNumberFormat="1" applyFont="1" applyFill="1" applyBorder="1" applyAlignment="1">
      <alignment horizontal="left" vertical="top" wrapText="1"/>
    </xf>
    <xf numFmtId="3" fontId="20" fillId="6" borderId="3"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xf>
    <xf numFmtId="164" fontId="2" fillId="6" borderId="14" xfId="0" applyNumberFormat="1" applyFont="1" applyFill="1" applyBorder="1" applyAlignment="1">
      <alignment horizontal="center" vertical="top"/>
    </xf>
    <xf numFmtId="164" fontId="2" fillId="6" borderId="16"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164" fontId="2" fillId="6" borderId="5" xfId="0" applyNumberFormat="1" applyFont="1" applyFill="1" applyBorder="1" applyAlignment="1">
      <alignment horizontal="center" vertical="top"/>
    </xf>
    <xf numFmtId="164" fontId="2" fillId="6" borderId="7" xfId="0" applyNumberFormat="1" applyFont="1" applyFill="1" applyBorder="1" applyAlignment="1">
      <alignment horizontal="center" vertical="top"/>
    </xf>
    <xf numFmtId="164" fontId="15" fillId="6" borderId="42" xfId="0" applyNumberFormat="1" applyFont="1" applyFill="1" applyBorder="1" applyAlignment="1">
      <alignment horizontal="center" vertical="top"/>
    </xf>
    <xf numFmtId="3" fontId="15" fillId="0" borderId="0" xfId="0" applyNumberFormat="1" applyFont="1" applyBorder="1" applyAlignment="1">
      <alignment vertical="top"/>
    </xf>
    <xf numFmtId="49" fontId="2" fillId="6" borderId="20"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49" fontId="2" fillId="6" borderId="1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0" fontId="1" fillId="6" borderId="17" xfId="0"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49" fontId="2" fillId="5" borderId="13" xfId="0" applyNumberFormat="1" applyFont="1" applyFill="1" applyBorder="1" applyAlignment="1">
      <alignment horizontal="center" vertical="top"/>
    </xf>
    <xf numFmtId="0" fontId="1" fillId="6" borderId="58" xfId="0" applyFont="1" applyFill="1" applyBorder="1" applyAlignment="1">
      <alignment horizontal="center" vertical="center" textRotation="90" wrapText="1"/>
    </xf>
    <xf numFmtId="3" fontId="15" fillId="6" borderId="72" xfId="0" applyNumberFormat="1" applyFont="1" applyFill="1" applyBorder="1" applyAlignment="1">
      <alignment horizontal="center" vertical="top" wrapText="1"/>
    </xf>
    <xf numFmtId="49" fontId="2" fillId="8" borderId="13" xfId="0" applyNumberFormat="1" applyFont="1" applyFill="1" applyBorder="1" applyAlignment="1">
      <alignment horizontal="center" vertical="top"/>
    </xf>
    <xf numFmtId="49" fontId="2" fillId="4" borderId="14" xfId="0" applyNumberFormat="1" applyFont="1" applyFill="1" applyBorder="1" applyAlignment="1">
      <alignment horizontal="center" vertical="top"/>
    </xf>
    <xf numFmtId="49" fontId="2" fillId="6" borderId="37" xfId="0" applyNumberFormat="1" applyFont="1" applyFill="1" applyBorder="1" applyAlignment="1">
      <alignment horizontal="center" vertical="top"/>
    </xf>
    <xf numFmtId="0" fontId="1" fillId="0" borderId="52" xfId="0" applyFont="1" applyFill="1" applyBorder="1" applyAlignment="1">
      <alignment horizontal="center" vertical="top" wrapText="1"/>
    </xf>
    <xf numFmtId="0" fontId="1" fillId="6" borderId="71" xfId="0" applyFont="1" applyFill="1" applyBorder="1" applyAlignment="1">
      <alignment horizontal="center" vertical="center" textRotation="90" wrapText="1"/>
    </xf>
    <xf numFmtId="0" fontId="1" fillId="6" borderId="53" xfId="0" applyFont="1" applyFill="1" applyBorder="1" applyAlignment="1">
      <alignment horizontal="center" vertical="center" textRotation="90" wrapText="1"/>
    </xf>
    <xf numFmtId="164" fontId="1" fillId="6" borderId="1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wrapText="1"/>
    </xf>
    <xf numFmtId="3" fontId="17" fillId="6" borderId="16" xfId="0" applyNumberFormat="1" applyFont="1" applyFill="1" applyBorder="1" applyAlignment="1">
      <alignment horizontal="center" vertical="top" wrapText="1"/>
    </xf>
    <xf numFmtId="0" fontId="35" fillId="0" borderId="0" xfId="0" applyFont="1" applyFill="1" applyAlignment="1">
      <alignment vertical="top"/>
    </xf>
    <xf numFmtId="3" fontId="9" fillId="6" borderId="103" xfId="0" applyNumberFormat="1" applyFont="1" applyFill="1" applyBorder="1" applyAlignment="1">
      <alignment horizontal="center" vertical="top"/>
    </xf>
    <xf numFmtId="164" fontId="1" fillId="6" borderId="103" xfId="0" applyNumberFormat="1" applyFont="1" applyFill="1" applyBorder="1" applyAlignment="1">
      <alignment horizontal="center" vertical="top"/>
    </xf>
    <xf numFmtId="0" fontId="18" fillId="6" borderId="38" xfId="0" applyFont="1" applyFill="1" applyBorder="1" applyAlignment="1">
      <alignment horizontal="center" vertical="top" wrapText="1"/>
    </xf>
    <xf numFmtId="0" fontId="1" fillId="6" borderId="80" xfId="0" applyFont="1" applyFill="1" applyBorder="1" applyAlignment="1">
      <alignment horizontal="center" vertical="top" wrapText="1"/>
    </xf>
    <xf numFmtId="0" fontId="1" fillId="6" borderId="73" xfId="0" applyFont="1" applyFill="1" applyBorder="1" applyAlignment="1">
      <alignment horizontal="center" vertical="top" wrapText="1"/>
    </xf>
    <xf numFmtId="0" fontId="1" fillId="6" borderId="75" xfId="0" applyFont="1" applyFill="1" applyBorder="1" applyAlignment="1">
      <alignment horizontal="center" vertical="top" wrapText="1"/>
    </xf>
    <xf numFmtId="0" fontId="18" fillId="6" borderId="61" xfId="0" applyFont="1" applyFill="1" applyBorder="1" applyAlignment="1">
      <alignment horizontal="left" vertical="center"/>
    </xf>
    <xf numFmtId="49" fontId="18" fillId="6" borderId="36" xfId="0" applyNumberFormat="1" applyFont="1" applyFill="1" applyBorder="1" applyAlignment="1">
      <alignment horizontal="center" vertical="center"/>
    </xf>
    <xf numFmtId="0" fontId="17" fillId="0" borderId="0" xfId="0" applyFont="1" applyFill="1" applyAlignment="1">
      <alignment vertical="top"/>
    </xf>
    <xf numFmtId="3" fontId="2" fillId="4" borderId="11" xfId="0" applyNumberFormat="1" applyFont="1" applyFill="1" applyBorder="1" applyAlignment="1">
      <alignment horizontal="center" vertical="top"/>
    </xf>
    <xf numFmtId="3" fontId="1" fillId="6" borderId="15"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xf>
    <xf numFmtId="3" fontId="1" fillId="6" borderId="60"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1" fillId="0" borderId="0" xfId="0" applyNumberFormat="1" applyFont="1" applyFill="1" applyAlignment="1">
      <alignment horizontal="center" vertical="top"/>
    </xf>
    <xf numFmtId="3" fontId="2" fillId="4" borderId="11"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1" fillId="6" borderId="35" xfId="0" applyNumberFormat="1" applyFont="1" applyFill="1" applyBorder="1" applyAlignment="1">
      <alignment horizontal="left" vertical="top" wrapText="1"/>
    </xf>
    <xf numFmtId="164" fontId="1" fillId="6" borderId="98"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49" fontId="2" fillId="5" borderId="24"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59"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0" fontId="13" fillId="0" borderId="0" xfId="0" applyFont="1" applyAlignment="1">
      <alignment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164" fontId="1" fillId="6" borderId="0" xfId="0" applyNumberFormat="1" applyFont="1" applyFill="1" applyBorder="1" applyAlignment="1">
      <alignment horizontal="center" vertical="top" wrapText="1"/>
    </xf>
    <xf numFmtId="3" fontId="1" fillId="0" borderId="70" xfId="0" applyNumberFormat="1" applyFont="1" applyBorder="1" applyAlignment="1">
      <alignment horizontal="center" vertical="top" wrapText="1"/>
    </xf>
    <xf numFmtId="3" fontId="1" fillId="6" borderId="2" xfId="0" applyNumberFormat="1" applyFont="1" applyFill="1" applyBorder="1" applyAlignment="1">
      <alignment horizontal="left" vertical="top" wrapText="1"/>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12" xfId="0" applyNumberFormat="1" applyFont="1" applyFill="1" applyBorder="1" applyAlignment="1">
      <alignment horizontal="center" vertical="top" wrapText="1"/>
    </xf>
    <xf numFmtId="3" fontId="2" fillId="6" borderId="5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5" fillId="6" borderId="43"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1" fillId="6" borderId="17"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5" borderId="67" xfId="0" applyNumberFormat="1" applyFont="1" applyFill="1" applyBorder="1" applyAlignment="1">
      <alignment horizontal="center" vertical="top" wrapText="1"/>
    </xf>
    <xf numFmtId="3" fontId="18" fillId="6" borderId="12" xfId="0" applyNumberFormat="1" applyFont="1" applyFill="1" applyBorder="1" applyAlignment="1">
      <alignment vertical="top" wrapText="1"/>
    </xf>
    <xf numFmtId="0" fontId="17" fillId="0" borderId="11" xfId="0" applyFont="1" applyBorder="1" applyAlignment="1">
      <alignment horizontal="left" vertical="top" wrapText="1"/>
    </xf>
    <xf numFmtId="0" fontId="13" fillId="0" borderId="0" xfId="0" applyFont="1" applyAlignment="1">
      <alignment vertical="top"/>
    </xf>
    <xf numFmtId="3" fontId="6" fillId="6" borderId="38" xfId="0" applyNumberFormat="1" applyFont="1" applyFill="1" applyBorder="1" applyAlignment="1">
      <alignment vertical="top" wrapText="1"/>
    </xf>
    <xf numFmtId="3" fontId="1" fillId="6" borderId="69"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1" fillId="6" borderId="57"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1" fillId="6" borderId="36" xfId="0" applyNumberFormat="1" applyFont="1" applyFill="1" applyBorder="1" applyAlignment="1">
      <alignmen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5" fillId="6" borderId="43"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0" fontId="13" fillId="0" borderId="0" xfId="0" applyFont="1" applyAlignment="1">
      <alignment vertical="top" wrapText="1"/>
    </xf>
    <xf numFmtId="3" fontId="1" fillId="6" borderId="2" xfId="0" applyNumberFormat="1" applyFont="1" applyFill="1" applyBorder="1" applyAlignment="1">
      <alignment vertical="top" wrapText="1"/>
    </xf>
    <xf numFmtId="3" fontId="1" fillId="6" borderId="11" xfId="0" applyNumberFormat="1" applyFont="1" applyFill="1" applyBorder="1" applyAlignment="1">
      <alignment vertical="top" wrapText="1"/>
    </xf>
    <xf numFmtId="0" fontId="1" fillId="6" borderId="14" xfId="0" applyFont="1" applyFill="1" applyBorder="1" applyAlignment="1">
      <alignment vertical="top" wrapText="1"/>
    </xf>
    <xf numFmtId="3" fontId="2" fillId="4" borderId="23"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1" fillId="7" borderId="37" xfId="0" applyNumberFormat="1" applyFont="1" applyFill="1" applyBorder="1" applyAlignment="1">
      <alignment horizontal="center" vertical="top"/>
    </xf>
    <xf numFmtId="3" fontId="1" fillId="0" borderId="70" xfId="0" applyNumberFormat="1" applyFont="1" applyBorder="1" applyAlignment="1">
      <alignment horizontal="center" vertical="top"/>
    </xf>
    <xf numFmtId="3" fontId="5" fillId="6" borderId="57" xfId="0" applyNumberFormat="1" applyFont="1" applyFill="1" applyBorder="1" applyAlignment="1">
      <alignment horizontal="center" vertical="top"/>
    </xf>
    <xf numFmtId="164" fontId="9" fillId="6" borderId="7" xfId="0" applyNumberFormat="1" applyFont="1" applyFill="1" applyBorder="1" applyAlignment="1">
      <alignment horizontal="center" vertical="top"/>
    </xf>
    <xf numFmtId="3" fontId="18" fillId="6" borderId="24" xfId="0" applyNumberFormat="1" applyFont="1" applyFill="1" applyBorder="1" applyAlignment="1">
      <alignment vertical="top" wrapText="1"/>
    </xf>
    <xf numFmtId="3" fontId="2" fillId="6" borderId="27" xfId="0" applyNumberFormat="1" applyFont="1" applyFill="1" applyBorder="1" applyAlignment="1">
      <alignment horizontal="center" vertical="top"/>
    </xf>
    <xf numFmtId="0" fontId="1" fillId="0" borderId="38" xfId="0" applyFont="1" applyFill="1" applyBorder="1" applyAlignment="1">
      <alignment vertical="top" wrapText="1"/>
    </xf>
    <xf numFmtId="0" fontId="1" fillId="6" borderId="106" xfId="0" applyFont="1" applyFill="1" applyBorder="1" applyAlignment="1">
      <alignment vertical="top" wrapText="1"/>
    </xf>
    <xf numFmtId="3" fontId="1" fillId="6" borderId="85"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8" fillId="6" borderId="75" xfId="0" applyNumberFormat="1" applyFont="1" applyFill="1" applyBorder="1" applyAlignment="1">
      <alignment horizontal="center" vertical="top"/>
    </xf>
    <xf numFmtId="3" fontId="1" fillId="6" borderId="102" xfId="0" applyNumberFormat="1" applyFont="1" applyFill="1" applyBorder="1" applyAlignment="1">
      <alignment horizontal="center" vertical="top" wrapText="1"/>
    </xf>
    <xf numFmtId="3" fontId="1" fillId="6" borderId="98" xfId="1" applyNumberFormat="1" applyFont="1" applyFill="1" applyBorder="1" applyAlignment="1">
      <alignment horizontal="center" vertical="top"/>
    </xf>
    <xf numFmtId="0" fontId="1" fillId="6" borderId="98" xfId="0" applyFont="1" applyFill="1" applyBorder="1" applyAlignment="1">
      <alignment vertical="top" wrapText="1"/>
    </xf>
    <xf numFmtId="165" fontId="1" fillId="9" borderId="11" xfId="3" applyFont="1" applyFill="1" applyBorder="1" applyAlignment="1">
      <alignment horizontal="left" vertical="top" wrapText="1"/>
    </xf>
    <xf numFmtId="3" fontId="1" fillId="6" borderId="12" xfId="0" applyNumberFormat="1" applyFont="1" applyFill="1" applyBorder="1" applyAlignment="1">
      <alignment horizontal="left" vertical="top" wrapText="1"/>
    </xf>
    <xf numFmtId="0" fontId="1" fillId="6" borderId="17" xfId="0"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6" borderId="11"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0" fontId="1" fillId="6" borderId="11" xfId="0" applyFont="1" applyFill="1" applyBorder="1" applyAlignment="1">
      <alignment horizontal="left" vertical="top" wrapText="1"/>
    </xf>
    <xf numFmtId="49" fontId="2" fillId="6" borderId="43"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6" borderId="57" xfId="0" applyNumberFormat="1" applyFont="1" applyFill="1" applyBorder="1" applyAlignment="1">
      <alignment horizontal="left" vertical="top" wrapText="1"/>
    </xf>
    <xf numFmtId="3" fontId="1" fillId="6" borderId="12" xfId="0" applyNumberFormat="1" applyFont="1" applyFill="1" applyBorder="1" applyAlignment="1">
      <alignment vertical="center" textRotation="90"/>
    </xf>
    <xf numFmtId="164" fontId="1" fillId="6" borderId="0" xfId="1" applyNumberFormat="1" applyFont="1" applyFill="1" applyBorder="1" applyAlignment="1">
      <alignment horizontal="center" vertical="top" wrapText="1"/>
    </xf>
    <xf numFmtId="49" fontId="2" fillId="6" borderId="33" xfId="0" applyNumberFormat="1" applyFont="1" applyFill="1" applyBorder="1" applyAlignment="1">
      <alignment horizontal="center" vertical="center"/>
    </xf>
    <xf numFmtId="3" fontId="1" fillId="0" borderId="72" xfId="0" applyNumberFormat="1" applyFont="1" applyBorder="1" applyAlignment="1">
      <alignment vertical="top"/>
    </xf>
    <xf numFmtId="3" fontId="1" fillId="0" borderId="70" xfId="0" applyNumberFormat="1" applyFont="1" applyBorder="1" applyAlignment="1">
      <alignment vertical="top"/>
    </xf>
    <xf numFmtId="0" fontId="1" fillId="0" borderId="69" xfId="0" applyFont="1" applyFill="1" applyBorder="1" applyAlignment="1">
      <alignment vertical="top" wrapText="1"/>
    </xf>
    <xf numFmtId="3" fontId="1" fillId="6" borderId="14" xfId="0" applyNumberFormat="1" applyFont="1" applyFill="1" applyBorder="1" applyAlignment="1">
      <alignment horizontal="left" wrapText="1"/>
    </xf>
    <xf numFmtId="3" fontId="8" fillId="6" borderId="115" xfId="0" applyNumberFormat="1" applyFont="1" applyFill="1" applyBorder="1" applyAlignment="1">
      <alignment horizontal="center" vertical="top"/>
    </xf>
    <xf numFmtId="3" fontId="1" fillId="6" borderId="116" xfId="1" applyNumberFormat="1" applyFont="1" applyFill="1" applyBorder="1" applyAlignment="1">
      <alignment horizontal="center" vertical="top"/>
    </xf>
    <xf numFmtId="164" fontId="1" fillId="6" borderId="116" xfId="1" applyNumberFormat="1" applyFont="1" applyFill="1" applyBorder="1" applyAlignment="1">
      <alignment horizontal="center" vertical="top"/>
    </xf>
    <xf numFmtId="164" fontId="1" fillId="6" borderId="117" xfId="0" applyNumberFormat="1" applyFont="1" applyFill="1" applyBorder="1" applyAlignment="1">
      <alignment horizontal="center" vertical="top"/>
    </xf>
    <xf numFmtId="3" fontId="2" fillId="6" borderId="90" xfId="0" applyNumberFormat="1" applyFont="1" applyFill="1" applyBorder="1" applyAlignment="1">
      <alignment horizontal="center" vertical="top"/>
    </xf>
    <xf numFmtId="3" fontId="1" fillId="6" borderId="118" xfId="1" applyNumberFormat="1" applyFont="1" applyFill="1" applyBorder="1" applyAlignment="1">
      <alignment horizontal="center" vertical="top"/>
    </xf>
    <xf numFmtId="164" fontId="1" fillId="6" borderId="118" xfId="0" applyNumberFormat="1" applyFont="1" applyFill="1" applyBorder="1" applyAlignment="1">
      <alignment horizontal="center" vertical="top"/>
    </xf>
    <xf numFmtId="3" fontId="2" fillId="6" borderId="75"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164" fontId="29" fillId="6" borderId="107" xfId="1" applyNumberFormat="1" applyFont="1" applyFill="1" applyBorder="1" applyAlignment="1">
      <alignment horizontal="center" vertical="top"/>
    </xf>
    <xf numFmtId="164" fontId="1" fillId="6" borderId="98" xfId="1" applyNumberFormat="1" applyFont="1" applyFill="1" applyBorder="1" applyAlignment="1">
      <alignment horizontal="center" vertical="top" wrapText="1"/>
    </xf>
    <xf numFmtId="164" fontId="29" fillId="6" borderId="0" xfId="1" applyNumberFormat="1" applyFont="1" applyFill="1" applyBorder="1" applyAlignment="1">
      <alignment horizontal="center" vertical="top"/>
    </xf>
    <xf numFmtId="164" fontId="1" fillId="6" borderId="119" xfId="0" applyNumberFormat="1" applyFont="1" applyFill="1" applyBorder="1" applyAlignment="1">
      <alignment horizontal="center" vertical="top"/>
    </xf>
    <xf numFmtId="164" fontId="1" fillId="6" borderId="120" xfId="0" applyNumberFormat="1" applyFont="1" applyFill="1" applyBorder="1" applyAlignment="1">
      <alignment horizontal="center" vertical="top"/>
    </xf>
    <xf numFmtId="164" fontId="1" fillId="6" borderId="16" xfId="1" applyNumberFormat="1" applyFont="1" applyFill="1" applyBorder="1" applyAlignment="1">
      <alignment horizontal="center" vertical="top" wrapText="1"/>
    </xf>
    <xf numFmtId="164" fontId="15" fillId="6" borderId="16" xfId="0" applyNumberFormat="1" applyFont="1" applyFill="1" applyBorder="1" applyAlignment="1">
      <alignment horizontal="center" vertical="top" wrapText="1"/>
    </xf>
    <xf numFmtId="3" fontId="1" fillId="6" borderId="17" xfId="0" applyNumberFormat="1" applyFont="1" applyFill="1" applyBorder="1" applyAlignment="1">
      <alignment horizontal="left" vertical="top" wrapText="1"/>
    </xf>
    <xf numFmtId="3" fontId="2" fillId="6" borderId="57" xfId="0" applyNumberFormat="1" applyFont="1" applyFill="1" applyBorder="1" applyAlignment="1">
      <alignment horizontal="center" vertical="top"/>
    </xf>
    <xf numFmtId="0" fontId="13" fillId="0" borderId="24" xfId="0" applyFont="1" applyBorder="1" applyAlignment="1">
      <alignment vertical="top" wrapText="1"/>
    </xf>
    <xf numFmtId="3" fontId="1" fillId="6" borderId="12"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49" fontId="1" fillId="0" borderId="0" xfId="0" applyNumberFormat="1" applyFont="1" applyFill="1" applyAlignment="1">
      <alignment vertical="top"/>
    </xf>
    <xf numFmtId="3" fontId="1" fillId="6" borderId="103" xfId="0" applyNumberFormat="1" applyFont="1" applyFill="1" applyBorder="1" applyAlignment="1">
      <alignment horizontal="center" vertical="top"/>
    </xf>
    <xf numFmtId="3" fontId="6" fillId="6" borderId="12" xfId="0" applyNumberFormat="1" applyFont="1" applyFill="1" applyBorder="1" applyAlignment="1">
      <alignment vertical="top" wrapText="1"/>
    </xf>
    <xf numFmtId="0" fontId="1" fillId="6" borderId="99" xfId="1" applyFont="1" applyFill="1" applyBorder="1" applyAlignment="1">
      <alignment vertical="top" wrapText="1"/>
    </xf>
    <xf numFmtId="3" fontId="15" fillId="6" borderId="100" xfId="0" applyNumberFormat="1" applyFont="1" applyFill="1" applyBorder="1" applyAlignment="1">
      <alignment horizontal="center" vertical="top" wrapText="1"/>
    </xf>
    <xf numFmtId="3" fontId="15" fillId="6" borderId="13" xfId="0" applyNumberFormat="1" applyFont="1" applyFill="1" applyBorder="1" applyAlignment="1">
      <alignment horizontal="center" vertical="top" wrapText="1"/>
    </xf>
    <xf numFmtId="0" fontId="1" fillId="6" borderId="14" xfId="0" applyFont="1" applyFill="1" applyBorder="1" applyAlignment="1">
      <alignment vertical="top" wrapText="1"/>
    </xf>
    <xf numFmtId="0" fontId="1" fillId="6" borderId="39" xfId="1" applyFont="1" applyFill="1" applyBorder="1" applyAlignment="1">
      <alignment vertical="top" wrapText="1"/>
    </xf>
    <xf numFmtId="0" fontId="1" fillId="6" borderId="82" xfId="0" applyFont="1" applyFill="1" applyBorder="1" applyAlignment="1">
      <alignment horizontal="center" vertical="top" wrapText="1"/>
    </xf>
    <xf numFmtId="0" fontId="1" fillId="6" borderId="88" xfId="0"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6" borderId="69"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4" fontId="13" fillId="0" borderId="0" xfId="0" applyNumberFormat="1" applyFont="1" applyAlignment="1">
      <alignment horizontal="left" vertical="top" wrapText="1"/>
    </xf>
    <xf numFmtId="3" fontId="2" fillId="6" borderId="43" xfId="0" applyNumberFormat="1" applyFont="1" applyFill="1" applyBorder="1" applyAlignment="1">
      <alignment horizontal="center" vertical="top"/>
    </xf>
    <xf numFmtId="3" fontId="1" fillId="6" borderId="23" xfId="0" applyNumberFormat="1" applyFont="1" applyFill="1" applyBorder="1" applyAlignment="1">
      <alignment horizontal="left" vertical="top" wrapText="1"/>
    </xf>
    <xf numFmtId="3" fontId="5" fillId="6" borderId="12" xfId="0" applyNumberFormat="1" applyFont="1" applyFill="1" applyBorder="1" applyAlignment="1">
      <alignment horizontal="center" vertical="top" wrapText="1"/>
    </xf>
    <xf numFmtId="3" fontId="5" fillId="6" borderId="43" xfId="0" applyNumberFormat="1" applyFont="1" applyFill="1" applyBorder="1" applyAlignment="1">
      <alignment horizontal="center" vertical="top"/>
    </xf>
    <xf numFmtId="3" fontId="1" fillId="6" borderId="35" xfId="0" applyNumberFormat="1" applyFont="1" applyFill="1" applyBorder="1" applyAlignment="1">
      <alignment horizontal="left" vertical="top" wrapText="1"/>
    </xf>
    <xf numFmtId="3" fontId="2" fillId="6" borderId="29" xfId="0" applyNumberFormat="1" applyFont="1" applyFill="1" applyBorder="1" applyAlignment="1">
      <alignment horizontal="center" vertical="top"/>
    </xf>
    <xf numFmtId="164" fontId="4" fillId="0" borderId="0" xfId="0" applyNumberFormat="1" applyFont="1" applyBorder="1"/>
    <xf numFmtId="164" fontId="1" fillId="7" borderId="0" xfId="0" applyNumberFormat="1" applyFont="1" applyFill="1" applyAlignment="1">
      <alignment vertical="top"/>
    </xf>
    <xf numFmtId="164" fontId="1" fillId="7" borderId="0" xfId="0" applyNumberFormat="1" applyFont="1" applyFill="1" applyBorder="1" applyAlignment="1">
      <alignment vertical="top"/>
    </xf>
    <xf numFmtId="49" fontId="2" fillId="6" borderId="12"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0" fontId="13" fillId="6" borderId="11" xfId="0" applyFont="1" applyFill="1" applyBorder="1" applyAlignment="1">
      <alignment horizontal="left" vertical="top" wrapText="1"/>
    </xf>
    <xf numFmtId="49" fontId="2" fillId="6" borderId="43" xfId="0" applyNumberFormat="1" applyFont="1" applyFill="1" applyBorder="1" applyAlignment="1">
      <alignment horizontal="center" vertical="top"/>
    </xf>
    <xf numFmtId="0" fontId="2" fillId="6" borderId="38" xfId="0" applyFont="1" applyFill="1" applyBorder="1" applyAlignment="1">
      <alignment horizontal="center" vertical="center" wrapText="1"/>
    </xf>
    <xf numFmtId="0" fontId="1" fillId="6" borderId="36" xfId="0" applyFont="1" applyFill="1" applyBorder="1" applyAlignment="1">
      <alignment horizontal="center" vertical="top" wrapText="1"/>
    </xf>
    <xf numFmtId="164" fontId="13" fillId="6" borderId="35"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3" fontId="1" fillId="6" borderId="12"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26" fillId="6" borderId="0" xfId="0" applyNumberFormat="1" applyFont="1" applyFill="1" applyAlignment="1">
      <alignment horizontal="left" vertical="top" wrapText="1"/>
    </xf>
    <xf numFmtId="3" fontId="26" fillId="6" borderId="0" xfId="0" applyNumberFormat="1" applyFont="1" applyFill="1" applyAlignment="1">
      <alignment vertical="top"/>
    </xf>
    <xf numFmtId="0" fontId="17" fillId="0" borderId="0" xfId="0" applyFont="1" applyAlignment="1">
      <alignment horizontal="center"/>
    </xf>
    <xf numFmtId="3" fontId="1" fillId="6" borderId="3"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1" fillId="6" borderId="24" xfId="0" applyNumberFormat="1" applyFont="1" applyFill="1" applyBorder="1" applyAlignment="1">
      <alignment horizontal="left" vertical="top" wrapText="1"/>
    </xf>
    <xf numFmtId="0" fontId="34" fillId="0" borderId="0" xfId="0" applyFont="1" applyAlignment="1">
      <alignment horizontal="right" wrapText="1"/>
    </xf>
    <xf numFmtId="0" fontId="12" fillId="0" borderId="0" xfId="0" applyFont="1" applyAlignment="1">
      <alignment horizontal="right"/>
    </xf>
    <xf numFmtId="3" fontId="26" fillId="0" borderId="0" xfId="0" applyNumberFormat="1" applyFont="1" applyAlignment="1">
      <alignment horizontal="center" vertical="top" wrapText="1"/>
    </xf>
    <xf numFmtId="3" fontId="27" fillId="0" borderId="0" xfId="0" applyNumberFormat="1" applyFont="1" applyAlignment="1">
      <alignment horizontal="center" vertical="top" wrapText="1"/>
    </xf>
    <xf numFmtId="3" fontId="26" fillId="0" borderId="0" xfId="0" applyNumberFormat="1" applyFont="1" applyAlignment="1">
      <alignment horizontal="center" vertical="top"/>
    </xf>
    <xf numFmtId="3" fontId="1" fillId="0" borderId="1" xfId="0" applyNumberFormat="1" applyFont="1" applyBorder="1" applyAlignment="1">
      <alignment horizontal="right" vertical="top" wrapText="1"/>
    </xf>
    <xf numFmtId="0" fontId="17" fillId="0" borderId="1" xfId="0" applyFont="1" applyBorder="1" applyAlignment="1">
      <alignment horizontal="right" vertical="top"/>
    </xf>
    <xf numFmtId="3" fontId="1" fillId="0" borderId="2"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4"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3" xfId="0" applyNumberFormat="1" applyFont="1" applyBorder="1" applyAlignment="1">
      <alignment horizontal="center" vertical="center" shrinkToFit="1"/>
    </xf>
    <xf numFmtId="3" fontId="1" fillId="0" borderId="25" xfId="0" applyNumberFormat="1" applyFont="1" applyBorder="1" applyAlignment="1">
      <alignment horizontal="center" vertical="center" shrinkToFit="1"/>
    </xf>
    <xf numFmtId="0" fontId="1" fillId="6" borderId="7" xfId="0" applyFont="1" applyFill="1" applyBorder="1" applyAlignment="1">
      <alignment horizontal="center" vertical="center" textRotation="90" wrapText="1"/>
    </xf>
    <xf numFmtId="0" fontId="1" fillId="6" borderId="16" xfId="0" applyFont="1" applyFill="1" applyBorder="1" applyAlignment="1">
      <alignment horizontal="center" vertical="center" textRotation="90" wrapText="1"/>
    </xf>
    <xf numFmtId="0" fontId="1" fillId="6" borderId="28" xfId="0" applyFont="1" applyFill="1" applyBorder="1" applyAlignment="1">
      <alignment horizontal="center" vertical="center" textRotation="90"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1" fillId="0" borderId="4"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textRotation="90" wrapText="1"/>
    </xf>
    <xf numFmtId="3" fontId="1" fillId="0" borderId="13" xfId="0" applyNumberFormat="1" applyFont="1" applyBorder="1" applyAlignment="1">
      <alignment horizontal="center" vertical="center" textRotation="90" wrapText="1"/>
    </xf>
    <xf numFmtId="3" fontId="1" fillId="0" borderId="25" xfId="0" applyNumberFormat="1" applyFont="1" applyBorder="1" applyAlignment="1">
      <alignment horizontal="center" vertical="center" textRotation="90" wrapText="1"/>
    </xf>
    <xf numFmtId="3" fontId="1" fillId="0" borderId="7" xfId="0" applyNumberFormat="1" applyFont="1" applyBorder="1" applyAlignment="1">
      <alignment horizontal="center" vertical="center" textRotation="90" wrapText="1" shrinkToFit="1"/>
    </xf>
    <xf numFmtId="3" fontId="1" fillId="0" borderId="16" xfId="0" applyNumberFormat="1" applyFont="1" applyBorder="1" applyAlignment="1">
      <alignment horizontal="center" vertical="center" textRotation="90" wrapText="1" shrinkToFit="1"/>
    </xf>
    <xf numFmtId="3" fontId="1" fillId="0" borderId="28" xfId="0" applyNumberFormat="1" applyFont="1" applyBorder="1" applyAlignment="1">
      <alignment horizontal="center" vertical="center" textRotation="90" wrapText="1" shrinkToFit="1"/>
    </xf>
    <xf numFmtId="0" fontId="1" fillId="0" borderId="7"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3" fontId="1" fillId="6" borderId="17"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6" fillId="6" borderId="38" xfId="0" applyNumberFormat="1" applyFont="1" applyFill="1" applyBorder="1" applyAlignment="1">
      <alignment horizontal="left" vertical="top" wrapText="1"/>
    </xf>
    <xf numFmtId="3" fontId="17" fillId="0" borderId="36" xfId="0" applyNumberFormat="1" applyFont="1" applyBorder="1" applyAlignment="1">
      <alignment horizontal="left" vertical="top" wrapText="1"/>
    </xf>
    <xf numFmtId="3" fontId="5" fillId="6" borderId="12" xfId="0" applyNumberFormat="1" applyFont="1" applyFill="1" applyBorder="1" applyAlignment="1">
      <alignment horizontal="center" vertical="top" wrapText="1"/>
    </xf>
    <xf numFmtId="3" fontId="5" fillId="6" borderId="43" xfId="0" applyNumberFormat="1" applyFont="1" applyFill="1" applyBorder="1" applyAlignment="1">
      <alignment horizontal="center" vertical="top"/>
    </xf>
    <xf numFmtId="3" fontId="2" fillId="3" borderId="31" xfId="0" applyNumberFormat="1" applyFont="1" applyFill="1" applyBorder="1" applyAlignment="1">
      <alignment horizontal="left" vertical="top" wrapText="1"/>
    </xf>
    <xf numFmtId="3" fontId="2" fillId="3" borderId="21" xfId="0" applyNumberFormat="1" applyFont="1" applyFill="1" applyBorder="1" applyAlignment="1">
      <alignment horizontal="left" vertical="top" wrapText="1"/>
    </xf>
    <xf numFmtId="3" fontId="2" fillId="3" borderId="22"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xf>
    <xf numFmtId="3" fontId="2" fillId="4" borderId="21" xfId="0" applyNumberFormat="1" applyFont="1" applyFill="1" applyBorder="1" applyAlignment="1">
      <alignment horizontal="left" vertical="top"/>
    </xf>
    <xf numFmtId="3" fontId="2" fillId="4" borderId="22" xfId="0" applyNumberFormat="1" applyFont="1" applyFill="1" applyBorder="1" applyAlignment="1">
      <alignment horizontal="left" vertical="top"/>
    </xf>
    <xf numFmtId="3" fontId="2" fillId="5" borderId="18" xfId="0" applyNumberFormat="1" applyFont="1" applyFill="1" applyBorder="1" applyAlignment="1">
      <alignment horizontal="left" vertical="top" wrapText="1"/>
    </xf>
    <xf numFmtId="3" fontId="2" fillId="5" borderId="21" xfId="0" applyNumberFormat="1" applyFont="1" applyFill="1" applyBorder="1" applyAlignment="1">
      <alignment horizontal="left" vertical="top" wrapText="1"/>
    </xf>
    <xf numFmtId="3" fontId="2" fillId="5" borderId="72" xfId="0" applyNumberFormat="1" applyFont="1" applyFill="1" applyBorder="1" applyAlignment="1">
      <alignment horizontal="left" vertical="top" wrapText="1"/>
    </xf>
    <xf numFmtId="3" fontId="2" fillId="5" borderId="22"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2" fillId="0" borderId="43" xfId="0" applyNumberFormat="1" applyFont="1" applyBorder="1" applyAlignment="1">
      <alignment horizontal="center" vertical="top"/>
    </xf>
    <xf numFmtId="3" fontId="2" fillId="0" borderId="29" xfId="0" applyNumberFormat="1" applyFont="1" applyBorder="1" applyAlignment="1">
      <alignment horizontal="center" vertical="top"/>
    </xf>
    <xf numFmtId="3" fontId="1" fillId="6" borderId="12" xfId="0" applyNumberFormat="1" applyFont="1" applyFill="1" applyBorder="1" applyAlignment="1">
      <alignment vertical="top" wrapText="1"/>
    </xf>
    <xf numFmtId="0" fontId="17" fillId="0" borderId="36" xfId="0" applyFont="1" applyBorder="1" applyAlignment="1">
      <alignment vertical="top" wrapText="1"/>
    </xf>
    <xf numFmtId="3" fontId="1" fillId="6" borderId="11"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1" fillId="6" borderId="25" xfId="0" applyNumberFormat="1" applyFont="1" applyFill="1" applyBorder="1" applyAlignment="1">
      <alignment horizontal="left" vertical="top" wrapText="1"/>
    </xf>
    <xf numFmtId="3" fontId="5" fillId="0" borderId="38" xfId="0" applyNumberFormat="1" applyFont="1" applyBorder="1" applyAlignment="1">
      <alignment vertical="top" wrapText="1"/>
    </xf>
    <xf numFmtId="0" fontId="0" fillId="0" borderId="36" xfId="0" applyBorder="1" applyAlignment="1">
      <alignment vertical="top" wrapText="1"/>
    </xf>
    <xf numFmtId="3" fontId="5" fillId="6" borderId="3" xfId="0" applyNumberFormat="1" applyFont="1" applyFill="1" applyBorder="1" applyAlignment="1">
      <alignment horizontal="left" vertical="top" wrapText="1"/>
    </xf>
    <xf numFmtId="0" fontId="0" fillId="6" borderId="36" xfId="0" applyFill="1" applyBorder="1" applyAlignment="1">
      <alignment horizontal="left" vertical="top" wrapText="1"/>
    </xf>
    <xf numFmtId="3" fontId="2" fillId="4" borderId="2"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49" fontId="2" fillId="6" borderId="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6" borderId="3" xfId="0" applyNumberFormat="1" applyFont="1" applyFill="1" applyBorder="1" applyAlignment="1">
      <alignment vertical="top" wrapText="1"/>
    </xf>
    <xf numFmtId="0" fontId="17" fillId="6" borderId="12" xfId="0" applyFont="1" applyFill="1" applyBorder="1" applyAlignment="1">
      <alignment vertical="top" wrapText="1"/>
    </xf>
    <xf numFmtId="3" fontId="2" fillId="6" borderId="5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18" fillId="6" borderId="12" xfId="0" applyNumberFormat="1" applyFont="1" applyFill="1" applyBorder="1" applyAlignment="1">
      <alignment horizontal="center" vertical="top" textRotation="90" wrapText="1"/>
    </xf>
    <xf numFmtId="3" fontId="21" fillId="6" borderId="36" xfId="0" applyNumberFormat="1" applyFont="1" applyFill="1" applyBorder="1" applyAlignment="1">
      <alignment horizontal="center" vertical="top" textRotation="90" wrapText="1"/>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4" xfId="0" applyNumberFormat="1" applyFont="1" applyFill="1" applyBorder="1" applyAlignment="1">
      <alignment horizontal="left" vertical="top" wrapText="1"/>
    </xf>
    <xf numFmtId="3" fontId="1" fillId="0" borderId="3" xfId="0" applyNumberFormat="1" applyFont="1" applyFill="1" applyBorder="1" applyAlignment="1">
      <alignment horizontal="center" vertical="top" wrapText="1"/>
    </xf>
    <xf numFmtId="3" fontId="2" fillId="0" borderId="57" xfId="0" applyNumberFormat="1" applyFont="1" applyBorder="1" applyAlignment="1">
      <alignment horizontal="center" vertical="top"/>
    </xf>
    <xf numFmtId="3" fontId="1" fillId="6" borderId="2" xfId="0" applyNumberFormat="1" applyFont="1" applyFill="1" applyBorder="1" applyAlignment="1">
      <alignment horizontal="left" vertical="top" wrapText="1"/>
    </xf>
    <xf numFmtId="3" fontId="3" fillId="6" borderId="3" xfId="0" applyNumberFormat="1" applyFont="1" applyFill="1" applyBorder="1" applyAlignment="1">
      <alignment horizontal="center" vertical="top" textRotation="90" wrapText="1"/>
    </xf>
    <xf numFmtId="3" fontId="3" fillId="6" borderId="12" xfId="0" applyNumberFormat="1" applyFont="1" applyFill="1" applyBorder="1" applyAlignment="1">
      <alignment horizontal="center" vertical="top" textRotation="90" wrapText="1"/>
    </xf>
    <xf numFmtId="49" fontId="2" fillId="6" borderId="24" xfId="0" applyNumberFormat="1" applyFont="1" applyFill="1" applyBorder="1" applyAlignment="1">
      <alignment horizontal="center" vertical="top"/>
    </xf>
    <xf numFmtId="3" fontId="3" fillId="6" borderId="38" xfId="0" applyNumberFormat="1" applyFont="1" applyFill="1" applyBorder="1" applyAlignment="1">
      <alignment horizontal="center" vertical="center" textRotation="90" wrapText="1"/>
    </xf>
    <xf numFmtId="3" fontId="3" fillId="6" borderId="12" xfId="0" applyNumberFormat="1" applyFont="1" applyFill="1" applyBorder="1" applyAlignment="1">
      <alignment horizontal="center" vertical="center" textRotation="90" wrapText="1"/>
    </xf>
    <xf numFmtId="0" fontId="36" fillId="6" borderId="36" xfId="0" applyFont="1" applyFill="1" applyBorder="1" applyAlignment="1">
      <alignment horizontal="center" vertical="center" textRotation="90" wrapText="1"/>
    </xf>
    <xf numFmtId="0" fontId="13" fillId="6" borderId="11" xfId="0" applyFont="1" applyFill="1" applyBorder="1" applyAlignment="1">
      <alignment horizontal="left" vertical="top" wrapText="1"/>
    </xf>
    <xf numFmtId="3" fontId="1" fillId="6" borderId="38" xfId="0" applyNumberFormat="1" applyFont="1" applyFill="1" applyBorder="1" applyAlignment="1">
      <alignment vertical="top" wrapText="1"/>
    </xf>
    <xf numFmtId="0" fontId="0" fillId="0" borderId="12" xfId="0" applyBorder="1" applyAlignment="1">
      <alignment vertical="top" wrapText="1"/>
    </xf>
    <xf numFmtId="3" fontId="1" fillId="6" borderId="17" xfId="0" applyNumberFormat="1" applyFont="1" applyFill="1" applyBorder="1" applyAlignment="1">
      <alignment vertical="top" wrapText="1"/>
    </xf>
    <xf numFmtId="0" fontId="0" fillId="0" borderId="11" xfId="0" applyBorder="1" applyAlignment="1">
      <alignment vertical="top" wrapText="1"/>
    </xf>
    <xf numFmtId="3" fontId="2" fillId="5" borderId="64" xfId="0" applyNumberFormat="1" applyFont="1" applyFill="1" applyBorder="1" applyAlignment="1">
      <alignment horizontal="right" vertical="top"/>
    </xf>
    <xf numFmtId="3" fontId="2" fillId="5" borderId="65" xfId="0" applyNumberFormat="1" applyFont="1" applyFill="1" applyBorder="1" applyAlignment="1">
      <alignment horizontal="right" vertical="top"/>
    </xf>
    <xf numFmtId="3" fontId="1" fillId="5" borderId="67"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2" fillId="5" borderId="68" xfId="0" applyNumberFormat="1" applyFont="1" applyFill="1" applyBorder="1" applyAlignment="1">
      <alignment horizontal="left" vertical="top"/>
    </xf>
    <xf numFmtId="3" fontId="2" fillId="5" borderId="64" xfId="0" applyNumberFormat="1" applyFont="1" applyFill="1" applyBorder="1" applyAlignment="1">
      <alignment horizontal="left" vertical="top"/>
    </xf>
    <xf numFmtId="3" fontId="2" fillId="5" borderId="65" xfId="0" applyNumberFormat="1" applyFont="1" applyFill="1" applyBorder="1" applyAlignment="1">
      <alignment horizontal="left" vertical="top"/>
    </xf>
    <xf numFmtId="49" fontId="2" fillId="4" borderId="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1" fillId="6" borderId="36" xfId="0" applyNumberFormat="1" applyFont="1" applyFill="1" applyBorder="1" applyAlignment="1">
      <alignment horizontal="left" vertical="top" wrapText="1"/>
    </xf>
    <xf numFmtId="3" fontId="2" fillId="6" borderId="3" xfId="0" applyNumberFormat="1" applyFont="1" applyFill="1" applyBorder="1" applyAlignment="1">
      <alignment vertical="top" wrapText="1"/>
    </xf>
    <xf numFmtId="0" fontId="0" fillId="6" borderId="12" xfId="0" applyFill="1" applyBorder="1" applyAlignment="1">
      <alignment vertical="top" wrapText="1"/>
    </xf>
    <xf numFmtId="0" fontId="0" fillId="6" borderId="36" xfId="0" applyFill="1" applyBorder="1" applyAlignment="1">
      <alignment vertical="top" wrapText="1"/>
    </xf>
    <xf numFmtId="3" fontId="8" fillId="4" borderId="42" xfId="0" applyNumberFormat="1" applyFont="1" applyFill="1" applyBorder="1" applyAlignment="1">
      <alignment horizontal="center" vertical="top"/>
    </xf>
    <xf numFmtId="3" fontId="8" fillId="4" borderId="31" xfId="0" applyNumberFormat="1" applyFont="1" applyFill="1" applyBorder="1" applyAlignment="1">
      <alignment horizontal="center" vertical="top"/>
    </xf>
    <xf numFmtId="3" fontId="8" fillId="4" borderId="69" xfId="0" applyNumberFormat="1" applyFont="1" applyFill="1" applyBorder="1" applyAlignment="1">
      <alignment horizontal="center" vertical="top"/>
    </xf>
    <xf numFmtId="3" fontId="8" fillId="5" borderId="36" xfId="0" applyNumberFormat="1" applyFont="1" applyFill="1" applyBorder="1" applyAlignment="1">
      <alignment horizontal="center" vertical="top"/>
    </xf>
    <xf numFmtId="3" fontId="8" fillId="5" borderId="33" xfId="0" applyNumberFormat="1" applyFont="1" applyFill="1" applyBorder="1" applyAlignment="1">
      <alignment horizontal="center" vertical="top"/>
    </xf>
    <xf numFmtId="3" fontId="8" fillId="5" borderId="38" xfId="0" applyNumberFormat="1" applyFont="1" applyFill="1" applyBorder="1" applyAlignment="1">
      <alignment horizontal="center" vertical="top"/>
    </xf>
    <xf numFmtId="3" fontId="8" fillId="6" borderId="53" xfId="0" applyNumberFormat="1" applyFont="1" applyFill="1" applyBorder="1" applyAlignment="1">
      <alignment horizontal="center" vertical="top"/>
    </xf>
    <xf numFmtId="3" fontId="8" fillId="6" borderId="19" xfId="0" applyNumberFormat="1" applyFont="1" applyFill="1" applyBorder="1" applyAlignment="1">
      <alignment horizontal="center" vertical="top"/>
    </xf>
    <xf numFmtId="3" fontId="8" fillId="6" borderId="71" xfId="0" applyNumberFormat="1" applyFont="1" applyFill="1" applyBorder="1" applyAlignment="1">
      <alignment horizontal="center" vertical="top"/>
    </xf>
    <xf numFmtId="3" fontId="8" fillId="6" borderId="72" xfId="0" applyNumberFormat="1" applyFont="1" applyFill="1" applyBorder="1" applyAlignment="1">
      <alignment horizontal="center" vertical="top"/>
    </xf>
    <xf numFmtId="3" fontId="9" fillId="6" borderId="38" xfId="0" applyNumberFormat="1" applyFont="1" applyFill="1" applyBorder="1" applyAlignment="1">
      <alignment horizontal="left" vertical="top" wrapText="1"/>
    </xf>
    <xf numFmtId="0" fontId="17" fillId="6" borderId="12" xfId="0" applyFont="1" applyFill="1" applyBorder="1" applyAlignment="1">
      <alignment vertical="top"/>
    </xf>
    <xf numFmtId="0" fontId="17" fillId="6" borderId="36" xfId="0" applyFont="1" applyFill="1" applyBorder="1" applyAlignment="1">
      <alignment vertical="top"/>
    </xf>
    <xf numFmtId="3" fontId="8" fillId="6" borderId="20" xfId="0" applyNumberFormat="1" applyFont="1" applyFill="1" applyBorder="1" applyAlignment="1">
      <alignment horizontal="center" vertical="top"/>
    </xf>
    <xf numFmtId="0" fontId="13" fillId="6" borderId="43" xfId="0" applyFont="1" applyFill="1" applyBorder="1" applyAlignment="1">
      <alignment vertical="top"/>
    </xf>
    <xf numFmtId="3" fontId="1" fillId="6" borderId="38"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center" textRotation="90" wrapText="1"/>
    </xf>
    <xf numFmtId="0" fontId="13" fillId="6" borderId="12" xfId="0" applyFont="1" applyFill="1" applyBorder="1" applyAlignment="1">
      <alignment horizontal="center" vertical="center" textRotation="90" wrapText="1"/>
    </xf>
    <xf numFmtId="3" fontId="1" fillId="6" borderId="36" xfId="0" applyNumberFormat="1" applyFont="1" applyFill="1" applyBorder="1" applyAlignment="1">
      <alignment vertical="top" wrapText="1"/>
    </xf>
    <xf numFmtId="49" fontId="7" fillId="6" borderId="12" xfId="0" applyNumberFormat="1" applyFont="1" applyFill="1" applyBorder="1" applyAlignment="1">
      <alignment vertical="center" textRotation="90" wrapText="1"/>
    </xf>
    <xf numFmtId="0" fontId="3" fillId="0" borderId="36" xfId="0" applyFont="1" applyBorder="1" applyAlignment="1">
      <alignment vertical="center" textRotation="90" wrapText="1"/>
    </xf>
    <xf numFmtId="0" fontId="1" fillId="6" borderId="14" xfId="0" applyFont="1" applyFill="1" applyBorder="1" applyAlignment="1">
      <alignment vertical="top" wrapText="1"/>
    </xf>
    <xf numFmtId="0" fontId="17" fillId="6" borderId="42" xfId="0" applyFont="1" applyFill="1" applyBorder="1" applyAlignment="1">
      <alignment vertical="top" wrapText="1"/>
    </xf>
    <xf numFmtId="3" fontId="1" fillId="6" borderId="38" xfId="0" applyNumberFormat="1" applyFont="1" applyFill="1" applyBorder="1" applyAlignment="1">
      <alignment horizontal="left" vertical="center" textRotation="90" wrapText="1"/>
    </xf>
    <xf numFmtId="3" fontId="1" fillId="6" borderId="12" xfId="0" applyNumberFormat="1" applyFont="1" applyFill="1" applyBorder="1" applyAlignment="1">
      <alignment horizontal="left" vertical="center" textRotation="90" wrapText="1"/>
    </xf>
    <xf numFmtId="0" fontId="13" fillId="6" borderId="36" xfId="0" applyFont="1" applyFill="1" applyBorder="1" applyAlignment="1">
      <alignment horizontal="left" vertical="center" textRotation="90" wrapText="1"/>
    </xf>
    <xf numFmtId="0" fontId="1" fillId="6" borderId="41"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59" xfId="0" applyFont="1" applyFill="1" applyBorder="1" applyAlignment="1">
      <alignment horizontal="left" vertical="top" wrapText="1"/>
    </xf>
    <xf numFmtId="49" fontId="2" fillId="6" borderId="43" xfId="0" applyNumberFormat="1" applyFont="1" applyFill="1" applyBorder="1" applyAlignment="1">
      <alignment horizontal="center" vertical="top"/>
    </xf>
    <xf numFmtId="0" fontId="1" fillId="6" borderId="17" xfId="1" applyFont="1" applyFill="1" applyBorder="1" applyAlignment="1">
      <alignment vertical="top" wrapText="1"/>
    </xf>
    <xf numFmtId="0" fontId="13" fillId="6" borderId="11" xfId="0" applyFont="1" applyFill="1" applyBorder="1" applyAlignment="1">
      <alignment vertical="top" wrapText="1"/>
    </xf>
    <xf numFmtId="0" fontId="1" fillId="6" borderId="38" xfId="0" applyFont="1" applyFill="1" applyBorder="1" applyAlignment="1">
      <alignment horizontal="center" vertical="center" textRotation="90" wrapText="1"/>
    </xf>
    <xf numFmtId="0" fontId="13" fillId="6" borderId="36" xfId="0" applyFont="1" applyFill="1" applyBorder="1" applyAlignment="1">
      <alignment horizontal="center" vertical="center" textRotation="90" wrapText="1"/>
    </xf>
    <xf numFmtId="3" fontId="1" fillId="6" borderId="38" xfId="0" applyNumberFormat="1" applyFont="1" applyFill="1" applyBorder="1" applyAlignment="1">
      <alignment vertical="center" textRotation="90" wrapText="1"/>
    </xf>
    <xf numFmtId="3" fontId="1" fillId="6" borderId="12" xfId="0" applyNumberFormat="1" applyFont="1" applyFill="1" applyBorder="1" applyAlignment="1">
      <alignment vertical="center" textRotation="90" wrapText="1"/>
    </xf>
    <xf numFmtId="0" fontId="17" fillId="0" borderId="12" xfId="0" applyFont="1" applyBorder="1" applyAlignment="1">
      <alignment vertical="center" textRotation="90" wrapText="1"/>
    </xf>
    <xf numFmtId="0" fontId="1" fillId="6" borderId="69" xfId="0" applyFont="1" applyFill="1" applyBorder="1" applyAlignment="1">
      <alignment horizontal="left" vertical="top" wrapText="1"/>
    </xf>
    <xf numFmtId="0" fontId="13" fillId="0" borderId="79" xfId="0" applyFont="1" applyBorder="1" applyAlignment="1">
      <alignment horizontal="left" vertical="top" wrapText="1"/>
    </xf>
    <xf numFmtId="3" fontId="2" fillId="6" borderId="3" xfId="0" applyNumberFormat="1" applyFont="1" applyFill="1" applyBorder="1" applyAlignment="1">
      <alignment horizontal="left" vertical="top" wrapText="1"/>
    </xf>
    <xf numFmtId="0" fontId="0" fillId="0" borderId="12" xfId="0" applyBorder="1" applyAlignment="1">
      <alignment horizontal="left" vertical="top" wrapText="1"/>
    </xf>
    <xf numFmtId="0" fontId="14" fillId="6" borderId="11" xfId="0" applyFont="1" applyFill="1" applyBorder="1" applyAlignment="1">
      <alignment vertical="top" wrapText="1"/>
    </xf>
    <xf numFmtId="0" fontId="0" fillId="6" borderId="35" xfId="0" applyFill="1" applyBorder="1" applyAlignment="1">
      <alignment vertical="top" wrapText="1"/>
    </xf>
    <xf numFmtId="0" fontId="1" fillId="6" borderId="11" xfId="0" applyFont="1" applyFill="1" applyBorder="1" applyAlignment="1">
      <alignment horizontal="left" vertical="top" wrapText="1"/>
    </xf>
    <xf numFmtId="0" fontId="13" fillId="0" borderId="0" xfId="0" applyFont="1" applyAlignment="1">
      <alignment vertical="top" wrapText="1"/>
    </xf>
    <xf numFmtId="0" fontId="1" fillId="6" borderId="12" xfId="0" applyFont="1" applyFill="1" applyBorder="1" applyAlignment="1">
      <alignment vertical="top" wrapText="1"/>
    </xf>
    <xf numFmtId="0" fontId="4" fillId="6" borderId="12" xfId="0" applyFont="1" applyFill="1" applyBorder="1" applyAlignment="1">
      <alignment vertical="top" wrapText="1"/>
    </xf>
    <xf numFmtId="0" fontId="4" fillId="6" borderId="36" xfId="0" applyFont="1" applyFill="1" applyBorder="1" applyAlignment="1">
      <alignment vertical="top" wrapText="1"/>
    </xf>
    <xf numFmtId="0" fontId="0" fillId="6" borderId="35" xfId="0" applyFill="1" applyBorder="1" applyAlignment="1">
      <alignment horizontal="left" vertical="top" wrapText="1"/>
    </xf>
    <xf numFmtId="3" fontId="2" fillId="6" borderId="12" xfId="0" applyNumberFormat="1" applyFont="1" applyFill="1" applyBorder="1" applyAlignment="1">
      <alignment horizontal="left" vertical="top" wrapText="1"/>
    </xf>
    <xf numFmtId="0" fontId="0" fillId="0" borderId="36" xfId="0" applyBorder="1" applyAlignment="1">
      <alignment horizontal="left" vertical="top" wrapText="1"/>
    </xf>
    <xf numFmtId="164" fontId="2" fillId="7" borderId="38" xfId="0" applyNumberFormat="1" applyFont="1" applyFill="1" applyBorder="1" applyAlignment="1">
      <alignment horizontal="center" vertical="top" wrapText="1"/>
    </xf>
    <xf numFmtId="0" fontId="0" fillId="0" borderId="12" xfId="0" applyBorder="1" applyAlignment="1">
      <alignment horizontal="center" vertical="top" wrapText="1"/>
    </xf>
    <xf numFmtId="3" fontId="1" fillId="6" borderId="38" xfId="0" applyNumberFormat="1" applyFont="1" applyFill="1" applyBorder="1" applyAlignment="1">
      <alignment horizontal="left" vertical="top" wrapText="1"/>
    </xf>
    <xf numFmtId="0" fontId="17" fillId="6" borderId="36" xfId="0" applyFont="1" applyFill="1" applyBorder="1" applyAlignment="1">
      <alignment wrapText="1"/>
    </xf>
    <xf numFmtId="3" fontId="1" fillId="6" borderId="71" xfId="0" applyNumberFormat="1" applyFont="1" applyFill="1" applyBorder="1" applyAlignment="1">
      <alignment horizontal="left" vertical="top" wrapText="1"/>
    </xf>
    <xf numFmtId="3" fontId="1" fillId="6" borderId="58" xfId="0" applyNumberFormat="1" applyFont="1" applyFill="1" applyBorder="1" applyAlignment="1">
      <alignment horizontal="left" vertical="top" wrapText="1"/>
    </xf>
    <xf numFmtId="0" fontId="17" fillId="6" borderId="53" xfId="0"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59" xfId="0" applyNumberFormat="1" applyFont="1" applyFill="1" applyBorder="1" applyAlignment="1">
      <alignment horizontal="left" vertical="top" wrapText="1"/>
    </xf>
    <xf numFmtId="0" fontId="1" fillId="6" borderId="17" xfId="0" applyFont="1" applyFill="1" applyBorder="1" applyAlignment="1">
      <alignment horizontal="left" vertical="top" wrapText="1"/>
    </xf>
    <xf numFmtId="0" fontId="13" fillId="6" borderId="35" xfId="0" applyFont="1" applyFill="1" applyBorder="1" applyAlignment="1">
      <alignment horizontal="left" vertical="top" wrapText="1"/>
    </xf>
    <xf numFmtId="0" fontId="1" fillId="6" borderId="36" xfId="0" applyFont="1" applyFill="1" applyBorder="1" applyAlignment="1">
      <alignmen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7" fillId="6" borderId="12" xfId="0" applyNumberFormat="1" applyFont="1" applyFill="1" applyBorder="1" applyAlignment="1">
      <alignment vertical="center" textRotation="90" wrapText="1"/>
    </xf>
    <xf numFmtId="3" fontId="2" fillId="6" borderId="20"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wrapText="1"/>
    </xf>
    <xf numFmtId="0" fontId="17" fillId="0" borderId="36" xfId="0" applyFont="1" applyBorder="1" applyAlignment="1">
      <alignment horizontal="left" vertical="top" wrapText="1"/>
    </xf>
    <xf numFmtId="0" fontId="0" fillId="0" borderId="79" xfId="0" applyBorder="1" applyAlignment="1">
      <alignment horizontal="left" vertical="top" wrapText="1"/>
    </xf>
    <xf numFmtId="0" fontId="1" fillId="6" borderId="38" xfId="0" applyFont="1" applyFill="1" applyBorder="1" applyAlignment="1">
      <alignment horizontal="left" vertical="top" wrapText="1"/>
    </xf>
    <xf numFmtId="0" fontId="1" fillId="6" borderId="12" xfId="0" applyFont="1" applyFill="1" applyBorder="1" applyAlignment="1">
      <alignment horizontal="left" vertical="top" wrapText="1"/>
    </xf>
    <xf numFmtId="0" fontId="4" fillId="0" borderId="12" xfId="0" applyFont="1" applyBorder="1" applyAlignment="1">
      <alignment horizontal="left" vertical="top" wrapText="1"/>
    </xf>
    <xf numFmtId="3" fontId="2" fillId="5" borderId="68" xfId="0" applyNumberFormat="1" applyFont="1" applyFill="1" applyBorder="1" applyAlignment="1">
      <alignment horizontal="left" vertical="top" wrapText="1"/>
    </xf>
    <xf numFmtId="3" fontId="2" fillId="5" borderId="64"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65" xfId="0" applyNumberFormat="1" applyFont="1" applyFill="1" applyBorder="1" applyAlignment="1">
      <alignment horizontal="left" vertical="top" wrapText="1"/>
    </xf>
    <xf numFmtId="3" fontId="1" fillId="0" borderId="72"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1" fillId="0" borderId="61" xfId="0" applyNumberFormat="1" applyFont="1" applyFill="1" applyBorder="1" applyAlignment="1">
      <alignment horizontal="left" vertical="top" wrapText="1"/>
    </xf>
    <xf numFmtId="3" fontId="8" fillId="4" borderId="14" xfId="0" applyNumberFormat="1" applyFont="1" applyFill="1" applyBorder="1" applyAlignment="1">
      <alignment horizontal="center" vertical="top"/>
    </xf>
    <xf numFmtId="3" fontId="8" fillId="5" borderId="12" xfId="0" applyNumberFormat="1" applyFont="1" applyFill="1" applyBorder="1" applyAlignment="1">
      <alignment horizontal="center" vertical="top"/>
    </xf>
    <xf numFmtId="3" fontId="8" fillId="6" borderId="58" xfId="0" applyNumberFormat="1" applyFont="1" applyFill="1" applyBorder="1" applyAlignment="1">
      <alignment horizontal="center" vertical="top"/>
    </xf>
    <xf numFmtId="0" fontId="0" fillId="0" borderId="80" xfId="0" applyBorder="1" applyAlignment="1">
      <alignment horizontal="left" vertical="top" wrapText="1"/>
    </xf>
    <xf numFmtId="3" fontId="8" fillId="6" borderId="43" xfId="0" applyNumberFormat="1" applyFont="1" applyFill="1" applyBorder="1" applyAlignment="1">
      <alignment horizontal="center" vertical="top"/>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3" fontId="2" fillId="5" borderId="25" xfId="0" applyNumberFormat="1" applyFont="1" applyFill="1" applyBorder="1" applyAlignment="1">
      <alignment horizontal="right" vertical="top"/>
    </xf>
    <xf numFmtId="3" fontId="2" fillId="5" borderId="1" xfId="0" applyNumberFormat="1" applyFont="1" applyFill="1" applyBorder="1" applyAlignment="1">
      <alignment horizontal="right" vertical="top"/>
    </xf>
    <xf numFmtId="3" fontId="1" fillId="5" borderId="1" xfId="0" applyNumberFormat="1" applyFont="1" applyFill="1" applyBorder="1" applyAlignment="1">
      <alignment horizontal="center" vertical="top" wrapText="1"/>
    </xf>
    <xf numFmtId="3" fontId="1" fillId="5" borderId="27" xfId="0" applyNumberFormat="1" applyFont="1" applyFill="1" applyBorder="1" applyAlignment="1">
      <alignment horizontal="center" vertical="top" wrapText="1"/>
    </xf>
    <xf numFmtId="3" fontId="2" fillId="4" borderId="68" xfId="0" applyNumberFormat="1" applyFont="1" applyFill="1" applyBorder="1" applyAlignment="1">
      <alignment horizontal="right" vertical="top"/>
    </xf>
    <xf numFmtId="3" fontId="2" fillId="4" borderId="64" xfId="0" applyNumberFormat="1" applyFont="1" applyFill="1" applyBorder="1" applyAlignment="1">
      <alignment horizontal="right" vertical="top"/>
    </xf>
    <xf numFmtId="3" fontId="1" fillId="4" borderId="64" xfId="0" applyNumberFormat="1" applyFont="1" applyFill="1" applyBorder="1" applyAlignment="1">
      <alignment horizontal="center" vertical="top"/>
    </xf>
    <xf numFmtId="3" fontId="1" fillId="4" borderId="65" xfId="0" applyNumberFormat="1" applyFont="1" applyFill="1" applyBorder="1" applyAlignment="1">
      <alignment horizontal="center" vertical="top"/>
    </xf>
    <xf numFmtId="3" fontId="1" fillId="6" borderId="49" xfId="0" applyNumberFormat="1" applyFont="1" applyFill="1" applyBorder="1" applyAlignment="1">
      <alignment horizontal="left" vertical="top" wrapText="1"/>
    </xf>
    <xf numFmtId="3" fontId="1" fillId="6" borderId="2" xfId="0" applyNumberFormat="1" applyFont="1" applyFill="1" applyBorder="1" applyAlignment="1">
      <alignment vertical="top" wrapText="1"/>
    </xf>
    <xf numFmtId="3" fontId="1" fillId="6" borderId="11" xfId="0" applyNumberFormat="1" applyFont="1" applyFill="1" applyBorder="1" applyAlignment="1">
      <alignment vertical="top" wrapText="1"/>
    </xf>
    <xf numFmtId="3" fontId="2" fillId="4" borderId="23" xfId="0" applyNumberFormat="1" applyFont="1" applyFill="1" applyBorder="1" applyAlignment="1">
      <alignment horizontal="center" vertical="top"/>
    </xf>
    <xf numFmtId="49" fontId="2" fillId="5" borderId="3"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3" fontId="2" fillId="0" borderId="3"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3" fontId="2" fillId="0" borderId="4" xfId="0" applyNumberFormat="1" applyFont="1" applyBorder="1" applyAlignment="1">
      <alignment horizontal="center" vertical="top"/>
    </xf>
    <xf numFmtId="3" fontId="2" fillId="0" borderId="13" xfId="0" applyNumberFormat="1" applyFont="1" applyBorder="1" applyAlignment="1">
      <alignment horizontal="center" vertical="top"/>
    </xf>
    <xf numFmtId="3" fontId="2" fillId="0" borderId="25" xfId="0" applyNumberFormat="1" applyFont="1" applyBorder="1" applyAlignment="1">
      <alignment horizontal="center" vertical="top"/>
    </xf>
    <xf numFmtId="165" fontId="1" fillId="9" borderId="11" xfId="3" applyFont="1" applyFill="1" applyBorder="1" applyAlignment="1">
      <alignment horizontal="left" vertical="top" wrapText="1"/>
    </xf>
    <xf numFmtId="0" fontId="0" fillId="0" borderId="11" xfId="0" applyBorder="1" applyAlignment="1">
      <alignment horizontal="left" vertical="top" wrapText="1"/>
    </xf>
    <xf numFmtId="3" fontId="26" fillId="6" borderId="0" xfId="0" applyNumberFormat="1" applyFont="1" applyFill="1" applyAlignment="1">
      <alignment horizontal="left" vertical="top" wrapText="1"/>
    </xf>
    <xf numFmtId="0" fontId="38" fillId="6" borderId="0" xfId="0" applyFont="1" applyFill="1" applyAlignment="1">
      <alignment vertical="top"/>
    </xf>
    <xf numFmtId="3" fontId="1" fillId="8" borderId="31" xfId="0" applyNumberFormat="1" applyFont="1" applyFill="1" applyBorder="1" applyAlignment="1">
      <alignment horizontal="left" vertical="top" wrapText="1"/>
    </xf>
    <xf numFmtId="3" fontId="1" fillId="8" borderId="21" xfId="0" applyNumberFormat="1" applyFont="1" applyFill="1" applyBorder="1" applyAlignment="1">
      <alignment horizontal="left" vertical="top" wrapText="1"/>
    </xf>
    <xf numFmtId="3" fontId="1" fillId="8" borderId="22" xfId="0" applyNumberFormat="1" applyFont="1" applyFill="1" applyBorder="1" applyAlignment="1">
      <alignment horizontal="left" vertical="top" wrapText="1"/>
    </xf>
    <xf numFmtId="3" fontId="2" fillId="3" borderId="31" xfId="0" applyNumberFormat="1" applyFont="1" applyFill="1" applyBorder="1" applyAlignment="1">
      <alignment horizontal="right" vertical="top" wrapText="1"/>
    </xf>
    <xf numFmtId="3" fontId="2" fillId="3" borderId="21" xfId="0" applyNumberFormat="1" applyFont="1" applyFill="1" applyBorder="1" applyAlignment="1">
      <alignment horizontal="right" vertical="top" wrapText="1"/>
    </xf>
    <xf numFmtId="3" fontId="2" fillId="3" borderId="22" xfId="0" applyNumberFormat="1" applyFont="1" applyFill="1" applyBorder="1" applyAlignment="1">
      <alignment horizontal="right" vertical="top" wrapText="1"/>
    </xf>
    <xf numFmtId="3" fontId="1" fillId="7" borderId="32" xfId="0" applyNumberFormat="1" applyFont="1" applyFill="1" applyBorder="1" applyAlignment="1">
      <alignment horizontal="left" vertical="top" wrapText="1"/>
    </xf>
    <xf numFmtId="3" fontId="1" fillId="7" borderId="33" xfId="0" applyNumberFormat="1" applyFont="1" applyFill="1" applyBorder="1" applyAlignment="1">
      <alignment horizontal="left" vertical="top" wrapText="1"/>
    </xf>
    <xf numFmtId="3" fontId="1" fillId="7" borderId="44" xfId="0" applyNumberFormat="1" applyFont="1" applyFill="1" applyBorder="1" applyAlignment="1">
      <alignment horizontal="left" vertical="top" wrapText="1"/>
    </xf>
    <xf numFmtId="3" fontId="1" fillId="0" borderId="32" xfId="0" applyNumberFormat="1" applyFont="1" applyBorder="1" applyAlignment="1">
      <alignment horizontal="left" vertical="top" wrapText="1"/>
    </xf>
    <xf numFmtId="3" fontId="1" fillId="0" borderId="33" xfId="0" applyNumberFormat="1" applyFont="1" applyBorder="1" applyAlignment="1">
      <alignment horizontal="left" vertical="top" wrapText="1"/>
    </xf>
    <xf numFmtId="3" fontId="1" fillId="0" borderId="44" xfId="0" applyNumberFormat="1" applyFont="1" applyBorder="1" applyAlignment="1">
      <alignment horizontal="left" vertical="top" wrapText="1"/>
    </xf>
    <xf numFmtId="3" fontId="2" fillId="8" borderId="26"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7" xfId="0" applyNumberFormat="1" applyFont="1" applyFill="1" applyBorder="1" applyAlignment="1">
      <alignment horizontal="right" vertical="top" wrapText="1"/>
    </xf>
    <xf numFmtId="3" fontId="1" fillId="0" borderId="31"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164" fontId="1" fillId="8" borderId="31" xfId="0" applyNumberFormat="1" applyFont="1" applyFill="1" applyBorder="1" applyAlignment="1">
      <alignment horizontal="left" vertical="top" wrapText="1"/>
    </xf>
    <xf numFmtId="164" fontId="2" fillId="8" borderId="21" xfId="0" applyNumberFormat="1" applyFont="1" applyFill="1" applyBorder="1" applyAlignment="1">
      <alignment horizontal="left" vertical="top" wrapText="1"/>
    </xf>
    <xf numFmtId="164" fontId="2" fillId="8" borderId="22" xfId="0" applyNumberFormat="1" applyFont="1" applyFill="1" applyBorder="1" applyAlignment="1">
      <alignment horizontal="left" vertical="top" wrapText="1"/>
    </xf>
    <xf numFmtId="3" fontId="2" fillId="8" borderId="31" xfId="0" applyNumberFormat="1" applyFont="1" applyFill="1" applyBorder="1" applyAlignment="1">
      <alignment horizontal="right" wrapText="1"/>
    </xf>
    <xf numFmtId="3" fontId="17" fillId="8" borderId="21" xfId="0" applyNumberFormat="1" applyFont="1" applyFill="1" applyBorder="1" applyAlignment="1">
      <alignment horizontal="right" wrapText="1"/>
    </xf>
    <xf numFmtId="3" fontId="17" fillId="8" borderId="22" xfId="0" applyNumberFormat="1" applyFont="1" applyFill="1" applyBorder="1" applyAlignment="1">
      <alignment horizontal="right" wrapText="1"/>
    </xf>
    <xf numFmtId="3" fontId="1" fillId="0" borderId="42" xfId="0" applyNumberFormat="1" applyFont="1" applyBorder="1" applyAlignment="1">
      <alignment horizontal="left" vertical="top" wrapText="1"/>
    </xf>
    <xf numFmtId="3" fontId="1" fillId="0" borderId="61" xfId="0" applyNumberFormat="1" applyFont="1" applyBorder="1" applyAlignment="1">
      <alignment horizontal="left" vertical="top" wrapText="1"/>
    </xf>
    <xf numFmtId="3" fontId="1" fillId="0" borderId="60" xfId="0" applyNumberFormat="1" applyFont="1" applyBorder="1" applyAlignment="1">
      <alignment horizontal="left" vertical="top" wrapText="1"/>
    </xf>
    <xf numFmtId="3" fontId="2" fillId="3" borderId="68" xfId="0" applyNumberFormat="1" applyFont="1" applyFill="1" applyBorder="1" applyAlignment="1">
      <alignment horizontal="right" vertical="top"/>
    </xf>
    <xf numFmtId="3" fontId="2" fillId="3" borderId="64" xfId="0" applyNumberFormat="1" applyFont="1" applyFill="1" applyBorder="1" applyAlignment="1">
      <alignment horizontal="right" vertical="top"/>
    </xf>
    <xf numFmtId="3" fontId="1" fillId="3" borderId="64"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3" fontId="1" fillId="0" borderId="74" xfId="0" applyNumberFormat="1" applyFont="1" applyFill="1" applyBorder="1" applyAlignment="1">
      <alignment horizontal="left" vertical="top" wrapText="1"/>
    </xf>
    <xf numFmtId="0" fontId="13" fillId="0" borderId="74"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3" fontId="2" fillId="0" borderId="67" xfId="0" applyNumberFormat="1" applyFont="1" applyBorder="1" applyAlignment="1">
      <alignment horizontal="center" vertical="center" wrapText="1"/>
    </xf>
    <xf numFmtId="3" fontId="2" fillId="0" borderId="64" xfId="0" applyNumberFormat="1" applyFont="1" applyBorder="1" applyAlignment="1">
      <alignment horizontal="center" vertical="center" wrapText="1"/>
    </xf>
    <xf numFmtId="3" fontId="2" fillId="0" borderId="65" xfId="0" applyNumberFormat="1" applyFont="1" applyBorder="1" applyAlignment="1">
      <alignment horizontal="center" vertical="center" wrapText="1"/>
    </xf>
    <xf numFmtId="0" fontId="1" fillId="6" borderId="2" xfId="0" applyFont="1" applyFill="1" applyBorder="1" applyAlignment="1">
      <alignment horizontal="left" vertical="top" wrapText="1"/>
    </xf>
    <xf numFmtId="3" fontId="1" fillId="6" borderId="83"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60" xfId="0" applyNumberFormat="1" applyFont="1" applyFill="1" applyBorder="1" applyAlignment="1">
      <alignment horizontal="center" vertical="top" wrapText="1"/>
    </xf>
    <xf numFmtId="49" fontId="3" fillId="6" borderId="38" xfId="0" applyNumberFormat="1" applyFont="1" applyFill="1" applyBorder="1" applyAlignment="1">
      <alignment horizontal="center" vertical="center" textRotation="90" wrapText="1"/>
    </xf>
    <xf numFmtId="0" fontId="37" fillId="0" borderId="36" xfId="0" applyFont="1" applyBorder="1" applyAlignment="1">
      <alignment horizontal="center" vertical="center" wrapText="1"/>
    </xf>
    <xf numFmtId="3" fontId="8" fillId="8" borderId="53" xfId="0" applyNumberFormat="1" applyFont="1" applyFill="1" applyBorder="1" applyAlignment="1">
      <alignment horizontal="center" vertical="top"/>
    </xf>
    <xf numFmtId="3" fontId="8" fillId="8" borderId="58" xfId="0" applyNumberFormat="1" applyFont="1" applyFill="1" applyBorder="1" applyAlignment="1">
      <alignment horizontal="center" vertical="top"/>
    </xf>
    <xf numFmtId="3" fontId="2" fillId="6" borderId="33" xfId="0" applyNumberFormat="1" applyFont="1" applyFill="1" applyBorder="1" applyAlignment="1">
      <alignment horizontal="left" vertical="top" wrapText="1"/>
    </xf>
    <xf numFmtId="3" fontId="2" fillId="6" borderId="38" xfId="0" applyNumberFormat="1" applyFont="1" applyFill="1" applyBorder="1" applyAlignment="1">
      <alignment horizontal="left" vertical="top" wrapText="1"/>
    </xf>
    <xf numFmtId="0" fontId="13" fillId="6" borderId="60" xfId="0" applyFont="1" applyFill="1" applyBorder="1" applyAlignment="1">
      <alignment horizontal="center" vertical="top" wrapText="1"/>
    </xf>
    <xf numFmtId="3" fontId="1" fillId="6" borderId="7" xfId="2" applyNumberFormat="1" applyFont="1" applyFill="1" applyBorder="1" applyAlignment="1">
      <alignment horizontal="center" vertical="top" wrapText="1"/>
    </xf>
    <xf numFmtId="3" fontId="1" fillId="6" borderId="16" xfId="2" applyNumberFormat="1" applyFont="1" applyFill="1" applyBorder="1" applyAlignment="1">
      <alignment horizontal="center" vertical="top" wrapText="1"/>
    </xf>
    <xf numFmtId="0" fontId="13" fillId="6" borderId="16" xfId="0" applyFont="1" applyFill="1" applyBorder="1" applyAlignment="1">
      <alignment horizontal="center" vertical="top" wrapText="1"/>
    </xf>
    <xf numFmtId="49" fontId="2" fillId="6" borderId="38"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6" xfId="0" applyNumberFormat="1" applyFont="1" applyFill="1" applyBorder="1" applyAlignment="1">
      <alignment horizontal="center" vertical="top" wrapText="1"/>
    </xf>
    <xf numFmtId="3" fontId="1" fillId="6" borderId="7" xfId="0" applyNumberFormat="1" applyFont="1" applyFill="1" applyBorder="1" applyAlignment="1">
      <alignment horizontal="center" vertical="center" wrapText="1"/>
    </xf>
    <xf numFmtId="0" fontId="17" fillId="6" borderId="16" xfId="0" applyFont="1" applyFill="1" applyBorder="1" applyAlignment="1">
      <alignment horizontal="center" wrapText="1"/>
    </xf>
    <xf numFmtId="0" fontId="0" fillId="0" borderId="16" xfId="0" applyBorder="1" applyAlignment="1">
      <alignment horizontal="center" wrapText="1"/>
    </xf>
    <xf numFmtId="3" fontId="1" fillId="0" borderId="38" xfId="0" applyNumberFormat="1" applyFont="1" applyFill="1" applyBorder="1" applyAlignment="1">
      <alignment horizontal="center" vertical="center" textRotation="90" wrapText="1"/>
    </xf>
    <xf numFmtId="3" fontId="1" fillId="0" borderId="12" xfId="0" applyNumberFormat="1" applyFont="1" applyFill="1" applyBorder="1" applyAlignment="1">
      <alignment horizontal="center" vertical="center" textRotation="90" wrapText="1"/>
    </xf>
    <xf numFmtId="0" fontId="17" fillId="0" borderId="36" xfId="0" applyFont="1" applyBorder="1" applyAlignment="1">
      <alignment horizontal="center" vertical="center" textRotation="90" wrapText="1"/>
    </xf>
    <xf numFmtId="0" fontId="13" fillId="0" borderId="11" xfId="0" applyFont="1" applyBorder="1" applyAlignment="1">
      <alignment horizontal="left" vertical="top" wrapText="1"/>
    </xf>
    <xf numFmtId="0" fontId="0" fillId="0" borderId="35" xfId="0" applyBorder="1" applyAlignment="1">
      <alignment vertical="top" wrapText="1"/>
    </xf>
    <xf numFmtId="0" fontId="0" fillId="6" borderId="11" xfId="0" applyFill="1" applyBorder="1" applyAlignment="1">
      <alignment vertical="top" wrapText="1"/>
    </xf>
    <xf numFmtId="49" fontId="1" fillId="6" borderId="12" xfId="0" applyNumberFormat="1" applyFont="1" applyFill="1" applyBorder="1" applyAlignment="1">
      <alignment vertical="center" textRotation="90" wrapText="1"/>
    </xf>
    <xf numFmtId="0" fontId="1" fillId="6" borderId="12" xfId="0" applyFont="1" applyFill="1" applyBorder="1" applyAlignment="1">
      <alignment vertical="center" textRotation="90" wrapText="1"/>
    </xf>
    <xf numFmtId="0" fontId="1" fillId="6" borderId="36" xfId="0" applyFont="1" applyFill="1" applyBorder="1" applyAlignment="1">
      <alignment vertical="center" textRotation="90" wrapText="1"/>
    </xf>
    <xf numFmtId="0" fontId="17" fillId="6" borderId="15" xfId="0" applyFont="1" applyFill="1" applyBorder="1" applyAlignment="1">
      <alignment horizontal="center" vertical="top" wrapText="1"/>
    </xf>
    <xf numFmtId="0" fontId="17" fillId="6" borderId="60" xfId="0" applyFont="1" applyFill="1" applyBorder="1" applyAlignment="1">
      <alignment horizontal="center" vertical="top" wrapText="1"/>
    </xf>
    <xf numFmtId="3" fontId="1" fillId="0" borderId="15" xfId="0" applyNumberFormat="1" applyFont="1" applyBorder="1" applyAlignment="1">
      <alignment horizontal="center" vertical="top" wrapText="1"/>
    </xf>
    <xf numFmtId="3" fontId="4" fillId="0" borderId="27" xfId="0" applyNumberFormat="1" applyFont="1" applyBorder="1" applyAlignment="1">
      <alignment horizontal="center" vertical="top" wrapText="1"/>
    </xf>
    <xf numFmtId="3" fontId="1" fillId="0" borderId="6" xfId="0" applyNumberFormat="1" applyFont="1" applyBorder="1" applyAlignment="1">
      <alignment horizontal="center" vertical="top" wrapText="1"/>
    </xf>
    <xf numFmtId="3" fontId="18" fillId="6" borderId="12" xfId="0" applyNumberFormat="1" applyFont="1" applyFill="1" applyBorder="1" applyAlignment="1">
      <alignment vertical="top" wrapText="1"/>
    </xf>
    <xf numFmtId="0" fontId="30" fillId="6" borderId="24" xfId="0" applyFont="1" applyFill="1" applyBorder="1" applyAlignment="1">
      <alignment vertical="top" wrapText="1"/>
    </xf>
    <xf numFmtId="3" fontId="6" fillId="6" borderId="83" xfId="0" applyNumberFormat="1" applyFont="1" applyFill="1" applyBorder="1" applyAlignment="1">
      <alignment horizontal="center" vertical="top" wrapText="1"/>
    </xf>
    <xf numFmtId="3" fontId="17" fillId="6" borderId="15" xfId="0" applyNumberFormat="1" applyFont="1" applyFill="1" applyBorder="1" applyAlignment="1">
      <alignment horizontal="center" vertical="top" wrapText="1"/>
    </xf>
    <xf numFmtId="3" fontId="18" fillId="7" borderId="11" xfId="0" applyNumberFormat="1" applyFont="1" applyFill="1" applyBorder="1" applyAlignment="1">
      <alignment horizontal="left" vertical="top" wrapText="1"/>
    </xf>
    <xf numFmtId="0" fontId="25" fillId="0" borderId="11" xfId="0" applyFont="1" applyBorder="1" applyAlignment="1">
      <alignment horizontal="left" vertical="top" wrapText="1"/>
    </xf>
    <xf numFmtId="3" fontId="1" fillId="0" borderId="83" xfId="0" applyNumberFormat="1" applyFont="1" applyBorder="1" applyAlignment="1">
      <alignment horizontal="center" vertical="top" wrapText="1"/>
    </xf>
    <xf numFmtId="0" fontId="17" fillId="0" borderId="60" xfId="0" applyFont="1" applyBorder="1" applyAlignment="1">
      <alignment horizontal="center" vertical="top" wrapText="1"/>
    </xf>
    <xf numFmtId="3" fontId="1" fillId="0" borderId="57" xfId="0" applyNumberFormat="1" applyFont="1" applyFill="1" applyBorder="1" applyAlignment="1">
      <alignment horizontal="center" vertical="center" textRotation="90" wrapText="1" shrinkToFit="1"/>
    </xf>
    <xf numFmtId="3" fontId="1" fillId="0" borderId="43" xfId="0" applyNumberFormat="1" applyFont="1" applyFill="1" applyBorder="1" applyAlignment="1">
      <alignment horizontal="center" vertical="center" textRotation="90" wrapText="1" shrinkToFit="1"/>
    </xf>
    <xf numFmtId="3" fontId="1" fillId="0" borderId="29" xfId="0" applyNumberFormat="1" applyFont="1" applyFill="1" applyBorder="1" applyAlignment="1">
      <alignment horizontal="center" vertical="center" textRotation="90" wrapText="1" shrinkToFit="1"/>
    </xf>
    <xf numFmtId="3" fontId="1" fillId="6" borderId="6" xfId="0" applyNumberFormat="1" applyFont="1" applyFill="1" applyBorder="1" applyAlignment="1">
      <alignment horizontal="center"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6" fillId="0" borderId="74"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3" fontId="17" fillId="0" borderId="0" xfId="0" applyNumberFormat="1" applyFont="1" applyBorder="1" applyAlignment="1">
      <alignment horizontal="center" vertical="top" wrapText="1"/>
    </xf>
    <xf numFmtId="164" fontId="1" fillId="6" borderId="0" xfId="0" applyNumberFormat="1" applyFont="1" applyFill="1" applyBorder="1" applyAlignment="1">
      <alignment horizontal="center" vertical="top" wrapText="1"/>
    </xf>
    <xf numFmtId="0" fontId="13" fillId="6" borderId="61" xfId="0"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8" fillId="8" borderId="19" xfId="0" applyNumberFormat="1" applyFont="1" applyFill="1" applyBorder="1" applyAlignment="1">
      <alignment horizontal="center" vertical="top"/>
    </xf>
    <xf numFmtId="3" fontId="8" fillId="8" borderId="71" xfId="0" applyNumberFormat="1" applyFont="1" applyFill="1" applyBorder="1" applyAlignment="1">
      <alignment horizontal="center" vertical="top"/>
    </xf>
    <xf numFmtId="3" fontId="8" fillId="8" borderId="72" xfId="0" applyNumberFormat="1" applyFont="1" applyFill="1" applyBorder="1" applyAlignment="1">
      <alignment horizontal="center" vertical="top"/>
    </xf>
    <xf numFmtId="0" fontId="1" fillId="6" borderId="12" xfId="0" applyFont="1" applyFill="1" applyBorder="1" applyAlignment="1">
      <alignment horizontal="center" vertical="center" textRotation="90" wrapText="1"/>
    </xf>
    <xf numFmtId="49" fontId="1" fillId="6" borderId="15" xfId="0" applyNumberFormat="1" applyFont="1" applyFill="1" applyBorder="1" applyAlignment="1">
      <alignment horizontal="center" vertical="center" wrapText="1"/>
    </xf>
    <xf numFmtId="3" fontId="1" fillId="7" borderId="18" xfId="0" applyNumberFormat="1" applyFont="1" applyFill="1" applyBorder="1" applyAlignment="1">
      <alignment horizontal="left" vertical="top" wrapText="1"/>
    </xf>
    <xf numFmtId="3" fontId="1" fillId="0" borderId="18" xfId="0" applyNumberFormat="1" applyFont="1" applyBorder="1" applyAlignment="1">
      <alignment horizontal="left" vertical="top" wrapText="1"/>
    </xf>
    <xf numFmtId="3" fontId="1" fillId="0" borderId="60" xfId="0" applyNumberFormat="1" applyFont="1" applyBorder="1" applyAlignment="1">
      <alignment horizontal="center" vertical="top" wrapText="1"/>
    </xf>
    <xf numFmtId="0" fontId="17" fillId="6" borderId="12" xfId="0" applyFont="1" applyFill="1" applyBorder="1" applyAlignment="1">
      <alignment wrapText="1"/>
    </xf>
    <xf numFmtId="0" fontId="4" fillId="0" borderId="36" xfId="0" applyFont="1" applyBorder="1" applyAlignment="1">
      <alignment horizontal="left" vertical="top" wrapText="1"/>
    </xf>
    <xf numFmtId="49" fontId="1" fillId="6" borderId="70" xfId="0" applyNumberFormat="1" applyFont="1" applyFill="1" applyBorder="1" applyAlignment="1">
      <alignment horizontal="center" vertical="top" wrapText="1"/>
    </xf>
    <xf numFmtId="0" fontId="4" fillId="0" borderId="16" xfId="0" applyFont="1" applyBorder="1" applyAlignment="1">
      <alignment horizontal="center" vertical="top" wrapText="1"/>
    </xf>
    <xf numFmtId="0" fontId="4" fillId="0" borderId="52" xfId="0" applyFont="1" applyBorder="1" applyAlignment="1">
      <alignment horizontal="center" vertical="top" wrapText="1"/>
    </xf>
    <xf numFmtId="3" fontId="1" fillId="0" borderId="70"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0" fontId="0" fillId="0" borderId="52" xfId="0" applyBorder="1" applyAlignment="1">
      <alignment horizontal="center" vertical="top" wrapText="1"/>
    </xf>
    <xf numFmtId="0" fontId="13" fillId="0" borderId="15" xfId="0" applyFont="1" applyBorder="1" applyAlignment="1">
      <alignment horizontal="center" wrapText="1"/>
    </xf>
    <xf numFmtId="0" fontId="13" fillId="6" borderId="15" xfId="0" applyFont="1" applyFill="1" applyBorder="1" applyAlignment="1">
      <alignment vertical="top"/>
    </xf>
    <xf numFmtId="49" fontId="2" fillId="6" borderId="20" xfId="0" applyNumberFormat="1" applyFont="1" applyFill="1" applyBorder="1" applyAlignment="1">
      <alignment horizontal="center" vertical="top"/>
    </xf>
    <xf numFmtId="0" fontId="1" fillId="6" borderId="11" xfId="1" applyFont="1" applyFill="1" applyBorder="1" applyAlignment="1">
      <alignment vertical="top" wrapText="1"/>
    </xf>
    <xf numFmtId="3" fontId="16" fillId="0" borderId="7" xfId="0" applyNumberFormat="1" applyFont="1" applyBorder="1" applyAlignment="1">
      <alignment horizontal="center" vertical="top" wrapText="1"/>
    </xf>
    <xf numFmtId="3" fontId="16" fillId="0" borderId="16" xfId="0" applyNumberFormat="1" applyFont="1" applyBorder="1" applyAlignment="1">
      <alignment horizontal="center" vertical="top" wrapText="1"/>
    </xf>
    <xf numFmtId="3" fontId="16" fillId="0" borderId="28" xfId="0" applyNumberFormat="1" applyFont="1" applyBorder="1" applyAlignment="1">
      <alignment horizontal="center" vertical="top" wrapText="1"/>
    </xf>
    <xf numFmtId="3" fontId="4" fillId="0" borderId="60" xfId="0" applyNumberFormat="1" applyFont="1" applyBorder="1" applyAlignment="1">
      <alignment horizontal="center" vertical="top" wrapText="1"/>
    </xf>
    <xf numFmtId="3" fontId="8" fillId="6" borderId="37" xfId="0" applyNumberFormat="1" applyFont="1" applyFill="1" applyBorder="1" applyAlignment="1">
      <alignment horizontal="center" vertical="top"/>
    </xf>
    <xf numFmtId="49" fontId="1" fillId="6" borderId="57" xfId="0" applyNumberFormat="1" applyFont="1" applyFill="1" applyBorder="1" applyAlignment="1">
      <alignment horizontal="left" vertical="top" wrapText="1"/>
    </xf>
    <xf numFmtId="0" fontId="12" fillId="6" borderId="43" xfId="0" applyFont="1" applyFill="1" applyBorder="1" applyAlignment="1">
      <alignment horizontal="left" vertical="top" wrapText="1"/>
    </xf>
    <xf numFmtId="0" fontId="12" fillId="0" borderId="0" xfId="0" applyFont="1" applyAlignment="1">
      <alignment vertical="top" wrapText="1"/>
    </xf>
    <xf numFmtId="3" fontId="1" fillId="0" borderId="20"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0" fontId="17" fillId="0" borderId="37" xfId="0"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0" fontId="12" fillId="0" borderId="12" xfId="0" applyFont="1" applyBorder="1" applyAlignment="1">
      <alignment horizontal="center" vertical="top" wrapText="1"/>
    </xf>
    <xf numFmtId="3" fontId="1" fillId="6" borderId="57" xfId="0" applyNumberFormat="1" applyFont="1" applyFill="1" applyBorder="1" applyAlignment="1">
      <alignment horizontal="left" vertical="top" wrapText="1"/>
    </xf>
    <xf numFmtId="0" fontId="1" fillId="0" borderId="43" xfId="0" applyFont="1" applyBorder="1" applyAlignment="1">
      <alignment horizontal="left" vertical="top" wrapText="1"/>
    </xf>
    <xf numFmtId="3" fontId="1" fillId="6" borderId="20" xfId="0" applyNumberFormat="1" applyFont="1" applyFill="1" applyBorder="1" applyAlignment="1">
      <alignment horizontal="left" vertical="top" wrapText="1"/>
    </xf>
    <xf numFmtId="0" fontId="0" fillId="0" borderId="37" xfId="0" applyBorder="1" applyAlignment="1">
      <alignment horizontal="left" vertical="top" wrapText="1"/>
    </xf>
    <xf numFmtId="0" fontId="12" fillId="0" borderId="43" xfId="0" applyFont="1" applyBorder="1" applyAlignment="1">
      <alignment vertical="top" wrapText="1"/>
    </xf>
    <xf numFmtId="0" fontId="0" fillId="0" borderId="43" xfId="0" applyBorder="1" applyAlignment="1">
      <alignment horizontal="left" vertical="top" wrapText="1"/>
    </xf>
    <xf numFmtId="49" fontId="1" fillId="6" borderId="20" xfId="0" applyNumberFormat="1" applyFont="1" applyFill="1" applyBorder="1" applyAlignment="1">
      <alignment horizontal="left" vertical="top" wrapText="1"/>
    </xf>
    <xf numFmtId="49" fontId="1" fillId="6" borderId="43" xfId="0" applyNumberFormat="1" applyFont="1" applyFill="1" applyBorder="1" applyAlignment="1">
      <alignment horizontal="left" vertical="top" wrapText="1"/>
    </xf>
    <xf numFmtId="0" fontId="12" fillId="0" borderId="43" xfId="0" applyFont="1" applyBorder="1" applyAlignment="1">
      <alignment horizontal="left" vertical="top" wrapText="1"/>
    </xf>
    <xf numFmtId="0" fontId="12" fillId="0" borderId="29" xfId="0" applyFont="1" applyBorder="1" applyAlignment="1">
      <alignment horizontal="left" vertical="top" wrapText="1"/>
    </xf>
    <xf numFmtId="0" fontId="1" fillId="0" borderId="33" xfId="0" applyFont="1" applyFill="1" applyBorder="1" applyAlignment="1">
      <alignment horizontal="left" vertical="top" wrapText="1"/>
    </xf>
    <xf numFmtId="3" fontId="1" fillId="0" borderId="43" xfId="0" applyNumberFormat="1" applyFont="1" applyBorder="1" applyAlignment="1">
      <alignment vertical="top" wrapText="1"/>
    </xf>
    <xf numFmtId="0" fontId="0" fillId="0" borderId="43" xfId="0" applyBorder="1" applyAlignment="1">
      <alignment vertical="top" wrapText="1"/>
    </xf>
    <xf numFmtId="0" fontId="0" fillId="0" borderId="37" xfId="0" applyBorder="1" applyAlignment="1">
      <alignment vertical="top" wrapText="1"/>
    </xf>
    <xf numFmtId="3" fontId="15" fillId="6" borderId="87" xfId="0" applyNumberFormat="1" applyFont="1" applyFill="1" applyBorder="1" applyAlignment="1">
      <alignment horizontal="center" vertical="top" wrapText="1"/>
    </xf>
    <xf numFmtId="0" fontId="17" fillId="6" borderId="12" xfId="0" applyFont="1" applyFill="1" applyBorder="1" applyAlignment="1">
      <alignment horizontal="left" vertical="top" wrapText="1"/>
    </xf>
    <xf numFmtId="0" fontId="17" fillId="0" borderId="42" xfId="0" applyFont="1" applyBorder="1" applyAlignment="1">
      <alignment vertical="top" wrapText="1"/>
    </xf>
    <xf numFmtId="0" fontId="17" fillId="6" borderId="11" xfId="0" applyFont="1" applyFill="1" applyBorder="1" applyAlignment="1">
      <alignment horizontal="left" vertical="top" wrapText="1"/>
    </xf>
    <xf numFmtId="0" fontId="12" fillId="0" borderId="35" xfId="0" applyFont="1" applyBorder="1" applyAlignment="1">
      <alignment horizontal="left" vertical="top" wrapText="1"/>
    </xf>
    <xf numFmtId="49" fontId="3" fillId="6" borderId="12" xfId="0" applyNumberFormat="1" applyFont="1" applyFill="1" applyBorder="1" applyAlignment="1">
      <alignment vertical="center" textRotation="90" wrapText="1"/>
    </xf>
    <xf numFmtId="49" fontId="7" fillId="6" borderId="38" xfId="0" applyNumberFormat="1" applyFont="1" applyFill="1" applyBorder="1" applyAlignment="1">
      <alignment horizontal="center" vertical="center" textRotation="90" wrapText="1"/>
    </xf>
    <xf numFmtId="49" fontId="7" fillId="6" borderId="12" xfId="0" applyNumberFormat="1" applyFont="1" applyFill="1" applyBorder="1" applyAlignment="1">
      <alignment horizontal="center" vertical="center" textRotation="90" wrapText="1"/>
    </xf>
    <xf numFmtId="0" fontId="0" fillId="0" borderId="12" xfId="0" applyBorder="1" applyAlignment="1">
      <alignment horizontal="center" vertical="center" textRotation="90" wrapText="1"/>
    </xf>
    <xf numFmtId="0" fontId="1" fillId="6" borderId="99" xfId="1" applyFont="1" applyFill="1" applyBorder="1" applyAlignment="1">
      <alignment vertical="top" wrapText="1"/>
    </xf>
    <xf numFmtId="0" fontId="12" fillId="0" borderId="11" xfId="0" applyFont="1" applyBorder="1" applyAlignment="1">
      <alignment vertical="top" wrapText="1"/>
    </xf>
    <xf numFmtId="3" fontId="8" fillId="6" borderId="12" xfId="0" applyNumberFormat="1" applyFont="1" applyFill="1" applyBorder="1" applyAlignment="1">
      <alignment horizontal="center" vertical="top"/>
    </xf>
    <xf numFmtId="3" fontId="8" fillId="6" borderId="24" xfId="0" applyNumberFormat="1" applyFont="1" applyFill="1" applyBorder="1" applyAlignment="1">
      <alignment horizontal="center" vertical="top"/>
    </xf>
    <xf numFmtId="3" fontId="9" fillId="6" borderId="12" xfId="0" applyNumberFormat="1" applyFont="1" applyFill="1" applyBorder="1" applyAlignment="1">
      <alignment horizontal="left" vertical="top" wrapText="1"/>
    </xf>
    <xf numFmtId="0" fontId="13" fillId="6" borderId="12" xfId="0" applyFont="1" applyFill="1" applyBorder="1" applyAlignment="1">
      <alignment vertical="top"/>
    </xf>
    <xf numFmtId="0" fontId="13" fillId="6" borderId="36" xfId="0" applyFont="1" applyFill="1" applyBorder="1" applyAlignment="1">
      <alignment vertical="top"/>
    </xf>
    <xf numFmtId="0" fontId="24" fillId="6" borderId="43" xfId="0" applyFont="1" applyFill="1" applyBorder="1" applyAlignment="1">
      <alignment horizontal="center" vertical="top"/>
    </xf>
    <xf numFmtId="3" fontId="1" fillId="6" borderId="36" xfId="0" applyNumberFormat="1" applyFont="1" applyFill="1" applyBorder="1" applyAlignment="1">
      <alignment horizontal="left" vertical="center" textRotation="90" wrapText="1"/>
    </xf>
    <xf numFmtId="3" fontId="29" fillId="6" borderId="57" xfId="0" applyNumberFormat="1" applyFont="1" applyFill="1" applyBorder="1" applyAlignment="1">
      <alignment horizontal="left" vertical="top" wrapText="1"/>
    </xf>
    <xf numFmtId="0" fontId="29" fillId="0" borderId="43" xfId="0" applyFont="1" applyBorder="1" applyAlignment="1">
      <alignment horizontal="left" vertical="top" wrapText="1"/>
    </xf>
    <xf numFmtId="3" fontId="5" fillId="0" borderId="12" xfId="0" applyNumberFormat="1" applyFont="1" applyBorder="1" applyAlignment="1">
      <alignment vertical="top" wrapText="1"/>
    </xf>
    <xf numFmtId="0" fontId="13" fillId="0" borderId="36" xfId="0" applyFont="1" applyBorder="1" applyAlignment="1">
      <alignment vertical="top" wrapText="1"/>
    </xf>
    <xf numFmtId="3" fontId="2" fillId="0" borderId="12" xfId="0" applyNumberFormat="1" applyFont="1" applyBorder="1" applyAlignment="1">
      <alignment horizontal="center" vertical="top"/>
    </xf>
    <xf numFmtId="3" fontId="2" fillId="0" borderId="24" xfId="0" applyNumberFormat="1" applyFont="1" applyBorder="1" applyAlignment="1">
      <alignment horizontal="center" vertical="top"/>
    </xf>
    <xf numFmtId="3" fontId="1" fillId="7" borderId="11" xfId="0" applyNumberFormat="1" applyFont="1" applyFill="1" applyBorder="1" applyAlignment="1">
      <alignment horizontal="left" vertical="top" wrapText="1"/>
    </xf>
    <xf numFmtId="3" fontId="1" fillId="7" borderId="35" xfId="0" applyNumberFormat="1" applyFont="1" applyFill="1" applyBorder="1" applyAlignment="1">
      <alignment horizontal="left" vertical="top" wrapText="1"/>
    </xf>
    <xf numFmtId="3" fontId="7" fillId="6" borderId="3" xfId="0" applyNumberFormat="1" applyFont="1" applyFill="1" applyBorder="1" applyAlignment="1">
      <alignment horizontal="center" vertical="top" textRotation="90" wrapText="1"/>
    </xf>
    <xf numFmtId="3" fontId="7" fillId="6" borderId="12" xfId="0" applyNumberFormat="1" applyFont="1" applyFill="1" applyBorder="1" applyAlignment="1">
      <alignment horizontal="center" vertical="top" textRotation="90" wrapText="1"/>
    </xf>
    <xf numFmtId="3" fontId="2" fillId="6" borderId="3"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1" fillId="7" borderId="17" xfId="0" applyNumberFormat="1" applyFont="1" applyFill="1" applyBorder="1" applyAlignment="1">
      <alignment horizontal="left" vertical="top" wrapText="1"/>
    </xf>
    <xf numFmtId="3" fontId="1" fillId="7" borderId="23" xfId="0" applyNumberFormat="1" applyFont="1" applyFill="1" applyBorder="1" applyAlignment="1">
      <alignment horizontal="left" vertical="top" wrapText="1"/>
    </xf>
    <xf numFmtId="3" fontId="1" fillId="7" borderId="57" xfId="0" applyNumberFormat="1" applyFont="1" applyFill="1" applyBorder="1" applyAlignment="1">
      <alignment horizontal="left" vertical="top" wrapText="1"/>
    </xf>
    <xf numFmtId="3" fontId="5" fillId="6" borderId="12" xfId="0" applyNumberFormat="1" applyFont="1" applyFill="1" applyBorder="1" applyAlignment="1">
      <alignment horizontal="center" vertical="top"/>
    </xf>
    <xf numFmtId="3" fontId="6" fillId="6" borderId="38" xfId="0" applyNumberFormat="1" applyFont="1" applyFill="1" applyBorder="1" applyAlignment="1">
      <alignment vertical="top" wrapText="1"/>
    </xf>
    <xf numFmtId="0" fontId="12" fillId="0" borderId="11" xfId="0" applyFont="1" applyBorder="1" applyAlignment="1">
      <alignment horizontal="left" vertical="top" wrapText="1"/>
    </xf>
    <xf numFmtId="3" fontId="2" fillId="0" borderId="3" xfId="0" applyNumberFormat="1" applyFont="1" applyBorder="1" applyAlignment="1">
      <alignment horizontal="center" vertical="top"/>
    </xf>
    <xf numFmtId="0" fontId="13" fillId="0" borderId="36" xfId="0" applyFont="1" applyBorder="1" applyAlignment="1">
      <alignment horizontal="left" vertical="top" wrapText="1"/>
    </xf>
    <xf numFmtId="0" fontId="13" fillId="0" borderId="1" xfId="0" applyFont="1" applyBorder="1" applyAlignment="1">
      <alignment horizontal="right" vertical="top"/>
    </xf>
    <xf numFmtId="0" fontId="1" fillId="0" borderId="2" xfId="0" applyFont="1" applyBorder="1" applyAlignment="1">
      <alignment horizontal="center" vertical="center" textRotation="90" shrinkToFit="1"/>
    </xf>
    <xf numFmtId="0" fontId="1" fillId="0" borderId="11" xfId="0" applyFont="1" applyBorder="1" applyAlignment="1">
      <alignment horizontal="center" vertical="center" textRotation="90" shrinkToFit="1"/>
    </xf>
    <xf numFmtId="0" fontId="1" fillId="0" borderId="23" xfId="0" applyFont="1" applyBorder="1" applyAlignment="1">
      <alignment horizontal="center" vertical="center" textRotation="90" shrinkToFit="1"/>
    </xf>
    <xf numFmtId="0" fontId="1" fillId="0" borderId="3" xfId="0" applyFont="1" applyBorder="1" applyAlignment="1">
      <alignment horizontal="center" vertical="center" textRotation="90" shrinkToFit="1"/>
    </xf>
    <xf numFmtId="0" fontId="1" fillId="0" borderId="12" xfId="0" applyFont="1" applyBorder="1" applyAlignment="1">
      <alignment horizontal="center" vertical="center" textRotation="90" shrinkToFit="1"/>
    </xf>
    <xf numFmtId="0" fontId="1" fillId="0" borderId="24" xfId="0" applyFont="1" applyBorder="1" applyAlignment="1">
      <alignment horizontal="center" vertical="center" textRotation="90" shrinkToFit="1"/>
    </xf>
    <xf numFmtId="0" fontId="1" fillId="0" borderId="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6" borderId="3" xfId="0" applyFont="1" applyFill="1" applyBorder="1" applyAlignment="1">
      <alignment horizontal="center" vertical="center" textRotation="90" wrapText="1" shrinkToFit="1"/>
    </xf>
    <xf numFmtId="0" fontId="1" fillId="6" borderId="12" xfId="0" applyFont="1" applyFill="1" applyBorder="1" applyAlignment="1">
      <alignment horizontal="center" vertical="center" textRotation="90" wrapText="1" shrinkToFit="1"/>
    </xf>
    <xf numFmtId="0" fontId="1" fillId="6" borderId="24" xfId="0" applyFont="1" applyFill="1" applyBorder="1" applyAlignment="1">
      <alignment horizontal="center" vertical="center" textRotation="90" wrapText="1" shrinkToFit="1"/>
    </xf>
    <xf numFmtId="0" fontId="1" fillId="0" borderId="6" xfId="0" applyNumberFormat="1" applyFont="1" applyBorder="1" applyAlignment="1">
      <alignment horizontal="center" vertical="center" textRotation="90" shrinkToFit="1"/>
    </xf>
    <xf numFmtId="0" fontId="1" fillId="0" borderId="15" xfId="0" applyNumberFormat="1" applyFont="1" applyBorder="1" applyAlignment="1">
      <alignment horizontal="center" vertical="center" textRotation="90" shrinkToFit="1"/>
    </xf>
    <xf numFmtId="0" fontId="1" fillId="0" borderId="27" xfId="0" applyNumberFormat="1" applyFont="1" applyBorder="1" applyAlignment="1">
      <alignment horizontal="center" vertical="center" textRotation="90" shrinkToFit="1"/>
    </xf>
    <xf numFmtId="0" fontId="1" fillId="0" borderId="7" xfId="0" applyFont="1" applyBorder="1" applyAlignment="1">
      <alignment horizontal="center" vertical="center" textRotation="90" shrinkToFit="1"/>
    </xf>
    <xf numFmtId="0" fontId="1" fillId="0" borderId="16" xfId="0" applyFont="1" applyBorder="1" applyAlignment="1">
      <alignment horizontal="center" vertical="center" textRotation="90" shrinkToFit="1"/>
    </xf>
    <xf numFmtId="0" fontId="1" fillId="0" borderId="28" xfId="0" applyFont="1" applyBorder="1" applyAlignment="1">
      <alignment horizontal="center" vertical="center" textRotation="90" shrinkToFit="1"/>
    </xf>
    <xf numFmtId="164" fontId="1" fillId="0" borderId="5" xfId="0" applyNumberFormat="1"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1" fillId="0" borderId="6" xfId="0" applyFont="1" applyBorder="1" applyAlignment="1">
      <alignment horizontal="center" vertical="center" textRotation="90" shrinkToFit="1"/>
    </xf>
    <xf numFmtId="0" fontId="1" fillId="0" borderId="15" xfId="0" applyFont="1" applyBorder="1" applyAlignment="1">
      <alignment horizontal="center" vertical="center" textRotation="90" shrinkToFit="1"/>
    </xf>
    <xf numFmtId="0" fontId="1" fillId="0" borderId="27" xfId="0" applyFont="1" applyBorder="1" applyAlignment="1">
      <alignment horizontal="center" vertical="center" textRotation="90" shrinkToFit="1"/>
    </xf>
    <xf numFmtId="3" fontId="2" fillId="6" borderId="12" xfId="0" applyNumberFormat="1" applyFont="1" applyFill="1" applyBorder="1" applyAlignment="1">
      <alignment vertical="top" wrapText="1"/>
    </xf>
    <xf numFmtId="0" fontId="17" fillId="6" borderId="36" xfId="0" applyFont="1" applyFill="1" applyBorder="1" applyAlignment="1">
      <alignment horizontal="center" vertical="center" textRotation="90" wrapText="1"/>
    </xf>
    <xf numFmtId="0" fontId="13" fillId="6" borderId="36" xfId="0" applyFont="1" applyFill="1" applyBorder="1" applyAlignment="1">
      <alignment horizontal="left" vertical="top" wrapText="1"/>
    </xf>
    <xf numFmtId="0" fontId="14" fillId="6" borderId="12" xfId="0" applyFont="1" applyFill="1" applyBorder="1" applyAlignment="1">
      <alignment vertical="top" wrapText="1"/>
    </xf>
    <xf numFmtId="0" fontId="22" fillId="6" borderId="12" xfId="0" applyFont="1" applyFill="1" applyBorder="1" applyAlignment="1">
      <alignment vertical="top" wrapText="1"/>
    </xf>
    <xf numFmtId="0" fontId="22" fillId="6" borderId="36" xfId="0" applyFont="1" applyFill="1" applyBorder="1" applyAlignment="1">
      <alignment vertical="top" wrapText="1"/>
    </xf>
    <xf numFmtId="0" fontId="0" fillId="0" borderId="35" xfId="0" applyBorder="1" applyAlignment="1">
      <alignment horizontal="left" vertical="top" wrapText="1"/>
    </xf>
    <xf numFmtId="0" fontId="12" fillId="6" borderId="11" xfId="0" applyFont="1" applyFill="1" applyBorder="1" applyAlignment="1">
      <alignment vertical="top" wrapText="1"/>
    </xf>
    <xf numFmtId="0" fontId="31" fillId="0" borderId="12" xfId="0" applyFont="1" applyFill="1" applyBorder="1" applyAlignment="1">
      <alignment horizontal="center" vertical="center" textRotation="90" wrapText="1"/>
    </xf>
    <xf numFmtId="0" fontId="32" fillId="0" borderId="12" xfId="0" applyFont="1" applyBorder="1" applyAlignment="1">
      <alignment horizontal="center" vertical="center" textRotation="90" wrapText="1"/>
    </xf>
    <xf numFmtId="0" fontId="32" fillId="0" borderId="36" xfId="0" applyFont="1" applyBorder="1" applyAlignment="1">
      <alignment horizontal="center" vertical="center" textRotation="90" wrapText="1"/>
    </xf>
    <xf numFmtId="0" fontId="0" fillId="6" borderId="11" xfId="0" applyFill="1" applyBorder="1" applyAlignment="1">
      <alignment horizontal="left" vertical="top" wrapText="1"/>
    </xf>
    <xf numFmtId="3" fontId="1" fillId="7" borderId="38" xfId="0" applyNumberFormat="1" applyFont="1" applyFill="1" applyBorder="1" applyAlignment="1">
      <alignment horizontal="left" vertical="center" textRotation="90" wrapText="1"/>
    </xf>
    <xf numFmtId="3" fontId="1" fillId="7" borderId="12" xfId="0" applyNumberFormat="1" applyFont="1" applyFill="1" applyBorder="1" applyAlignment="1">
      <alignment horizontal="left" vertical="center" textRotation="90" wrapText="1"/>
    </xf>
    <xf numFmtId="3" fontId="17" fillId="0" borderId="12" xfId="0" applyNumberFormat="1" applyFont="1" applyBorder="1" applyAlignment="1">
      <alignment vertical="center" textRotation="90" wrapText="1"/>
    </xf>
    <xf numFmtId="3" fontId="8" fillId="0" borderId="43" xfId="0" applyNumberFormat="1" applyFont="1" applyFill="1" applyBorder="1" applyAlignment="1">
      <alignment horizontal="center" vertical="top"/>
    </xf>
    <xf numFmtId="3" fontId="17" fillId="6" borderId="36" xfId="0" applyNumberFormat="1" applyFont="1" applyFill="1" applyBorder="1" applyAlignment="1">
      <alignment vertical="center" textRotation="90" wrapText="1"/>
    </xf>
    <xf numFmtId="0" fontId="13" fillId="0" borderId="11" xfId="0" applyFont="1" applyBorder="1" applyAlignment="1">
      <alignment vertical="top" wrapText="1"/>
    </xf>
    <xf numFmtId="3" fontId="1" fillId="6" borderId="69"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0" fontId="17" fillId="0" borderId="11" xfId="0" applyFont="1" applyBorder="1" applyAlignment="1">
      <alignment horizontal="left" vertical="top" wrapText="1"/>
    </xf>
    <xf numFmtId="49" fontId="1" fillId="7" borderId="0" xfId="0" applyNumberFormat="1" applyFont="1" applyFill="1" applyBorder="1" applyAlignment="1">
      <alignment horizontal="center" vertical="top" textRotation="91" wrapText="1"/>
    </xf>
    <xf numFmtId="49" fontId="17" fillId="0" borderId="1" xfId="0" applyNumberFormat="1" applyFont="1" applyBorder="1" applyAlignment="1">
      <alignment horizontal="center" vertical="top" textRotation="91" wrapText="1"/>
    </xf>
    <xf numFmtId="3" fontId="9" fillId="6" borderId="33" xfId="0" applyNumberFormat="1" applyFont="1" applyFill="1" applyBorder="1" applyAlignment="1">
      <alignment horizontal="left" vertical="top" wrapText="1"/>
    </xf>
  </cellXfs>
  <cellStyles count="4">
    <cellStyle name="Excel Built-in Normal" xfId="3"/>
    <cellStyle name="Įprastas" xfId="0" builtinId="0"/>
    <cellStyle name="Įprastas 2" xfId="1"/>
    <cellStyle name="Kablelis" xfId="2" builtinId="3"/>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2"/>
  <sheetViews>
    <sheetView tabSelected="1" zoomScaleNormal="100" zoomScaleSheetLayoutView="100" workbookViewId="0">
      <selection activeCell="W22" sqref="W22"/>
    </sheetView>
  </sheetViews>
  <sheetFormatPr defaultColWidth="9.140625" defaultRowHeight="12.75" x14ac:dyDescent="0.2"/>
  <cols>
    <col min="1" max="1" width="2.85546875" style="394" customWidth="1"/>
    <col min="2" max="2" width="3.140625" style="394" customWidth="1"/>
    <col min="3" max="3" width="2.85546875" style="394" customWidth="1"/>
    <col min="4" max="4" width="32.85546875" style="394" customWidth="1"/>
    <col min="5" max="5" width="3.7109375" style="394" customWidth="1"/>
    <col min="6" max="6" width="3.85546875" style="394" customWidth="1"/>
    <col min="7" max="7" width="8.5703125" style="394" customWidth="1"/>
    <col min="8" max="10" width="9.140625" style="394" customWidth="1"/>
    <col min="11" max="11" width="34" style="394" customWidth="1"/>
    <col min="12" max="12" width="4.7109375" style="394" customWidth="1"/>
    <col min="13" max="14" width="4.42578125" style="394" customWidth="1"/>
    <col min="15" max="16384" width="9.140625" style="394"/>
  </cols>
  <sheetData>
    <row r="1" spans="1:30" s="1" customFormat="1" ht="33" customHeight="1" x14ac:dyDescent="0.25">
      <c r="A1" s="203"/>
      <c r="B1" s="204"/>
      <c r="C1" s="1047"/>
      <c r="E1" s="205"/>
      <c r="F1" s="206"/>
      <c r="G1" s="206"/>
      <c r="H1" s="207"/>
      <c r="I1" s="208"/>
      <c r="J1" s="208"/>
      <c r="K1" s="1318" t="s">
        <v>258</v>
      </c>
      <c r="L1" s="1318"/>
      <c r="M1" s="1318"/>
      <c r="N1" s="1319"/>
      <c r="O1" s="42"/>
      <c r="P1" s="42"/>
      <c r="Q1" s="42"/>
      <c r="R1" s="42"/>
      <c r="S1" s="42"/>
      <c r="T1" s="42"/>
      <c r="U1" s="42"/>
      <c r="V1" s="42"/>
      <c r="W1" s="42"/>
      <c r="X1" s="42"/>
      <c r="Y1" s="42"/>
      <c r="Z1" s="42"/>
      <c r="AA1" s="42"/>
      <c r="AB1" s="42"/>
      <c r="AC1" s="42"/>
      <c r="AD1" s="42"/>
    </row>
    <row r="2" spans="1:30" s="1" customFormat="1" ht="15" customHeight="1" x14ac:dyDescent="0.25">
      <c r="A2" s="203"/>
      <c r="B2" s="204"/>
      <c r="C2" s="1047"/>
      <c r="E2" s="205"/>
      <c r="F2" s="206"/>
      <c r="G2" s="206"/>
      <c r="H2" s="207"/>
      <c r="I2" s="208"/>
      <c r="J2" s="208"/>
      <c r="K2" s="1083" t="s">
        <v>255</v>
      </c>
      <c r="L2" s="1083"/>
      <c r="M2" s="1083"/>
      <c r="N2" s="1084"/>
      <c r="O2" s="42"/>
      <c r="P2" s="42"/>
      <c r="Q2" s="42"/>
      <c r="R2" s="42"/>
      <c r="S2" s="42"/>
      <c r="T2" s="42"/>
      <c r="U2" s="42"/>
      <c r="V2" s="42"/>
      <c r="W2" s="42"/>
      <c r="X2" s="42"/>
      <c r="Y2" s="42"/>
      <c r="Z2" s="42"/>
      <c r="AA2" s="42"/>
      <c r="AB2" s="42"/>
      <c r="AC2" s="42"/>
      <c r="AD2" s="42"/>
    </row>
    <row r="3" spans="1:30" s="1" customFormat="1" ht="11.25" customHeight="1" x14ac:dyDescent="0.25">
      <c r="A3" s="203"/>
      <c r="B3" s="204"/>
      <c r="C3" s="1047"/>
      <c r="E3" s="205"/>
      <c r="F3" s="206"/>
      <c r="G3" s="206"/>
      <c r="H3" s="207"/>
      <c r="I3" s="208"/>
      <c r="J3" s="208"/>
      <c r="K3" s="449"/>
      <c r="L3" s="449"/>
      <c r="M3" s="449"/>
      <c r="O3" s="42"/>
      <c r="P3" s="42"/>
      <c r="Q3" s="42"/>
      <c r="R3" s="42"/>
      <c r="S3" s="42"/>
      <c r="T3" s="42"/>
      <c r="U3" s="42"/>
      <c r="V3" s="42"/>
      <c r="W3" s="42"/>
      <c r="X3" s="42"/>
      <c r="Y3" s="42"/>
      <c r="Z3" s="42"/>
      <c r="AA3" s="42"/>
      <c r="AB3" s="42"/>
      <c r="AC3" s="42"/>
      <c r="AD3" s="42"/>
    </row>
    <row r="4" spans="1:30" ht="14.25" customHeight="1" x14ac:dyDescent="0.25">
      <c r="K4" s="1089"/>
      <c r="L4" s="1090"/>
      <c r="M4" s="1090"/>
      <c r="N4" s="1090"/>
    </row>
    <row r="5" spans="1:30" s="311" customFormat="1" ht="15.75" x14ac:dyDescent="0.25">
      <c r="A5" s="1091" t="s">
        <v>254</v>
      </c>
      <c r="B5" s="1091"/>
      <c r="C5" s="1091"/>
      <c r="D5" s="1091"/>
      <c r="E5" s="1091"/>
      <c r="F5" s="1091"/>
      <c r="G5" s="1091"/>
      <c r="H5" s="1091"/>
      <c r="I5" s="1091"/>
      <c r="J5" s="1091"/>
      <c r="K5" s="1091"/>
      <c r="L5" s="1091"/>
      <c r="M5" s="1091"/>
      <c r="N5" s="1091"/>
    </row>
    <row r="6" spans="1:30" s="311" customFormat="1" ht="15.75" x14ac:dyDescent="0.25">
      <c r="A6" s="1092" t="s">
        <v>0</v>
      </c>
      <c r="B6" s="1092"/>
      <c r="C6" s="1092"/>
      <c r="D6" s="1092"/>
      <c r="E6" s="1092"/>
      <c r="F6" s="1092"/>
      <c r="G6" s="1092"/>
      <c r="H6" s="1092"/>
      <c r="I6" s="1092"/>
      <c r="J6" s="1092"/>
      <c r="K6" s="1092"/>
      <c r="L6" s="1092"/>
      <c r="M6" s="1092"/>
      <c r="N6" s="1092"/>
    </row>
    <row r="7" spans="1:30" s="311" customFormat="1" ht="15.75" x14ac:dyDescent="0.25">
      <c r="A7" s="1093" t="s">
        <v>1</v>
      </c>
      <c r="B7" s="1093"/>
      <c r="C7" s="1093"/>
      <c r="D7" s="1093"/>
      <c r="E7" s="1093"/>
      <c r="F7" s="1093"/>
      <c r="G7" s="1093"/>
      <c r="H7" s="1093"/>
      <c r="I7" s="1093"/>
      <c r="J7" s="1093"/>
      <c r="K7" s="1093"/>
      <c r="L7" s="1093"/>
      <c r="M7" s="1093"/>
      <c r="N7" s="1093"/>
    </row>
    <row r="8" spans="1:30" s="311" customFormat="1" ht="13.5" thickBot="1" x14ac:dyDescent="0.3">
      <c r="A8" s="1"/>
      <c r="B8" s="1"/>
      <c r="C8" s="1"/>
      <c r="D8" s="1"/>
      <c r="E8" s="1"/>
      <c r="F8" s="2"/>
      <c r="G8" s="206"/>
      <c r="H8" s="206"/>
      <c r="I8" s="206"/>
      <c r="J8" s="206"/>
      <c r="K8" s="1094" t="s">
        <v>85</v>
      </c>
      <c r="L8" s="1094"/>
      <c r="M8" s="1094"/>
      <c r="N8" s="1095"/>
    </row>
    <row r="9" spans="1:30" s="311" customFormat="1" ht="50.25" customHeight="1" x14ac:dyDescent="0.25">
      <c r="A9" s="1096" t="s">
        <v>2</v>
      </c>
      <c r="B9" s="1099" t="s">
        <v>3</v>
      </c>
      <c r="C9" s="1099" t="s">
        <v>4</v>
      </c>
      <c r="D9" s="1102" t="s">
        <v>6</v>
      </c>
      <c r="E9" s="1118" t="s">
        <v>7</v>
      </c>
      <c r="F9" s="1121" t="s">
        <v>8</v>
      </c>
      <c r="G9" s="1124" t="s">
        <v>10</v>
      </c>
      <c r="H9" s="1127" t="s">
        <v>253</v>
      </c>
      <c r="I9" s="1105" t="s">
        <v>126</v>
      </c>
      <c r="J9" s="1105" t="s">
        <v>201</v>
      </c>
      <c r="K9" s="1108" t="s">
        <v>11</v>
      </c>
      <c r="L9" s="1109"/>
      <c r="M9" s="1109"/>
      <c r="N9" s="1110"/>
    </row>
    <row r="10" spans="1:30" s="311" customFormat="1" ht="18.75" customHeight="1" x14ac:dyDescent="0.25">
      <c r="A10" s="1097"/>
      <c r="B10" s="1100"/>
      <c r="C10" s="1100"/>
      <c r="D10" s="1103"/>
      <c r="E10" s="1119"/>
      <c r="F10" s="1122"/>
      <c r="G10" s="1125"/>
      <c r="H10" s="1128"/>
      <c r="I10" s="1106"/>
      <c r="J10" s="1106"/>
      <c r="K10" s="1111" t="s">
        <v>6</v>
      </c>
      <c r="L10" s="1113" t="s">
        <v>177</v>
      </c>
      <c r="M10" s="1113"/>
      <c r="N10" s="1114"/>
    </row>
    <row r="11" spans="1:30" s="311" customFormat="1" ht="49.5" customHeight="1" thickBot="1" x14ac:dyDescent="0.3">
      <c r="A11" s="1098"/>
      <c r="B11" s="1101"/>
      <c r="C11" s="1101"/>
      <c r="D11" s="1104"/>
      <c r="E11" s="1120"/>
      <c r="F11" s="1123"/>
      <c r="G11" s="1126"/>
      <c r="H11" s="1129"/>
      <c r="I11" s="1107"/>
      <c r="J11" s="1107"/>
      <c r="K11" s="1112"/>
      <c r="L11" s="88" t="s">
        <v>98</v>
      </c>
      <c r="M11" s="88" t="s">
        <v>127</v>
      </c>
      <c r="N11" s="89" t="s">
        <v>202</v>
      </c>
    </row>
    <row r="12" spans="1:30" s="3" customFormat="1" ht="13.5" customHeight="1" x14ac:dyDescent="0.2">
      <c r="A12" s="1115" t="s">
        <v>12</v>
      </c>
      <c r="B12" s="1116"/>
      <c r="C12" s="1116"/>
      <c r="D12" s="1116"/>
      <c r="E12" s="1116"/>
      <c r="F12" s="1116"/>
      <c r="G12" s="1116"/>
      <c r="H12" s="1116"/>
      <c r="I12" s="1116"/>
      <c r="J12" s="1116"/>
      <c r="K12" s="1116"/>
      <c r="L12" s="1116"/>
      <c r="M12" s="1116"/>
      <c r="N12" s="1117"/>
    </row>
    <row r="13" spans="1:30" s="3" customFormat="1" x14ac:dyDescent="0.2">
      <c r="A13" s="1139" t="s">
        <v>13</v>
      </c>
      <c r="B13" s="1140"/>
      <c r="C13" s="1140"/>
      <c r="D13" s="1140"/>
      <c r="E13" s="1140"/>
      <c r="F13" s="1140"/>
      <c r="G13" s="1140"/>
      <c r="H13" s="1140"/>
      <c r="I13" s="1140"/>
      <c r="J13" s="1140"/>
      <c r="K13" s="1140"/>
      <c r="L13" s="1140"/>
      <c r="M13" s="1140"/>
      <c r="N13" s="1141"/>
    </row>
    <row r="14" spans="1:30" s="311" customFormat="1" ht="15" customHeight="1" x14ac:dyDescent="0.25">
      <c r="A14" s="4" t="s">
        <v>14</v>
      </c>
      <c r="B14" s="1142" t="s">
        <v>15</v>
      </c>
      <c r="C14" s="1143"/>
      <c r="D14" s="1143"/>
      <c r="E14" s="1143"/>
      <c r="F14" s="1143"/>
      <c r="G14" s="1143"/>
      <c r="H14" s="1143"/>
      <c r="I14" s="1143"/>
      <c r="J14" s="1143"/>
      <c r="K14" s="1143"/>
      <c r="L14" s="1143"/>
      <c r="M14" s="1143"/>
      <c r="N14" s="1144"/>
    </row>
    <row r="15" spans="1:30" s="311" customFormat="1" ht="14.25" customHeight="1" x14ac:dyDescent="0.25">
      <c r="A15" s="5" t="s">
        <v>14</v>
      </c>
      <c r="B15" s="6" t="s">
        <v>14</v>
      </c>
      <c r="C15" s="1145" t="s">
        <v>16</v>
      </c>
      <c r="D15" s="1146"/>
      <c r="E15" s="1146"/>
      <c r="F15" s="1146"/>
      <c r="G15" s="1147"/>
      <c r="H15" s="1147"/>
      <c r="I15" s="1147"/>
      <c r="J15" s="1147"/>
      <c r="K15" s="1146"/>
      <c r="L15" s="1146"/>
      <c r="M15" s="1146"/>
      <c r="N15" s="1148"/>
    </row>
    <row r="16" spans="1:30" s="311" customFormat="1" ht="13.5" customHeight="1" x14ac:dyDescent="0.25">
      <c r="A16" s="7" t="s">
        <v>14</v>
      </c>
      <c r="B16" s="8" t="s">
        <v>14</v>
      </c>
      <c r="C16" s="9" t="s">
        <v>14</v>
      </c>
      <c r="D16" s="1159" t="s">
        <v>17</v>
      </c>
      <c r="E16" s="1149" t="s">
        <v>18</v>
      </c>
      <c r="F16" s="1151" t="s">
        <v>20</v>
      </c>
      <c r="G16" s="986" t="s">
        <v>23</v>
      </c>
      <c r="H16" s="76">
        <v>4850</v>
      </c>
      <c r="I16" s="49">
        <v>4850</v>
      </c>
      <c r="J16" s="49">
        <v>4850</v>
      </c>
      <c r="K16" s="336"/>
      <c r="L16" s="216"/>
      <c r="M16" s="456"/>
      <c r="N16" s="491"/>
    </row>
    <row r="17" spans="1:15" s="311" customFormat="1" ht="14.25" customHeight="1" x14ac:dyDescent="0.25">
      <c r="A17" s="7"/>
      <c r="B17" s="8"/>
      <c r="C17" s="9"/>
      <c r="D17" s="1160"/>
      <c r="E17" s="1149"/>
      <c r="F17" s="1151"/>
      <c r="G17" s="81" t="s">
        <v>24</v>
      </c>
      <c r="H17" s="53">
        <v>419.6</v>
      </c>
      <c r="I17" s="50">
        <v>424.1</v>
      </c>
      <c r="J17" s="50">
        <v>428.6</v>
      </c>
      <c r="K17" s="340"/>
      <c r="L17" s="114"/>
      <c r="M17" s="670"/>
      <c r="N17" s="985"/>
    </row>
    <row r="18" spans="1:15" s="311" customFormat="1" ht="14.25" customHeight="1" x14ac:dyDescent="0.25">
      <c r="A18" s="7"/>
      <c r="B18" s="8"/>
      <c r="C18" s="9"/>
      <c r="D18" s="1153" t="s">
        <v>21</v>
      </c>
      <c r="E18" s="1149"/>
      <c r="F18" s="1151"/>
      <c r="G18" s="210"/>
      <c r="H18" s="147"/>
      <c r="I18" s="46"/>
      <c r="J18" s="46"/>
      <c r="K18" s="1155" t="s">
        <v>103</v>
      </c>
      <c r="L18" s="188" t="s">
        <v>129</v>
      </c>
      <c r="M18" s="227" t="s">
        <v>129</v>
      </c>
      <c r="N18" s="220" t="s">
        <v>129</v>
      </c>
    </row>
    <row r="19" spans="1:15" s="311" customFormat="1" ht="13.5" customHeight="1" x14ac:dyDescent="0.25">
      <c r="A19" s="7"/>
      <c r="B19" s="8"/>
      <c r="C19" s="9"/>
      <c r="D19" s="1154"/>
      <c r="E19" s="1149"/>
      <c r="F19" s="1151"/>
      <c r="G19" s="210"/>
      <c r="H19" s="51"/>
      <c r="I19" s="46"/>
      <c r="J19" s="46"/>
      <c r="K19" s="1156"/>
      <c r="L19" s="188"/>
      <c r="M19" s="227"/>
      <c r="N19" s="220"/>
    </row>
    <row r="20" spans="1:15" s="311" customFormat="1" ht="20.25" customHeight="1" x14ac:dyDescent="0.25">
      <c r="A20" s="7"/>
      <c r="B20" s="8"/>
      <c r="C20" s="9"/>
      <c r="D20" s="1157" t="s">
        <v>25</v>
      </c>
      <c r="E20" s="1149"/>
      <c r="F20" s="1151"/>
      <c r="G20" s="81"/>
      <c r="H20" s="53"/>
      <c r="I20" s="50"/>
      <c r="J20" s="50"/>
      <c r="K20" s="1130" t="s">
        <v>103</v>
      </c>
      <c r="L20" s="121" t="s">
        <v>220</v>
      </c>
      <c r="M20" s="226" t="s">
        <v>221</v>
      </c>
      <c r="N20" s="219" t="s">
        <v>222</v>
      </c>
    </row>
    <row r="21" spans="1:15" s="311" customFormat="1" ht="15" customHeight="1" thickBot="1" x14ac:dyDescent="0.3">
      <c r="A21" s="12"/>
      <c r="B21" s="13"/>
      <c r="C21" s="179"/>
      <c r="D21" s="1158"/>
      <c r="E21" s="1150"/>
      <c r="F21" s="1152"/>
      <c r="G21" s="371" t="s">
        <v>27</v>
      </c>
      <c r="H21" s="270">
        <f>SUM(H16:H20)</f>
        <v>5269.6</v>
      </c>
      <c r="I21" s="149">
        <f>SUM(I16:I20)</f>
        <v>5274.1</v>
      </c>
      <c r="J21" s="149">
        <f>SUM(J16:J20)</f>
        <v>5278.6</v>
      </c>
      <c r="K21" s="1131"/>
      <c r="L21" s="100"/>
      <c r="M21" s="228"/>
      <c r="N21" s="221"/>
    </row>
    <row r="22" spans="1:15" s="311" customFormat="1" ht="15" customHeight="1" x14ac:dyDescent="0.25">
      <c r="A22" s="7" t="s">
        <v>14</v>
      </c>
      <c r="B22" s="8" t="s">
        <v>14</v>
      </c>
      <c r="C22" s="180" t="s">
        <v>28</v>
      </c>
      <c r="D22" s="1161" t="s">
        <v>29</v>
      </c>
      <c r="E22" s="323" t="s">
        <v>18</v>
      </c>
      <c r="F22" s="987" t="s">
        <v>20</v>
      </c>
      <c r="G22" s="335" t="s">
        <v>30</v>
      </c>
      <c r="H22" s="193">
        <v>60</v>
      </c>
      <c r="I22" s="129">
        <v>78.5</v>
      </c>
      <c r="J22" s="193">
        <v>78.5</v>
      </c>
      <c r="K22" s="977"/>
      <c r="L22" s="101"/>
      <c r="M22" s="298"/>
      <c r="N22" s="328"/>
    </row>
    <row r="23" spans="1:15" s="311" customFormat="1" ht="22.5" customHeight="1" x14ac:dyDescent="0.25">
      <c r="A23" s="7"/>
      <c r="B23" s="8"/>
      <c r="C23" s="180"/>
      <c r="D23" s="1162"/>
      <c r="E23" s="325"/>
      <c r="F23" s="973"/>
      <c r="G23" s="210" t="s">
        <v>35</v>
      </c>
      <c r="H23" s="45">
        <f>18.5</f>
        <v>18.5</v>
      </c>
      <c r="I23" s="46"/>
      <c r="J23" s="46"/>
      <c r="K23" s="978"/>
      <c r="L23" s="99"/>
      <c r="M23" s="92"/>
      <c r="N23" s="157"/>
    </row>
    <row r="24" spans="1:15" s="311" customFormat="1" ht="26.25" customHeight="1" x14ac:dyDescent="0.25">
      <c r="A24" s="1132"/>
      <c r="B24" s="1133"/>
      <c r="C24" s="1134"/>
      <c r="D24" s="1135" t="s">
        <v>31</v>
      </c>
      <c r="E24" s="1137"/>
      <c r="F24" s="1138"/>
      <c r="G24" s="294"/>
      <c r="H24" s="74"/>
      <c r="I24" s="49"/>
      <c r="J24" s="49"/>
      <c r="K24" s="16" t="s">
        <v>223</v>
      </c>
      <c r="L24" s="232" t="s">
        <v>224</v>
      </c>
      <c r="M24" s="217" t="s">
        <v>224</v>
      </c>
      <c r="N24" s="139" t="s">
        <v>224</v>
      </c>
      <c r="O24" s="688"/>
    </row>
    <row r="25" spans="1:15" s="311" customFormat="1" ht="16.5" customHeight="1" x14ac:dyDescent="0.25">
      <c r="A25" s="1132"/>
      <c r="B25" s="1133"/>
      <c r="C25" s="1134"/>
      <c r="D25" s="1136"/>
      <c r="E25" s="1137"/>
      <c r="F25" s="1138"/>
      <c r="G25" s="210"/>
      <c r="H25" s="45"/>
      <c r="I25" s="46"/>
      <c r="J25" s="46"/>
      <c r="K25" s="17" t="s">
        <v>33</v>
      </c>
      <c r="L25" s="98">
        <v>166</v>
      </c>
      <c r="M25" s="91">
        <v>166</v>
      </c>
      <c r="N25" s="140">
        <v>166</v>
      </c>
      <c r="O25" s="688"/>
    </row>
    <row r="26" spans="1:15" s="311" customFormat="1" ht="12.75" customHeight="1" x14ac:dyDescent="0.25">
      <c r="A26" s="1132"/>
      <c r="B26" s="1133"/>
      <c r="C26" s="1134"/>
      <c r="D26" s="961" t="s">
        <v>34</v>
      </c>
      <c r="E26" s="1137"/>
      <c r="F26" s="1138"/>
      <c r="G26" s="210"/>
      <c r="H26" s="45"/>
      <c r="I26" s="46"/>
      <c r="J26" s="46"/>
      <c r="K26" s="1040" t="s">
        <v>226</v>
      </c>
      <c r="L26" s="121" t="s">
        <v>228</v>
      </c>
      <c r="M26" s="331" t="s">
        <v>228</v>
      </c>
      <c r="N26" s="332" t="s">
        <v>228</v>
      </c>
    </row>
    <row r="27" spans="1:15" s="311" customFormat="1" ht="7.5" customHeight="1" x14ac:dyDescent="0.25">
      <c r="A27" s="925"/>
      <c r="B27" s="943"/>
      <c r="C27" s="953"/>
      <c r="D27" s="1049"/>
      <c r="E27" s="950"/>
      <c r="F27" s="949"/>
      <c r="G27" s="81"/>
      <c r="H27" s="45"/>
      <c r="I27" s="46"/>
      <c r="J27" s="46"/>
      <c r="K27" s="1065"/>
      <c r="L27" s="122"/>
      <c r="M27" s="276"/>
      <c r="N27" s="680"/>
    </row>
    <row r="28" spans="1:15" s="311" customFormat="1" ht="18" customHeight="1" thickBot="1" x14ac:dyDescent="0.3">
      <c r="A28" s="926"/>
      <c r="B28" s="948"/>
      <c r="C28" s="954"/>
      <c r="D28" s="1042"/>
      <c r="E28" s="794"/>
      <c r="F28" s="795"/>
      <c r="G28" s="371" t="s">
        <v>27</v>
      </c>
      <c r="H28" s="78">
        <f>SUM(H22:H27)</f>
        <v>78.5</v>
      </c>
      <c r="I28" s="47">
        <f>SUM(I22:I27)</f>
        <v>78.5</v>
      </c>
      <c r="J28" s="47">
        <f>SUM(J22:J27)</f>
        <v>78.5</v>
      </c>
      <c r="K28" s="952"/>
      <c r="L28" s="100"/>
      <c r="M28" s="230"/>
      <c r="N28" s="223"/>
    </row>
    <row r="29" spans="1:15" s="311" customFormat="1" ht="29.25" customHeight="1" x14ac:dyDescent="0.25">
      <c r="A29" s="1163" t="s">
        <v>14</v>
      </c>
      <c r="B29" s="1164" t="s">
        <v>14</v>
      </c>
      <c r="C29" s="1175" t="s">
        <v>36</v>
      </c>
      <c r="D29" s="1177" t="s">
        <v>37</v>
      </c>
      <c r="E29" s="1178" t="s">
        <v>18</v>
      </c>
      <c r="F29" s="1179" t="s">
        <v>20</v>
      </c>
      <c r="G29" s="161" t="s">
        <v>24</v>
      </c>
      <c r="H29" s="129">
        <f>19.1+21.4</f>
        <v>40.5</v>
      </c>
      <c r="I29" s="129"/>
      <c r="J29" s="129"/>
      <c r="K29" s="941" t="s">
        <v>231</v>
      </c>
      <c r="L29" s="339">
        <v>4</v>
      </c>
      <c r="M29" s="671">
        <v>5</v>
      </c>
      <c r="N29" s="224">
        <v>5</v>
      </c>
    </row>
    <row r="30" spans="1:15" s="311" customFormat="1" ht="25.5" customHeight="1" x14ac:dyDescent="0.25">
      <c r="A30" s="1132"/>
      <c r="B30" s="1133"/>
      <c r="C30" s="1134"/>
      <c r="D30" s="1157"/>
      <c r="E30" s="1149"/>
      <c r="F30" s="1151"/>
      <c r="G30" s="162" t="s">
        <v>23</v>
      </c>
      <c r="H30" s="46"/>
      <c r="I30" s="46">
        <v>25</v>
      </c>
      <c r="J30" s="46">
        <v>25</v>
      </c>
      <c r="K30" s="955" t="s">
        <v>192</v>
      </c>
      <c r="L30" s="309">
        <v>112</v>
      </c>
      <c r="M30" s="457"/>
      <c r="N30" s="444"/>
    </row>
    <row r="31" spans="1:15" s="311" customFormat="1" ht="15.75" customHeight="1" thickBot="1" x14ac:dyDescent="0.3">
      <c r="A31" s="1132"/>
      <c r="B31" s="1174"/>
      <c r="C31" s="1176"/>
      <c r="D31" s="1158"/>
      <c r="E31" s="1150"/>
      <c r="F31" s="1152"/>
      <c r="G31" s="366" t="s">
        <v>27</v>
      </c>
      <c r="H31" s="78">
        <f>SUM(H29:H30)</f>
        <v>40.5</v>
      </c>
      <c r="I31" s="47">
        <f>SUM(I29:I30)</f>
        <v>25</v>
      </c>
      <c r="J31" s="78">
        <f>SUM(J29:J30)</f>
        <v>25</v>
      </c>
      <c r="K31" s="952"/>
      <c r="L31" s="310"/>
      <c r="M31" s="218"/>
      <c r="N31" s="225"/>
    </row>
    <row r="32" spans="1:15" s="311" customFormat="1" ht="24.75" customHeight="1" x14ac:dyDescent="0.25">
      <c r="A32" s="1163" t="s">
        <v>14</v>
      </c>
      <c r="B32" s="1164" t="s">
        <v>14</v>
      </c>
      <c r="C32" s="1165" t="s">
        <v>38</v>
      </c>
      <c r="D32" s="1167" t="s">
        <v>194</v>
      </c>
      <c r="E32" s="868"/>
      <c r="F32" s="1169">
        <v>6</v>
      </c>
      <c r="G32" s="335" t="s">
        <v>35</v>
      </c>
      <c r="H32" s="129">
        <v>8</v>
      </c>
      <c r="I32" s="988"/>
      <c r="J32" s="372"/>
      <c r="K32" s="951" t="s">
        <v>195</v>
      </c>
      <c r="L32" s="231">
        <v>28</v>
      </c>
      <c r="M32" s="458"/>
      <c r="N32" s="328"/>
    </row>
    <row r="33" spans="1:14" s="311" customFormat="1" ht="39" customHeight="1" x14ac:dyDescent="0.25">
      <c r="A33" s="1132"/>
      <c r="B33" s="1133"/>
      <c r="C33" s="1166"/>
      <c r="D33" s="1168"/>
      <c r="E33" s="1172"/>
      <c r="F33" s="1170"/>
      <c r="G33" s="210"/>
      <c r="H33" s="54"/>
      <c r="I33" s="54"/>
      <c r="J33" s="130"/>
      <c r="K33" s="959"/>
      <c r="L33" s="417"/>
      <c r="M33" s="156"/>
      <c r="N33" s="157"/>
    </row>
    <row r="34" spans="1:14" s="311" customFormat="1" ht="14.25" customHeight="1" thickBot="1" x14ac:dyDescent="0.3">
      <c r="A34" s="1132"/>
      <c r="B34" s="1133"/>
      <c r="C34" s="1166"/>
      <c r="D34" s="958"/>
      <c r="E34" s="1173"/>
      <c r="F34" s="1171"/>
      <c r="G34" s="373" t="s">
        <v>27</v>
      </c>
      <c r="H34" s="47">
        <f t="shared" ref="H34" si="0">SUM(H32:H33)</f>
        <v>8</v>
      </c>
      <c r="I34" s="47">
        <f t="shared" ref="I34:J34" si="1">SUM(I32:I33)</f>
        <v>0</v>
      </c>
      <c r="J34" s="151">
        <f t="shared" si="1"/>
        <v>0</v>
      </c>
      <c r="K34" s="191"/>
      <c r="L34" s="100"/>
      <c r="M34" s="459"/>
      <c r="N34" s="223"/>
    </row>
    <row r="35" spans="1:14" s="311" customFormat="1" ht="15.75" customHeight="1" x14ac:dyDescent="0.25">
      <c r="A35" s="1163" t="s">
        <v>14</v>
      </c>
      <c r="B35" s="1164" t="s">
        <v>14</v>
      </c>
      <c r="C35" s="1165" t="s">
        <v>19</v>
      </c>
      <c r="D35" s="1167" t="s">
        <v>229</v>
      </c>
      <c r="E35" s="1181" t="s">
        <v>40</v>
      </c>
      <c r="F35" s="1169">
        <v>6</v>
      </c>
      <c r="G35" s="335" t="s">
        <v>24</v>
      </c>
      <c r="H35" s="129">
        <v>54.8</v>
      </c>
      <c r="I35" s="988"/>
      <c r="J35" s="372"/>
      <c r="K35" s="1180" t="s">
        <v>230</v>
      </c>
      <c r="L35" s="797">
        <v>2300</v>
      </c>
      <c r="M35" s="798"/>
      <c r="N35" s="799"/>
    </row>
    <row r="36" spans="1:14" s="311" customFormat="1" ht="18" customHeight="1" x14ac:dyDescent="0.25">
      <c r="A36" s="1132"/>
      <c r="B36" s="1133"/>
      <c r="C36" s="1166"/>
      <c r="D36" s="1153"/>
      <c r="E36" s="1182"/>
      <c r="F36" s="1170"/>
      <c r="G36" s="210"/>
      <c r="H36" s="46"/>
      <c r="I36" s="54"/>
      <c r="J36" s="130"/>
      <c r="K36" s="1155"/>
      <c r="L36" s="417"/>
      <c r="M36" s="156"/>
      <c r="N36" s="157"/>
    </row>
    <row r="37" spans="1:14" s="311" customFormat="1" ht="17.25" customHeight="1" thickBot="1" x14ac:dyDescent="0.3">
      <c r="A37" s="1132"/>
      <c r="B37" s="1174"/>
      <c r="C37" s="1183"/>
      <c r="D37" s="958"/>
      <c r="E37" s="380"/>
      <c r="F37" s="1171"/>
      <c r="G37" s="366" t="s">
        <v>27</v>
      </c>
      <c r="H37" s="78">
        <f t="shared" ref="H37" si="2">SUM(H35:H36)</f>
        <v>54.8</v>
      </c>
      <c r="I37" s="47">
        <f t="shared" ref="I37" si="3">SUM(I35:I36)</f>
        <v>0</v>
      </c>
      <c r="J37" s="47">
        <f t="shared" ref="J37" si="4">SUM(J35:J35)</f>
        <v>0</v>
      </c>
      <c r="K37" s="191"/>
      <c r="L37" s="100"/>
      <c r="M37" s="459"/>
      <c r="N37" s="223"/>
    </row>
    <row r="38" spans="1:14" s="311" customFormat="1" ht="25.5" customHeight="1" x14ac:dyDescent="0.25">
      <c r="A38" s="1163" t="s">
        <v>14</v>
      </c>
      <c r="B38" s="1164" t="s">
        <v>14</v>
      </c>
      <c r="C38" s="1165" t="s">
        <v>157</v>
      </c>
      <c r="D38" s="1086" t="s">
        <v>184</v>
      </c>
      <c r="E38" s="1181" t="s">
        <v>40</v>
      </c>
      <c r="F38" s="1169">
        <v>5</v>
      </c>
      <c r="G38" s="210" t="s">
        <v>24</v>
      </c>
      <c r="H38" s="129">
        <v>720.6</v>
      </c>
      <c r="I38" s="988"/>
      <c r="J38" s="372"/>
      <c r="K38" s="515" t="s">
        <v>182</v>
      </c>
      <c r="L38" s="231">
        <v>268</v>
      </c>
      <c r="M38" s="458"/>
      <c r="N38" s="328"/>
    </row>
    <row r="39" spans="1:14" s="311" customFormat="1" ht="15" customHeight="1" x14ac:dyDescent="0.25">
      <c r="A39" s="1132"/>
      <c r="B39" s="1133"/>
      <c r="C39" s="1166"/>
      <c r="D39" s="1087"/>
      <c r="E39" s="1182"/>
      <c r="F39" s="1170"/>
      <c r="G39" s="210"/>
      <c r="H39" s="46"/>
      <c r="I39" s="54"/>
      <c r="J39" s="130"/>
      <c r="K39" s="928" t="s">
        <v>183</v>
      </c>
      <c r="L39" s="417">
        <v>12</v>
      </c>
      <c r="M39" s="156"/>
      <c r="N39" s="157"/>
    </row>
    <row r="40" spans="1:14" s="311" customFormat="1" ht="13.5" customHeight="1" thickBot="1" x14ac:dyDescent="0.3">
      <c r="A40" s="1132"/>
      <c r="B40" s="1133"/>
      <c r="C40" s="1166"/>
      <c r="D40" s="1088"/>
      <c r="E40" s="380"/>
      <c r="F40" s="1171"/>
      <c r="G40" s="373" t="s">
        <v>27</v>
      </c>
      <c r="H40" s="47">
        <f t="shared" ref="H40" si="5">SUM(H38:H39)</f>
        <v>720.6</v>
      </c>
      <c r="I40" s="47">
        <f t="shared" ref="I40:J40" si="6">SUM(I38:I39)</f>
        <v>0</v>
      </c>
      <c r="J40" s="151">
        <f t="shared" si="6"/>
        <v>0</v>
      </c>
      <c r="K40" s="191"/>
      <c r="L40" s="100"/>
      <c r="M40" s="459"/>
      <c r="N40" s="223"/>
    </row>
    <row r="41" spans="1:14" s="311" customFormat="1" ht="13.5" thickBot="1" x14ac:dyDescent="0.3">
      <c r="A41" s="21" t="s">
        <v>14</v>
      </c>
      <c r="B41" s="22" t="s">
        <v>14</v>
      </c>
      <c r="C41" s="1192" t="s">
        <v>44</v>
      </c>
      <c r="D41" s="1192"/>
      <c r="E41" s="1192"/>
      <c r="F41" s="1192"/>
      <c r="G41" s="1192"/>
      <c r="H41" s="70">
        <f>H31+H28+H34+H37+H40+H21</f>
        <v>6172</v>
      </c>
      <c r="I41" s="70">
        <f>I31+I28+I34+I37+I40+I21</f>
        <v>5377.6</v>
      </c>
      <c r="J41" s="70">
        <f>J31+J28+J34+J37+J40+J21</f>
        <v>5382.1</v>
      </c>
      <c r="K41" s="957"/>
      <c r="L41" s="936"/>
      <c r="M41" s="936"/>
      <c r="N41" s="937"/>
    </row>
    <row r="42" spans="1:14" s="311" customFormat="1" ht="18" customHeight="1" thickBot="1" x14ac:dyDescent="0.3">
      <c r="A42" s="21" t="s">
        <v>14</v>
      </c>
      <c r="B42" s="22" t="s">
        <v>28</v>
      </c>
      <c r="C42" s="1197" t="s">
        <v>45</v>
      </c>
      <c r="D42" s="1198"/>
      <c r="E42" s="1198"/>
      <c r="F42" s="1198"/>
      <c r="G42" s="1198"/>
      <c r="H42" s="1198"/>
      <c r="I42" s="1198"/>
      <c r="J42" s="1198"/>
      <c r="K42" s="1198"/>
      <c r="L42" s="1198"/>
      <c r="M42" s="1198"/>
      <c r="N42" s="1199"/>
    </row>
    <row r="43" spans="1:14" s="311" customFormat="1" ht="13.5" customHeight="1" x14ac:dyDescent="0.25">
      <c r="A43" s="1200" t="s">
        <v>14</v>
      </c>
      <c r="B43" s="1164" t="s">
        <v>28</v>
      </c>
      <c r="C43" s="1175" t="s">
        <v>14</v>
      </c>
      <c r="D43" s="1203" t="s">
        <v>93</v>
      </c>
      <c r="E43" s="749"/>
      <c r="F43" s="1169" t="s">
        <v>20</v>
      </c>
      <c r="G43" s="335" t="s">
        <v>119</v>
      </c>
      <c r="H43" s="148">
        <v>1.8</v>
      </c>
      <c r="I43" s="129"/>
      <c r="J43" s="129"/>
      <c r="K43" s="337"/>
      <c r="L43" s="339"/>
      <c r="M43" s="427"/>
      <c r="N43" s="494"/>
    </row>
    <row r="44" spans="1:14" s="311" customFormat="1" ht="12.75" customHeight="1" x14ac:dyDescent="0.25">
      <c r="A44" s="1201"/>
      <c r="B44" s="1133"/>
      <c r="C44" s="1134"/>
      <c r="D44" s="1204"/>
      <c r="E44" s="750"/>
      <c r="F44" s="1170"/>
      <c r="G44" s="210" t="s">
        <v>30</v>
      </c>
      <c r="H44" s="45">
        <v>87.7</v>
      </c>
      <c r="I44" s="46">
        <v>60.8</v>
      </c>
      <c r="J44" s="46">
        <v>61.8</v>
      </c>
      <c r="K44" s="336"/>
      <c r="L44" s="309"/>
      <c r="M44" s="233"/>
      <c r="N44" s="729"/>
    </row>
    <row r="45" spans="1:14" s="311" customFormat="1" ht="15.75" customHeight="1" x14ac:dyDescent="0.25">
      <c r="A45" s="1201"/>
      <c r="B45" s="1133"/>
      <c r="C45" s="1134"/>
      <c r="D45" s="1205"/>
      <c r="E45" s="375"/>
      <c r="F45" s="1170"/>
      <c r="G45" s="81" t="s">
        <v>35</v>
      </c>
      <c r="H45" s="75"/>
      <c r="I45" s="50"/>
      <c r="J45" s="50"/>
      <c r="K45" s="340"/>
      <c r="L45" s="302"/>
      <c r="M45" s="301"/>
      <c r="N45" s="662"/>
    </row>
    <row r="46" spans="1:14" s="311" customFormat="1" ht="13.5" customHeight="1" x14ac:dyDescent="0.25">
      <c r="A46" s="1201"/>
      <c r="B46" s="1133"/>
      <c r="C46" s="1134"/>
      <c r="D46" s="1087" t="s">
        <v>47</v>
      </c>
      <c r="E46" s="1185" t="s">
        <v>46</v>
      </c>
      <c r="F46" s="1170"/>
      <c r="G46" s="210"/>
      <c r="H46" s="45"/>
      <c r="I46" s="46"/>
      <c r="J46" s="46"/>
      <c r="K46" s="336" t="s">
        <v>48</v>
      </c>
      <c r="L46" s="309">
        <v>4</v>
      </c>
      <c r="M46" s="400">
        <v>2</v>
      </c>
      <c r="N46" s="729">
        <v>3</v>
      </c>
    </row>
    <row r="47" spans="1:14" s="311" customFormat="1" ht="18.75" customHeight="1" x14ac:dyDescent="0.25">
      <c r="A47" s="1201"/>
      <c r="B47" s="1133"/>
      <c r="C47" s="1134"/>
      <c r="D47" s="1202"/>
      <c r="E47" s="1186"/>
      <c r="F47" s="1170"/>
      <c r="G47" s="210"/>
      <c r="H47" s="46"/>
      <c r="I47" s="46"/>
      <c r="J47" s="46"/>
      <c r="K47" s="200"/>
      <c r="L47" s="201"/>
      <c r="M47" s="341"/>
      <c r="N47" s="662"/>
    </row>
    <row r="48" spans="1:14" s="311" customFormat="1" ht="16.5" customHeight="1" x14ac:dyDescent="0.25">
      <c r="A48" s="925"/>
      <c r="B48" s="943"/>
      <c r="C48" s="972"/>
      <c r="D48" s="60" t="s">
        <v>49</v>
      </c>
      <c r="E48" s="1184" t="s">
        <v>92</v>
      </c>
      <c r="F48" s="974"/>
      <c r="G48" s="210"/>
      <c r="H48" s="45"/>
      <c r="I48" s="46"/>
      <c r="J48" s="46"/>
      <c r="K48" s="1130" t="s">
        <v>106</v>
      </c>
      <c r="L48" s="159">
        <v>1</v>
      </c>
      <c r="M48" s="664">
        <v>1</v>
      </c>
      <c r="N48" s="674">
        <v>1</v>
      </c>
    </row>
    <row r="49" spans="1:14" s="311" customFormat="1" ht="9.75" customHeight="1" x14ac:dyDescent="0.25">
      <c r="A49" s="925"/>
      <c r="B49" s="943"/>
      <c r="C49" s="972"/>
      <c r="D49" s="83"/>
      <c r="E49" s="1185"/>
      <c r="F49" s="974"/>
      <c r="G49" s="210"/>
      <c r="H49" s="45"/>
      <c r="I49" s="46"/>
      <c r="J49" s="46"/>
      <c r="K49" s="1187"/>
      <c r="L49" s="116"/>
      <c r="M49" s="401"/>
      <c r="N49" s="514"/>
    </row>
    <row r="50" spans="1:14" s="311" customFormat="1" ht="5.25" customHeight="1" x14ac:dyDescent="0.25">
      <c r="A50" s="925"/>
      <c r="B50" s="943"/>
      <c r="C50" s="975"/>
      <c r="D50" s="967"/>
      <c r="E50" s="1186"/>
      <c r="F50" s="974"/>
      <c r="G50" s="210"/>
      <c r="H50" s="45"/>
      <c r="I50" s="46"/>
      <c r="J50" s="46"/>
      <c r="K50" s="683"/>
      <c r="L50" s="302"/>
      <c r="M50" s="301"/>
      <c r="N50" s="662"/>
    </row>
    <row r="51" spans="1:14" s="311" customFormat="1" ht="25.5" customHeight="1" x14ac:dyDescent="0.25">
      <c r="A51" s="925"/>
      <c r="B51" s="943"/>
      <c r="C51" s="975"/>
      <c r="D51" s="249" t="s">
        <v>132</v>
      </c>
      <c r="E51" s="377"/>
      <c r="F51" s="157"/>
      <c r="G51" s="376"/>
      <c r="H51" s="45"/>
      <c r="I51" s="46"/>
      <c r="J51" s="46"/>
      <c r="K51" s="269" t="s">
        <v>133</v>
      </c>
      <c r="L51" s="254">
        <v>187</v>
      </c>
      <c r="M51" s="665">
        <v>187</v>
      </c>
      <c r="N51" s="675">
        <v>187</v>
      </c>
    </row>
    <row r="52" spans="1:14" s="311" customFormat="1" ht="21.75" customHeight="1" x14ac:dyDescent="0.25">
      <c r="A52" s="925"/>
      <c r="B52" s="943"/>
      <c r="C52" s="975"/>
      <c r="D52" s="1188" t="s">
        <v>114</v>
      </c>
      <c r="E52" s="378"/>
      <c r="F52" s="157"/>
      <c r="G52" s="210"/>
      <c r="H52" s="45"/>
      <c r="I52" s="46"/>
      <c r="J52" s="46"/>
      <c r="K52" s="1190" t="s">
        <v>262</v>
      </c>
      <c r="L52" s="964">
        <v>12</v>
      </c>
      <c r="M52" s="237"/>
      <c r="N52" s="657"/>
    </row>
    <row r="53" spans="1:14" s="311" customFormat="1" ht="27.75" customHeight="1" x14ac:dyDescent="0.25">
      <c r="A53" s="925"/>
      <c r="B53" s="943"/>
      <c r="C53" s="975"/>
      <c r="D53" s="1189"/>
      <c r="E53" s="750"/>
      <c r="F53" s="157"/>
      <c r="G53" s="81"/>
      <c r="H53" s="75"/>
      <c r="I53" s="50"/>
      <c r="J53" s="50"/>
      <c r="K53" s="1191"/>
      <c r="L53" s="309"/>
      <c r="M53" s="233"/>
      <c r="N53" s="729"/>
    </row>
    <row r="54" spans="1:14" s="311" customFormat="1" ht="17.25" customHeight="1" thickBot="1" x14ac:dyDescent="0.3">
      <c r="A54" s="926"/>
      <c r="B54" s="948"/>
      <c r="C54" s="725"/>
      <c r="D54" s="989"/>
      <c r="E54" s="380"/>
      <c r="F54" s="990"/>
      <c r="G54" s="366" t="s">
        <v>27</v>
      </c>
      <c r="H54" s="78">
        <f>SUM(H43:H53)</f>
        <v>89.5</v>
      </c>
      <c r="I54" s="78">
        <f t="shared" ref="I54:J54" si="7">SUM(I43:I53)</f>
        <v>60.8</v>
      </c>
      <c r="J54" s="78">
        <f t="shared" si="7"/>
        <v>61.8</v>
      </c>
      <c r="K54" s="191"/>
      <c r="L54" s="100"/>
      <c r="M54" s="459"/>
      <c r="N54" s="223"/>
    </row>
    <row r="55" spans="1:14" s="311" customFormat="1" ht="13.5" thickBot="1" x14ac:dyDescent="0.3">
      <c r="A55" s="27" t="s">
        <v>14</v>
      </c>
      <c r="B55" s="22" t="s">
        <v>28</v>
      </c>
      <c r="C55" s="1192" t="s">
        <v>44</v>
      </c>
      <c r="D55" s="1192"/>
      <c r="E55" s="1192"/>
      <c r="F55" s="1192"/>
      <c r="G55" s="1193"/>
      <c r="H55" s="70">
        <f>H54</f>
        <v>89.5</v>
      </c>
      <c r="I55" s="70">
        <f t="shared" ref="I55:J55" si="8">I54</f>
        <v>60.8</v>
      </c>
      <c r="J55" s="70">
        <f t="shared" si="8"/>
        <v>61.8</v>
      </c>
      <c r="K55" s="1194"/>
      <c r="L55" s="1195"/>
      <c r="M55" s="1195"/>
      <c r="N55" s="1196"/>
    </row>
    <row r="56" spans="1:14" s="311" customFormat="1" ht="16.5" customHeight="1" thickBot="1" x14ac:dyDescent="0.3">
      <c r="A56" s="21" t="s">
        <v>14</v>
      </c>
      <c r="B56" s="22" t="s">
        <v>36</v>
      </c>
      <c r="C56" s="1197" t="s">
        <v>50</v>
      </c>
      <c r="D56" s="1198"/>
      <c r="E56" s="1198"/>
      <c r="F56" s="1198"/>
      <c r="G56" s="1198"/>
      <c r="H56" s="1198"/>
      <c r="I56" s="1198"/>
      <c r="J56" s="1198"/>
      <c r="K56" s="1198"/>
      <c r="L56" s="1198"/>
      <c r="M56" s="1198"/>
      <c r="N56" s="1199"/>
    </row>
    <row r="57" spans="1:14" s="311" customFormat="1" ht="12.75" customHeight="1" x14ac:dyDescent="0.25">
      <c r="A57" s="924" t="s">
        <v>14</v>
      </c>
      <c r="B57" s="942" t="s">
        <v>36</v>
      </c>
      <c r="C57" s="971" t="s">
        <v>14</v>
      </c>
      <c r="D57" s="177" t="s">
        <v>89</v>
      </c>
      <c r="E57" s="339"/>
      <c r="F57" s="945">
        <v>6</v>
      </c>
      <c r="G57" s="335" t="s">
        <v>42</v>
      </c>
      <c r="H57" s="429">
        <v>10</v>
      </c>
      <c r="I57" s="129">
        <v>90</v>
      </c>
      <c r="J57" s="129"/>
      <c r="K57" s="29"/>
      <c r="L57" s="107"/>
      <c r="M57" s="666"/>
      <c r="N57" s="677"/>
    </row>
    <row r="58" spans="1:14" s="311" customFormat="1" ht="15" customHeight="1" x14ac:dyDescent="0.25">
      <c r="A58" s="968"/>
      <c r="B58" s="969"/>
      <c r="C58" s="972"/>
      <c r="D58" s="345"/>
      <c r="E58" s="309"/>
      <c r="F58" s="974"/>
      <c r="G58" s="93" t="s">
        <v>30</v>
      </c>
      <c r="H58" s="45">
        <v>10</v>
      </c>
      <c r="I58" s="46">
        <v>113.1</v>
      </c>
      <c r="J58" s="46">
        <v>101.1</v>
      </c>
      <c r="K58" s="336"/>
      <c r="L58" s="966"/>
      <c r="M58" s="461"/>
      <c r="N58" s="510"/>
    </row>
    <row r="59" spans="1:14" s="311" customFormat="1" ht="15" customHeight="1" x14ac:dyDescent="0.25">
      <c r="A59" s="968"/>
      <c r="B59" s="969"/>
      <c r="C59" s="972"/>
      <c r="D59" s="345"/>
      <c r="E59" s="309"/>
      <c r="F59" s="974"/>
      <c r="G59" s="93" t="s">
        <v>35</v>
      </c>
      <c r="H59" s="45">
        <v>221.9</v>
      </c>
      <c r="I59" s="46"/>
      <c r="J59" s="46"/>
      <c r="K59" s="336"/>
      <c r="L59" s="966"/>
      <c r="M59" s="461"/>
      <c r="N59" s="510"/>
    </row>
    <row r="60" spans="1:14" s="311" customFormat="1" ht="15.75" customHeight="1" x14ac:dyDescent="0.25">
      <c r="A60" s="925"/>
      <c r="B60" s="943"/>
      <c r="C60" s="972"/>
      <c r="D60" s="60" t="s">
        <v>52</v>
      </c>
      <c r="E60" s="1221" t="s">
        <v>53</v>
      </c>
      <c r="F60" s="946"/>
      <c r="G60" s="294"/>
      <c r="H60" s="49"/>
      <c r="I60" s="49"/>
      <c r="J60" s="49"/>
      <c r="K60" s="962" t="s">
        <v>104</v>
      </c>
      <c r="L60" s="964">
        <v>17</v>
      </c>
      <c r="M60" s="237">
        <v>17</v>
      </c>
      <c r="N60" s="657">
        <v>17</v>
      </c>
    </row>
    <row r="61" spans="1:14" s="311" customFormat="1" ht="18" customHeight="1" x14ac:dyDescent="0.25">
      <c r="A61" s="925"/>
      <c r="B61" s="943"/>
      <c r="C61" s="972"/>
      <c r="D61" s="843"/>
      <c r="E61" s="1222"/>
      <c r="F61" s="946"/>
      <c r="G61" s="210"/>
      <c r="H61" s="46"/>
      <c r="I61" s="46"/>
      <c r="J61" s="46"/>
      <c r="K61" s="963"/>
      <c r="L61" s="302"/>
      <c r="M61" s="301"/>
      <c r="N61" s="662"/>
    </row>
    <row r="62" spans="1:14" s="311" customFormat="1" ht="24.75" customHeight="1" x14ac:dyDescent="0.25">
      <c r="A62" s="925"/>
      <c r="B62" s="943"/>
      <c r="C62" s="972"/>
      <c r="D62" s="932" t="s">
        <v>54</v>
      </c>
      <c r="E62" s="1223"/>
      <c r="F62" s="946"/>
      <c r="G62" s="162"/>
      <c r="H62" s="46"/>
      <c r="I62" s="46"/>
      <c r="J62" s="46"/>
      <c r="K62" s="962" t="s">
        <v>263</v>
      </c>
      <c r="L62" s="847" t="s">
        <v>134</v>
      </c>
      <c r="M62" s="848" t="s">
        <v>134</v>
      </c>
      <c r="N62" s="849" t="s">
        <v>134</v>
      </c>
    </row>
    <row r="63" spans="1:14" s="311" customFormat="1" ht="5.25" customHeight="1" x14ac:dyDescent="0.25">
      <c r="A63" s="925"/>
      <c r="B63" s="943"/>
      <c r="C63" s="972"/>
      <c r="D63" s="933"/>
      <c r="E63" s="841"/>
      <c r="F63" s="946"/>
      <c r="G63" s="162"/>
      <c r="H63" s="46"/>
      <c r="I63" s="46"/>
      <c r="J63" s="46"/>
      <c r="K63" s="963"/>
      <c r="L63" s="851"/>
      <c r="M63" s="852"/>
      <c r="N63" s="853"/>
    </row>
    <row r="64" spans="1:14" s="311" customFormat="1" ht="19.5" customHeight="1" x14ac:dyDescent="0.25">
      <c r="A64" s="925"/>
      <c r="B64" s="943"/>
      <c r="C64" s="972"/>
      <c r="D64" s="1087" t="s">
        <v>233</v>
      </c>
      <c r="E64" s="383"/>
      <c r="F64" s="946"/>
      <c r="G64" s="162"/>
      <c r="H64" s="46"/>
      <c r="I64" s="46"/>
      <c r="J64" s="46"/>
      <c r="K64" s="342" t="s">
        <v>151</v>
      </c>
      <c r="L64" s="216">
        <v>2</v>
      </c>
      <c r="M64" s="156"/>
      <c r="N64" s="157"/>
    </row>
    <row r="65" spans="1:15" s="311" customFormat="1" ht="27.75" customHeight="1" x14ac:dyDescent="0.25">
      <c r="A65" s="925"/>
      <c r="B65" s="943"/>
      <c r="C65" s="972"/>
      <c r="D65" s="1087"/>
      <c r="E65" s="383"/>
      <c r="F65" s="946"/>
      <c r="G65" s="162"/>
      <c r="H65" s="51"/>
      <c r="I65" s="46"/>
      <c r="J65" s="46"/>
      <c r="K65" s="992" t="s">
        <v>232</v>
      </c>
      <c r="L65" s="993">
        <v>1</v>
      </c>
      <c r="M65" s="854">
        <v>1</v>
      </c>
      <c r="N65" s="134">
        <v>1</v>
      </c>
      <c r="O65" s="976"/>
    </row>
    <row r="66" spans="1:15" s="311" customFormat="1" ht="24.75" customHeight="1" x14ac:dyDescent="0.25">
      <c r="A66" s="925"/>
      <c r="B66" s="943"/>
      <c r="C66" s="972"/>
      <c r="D66" s="991" t="s">
        <v>241</v>
      </c>
      <c r="E66" s="383"/>
      <c r="F66" s="974"/>
      <c r="G66" s="163"/>
      <c r="H66" s="53"/>
      <c r="I66" s="50"/>
      <c r="J66" s="50"/>
      <c r="K66" s="979" t="s">
        <v>234</v>
      </c>
      <c r="L66" s="99">
        <v>1</v>
      </c>
      <c r="M66" s="216"/>
      <c r="N66" s="211"/>
      <c r="O66" s="935"/>
    </row>
    <row r="67" spans="1:15" s="311" customFormat="1" ht="17.25" customHeight="1" thickBot="1" x14ac:dyDescent="0.3">
      <c r="A67" s="980"/>
      <c r="B67" s="970"/>
      <c r="C67" s="725"/>
      <c r="D67" s="989"/>
      <c r="E67" s="380"/>
      <c r="F67" s="990"/>
      <c r="G67" s="366" t="s">
        <v>27</v>
      </c>
      <c r="H67" s="78">
        <f>SUM(H57:H66)</f>
        <v>241.9</v>
      </c>
      <c r="I67" s="78">
        <f t="shared" ref="I67:J67" si="9">SUM(I57:I66)</f>
        <v>203.1</v>
      </c>
      <c r="J67" s="78">
        <f t="shared" si="9"/>
        <v>101.1</v>
      </c>
      <c r="K67" s="191"/>
      <c r="L67" s="100"/>
      <c r="M67" s="459"/>
      <c r="N67" s="223"/>
    </row>
    <row r="68" spans="1:15" s="311" customFormat="1" ht="13.5" customHeight="1" x14ac:dyDescent="0.2">
      <c r="A68" s="924" t="s">
        <v>14</v>
      </c>
      <c r="B68" s="942" t="s">
        <v>36</v>
      </c>
      <c r="C68" s="971" t="s">
        <v>28</v>
      </c>
      <c r="D68" s="1245" t="s">
        <v>55</v>
      </c>
      <c r="E68" s="430"/>
      <c r="F68" s="1024">
        <v>4</v>
      </c>
      <c r="G68" s="1025" t="s">
        <v>35</v>
      </c>
      <c r="H68" s="1026">
        <v>17.600000000000001</v>
      </c>
      <c r="I68" s="1027"/>
      <c r="J68" s="1036"/>
      <c r="K68" s="431"/>
      <c r="L68" s="101"/>
      <c r="M68" s="458"/>
      <c r="N68" s="328"/>
    </row>
    <row r="69" spans="1:15" s="311" customFormat="1" ht="14.1" customHeight="1" x14ac:dyDescent="0.2">
      <c r="A69" s="994"/>
      <c r="B69" s="995"/>
      <c r="C69" s="996"/>
      <c r="D69" s="1246"/>
      <c r="E69" s="1017"/>
      <c r="F69" s="1028">
        <v>6</v>
      </c>
      <c r="G69" s="1029" t="s">
        <v>42</v>
      </c>
      <c r="H69" s="1033"/>
      <c r="I69" s="1030">
        <v>200</v>
      </c>
      <c r="J69" s="1037">
        <v>139.30000000000001</v>
      </c>
      <c r="K69" s="1023"/>
      <c r="L69" s="99"/>
      <c r="M69" s="156"/>
      <c r="N69" s="157"/>
    </row>
    <row r="70" spans="1:15" s="311" customFormat="1" ht="14.1" customHeight="1" x14ac:dyDescent="0.2">
      <c r="A70" s="994"/>
      <c r="B70" s="995"/>
      <c r="C70" s="996"/>
      <c r="D70" s="1246"/>
      <c r="E70" s="1017"/>
      <c r="F70" s="997"/>
      <c r="G70" s="386" t="s">
        <v>109</v>
      </c>
      <c r="H70" s="235">
        <v>88.7</v>
      </c>
      <c r="I70" s="46">
        <v>22</v>
      </c>
      <c r="J70" s="198"/>
      <c r="K70" s="1023"/>
      <c r="L70" s="99"/>
      <c r="M70" s="156"/>
      <c r="N70" s="157"/>
    </row>
    <row r="71" spans="1:15" s="311" customFormat="1" ht="14.1" customHeight="1" x14ac:dyDescent="0.2">
      <c r="A71" s="994"/>
      <c r="B71" s="995"/>
      <c r="C71" s="996"/>
      <c r="D71" s="1246"/>
      <c r="E71" s="1017"/>
      <c r="F71" s="997"/>
      <c r="G71" s="386" t="s">
        <v>35</v>
      </c>
      <c r="H71" s="235">
        <v>110.7</v>
      </c>
      <c r="I71" s="46"/>
      <c r="J71" s="198"/>
      <c r="K71" s="1023"/>
      <c r="L71" s="99"/>
      <c r="M71" s="156"/>
      <c r="N71" s="157"/>
    </row>
    <row r="72" spans="1:15" s="311" customFormat="1" ht="14.1" customHeight="1" x14ac:dyDescent="0.2">
      <c r="A72" s="994"/>
      <c r="B72" s="995"/>
      <c r="C72" s="996"/>
      <c r="D72" s="349"/>
      <c r="E72" s="1017"/>
      <c r="F72" s="1031"/>
      <c r="G72" s="1001" t="s">
        <v>30</v>
      </c>
      <c r="H72" s="1034">
        <v>50</v>
      </c>
      <c r="I72" s="901">
        <v>110.7</v>
      </c>
      <c r="J72" s="198">
        <v>110.7</v>
      </c>
      <c r="K72" s="1023"/>
      <c r="L72" s="99"/>
      <c r="M72" s="156"/>
      <c r="N72" s="157"/>
    </row>
    <row r="73" spans="1:15" s="311" customFormat="1" ht="14.1" customHeight="1" x14ac:dyDescent="0.2">
      <c r="A73" s="994"/>
      <c r="B73" s="995"/>
      <c r="C73" s="996"/>
      <c r="D73" s="349"/>
      <c r="E73" s="1017"/>
      <c r="F73" s="308">
        <v>5</v>
      </c>
      <c r="G73" s="706" t="s">
        <v>42</v>
      </c>
      <c r="H73" s="1018">
        <v>324.2</v>
      </c>
      <c r="I73" s="1038">
        <f>540.7-148.3</f>
        <v>392.40000000000003</v>
      </c>
      <c r="J73" s="1030">
        <v>1161.5999999999999</v>
      </c>
      <c r="K73" s="1023"/>
      <c r="L73" s="99"/>
      <c r="M73" s="156"/>
      <c r="N73" s="157"/>
    </row>
    <row r="74" spans="1:15" s="311" customFormat="1" ht="14.1" customHeight="1" x14ac:dyDescent="0.2">
      <c r="A74" s="994"/>
      <c r="B74" s="995"/>
      <c r="C74" s="996"/>
      <c r="D74" s="349"/>
      <c r="E74" s="1017"/>
      <c r="F74" s="308"/>
      <c r="G74" s="706" t="s">
        <v>119</v>
      </c>
      <c r="H74" s="1018">
        <v>181.9</v>
      </c>
      <c r="I74" s="46"/>
      <c r="J74" s="198"/>
      <c r="K74" s="1023"/>
      <c r="L74" s="99"/>
      <c r="M74" s="156"/>
      <c r="N74" s="157"/>
    </row>
    <row r="75" spans="1:15" s="311" customFormat="1" ht="14.1" customHeight="1" x14ac:dyDescent="0.2">
      <c r="A75" s="994"/>
      <c r="B75" s="995"/>
      <c r="C75" s="996"/>
      <c r="D75" s="349"/>
      <c r="E75" s="1017"/>
      <c r="F75" s="308"/>
      <c r="G75" s="154" t="s">
        <v>64</v>
      </c>
      <c r="H75" s="1018">
        <v>84.7</v>
      </c>
      <c r="I75" s="1038">
        <v>82.5</v>
      </c>
      <c r="J75" s="1018">
        <v>14.1</v>
      </c>
      <c r="K75" s="1023"/>
      <c r="L75" s="99"/>
      <c r="M75" s="156"/>
      <c r="N75" s="157"/>
    </row>
    <row r="76" spans="1:15" s="311" customFormat="1" ht="14.1" customHeight="1" x14ac:dyDescent="0.2">
      <c r="A76" s="994"/>
      <c r="B76" s="995"/>
      <c r="C76" s="996"/>
      <c r="D76" s="349"/>
      <c r="E76" s="1017"/>
      <c r="F76" s="308"/>
      <c r="G76" s="154" t="s">
        <v>30</v>
      </c>
      <c r="H76" s="1018">
        <f>255.3-105.3</f>
        <v>150</v>
      </c>
      <c r="I76" s="1038"/>
      <c r="J76" s="1018"/>
      <c r="K76" s="1023"/>
      <c r="L76" s="99"/>
      <c r="M76" s="156"/>
      <c r="N76" s="157"/>
    </row>
    <row r="77" spans="1:15" s="311" customFormat="1" ht="14.1" customHeight="1" x14ac:dyDescent="0.2">
      <c r="A77" s="994"/>
      <c r="B77" s="995"/>
      <c r="C77" s="996"/>
      <c r="D77" s="349"/>
      <c r="E77" s="1017"/>
      <c r="F77" s="998"/>
      <c r="G77" s="154" t="s">
        <v>121</v>
      </c>
      <c r="H77" s="1018">
        <v>1226.9000000000001</v>
      </c>
      <c r="I77" s="1038">
        <v>935.9</v>
      </c>
      <c r="J77" s="1018">
        <v>160.19999999999999</v>
      </c>
      <c r="K77" s="1023"/>
      <c r="L77" s="99"/>
      <c r="M77" s="156"/>
      <c r="N77" s="157"/>
    </row>
    <row r="78" spans="1:15" s="311" customFormat="1" ht="17.25" customHeight="1" x14ac:dyDescent="0.25">
      <c r="A78" s="7"/>
      <c r="B78" s="8"/>
      <c r="C78" s="180"/>
      <c r="D78" s="1188" t="s">
        <v>117</v>
      </c>
      <c r="E78" s="1019" t="s">
        <v>39</v>
      </c>
      <c r="F78" s="999">
        <v>4</v>
      </c>
      <c r="G78" s="1021"/>
      <c r="H78" s="1020"/>
      <c r="I78" s="49"/>
      <c r="J78" s="82"/>
      <c r="K78" s="1022" t="s">
        <v>94</v>
      </c>
      <c r="L78" s="216">
        <v>1</v>
      </c>
      <c r="M78" s="273"/>
      <c r="N78" s="211"/>
    </row>
    <row r="79" spans="1:15" s="311" customFormat="1" ht="18.75" customHeight="1" x14ac:dyDescent="0.25">
      <c r="A79" s="7"/>
      <c r="B79" s="8"/>
      <c r="C79" s="180"/>
      <c r="D79" s="1153"/>
      <c r="E79" s="1225" t="s">
        <v>158</v>
      </c>
      <c r="F79" s="1028">
        <v>6</v>
      </c>
      <c r="G79" s="706"/>
      <c r="H79" s="1035"/>
      <c r="I79" s="46"/>
      <c r="J79" s="198"/>
      <c r="K79" s="1227" t="s">
        <v>128</v>
      </c>
      <c r="L79" s="99">
        <v>20</v>
      </c>
      <c r="M79" s="92">
        <v>60</v>
      </c>
      <c r="N79" s="157">
        <v>100</v>
      </c>
    </row>
    <row r="80" spans="1:15" s="311" customFormat="1" ht="22.5" customHeight="1" x14ac:dyDescent="0.25">
      <c r="A80" s="7"/>
      <c r="B80" s="8"/>
      <c r="C80" s="180"/>
      <c r="D80" s="1224"/>
      <c r="E80" s="1226"/>
      <c r="F80" s="997"/>
      <c r="G80" s="386"/>
      <c r="H80" s="1038"/>
      <c r="I80" s="51"/>
      <c r="J80" s="46"/>
      <c r="K80" s="1228"/>
      <c r="L80" s="114"/>
      <c r="M80" s="109"/>
      <c r="N80" s="133"/>
    </row>
    <row r="81" spans="1:15" s="311" customFormat="1" ht="15" customHeight="1" x14ac:dyDescent="0.25">
      <c r="A81" s="925"/>
      <c r="B81" s="943"/>
      <c r="C81" s="972"/>
      <c r="D81" s="1188" t="s">
        <v>56</v>
      </c>
      <c r="E81" s="1240" t="s">
        <v>57</v>
      </c>
      <c r="F81" s="997"/>
      <c r="G81" s="1032"/>
      <c r="H81" s="46"/>
      <c r="I81" s="51"/>
      <c r="J81" s="46"/>
      <c r="K81" s="1243" t="s">
        <v>188</v>
      </c>
      <c r="L81" s="121" t="s">
        <v>235</v>
      </c>
      <c r="M81" s="331" t="s">
        <v>235</v>
      </c>
      <c r="N81" s="332" t="s">
        <v>235</v>
      </c>
    </row>
    <row r="82" spans="1:15" s="311" customFormat="1" ht="13.5" customHeight="1" x14ac:dyDescent="0.25">
      <c r="A82" s="925"/>
      <c r="B82" s="943"/>
      <c r="C82" s="972"/>
      <c r="D82" s="1153"/>
      <c r="E82" s="1241"/>
      <c r="F82" s="946"/>
      <c r="G82" s="1032"/>
      <c r="H82" s="51"/>
      <c r="I82" s="51"/>
      <c r="J82" s="46"/>
      <c r="K82" s="1244"/>
      <c r="L82" s="99"/>
      <c r="M82" s="92"/>
      <c r="N82" s="157"/>
    </row>
    <row r="83" spans="1:15" s="311" customFormat="1" ht="16.5" customHeight="1" x14ac:dyDescent="0.25">
      <c r="A83" s="7"/>
      <c r="B83" s="8"/>
      <c r="C83" s="180"/>
      <c r="D83" s="1153"/>
      <c r="E83" s="1241"/>
      <c r="F83" s="946"/>
      <c r="G83" s="210"/>
      <c r="H83" s="51"/>
      <c r="I83" s="51"/>
      <c r="J83" s="46"/>
      <c r="K83" s="717" t="s">
        <v>197</v>
      </c>
      <c r="L83" s="112">
        <v>150</v>
      </c>
      <c r="M83" s="350">
        <v>150</v>
      </c>
      <c r="N83" s="132">
        <v>150</v>
      </c>
    </row>
    <row r="84" spans="1:15" s="311" customFormat="1" ht="28.5" customHeight="1" x14ac:dyDescent="0.25">
      <c r="A84" s="7"/>
      <c r="B84" s="8"/>
      <c r="C84" s="180"/>
      <c r="D84" s="1168"/>
      <c r="E84" s="1242"/>
      <c r="F84" s="946"/>
      <c r="G84" s="210"/>
      <c r="H84" s="51"/>
      <c r="I84" s="51"/>
      <c r="J84" s="46"/>
      <c r="K84" s="516" t="s">
        <v>203</v>
      </c>
      <c r="L84" s="112">
        <v>80</v>
      </c>
      <c r="M84" s="350">
        <v>80</v>
      </c>
      <c r="N84" s="132">
        <v>80</v>
      </c>
    </row>
    <row r="85" spans="1:15" s="311" customFormat="1" ht="28.5" customHeight="1" x14ac:dyDescent="0.25">
      <c r="A85" s="1206"/>
      <c r="B85" s="1209"/>
      <c r="C85" s="1212"/>
      <c r="D85" s="1216" t="s">
        <v>239</v>
      </c>
      <c r="E85" s="289" t="s">
        <v>39</v>
      </c>
      <c r="F85" s="1219">
        <v>5</v>
      </c>
      <c r="G85" s="154"/>
      <c r="H85" s="146"/>
      <c r="I85" s="45"/>
      <c r="J85" s="46"/>
      <c r="K85" s="1054" t="s">
        <v>102</v>
      </c>
      <c r="L85" s="412">
        <v>100</v>
      </c>
      <c r="M85" s="1055"/>
      <c r="N85" s="1056"/>
      <c r="O85" s="876"/>
    </row>
    <row r="86" spans="1:15" s="311" customFormat="1" ht="15.75" customHeight="1" x14ac:dyDescent="0.25">
      <c r="A86" s="1207"/>
      <c r="B86" s="1210"/>
      <c r="C86" s="1213"/>
      <c r="D86" s="1217"/>
      <c r="E86" s="1229" t="s">
        <v>61</v>
      </c>
      <c r="F86" s="1220"/>
      <c r="G86" s="154"/>
      <c r="H86" s="146"/>
      <c r="I86" s="45"/>
      <c r="J86" s="46"/>
      <c r="K86" s="1053" t="s">
        <v>94</v>
      </c>
      <c r="L86" s="99">
        <v>1</v>
      </c>
      <c r="M86" s="409"/>
      <c r="N86" s="304"/>
    </row>
    <row r="87" spans="1:15" s="311" customFormat="1" ht="15.75" customHeight="1" x14ac:dyDescent="0.25">
      <c r="A87" s="1208"/>
      <c r="B87" s="1211"/>
      <c r="C87" s="1214"/>
      <c r="D87" s="1217"/>
      <c r="E87" s="1230"/>
      <c r="F87" s="1220"/>
      <c r="G87" s="154"/>
      <c r="H87" s="146"/>
      <c r="I87" s="45"/>
      <c r="J87" s="46"/>
      <c r="K87" s="1247" t="s">
        <v>256</v>
      </c>
      <c r="L87" s="309"/>
      <c r="M87" s="409"/>
      <c r="N87" s="304"/>
    </row>
    <row r="88" spans="1:15" s="311" customFormat="1" ht="19.5" customHeight="1" x14ac:dyDescent="0.25">
      <c r="A88" s="1208"/>
      <c r="B88" s="1211"/>
      <c r="C88" s="1214"/>
      <c r="D88" s="1218"/>
      <c r="E88" s="1231"/>
      <c r="F88" s="1220"/>
      <c r="G88" s="154"/>
      <c r="H88" s="1039"/>
      <c r="I88" s="45"/>
      <c r="J88" s="46"/>
      <c r="K88" s="1248"/>
      <c r="L88" s="302"/>
      <c r="M88" s="411"/>
      <c r="N88" s="144"/>
    </row>
    <row r="89" spans="1:15" s="26" customFormat="1" ht="15" customHeight="1" x14ac:dyDescent="0.25">
      <c r="A89" s="1208"/>
      <c r="B89" s="1211"/>
      <c r="C89" s="1215"/>
      <c r="D89" s="1232" t="s">
        <v>152</v>
      </c>
      <c r="E89" s="707" t="s">
        <v>39</v>
      </c>
      <c r="F89" s="1235"/>
      <c r="G89" s="405"/>
      <c r="H89" s="46"/>
      <c r="I89" s="51"/>
      <c r="J89" s="46"/>
      <c r="K89" s="1236" t="s">
        <v>266</v>
      </c>
      <c r="L89" s="964">
        <v>30</v>
      </c>
      <c r="M89" s="199">
        <v>70</v>
      </c>
      <c r="N89" s="657">
        <v>100</v>
      </c>
    </row>
    <row r="90" spans="1:15" s="26" customFormat="1" ht="16.5" customHeight="1" x14ac:dyDescent="0.25">
      <c r="A90" s="1208"/>
      <c r="B90" s="1211"/>
      <c r="C90" s="1215"/>
      <c r="D90" s="1233"/>
      <c r="E90" s="1238" t="s">
        <v>153</v>
      </c>
      <c r="F90" s="1235"/>
      <c r="G90" s="405"/>
      <c r="H90" s="46"/>
      <c r="I90" s="51"/>
      <c r="J90" s="46"/>
      <c r="K90" s="1237"/>
      <c r="L90" s="309"/>
      <c r="M90" s="400"/>
      <c r="N90" s="729"/>
    </row>
    <row r="91" spans="1:15" s="26" customFormat="1" ht="10.5" customHeight="1" x14ac:dyDescent="0.25">
      <c r="A91" s="1208"/>
      <c r="B91" s="1211"/>
      <c r="C91" s="1215"/>
      <c r="D91" s="1233"/>
      <c r="E91" s="1223"/>
      <c r="F91" s="1235"/>
      <c r="G91" s="405"/>
      <c r="H91" s="146"/>
      <c r="I91" s="51"/>
      <c r="J91" s="46"/>
      <c r="K91" s="1237"/>
      <c r="L91" s="309"/>
      <c r="M91" s="400"/>
      <c r="N91" s="729"/>
    </row>
    <row r="92" spans="1:15" s="26" customFormat="1" ht="12" customHeight="1" x14ac:dyDescent="0.25">
      <c r="A92" s="1208"/>
      <c r="B92" s="1211"/>
      <c r="C92" s="1215"/>
      <c r="D92" s="1234"/>
      <c r="E92" s="1239"/>
      <c r="F92" s="1235"/>
      <c r="G92" s="405"/>
      <c r="H92" s="46"/>
      <c r="I92" s="51"/>
      <c r="J92" s="46"/>
      <c r="K92" s="410"/>
      <c r="L92" s="302"/>
      <c r="M92" s="341"/>
      <c r="N92" s="662"/>
    </row>
    <row r="93" spans="1:15" s="26" customFormat="1" ht="12" customHeight="1" x14ac:dyDescent="0.25">
      <c r="A93" s="1208"/>
      <c r="B93" s="1211"/>
      <c r="C93" s="1215"/>
      <c r="D93" s="1264" t="s">
        <v>240</v>
      </c>
      <c r="E93" s="1075" t="s">
        <v>39</v>
      </c>
      <c r="F93" s="927"/>
      <c r="G93" s="46"/>
      <c r="H93" s="46"/>
      <c r="I93" s="51"/>
      <c r="J93" s="46"/>
      <c r="K93" s="1266" t="s">
        <v>264</v>
      </c>
      <c r="L93" s="120">
        <v>40</v>
      </c>
      <c r="M93" s="199">
        <v>80</v>
      </c>
      <c r="N93" s="657">
        <v>100</v>
      </c>
    </row>
    <row r="94" spans="1:15" s="26" customFormat="1" ht="17.25" customHeight="1" x14ac:dyDescent="0.25">
      <c r="A94" s="1208"/>
      <c r="B94" s="1211"/>
      <c r="C94" s="1215"/>
      <c r="D94" s="1157"/>
      <c r="E94" s="1238" t="s">
        <v>61</v>
      </c>
      <c r="F94" s="927"/>
      <c r="G94" s="46"/>
      <c r="H94" s="46"/>
      <c r="I94" s="51"/>
      <c r="J94" s="46"/>
      <c r="K94" s="1249"/>
      <c r="L94" s="214"/>
      <c r="M94" s="400"/>
      <c r="N94" s="729"/>
    </row>
    <row r="95" spans="1:15" s="26" customFormat="1" ht="19.5" customHeight="1" x14ac:dyDescent="0.25">
      <c r="A95" s="1208"/>
      <c r="B95" s="1211"/>
      <c r="C95" s="1215"/>
      <c r="D95" s="1265"/>
      <c r="E95" s="1239"/>
      <c r="F95" s="927"/>
      <c r="G95" s="146"/>
      <c r="H95" s="46"/>
      <c r="I95" s="51"/>
      <c r="J95" s="46"/>
      <c r="K95" s="1267"/>
      <c r="L95" s="1076"/>
      <c r="M95" s="341"/>
      <c r="N95" s="662"/>
    </row>
    <row r="96" spans="1:15" s="26" customFormat="1" ht="13.5" customHeight="1" x14ac:dyDescent="0.25">
      <c r="A96" s="1208"/>
      <c r="B96" s="1211"/>
      <c r="C96" s="1215"/>
      <c r="D96" s="1157" t="s">
        <v>86</v>
      </c>
      <c r="E96" s="770" t="s">
        <v>39</v>
      </c>
      <c r="F96" s="1074"/>
      <c r="G96" s="46"/>
      <c r="H96" s="46"/>
      <c r="I96" s="51"/>
      <c r="J96" s="46"/>
      <c r="K96" s="1249" t="s">
        <v>257</v>
      </c>
      <c r="L96" s="214">
        <v>100</v>
      </c>
      <c r="M96" s="400"/>
      <c r="N96" s="729"/>
    </row>
    <row r="97" spans="1:15" s="26" customFormat="1" ht="17.25" customHeight="1" x14ac:dyDescent="0.25">
      <c r="A97" s="1208"/>
      <c r="B97" s="1211"/>
      <c r="C97" s="1215"/>
      <c r="D97" s="1157"/>
      <c r="E97" s="1238" t="s">
        <v>61</v>
      </c>
      <c r="F97" s="1074"/>
      <c r="G97" s="46"/>
      <c r="H97" s="46"/>
      <c r="I97" s="51"/>
      <c r="J97" s="46"/>
      <c r="K97" s="1249"/>
      <c r="L97" s="214"/>
      <c r="M97" s="400"/>
      <c r="N97" s="729"/>
    </row>
    <row r="98" spans="1:15" s="26" customFormat="1" ht="18" customHeight="1" x14ac:dyDescent="0.25">
      <c r="A98" s="1208"/>
      <c r="B98" s="1211"/>
      <c r="C98" s="1215"/>
      <c r="D98" s="1157"/>
      <c r="E98" s="1223"/>
      <c r="F98" s="1074"/>
      <c r="G98" s="146"/>
      <c r="H98" s="46"/>
      <c r="I98" s="51"/>
      <c r="J98" s="46"/>
      <c r="K98" s="1187"/>
      <c r="L98" s="214"/>
      <c r="M98" s="400"/>
      <c r="N98" s="729"/>
    </row>
    <row r="99" spans="1:15" s="311" customFormat="1" ht="17.25" customHeight="1" thickBot="1" x14ac:dyDescent="0.3">
      <c r="A99" s="1208"/>
      <c r="B99" s="1211"/>
      <c r="C99" s="1215"/>
      <c r="D99" s="989"/>
      <c r="E99" s="380"/>
      <c r="F99" s="990"/>
      <c r="G99" s="366" t="s">
        <v>27</v>
      </c>
      <c r="H99" s="78">
        <f>SUM(H68:H95)</f>
        <v>2234.7000000000003</v>
      </c>
      <c r="I99" s="78">
        <f>SUM(I68:I95)</f>
        <v>1743.5</v>
      </c>
      <c r="J99" s="78">
        <f>SUM(J68:J95)</f>
        <v>1585.8999999999999</v>
      </c>
      <c r="K99" s="191"/>
      <c r="L99" s="100"/>
      <c r="M99" s="459"/>
      <c r="N99" s="223"/>
    </row>
    <row r="100" spans="1:15" s="311" customFormat="1" ht="14.1" customHeight="1" x14ac:dyDescent="0.25">
      <c r="A100" s="32" t="s">
        <v>14</v>
      </c>
      <c r="B100" s="33" t="s">
        <v>36</v>
      </c>
      <c r="C100" s="982" t="s">
        <v>36</v>
      </c>
      <c r="D100" s="1245" t="s">
        <v>143</v>
      </c>
      <c r="E100" s="1257" t="s">
        <v>251</v>
      </c>
      <c r="F100" s="945">
        <v>5</v>
      </c>
      <c r="G100" s="335" t="s">
        <v>42</v>
      </c>
      <c r="H100" s="193">
        <v>72.5</v>
      </c>
      <c r="I100" s="129">
        <v>77</v>
      </c>
      <c r="J100" s="129">
        <v>100</v>
      </c>
      <c r="K100" s="356"/>
      <c r="L100" s="357"/>
      <c r="M100" s="356"/>
      <c r="N100" s="965"/>
    </row>
    <row r="101" spans="1:15" s="311" customFormat="1" ht="14.1" customHeight="1" x14ac:dyDescent="0.25">
      <c r="A101" s="1006"/>
      <c r="B101" s="1007"/>
      <c r="C101" s="1008"/>
      <c r="D101" s="1255"/>
      <c r="E101" s="1258"/>
      <c r="F101" s="1013"/>
      <c r="G101" s="162" t="s">
        <v>30</v>
      </c>
      <c r="H101" s="51"/>
      <c r="I101" s="46"/>
      <c r="J101" s="46">
        <v>30.6</v>
      </c>
      <c r="K101" s="353"/>
      <c r="L101" s="1004"/>
      <c r="M101" s="353"/>
      <c r="N101" s="513"/>
    </row>
    <row r="102" spans="1:15" s="311" customFormat="1" ht="14.1" customHeight="1" x14ac:dyDescent="0.25">
      <c r="A102" s="1080"/>
      <c r="B102" s="1081"/>
      <c r="C102" s="1082"/>
      <c r="D102" s="1255"/>
      <c r="E102" s="1258"/>
      <c r="F102" s="1078"/>
      <c r="G102" s="162" t="s">
        <v>119</v>
      </c>
      <c r="H102" s="51">
        <v>65.400000000000006</v>
      </c>
      <c r="I102" s="46"/>
      <c r="J102" s="46"/>
      <c r="K102" s="353"/>
      <c r="L102" s="1079"/>
      <c r="M102" s="353"/>
      <c r="N102" s="513"/>
    </row>
    <row r="103" spans="1:15" s="311" customFormat="1" ht="14.1" customHeight="1" x14ac:dyDescent="0.25">
      <c r="A103" s="934"/>
      <c r="B103" s="944"/>
      <c r="C103" s="981"/>
      <c r="D103" s="1256"/>
      <c r="E103" s="1258"/>
      <c r="F103" s="946"/>
      <c r="G103" s="162" t="s">
        <v>121</v>
      </c>
      <c r="H103" s="51">
        <v>208.6</v>
      </c>
      <c r="I103" s="46"/>
      <c r="J103" s="46"/>
      <c r="K103" s="353"/>
      <c r="L103" s="938"/>
      <c r="M103" s="353"/>
      <c r="N103" s="513"/>
    </row>
    <row r="104" spans="1:15" s="311" customFormat="1" ht="15.75" customHeight="1" x14ac:dyDescent="0.2">
      <c r="A104" s="925"/>
      <c r="B104" s="943"/>
      <c r="C104" s="981"/>
      <c r="D104" s="1259" t="s">
        <v>111</v>
      </c>
      <c r="E104" s="1229" t="s">
        <v>58</v>
      </c>
      <c r="F104" s="763"/>
      <c r="G104" s="294"/>
      <c r="H104" s="49"/>
      <c r="I104" s="49"/>
      <c r="J104" s="49"/>
      <c r="K104" s="1261" t="s">
        <v>163</v>
      </c>
      <c r="L104" s="964">
        <v>100</v>
      </c>
      <c r="M104" s="237"/>
      <c r="N104" s="657"/>
      <c r="O104" s="659"/>
    </row>
    <row r="105" spans="1:15" s="311" customFormat="1" ht="13.5" customHeight="1" x14ac:dyDescent="0.2">
      <c r="A105" s="925"/>
      <c r="B105" s="943"/>
      <c r="C105" s="981"/>
      <c r="D105" s="1087"/>
      <c r="E105" s="1230"/>
      <c r="F105" s="946"/>
      <c r="G105" s="210"/>
      <c r="H105" s="46"/>
      <c r="I105" s="46"/>
      <c r="J105" s="46"/>
      <c r="K105" s="1262"/>
      <c r="L105" s="309"/>
      <c r="M105" s="233"/>
      <c r="N105" s="729"/>
      <c r="O105" s="659"/>
    </row>
    <row r="106" spans="1:15" s="311" customFormat="1" ht="16.5" customHeight="1" x14ac:dyDescent="0.2">
      <c r="A106" s="925"/>
      <c r="B106" s="943"/>
      <c r="C106" s="981"/>
      <c r="D106" s="1202"/>
      <c r="E106" s="1260"/>
      <c r="F106" s="946"/>
      <c r="G106" s="162"/>
      <c r="H106" s="46"/>
      <c r="I106" s="46"/>
      <c r="J106" s="46"/>
      <c r="K106" s="1263"/>
      <c r="L106" s="302"/>
      <c r="M106" s="301"/>
      <c r="N106" s="662"/>
      <c r="O106" s="709"/>
    </row>
    <row r="107" spans="1:15" s="311" customFormat="1" ht="16.5" customHeight="1" x14ac:dyDescent="0.2">
      <c r="A107" s="925"/>
      <c r="B107" s="943"/>
      <c r="C107" s="981"/>
      <c r="D107" s="1087" t="s">
        <v>147</v>
      </c>
      <c r="E107" s="388"/>
      <c r="F107" s="946"/>
      <c r="G107" s="162"/>
      <c r="H107" s="46"/>
      <c r="I107" s="46"/>
      <c r="J107" s="46"/>
      <c r="K107" s="397" t="s">
        <v>87</v>
      </c>
      <c r="L107" s="277"/>
      <c r="M107" s="668"/>
      <c r="N107" s="398">
        <v>1</v>
      </c>
      <c r="O107" s="1250"/>
    </row>
    <row r="108" spans="1:15" s="311" customFormat="1" ht="6" customHeight="1" x14ac:dyDescent="0.2">
      <c r="A108" s="925"/>
      <c r="B108" s="943"/>
      <c r="C108" s="981"/>
      <c r="D108" s="1087"/>
      <c r="E108" s="388"/>
      <c r="F108" s="946"/>
      <c r="G108" s="162"/>
      <c r="H108" s="46"/>
      <c r="I108" s="46"/>
      <c r="J108" s="46"/>
      <c r="K108" s="399"/>
      <c r="L108" s="309"/>
      <c r="M108" s="400"/>
      <c r="N108" s="729"/>
      <c r="O108" s="1250"/>
    </row>
    <row r="109" spans="1:15" s="311" customFormat="1" ht="16.5" customHeight="1" x14ac:dyDescent="0.2">
      <c r="A109" s="925"/>
      <c r="B109" s="943"/>
      <c r="C109" s="981"/>
      <c r="D109" s="1275"/>
      <c r="E109" s="388"/>
      <c r="F109" s="946"/>
      <c r="G109" s="162"/>
      <c r="H109" s="46"/>
      <c r="I109" s="46"/>
      <c r="J109" s="46"/>
      <c r="K109" s="956"/>
      <c r="L109" s="306"/>
      <c r="M109" s="341"/>
      <c r="N109" s="662"/>
      <c r="O109" s="709"/>
    </row>
    <row r="110" spans="1:15" s="26" customFormat="1" ht="18" customHeight="1" x14ac:dyDescent="0.25">
      <c r="A110" s="278"/>
      <c r="B110" s="279"/>
      <c r="C110" s="343"/>
      <c r="D110" s="1251" t="s">
        <v>139</v>
      </c>
      <c r="E110" s="280"/>
      <c r="F110" s="354"/>
      <c r="G110" s="46"/>
      <c r="H110" s="305"/>
      <c r="I110" s="51"/>
      <c r="J110" s="46"/>
      <c r="K110" s="286" t="s">
        <v>105</v>
      </c>
      <c r="L110" s="287"/>
      <c r="M110" s="400">
        <v>1</v>
      </c>
      <c r="N110" s="729"/>
      <c r="O110" s="281"/>
    </row>
    <row r="111" spans="1:15" s="26" customFormat="1" ht="18.75" customHeight="1" x14ac:dyDescent="0.25">
      <c r="A111" s="278"/>
      <c r="B111" s="279"/>
      <c r="C111" s="343"/>
      <c r="D111" s="1252"/>
      <c r="E111" s="282"/>
      <c r="F111" s="354"/>
      <c r="G111" s="46"/>
      <c r="H111" s="305"/>
      <c r="I111" s="51"/>
      <c r="J111" s="46"/>
      <c r="K111" s="1155" t="s">
        <v>140</v>
      </c>
      <c r="L111" s="401"/>
      <c r="M111" s="400"/>
      <c r="N111" s="729"/>
      <c r="O111" s="281"/>
    </row>
    <row r="112" spans="1:15" s="26" customFormat="1" ht="5.25" customHeight="1" x14ac:dyDescent="0.25">
      <c r="A112" s="278"/>
      <c r="B112" s="279"/>
      <c r="C112" s="343"/>
      <c r="D112" s="1253"/>
      <c r="E112" s="282"/>
      <c r="F112" s="354"/>
      <c r="G112" s="46"/>
      <c r="H112" s="305"/>
      <c r="I112" s="51"/>
      <c r="J112" s="46"/>
      <c r="K112" s="1254"/>
      <c r="L112" s="263"/>
      <c r="M112" s="341"/>
      <c r="N112" s="662"/>
    </row>
    <row r="113" spans="1:17" s="26" customFormat="1" ht="18.75" customHeight="1" x14ac:dyDescent="0.25">
      <c r="A113" s="278"/>
      <c r="B113" s="279"/>
      <c r="C113" s="343"/>
      <c r="D113" s="1251" t="s">
        <v>185</v>
      </c>
      <c r="E113" s="282"/>
      <c r="F113" s="354"/>
      <c r="G113" s="46"/>
      <c r="H113" s="305"/>
      <c r="I113" s="51"/>
      <c r="J113" s="46"/>
      <c r="K113" s="286" t="s">
        <v>105</v>
      </c>
      <c r="L113" s="287"/>
      <c r="M113" s="400"/>
      <c r="N113" s="729">
        <v>1</v>
      </c>
      <c r="O113" s="281"/>
    </row>
    <row r="114" spans="1:17" s="26" customFormat="1" ht="12.75" customHeight="1" x14ac:dyDescent="0.25">
      <c r="A114" s="278"/>
      <c r="B114" s="279"/>
      <c r="C114" s="343"/>
      <c r="D114" s="1268"/>
      <c r="E114" s="282"/>
      <c r="F114" s="354"/>
      <c r="G114" s="46"/>
      <c r="H114" s="305"/>
      <c r="I114" s="51"/>
      <c r="J114" s="46"/>
      <c r="K114" s="956"/>
      <c r="L114" s="301"/>
      <c r="M114" s="341"/>
      <c r="N114" s="662"/>
    </row>
    <row r="115" spans="1:17" s="26" customFormat="1" ht="18.75" customHeight="1" x14ac:dyDescent="0.25">
      <c r="A115" s="278"/>
      <c r="B115" s="279"/>
      <c r="C115" s="343"/>
      <c r="D115" s="1251" t="s">
        <v>250</v>
      </c>
      <c r="E115" s="282"/>
      <c r="F115" s="354"/>
      <c r="G115" s="46"/>
      <c r="H115" s="305"/>
      <c r="I115" s="51"/>
      <c r="J115" s="51"/>
      <c r="K115" s="286" t="s">
        <v>105</v>
      </c>
      <c r="L115" s="287"/>
      <c r="M115" s="400"/>
      <c r="N115" s="729">
        <v>1</v>
      </c>
      <c r="O115" s="281"/>
    </row>
    <row r="116" spans="1:17" s="26" customFormat="1" ht="23.25" customHeight="1" x14ac:dyDescent="0.25">
      <c r="A116" s="278"/>
      <c r="B116" s="279"/>
      <c r="C116" s="343"/>
      <c r="D116" s="1251"/>
      <c r="E116" s="282"/>
      <c r="F116" s="354"/>
      <c r="G116" s="50"/>
      <c r="H116" s="53"/>
      <c r="I116" s="53"/>
      <c r="J116" s="53"/>
      <c r="K116" s="1009"/>
      <c r="L116" s="233"/>
      <c r="M116" s="400"/>
      <c r="N116" s="729"/>
    </row>
    <row r="117" spans="1:17" s="311" customFormat="1" ht="17.25" customHeight="1" thickBot="1" x14ac:dyDescent="0.3">
      <c r="A117" s="278"/>
      <c r="B117" s="279"/>
      <c r="C117" s="299"/>
      <c r="D117" s="989"/>
      <c r="E117" s="380"/>
      <c r="F117" s="990"/>
      <c r="G117" s="366" t="s">
        <v>27</v>
      </c>
      <c r="H117" s="78">
        <f>SUM(H100:H116)</f>
        <v>346.5</v>
      </c>
      <c r="I117" s="78">
        <f t="shared" ref="I117:J117" si="10">SUM(I100:I116)</f>
        <v>77</v>
      </c>
      <c r="J117" s="78">
        <f t="shared" si="10"/>
        <v>130.6</v>
      </c>
      <c r="K117" s="191"/>
      <c r="L117" s="100"/>
      <c r="M117" s="459"/>
      <c r="N117" s="223"/>
    </row>
    <row r="118" spans="1:17" s="311" customFormat="1" ht="15" customHeight="1" x14ac:dyDescent="0.25">
      <c r="A118" s="32" t="s">
        <v>14</v>
      </c>
      <c r="B118" s="33" t="s">
        <v>36</v>
      </c>
      <c r="C118" s="982" t="s">
        <v>38</v>
      </c>
      <c r="D118" s="1010" t="s">
        <v>60</v>
      </c>
      <c r="E118" s="1014"/>
      <c r="F118" s="1041">
        <v>6</v>
      </c>
      <c r="G118" s="335" t="s">
        <v>30</v>
      </c>
      <c r="H118" s="148">
        <v>37.299999999999997</v>
      </c>
      <c r="I118" s="129">
        <v>33.9</v>
      </c>
      <c r="J118" s="129">
        <v>37.299999999999997</v>
      </c>
      <c r="K118" s="356"/>
      <c r="L118" s="357"/>
      <c r="M118" s="356"/>
      <c r="N118" s="1016"/>
    </row>
    <row r="119" spans="1:17" s="311" customFormat="1" ht="14.25" customHeight="1" x14ac:dyDescent="0.25">
      <c r="A119" s="1044"/>
      <c r="B119" s="1045"/>
      <c r="C119" s="1046"/>
      <c r="D119" s="349"/>
      <c r="E119" s="1046"/>
      <c r="F119" s="1031"/>
      <c r="G119" s="1048" t="s">
        <v>35</v>
      </c>
      <c r="H119" s="165">
        <v>5.3</v>
      </c>
      <c r="I119" s="901"/>
      <c r="J119" s="901"/>
      <c r="K119" s="353"/>
      <c r="L119" s="1043"/>
      <c r="M119" s="353"/>
      <c r="N119" s="513"/>
    </row>
    <row r="120" spans="1:17" s="311" customFormat="1" ht="15.75" customHeight="1" x14ac:dyDescent="0.25">
      <c r="A120" s="1006"/>
      <c r="B120" s="1007"/>
      <c r="C120" s="1008"/>
      <c r="D120" s="349"/>
      <c r="E120" s="1008"/>
      <c r="F120" s="1013">
        <v>5</v>
      </c>
      <c r="G120" s="210" t="s">
        <v>42</v>
      </c>
      <c r="H120" s="45"/>
      <c r="I120" s="46"/>
      <c r="J120" s="46">
        <v>10</v>
      </c>
      <c r="K120" s="353"/>
      <c r="L120" s="1004"/>
      <c r="M120" s="353"/>
      <c r="N120" s="513"/>
    </row>
    <row r="121" spans="1:17" s="311" customFormat="1" ht="15" customHeight="1" x14ac:dyDescent="0.25">
      <c r="A121" s="1269"/>
      <c r="B121" s="1270"/>
      <c r="C121" s="1271"/>
      <c r="D121" s="1264" t="s">
        <v>90</v>
      </c>
      <c r="E121" s="1229" t="s">
        <v>61</v>
      </c>
      <c r="F121" s="1273"/>
      <c r="G121" s="940"/>
      <c r="H121" s="49"/>
      <c r="I121" s="74"/>
      <c r="J121" s="49"/>
      <c r="K121" s="1284" t="s">
        <v>164</v>
      </c>
      <c r="L121" s="847">
        <v>1</v>
      </c>
      <c r="M121" s="848">
        <v>1</v>
      </c>
      <c r="N121" s="849">
        <v>1</v>
      </c>
    </row>
    <row r="122" spans="1:17" s="311" customFormat="1" ht="6" customHeight="1" x14ac:dyDescent="0.25">
      <c r="A122" s="1269"/>
      <c r="B122" s="1270"/>
      <c r="C122" s="1271"/>
      <c r="D122" s="1157"/>
      <c r="E122" s="1230"/>
      <c r="F122" s="1274"/>
      <c r="G122" s="162"/>
      <c r="H122" s="46"/>
      <c r="I122" s="45"/>
      <c r="J122" s="46"/>
      <c r="K122" s="1285"/>
      <c r="L122" s="118"/>
      <c r="M122" s="939"/>
      <c r="N122" s="292"/>
    </row>
    <row r="123" spans="1:17" s="311" customFormat="1" ht="20.25" customHeight="1" x14ac:dyDescent="0.25">
      <c r="A123" s="1269"/>
      <c r="B123" s="1270"/>
      <c r="C123" s="1271"/>
      <c r="D123" s="1265"/>
      <c r="E123" s="1272"/>
      <c r="F123" s="1274"/>
      <c r="G123" s="210"/>
      <c r="H123" s="46"/>
      <c r="I123" s="45"/>
      <c r="J123" s="46"/>
      <c r="K123" s="1286"/>
      <c r="L123" s="119"/>
      <c r="M123" s="185"/>
      <c r="N123" s="679"/>
    </row>
    <row r="124" spans="1:17" s="311" customFormat="1" ht="15" customHeight="1" x14ac:dyDescent="0.25">
      <c r="A124" s="1206"/>
      <c r="B124" s="1209"/>
      <c r="C124" s="1212"/>
      <c r="D124" s="1216" t="s">
        <v>248</v>
      </c>
      <c r="E124" s="1230"/>
      <c r="F124" s="1291"/>
      <c r="G124" s="362"/>
      <c r="H124" s="46"/>
      <c r="I124" s="45"/>
      <c r="J124" s="46"/>
      <c r="K124" s="1266" t="s">
        <v>125</v>
      </c>
      <c r="L124" s="120">
        <v>2100</v>
      </c>
      <c r="M124" s="465">
        <v>650</v>
      </c>
      <c r="N124" s="143">
        <v>1200</v>
      </c>
    </row>
    <row r="125" spans="1:17" s="311" customFormat="1" ht="14.25" customHeight="1" x14ac:dyDescent="0.25">
      <c r="A125" s="1287"/>
      <c r="B125" s="1288"/>
      <c r="C125" s="1289"/>
      <c r="D125" s="1290"/>
      <c r="E125" s="1230"/>
      <c r="F125" s="1291"/>
      <c r="G125" s="154"/>
      <c r="H125" s="45"/>
      <c r="I125" s="46"/>
      <c r="J125" s="46"/>
      <c r="K125" s="1276"/>
      <c r="L125" s="903"/>
      <c r="M125" s="904"/>
      <c r="N125" s="905"/>
    </row>
    <row r="126" spans="1:17" s="26" customFormat="1" ht="15" customHeight="1" x14ac:dyDescent="0.25">
      <c r="A126" s="947"/>
      <c r="B126" s="884"/>
      <c r="C126" s="975"/>
      <c r="D126" s="1277" t="s">
        <v>244</v>
      </c>
      <c r="E126" s="885"/>
      <c r="F126" s="1012"/>
      <c r="G126" s="405"/>
      <c r="H126" s="51"/>
      <c r="I126" s="46"/>
      <c r="J126" s="198"/>
      <c r="K126" s="1005" t="s">
        <v>105</v>
      </c>
      <c r="L126" s="1015"/>
      <c r="M126" s="886"/>
      <c r="N126" s="657">
        <v>1</v>
      </c>
    </row>
    <row r="127" spans="1:17" s="26" customFormat="1" ht="14.25" customHeight="1" x14ac:dyDescent="0.25">
      <c r="A127" s="947"/>
      <c r="B127" s="884"/>
      <c r="C127" s="661"/>
      <c r="D127" s="1278"/>
      <c r="E127" s="885"/>
      <c r="F127" s="1012"/>
      <c r="G127" s="405"/>
      <c r="H127" s="51"/>
      <c r="I127" s="46"/>
      <c r="J127" s="198"/>
      <c r="K127" s="1011"/>
      <c r="L127" s="309"/>
      <c r="M127" s="233"/>
      <c r="N127" s="729"/>
    </row>
    <row r="128" spans="1:17" s="26" customFormat="1" ht="14.25" customHeight="1" x14ac:dyDescent="0.25">
      <c r="A128" s="888"/>
      <c r="B128" s="884"/>
      <c r="C128" s="661"/>
      <c r="D128" s="1279"/>
      <c r="E128" s="885"/>
      <c r="F128" s="1012"/>
      <c r="G128" s="890"/>
      <c r="H128" s="53"/>
      <c r="I128" s="50"/>
      <c r="J128" s="50"/>
      <c r="K128" s="213"/>
      <c r="L128" s="309"/>
      <c r="M128" s="233"/>
      <c r="N128" s="729"/>
      <c r="Q128" s="281"/>
    </row>
    <row r="129" spans="1:24" s="311" customFormat="1" ht="17.25" customHeight="1" thickBot="1" x14ac:dyDescent="0.3">
      <c r="A129" s="278"/>
      <c r="B129" s="279"/>
      <c r="C129" s="299"/>
      <c r="D129" s="989"/>
      <c r="E129" s="380"/>
      <c r="F129" s="990"/>
      <c r="G129" s="366" t="s">
        <v>27</v>
      </c>
      <c r="H129" s="78">
        <f>SUM(H118:H128)</f>
        <v>42.599999999999994</v>
      </c>
      <c r="I129" s="78">
        <f>SUM(I118:I128)</f>
        <v>33.9</v>
      </c>
      <c r="J129" s="78">
        <f>SUM(J118:J128)</f>
        <v>47.3</v>
      </c>
      <c r="K129" s="191"/>
      <c r="L129" s="100"/>
      <c r="M129" s="459"/>
      <c r="N129" s="223"/>
    </row>
    <row r="130" spans="1:24" s="311" customFormat="1" ht="13.5" thickBot="1" x14ac:dyDescent="0.3">
      <c r="A130" s="27" t="s">
        <v>14</v>
      </c>
      <c r="B130" s="22" t="s">
        <v>36</v>
      </c>
      <c r="C130" s="1192" t="s">
        <v>44</v>
      </c>
      <c r="D130" s="1192"/>
      <c r="E130" s="1192"/>
      <c r="F130" s="1192"/>
      <c r="G130" s="1192"/>
      <c r="H130" s="234">
        <f>H129+H117+H99+H67</f>
        <v>2865.7000000000003</v>
      </c>
      <c r="I130" s="234">
        <f>I129+I117+I99+I67</f>
        <v>2057.5</v>
      </c>
      <c r="J130" s="234">
        <f>J129+J117+J99+J67</f>
        <v>1864.8999999999996</v>
      </c>
      <c r="K130" s="1195"/>
      <c r="L130" s="1195"/>
      <c r="M130" s="1195"/>
      <c r="N130" s="1196"/>
    </row>
    <row r="131" spans="1:24" s="311" customFormat="1" ht="16.5" customHeight="1" thickBot="1" x14ac:dyDescent="0.3">
      <c r="A131" s="21" t="s">
        <v>14</v>
      </c>
      <c r="B131" s="22" t="s">
        <v>38</v>
      </c>
      <c r="C131" s="1280" t="s">
        <v>112</v>
      </c>
      <c r="D131" s="1281"/>
      <c r="E131" s="1281"/>
      <c r="F131" s="1281"/>
      <c r="G131" s="1281"/>
      <c r="H131" s="1282"/>
      <c r="I131" s="1282"/>
      <c r="J131" s="1282"/>
      <c r="K131" s="1281"/>
      <c r="L131" s="1281"/>
      <c r="M131" s="1281"/>
      <c r="N131" s="1283"/>
    </row>
    <row r="132" spans="1:24" s="295" customFormat="1" ht="15.75" customHeight="1" x14ac:dyDescent="0.25">
      <c r="A132" s="296" t="s">
        <v>14</v>
      </c>
      <c r="B132" s="297" t="s">
        <v>38</v>
      </c>
      <c r="C132" s="318" t="s">
        <v>14</v>
      </c>
      <c r="D132" s="1303" t="s">
        <v>265</v>
      </c>
      <c r="E132" s="83"/>
      <c r="F132" s="293">
        <v>1</v>
      </c>
      <c r="G132" s="294" t="s">
        <v>42</v>
      </c>
      <c r="H132" s="76"/>
      <c r="I132" s="49">
        <v>612</v>
      </c>
      <c r="J132" s="49"/>
      <c r="K132" s="1304" t="s">
        <v>168</v>
      </c>
      <c r="L132" s="298"/>
      <c r="M132" s="298">
        <v>100</v>
      </c>
      <c r="N132" s="328"/>
      <c r="O132" s="908"/>
      <c r="P132" s="194"/>
    </row>
    <row r="133" spans="1:24" s="295" customFormat="1" ht="15.75" customHeight="1" x14ac:dyDescent="0.25">
      <c r="A133" s="296"/>
      <c r="B133" s="297"/>
      <c r="C133" s="318"/>
      <c r="D133" s="1087"/>
      <c r="E133" s="83"/>
      <c r="F133" s="293"/>
      <c r="G133" s="210"/>
      <c r="H133" s="51"/>
      <c r="I133" s="51"/>
      <c r="J133" s="51"/>
      <c r="K133" s="1305"/>
      <c r="L133" s="92"/>
      <c r="M133" s="92"/>
      <c r="N133" s="157"/>
      <c r="O133" s="899"/>
      <c r="P133" s="194"/>
    </row>
    <row r="134" spans="1:24" s="295" customFormat="1" ht="45" customHeight="1" x14ac:dyDescent="0.25">
      <c r="A134" s="296"/>
      <c r="B134" s="297"/>
      <c r="C134" s="318"/>
      <c r="D134" s="1259"/>
      <c r="E134" s="83"/>
      <c r="F134" s="293"/>
      <c r="G134" s="81"/>
      <c r="H134" s="53"/>
      <c r="I134" s="63"/>
      <c r="J134" s="63"/>
      <c r="K134" s="1237"/>
      <c r="L134" s="92"/>
      <c r="M134" s="92"/>
      <c r="N134" s="157"/>
      <c r="O134" s="899"/>
      <c r="P134" s="194"/>
    </row>
    <row r="135" spans="1:24" s="311" customFormat="1" ht="18" customHeight="1" thickBot="1" x14ac:dyDescent="0.3">
      <c r="A135" s="296"/>
      <c r="B135" s="297"/>
      <c r="C135" s="318"/>
      <c r="D135" s="930"/>
      <c r="E135" s="83"/>
      <c r="F135" s="293"/>
      <c r="G135" s="371" t="s">
        <v>27</v>
      </c>
      <c r="H135" s="78">
        <f>SUM(H132:H134)</f>
        <v>0</v>
      </c>
      <c r="I135" s="78">
        <f t="shared" ref="I135:J135" si="11">SUM(I131:I134)</f>
        <v>612</v>
      </c>
      <c r="J135" s="78">
        <f t="shared" si="11"/>
        <v>0</v>
      </c>
      <c r="K135" s="125"/>
      <c r="L135" s="391"/>
      <c r="M135" s="459"/>
      <c r="N135" s="223"/>
      <c r="O135" s="11"/>
      <c r="P135" s="11"/>
    </row>
    <row r="136" spans="1:24" s="311" customFormat="1" ht="15" customHeight="1" x14ac:dyDescent="0.25">
      <c r="A136" s="1163" t="s">
        <v>14</v>
      </c>
      <c r="B136" s="1307" t="s">
        <v>38</v>
      </c>
      <c r="C136" s="1165" t="s">
        <v>28</v>
      </c>
      <c r="D136" s="1177" t="s">
        <v>145</v>
      </c>
      <c r="E136" s="1310" t="s">
        <v>39</v>
      </c>
      <c r="F136" s="1313">
        <v>5</v>
      </c>
      <c r="G136" s="161" t="s">
        <v>42</v>
      </c>
      <c r="H136" s="129">
        <v>2.7</v>
      </c>
      <c r="I136" s="129"/>
      <c r="J136" s="129"/>
      <c r="K136" s="1011" t="s">
        <v>99</v>
      </c>
      <c r="L136" s="365" t="s">
        <v>136</v>
      </c>
      <c r="M136" s="365"/>
      <c r="N136" s="827"/>
      <c r="O136" s="960"/>
    </row>
    <row r="137" spans="1:24" s="311" customFormat="1" ht="14.25" customHeight="1" x14ac:dyDescent="0.25">
      <c r="A137" s="1132"/>
      <c r="B137" s="1308"/>
      <c r="C137" s="1166"/>
      <c r="D137" s="1157"/>
      <c r="E137" s="1311"/>
      <c r="F137" s="1314"/>
      <c r="G137" s="162" t="s">
        <v>119</v>
      </c>
      <c r="H137" s="46">
        <v>227.4</v>
      </c>
      <c r="I137" s="46"/>
      <c r="J137" s="46"/>
      <c r="K137" s="1316" t="s">
        <v>237</v>
      </c>
      <c r="L137" s="365"/>
      <c r="M137" s="365" t="s">
        <v>238</v>
      </c>
      <c r="N137" s="827"/>
      <c r="O137" s="960"/>
    </row>
    <row r="138" spans="1:24" s="311" customFormat="1" ht="13.5" customHeight="1" x14ac:dyDescent="0.25">
      <c r="A138" s="1132"/>
      <c r="B138" s="1308"/>
      <c r="C138" s="1166"/>
      <c r="D138" s="1157"/>
      <c r="E138" s="1311"/>
      <c r="F138" s="1314"/>
      <c r="G138" s="162" t="s">
        <v>121</v>
      </c>
      <c r="H138" s="46">
        <v>1446</v>
      </c>
      <c r="I138" s="46">
        <v>131</v>
      </c>
      <c r="J138" s="46"/>
      <c r="K138" s="1317"/>
      <c r="L138" s="365"/>
      <c r="M138" s="365"/>
      <c r="N138" s="827"/>
    </row>
    <row r="139" spans="1:24" s="311" customFormat="1" ht="13.5" customHeight="1" x14ac:dyDescent="0.25">
      <c r="A139" s="1132"/>
      <c r="B139" s="1308"/>
      <c r="C139" s="1166"/>
      <c r="D139" s="1157"/>
      <c r="E139" s="1311"/>
      <c r="F139" s="1314"/>
      <c r="G139" s="163" t="s">
        <v>30</v>
      </c>
      <c r="H139" s="50">
        <v>25</v>
      </c>
      <c r="I139" s="53">
        <v>23</v>
      </c>
      <c r="J139" s="50"/>
      <c r="K139" s="1003"/>
      <c r="L139" s="365"/>
      <c r="M139" s="365"/>
      <c r="N139" s="827"/>
    </row>
    <row r="140" spans="1:24" s="311" customFormat="1" ht="18" customHeight="1" thickBot="1" x14ac:dyDescent="0.3">
      <c r="A140" s="1306"/>
      <c r="B140" s="1309"/>
      <c r="C140" s="1183"/>
      <c r="D140" s="1158"/>
      <c r="E140" s="1312"/>
      <c r="F140" s="1315"/>
      <c r="G140" s="371" t="s">
        <v>27</v>
      </c>
      <c r="H140" s="187">
        <f>SUM(H136:H139)</f>
        <v>1701.1</v>
      </c>
      <c r="I140" s="149">
        <f>SUM(I136:I139)</f>
        <v>154</v>
      </c>
      <c r="J140" s="149">
        <f>SUM(J136:J139)</f>
        <v>0</v>
      </c>
      <c r="K140" s="125"/>
      <c r="L140" s="829"/>
      <c r="M140" s="829"/>
      <c r="N140" s="830"/>
    </row>
    <row r="141" spans="1:24" s="311" customFormat="1" ht="13.5" thickBot="1" x14ac:dyDescent="0.3">
      <c r="A141" s="181" t="s">
        <v>14</v>
      </c>
      <c r="B141" s="929" t="s">
        <v>19</v>
      </c>
      <c r="C141" s="1295" t="s">
        <v>44</v>
      </c>
      <c r="D141" s="1296"/>
      <c r="E141" s="1296"/>
      <c r="F141" s="1296"/>
      <c r="G141" s="1296"/>
      <c r="H141" s="55">
        <f>H140+H135</f>
        <v>1701.1</v>
      </c>
      <c r="I141" s="55">
        <f>I140+I135</f>
        <v>766</v>
      </c>
      <c r="J141" s="55">
        <f>J140+J135</f>
        <v>0</v>
      </c>
      <c r="K141" s="1297"/>
      <c r="L141" s="1297"/>
      <c r="M141" s="1297"/>
      <c r="N141" s="1298"/>
    </row>
    <row r="142" spans="1:24" s="311" customFormat="1" ht="12.75" customHeight="1" thickBot="1" x14ac:dyDescent="0.3">
      <c r="A142" s="27" t="s">
        <v>14</v>
      </c>
      <c r="B142" s="1299" t="s">
        <v>66</v>
      </c>
      <c r="C142" s="1300"/>
      <c r="D142" s="1300"/>
      <c r="E142" s="1300"/>
      <c r="F142" s="1300"/>
      <c r="G142" s="1300"/>
      <c r="H142" s="56">
        <f>H130+H55+H41+H141</f>
        <v>10828.300000000001</v>
      </c>
      <c r="I142" s="56">
        <f>I130+I55+I41+I141</f>
        <v>8261.9000000000015</v>
      </c>
      <c r="J142" s="56">
        <f>J130+J55+J41+J141</f>
        <v>7308.8</v>
      </c>
      <c r="K142" s="1301"/>
      <c r="L142" s="1301"/>
      <c r="M142" s="1301"/>
      <c r="N142" s="1302"/>
      <c r="P142" s="11"/>
      <c r="Q142" s="11"/>
      <c r="R142" s="11"/>
      <c r="S142" s="11"/>
      <c r="T142" s="11"/>
      <c r="U142" s="11"/>
      <c r="V142" s="11"/>
      <c r="W142" s="11"/>
      <c r="X142" s="11"/>
    </row>
    <row r="143" spans="1:24" s="311" customFormat="1" ht="13.5" thickBot="1" x14ac:dyDescent="0.3">
      <c r="A143" s="39" t="s">
        <v>19</v>
      </c>
      <c r="B143" s="1347" t="s">
        <v>67</v>
      </c>
      <c r="C143" s="1348"/>
      <c r="D143" s="1348"/>
      <c r="E143" s="1348"/>
      <c r="F143" s="1348"/>
      <c r="G143" s="1348"/>
      <c r="H143" s="57">
        <f t="shared" ref="H143" si="12">H142</f>
        <v>10828.300000000001</v>
      </c>
      <c r="I143" s="57">
        <f t="shared" ref="I143:J143" si="13">I142</f>
        <v>8261.9000000000015</v>
      </c>
      <c r="J143" s="57">
        <f t="shared" si="13"/>
        <v>7308.8</v>
      </c>
      <c r="K143" s="1349"/>
      <c r="L143" s="1349"/>
      <c r="M143" s="1349"/>
      <c r="N143" s="1350"/>
      <c r="O143" s="11"/>
      <c r="P143" s="11"/>
      <c r="Q143" s="11"/>
      <c r="R143" s="11"/>
      <c r="S143" s="11"/>
      <c r="T143" s="11"/>
      <c r="U143" s="11"/>
      <c r="V143" s="11"/>
      <c r="W143" s="11"/>
      <c r="X143" s="11"/>
    </row>
    <row r="144" spans="1:24" s="192" customFormat="1" ht="15" customHeight="1" x14ac:dyDescent="0.25">
      <c r="A144" s="1351"/>
      <c r="B144" s="1352"/>
      <c r="C144" s="1352"/>
      <c r="D144" s="1352"/>
      <c r="E144" s="1352"/>
      <c r="F144" s="1352"/>
      <c r="G144" s="1352"/>
      <c r="H144" s="1352"/>
      <c r="I144" s="1352"/>
      <c r="J144" s="1352"/>
      <c r="K144" s="931"/>
      <c r="L144" s="931"/>
      <c r="M144" s="931"/>
      <c r="N144" s="931"/>
      <c r="O144" s="931"/>
      <c r="P144" s="194"/>
      <c r="Q144" s="194"/>
      <c r="R144" s="194"/>
      <c r="S144" s="194"/>
      <c r="T144" s="194"/>
      <c r="U144" s="194"/>
      <c r="V144" s="194"/>
      <c r="W144" s="194"/>
      <c r="X144" s="194"/>
    </row>
    <row r="145" spans="1:24" s="194" customFormat="1" ht="14.25" customHeight="1" x14ac:dyDescent="0.25">
      <c r="A145" s="931"/>
      <c r="B145" s="748"/>
      <c r="C145" s="748"/>
      <c r="D145" s="748"/>
      <c r="E145" s="748"/>
      <c r="F145" s="748"/>
      <c r="G145" s="748"/>
      <c r="H145" s="748"/>
      <c r="I145" s="748"/>
      <c r="J145" s="748"/>
      <c r="K145" s="826"/>
      <c r="L145" s="931"/>
      <c r="M145" s="931"/>
      <c r="N145" s="931"/>
      <c r="O145" s="931"/>
    </row>
    <row r="146" spans="1:24" s="40" customFormat="1" ht="16.5" customHeight="1" thickBot="1" x14ac:dyDescent="0.3">
      <c r="A146" s="1353" t="s">
        <v>68</v>
      </c>
      <c r="B146" s="1353"/>
      <c r="C146" s="1353"/>
      <c r="D146" s="1353"/>
      <c r="E146" s="1353"/>
      <c r="F146" s="1353"/>
      <c r="G146" s="1353"/>
      <c r="H146" s="41"/>
      <c r="I146" s="41"/>
      <c r="J146" s="41"/>
      <c r="K146" s="10"/>
      <c r="L146" s="10"/>
      <c r="M146" s="10"/>
      <c r="N146" s="10"/>
      <c r="O146" s="11"/>
      <c r="P146" s="11"/>
      <c r="Q146" s="11"/>
      <c r="R146" s="11"/>
      <c r="S146" s="11"/>
      <c r="T146" s="11"/>
      <c r="U146" s="11"/>
      <c r="V146" s="11"/>
      <c r="W146" s="11"/>
      <c r="X146" s="11"/>
    </row>
    <row r="147" spans="1:24" s="311" customFormat="1" ht="64.5" customHeight="1" thickBot="1" x14ac:dyDescent="0.3">
      <c r="A147" s="1354" t="s">
        <v>69</v>
      </c>
      <c r="B147" s="1355"/>
      <c r="C147" s="1355"/>
      <c r="D147" s="1355"/>
      <c r="E147" s="1355"/>
      <c r="F147" s="1355"/>
      <c r="G147" s="1356"/>
      <c r="H147" s="656" t="s">
        <v>260</v>
      </c>
      <c r="I147" s="416" t="s">
        <v>126</v>
      </c>
      <c r="J147" s="416" t="s">
        <v>201</v>
      </c>
      <c r="K147" s="1"/>
      <c r="L147" s="1"/>
      <c r="M147" s="1"/>
      <c r="N147" s="1"/>
      <c r="O147" s="11"/>
      <c r="P147" s="11"/>
      <c r="Q147" s="11"/>
      <c r="R147" s="11"/>
      <c r="S147" s="11"/>
      <c r="T147" s="11"/>
      <c r="U147" s="11"/>
      <c r="V147" s="11"/>
      <c r="W147" s="11"/>
      <c r="X147" s="11"/>
    </row>
    <row r="148" spans="1:24" s="311" customFormat="1" x14ac:dyDescent="0.25">
      <c r="A148" s="1292" t="s">
        <v>70</v>
      </c>
      <c r="B148" s="1293"/>
      <c r="C148" s="1293"/>
      <c r="D148" s="1293"/>
      <c r="E148" s="1293"/>
      <c r="F148" s="1293"/>
      <c r="G148" s="1294"/>
      <c r="H148" s="654">
        <f>H149+H158+H159+H161+H157+H160</f>
        <v>10739.599999999999</v>
      </c>
      <c r="I148" s="654">
        <f>I149+I158+I159+I161+I157+I160</f>
        <v>8239.9</v>
      </c>
      <c r="J148" s="723">
        <f t="shared" ref="J148" si="14">J149+J158+J159+J161+J157+J160</f>
        <v>7308.8</v>
      </c>
      <c r="K148" s="42"/>
      <c r="L148" s="1"/>
      <c r="M148" s="1"/>
      <c r="N148" s="1"/>
      <c r="O148" s="11"/>
      <c r="P148" s="11"/>
      <c r="Q148" s="11"/>
      <c r="R148" s="11"/>
      <c r="S148" s="11"/>
      <c r="T148" s="11"/>
      <c r="U148" s="11"/>
      <c r="V148" s="11"/>
      <c r="W148" s="11"/>
      <c r="X148" s="11"/>
    </row>
    <row r="149" spans="1:24" s="311" customFormat="1" ht="12.75" customHeight="1" x14ac:dyDescent="0.2">
      <c r="A149" s="1341" t="s">
        <v>71</v>
      </c>
      <c r="B149" s="1342"/>
      <c r="C149" s="1342"/>
      <c r="D149" s="1342"/>
      <c r="E149" s="1342"/>
      <c r="F149" s="1342"/>
      <c r="G149" s="1343"/>
      <c r="H149" s="655">
        <f>SUM(H150:H156)</f>
        <v>8645.5999999999985</v>
      </c>
      <c r="I149" s="64">
        <f>SUM(I150:I156)</f>
        <v>7815.7999999999993</v>
      </c>
      <c r="J149" s="64">
        <f>SUM(J150:J156)</f>
        <v>6880.2</v>
      </c>
      <c r="K149" s="42"/>
      <c r="L149" s="1"/>
      <c r="M149" s="1"/>
      <c r="N149" s="1"/>
      <c r="P149" s="11"/>
      <c r="Q149" s="11"/>
      <c r="R149" s="11"/>
      <c r="S149" s="11"/>
      <c r="T149" s="11"/>
      <c r="U149" s="11"/>
      <c r="V149" s="11"/>
      <c r="W149" s="11"/>
      <c r="X149" s="11"/>
    </row>
    <row r="150" spans="1:24" s="311" customFormat="1" x14ac:dyDescent="0.25">
      <c r="A150" s="1344" t="s">
        <v>72</v>
      </c>
      <c r="B150" s="1345"/>
      <c r="C150" s="1345"/>
      <c r="D150" s="1345"/>
      <c r="E150" s="1345"/>
      <c r="F150" s="1345"/>
      <c r="G150" s="1346"/>
      <c r="H150" s="647">
        <f>SUMIF(G16:G143,"SB",H16:H143)</f>
        <v>409.4</v>
      </c>
      <c r="I150" s="65">
        <f>SUMIF(G16:G143,"SB",I16:I143)</f>
        <v>1371.4</v>
      </c>
      <c r="J150" s="65">
        <f>SUMIF(G16:G143,"SB",J16:J143)</f>
        <v>1410.8999999999999</v>
      </c>
      <c r="K150" s="42"/>
      <c r="L150" s="1"/>
      <c r="M150" s="1"/>
      <c r="N150" s="1"/>
      <c r="P150" s="11"/>
      <c r="Q150" s="11"/>
      <c r="R150" s="11"/>
      <c r="S150" s="11"/>
      <c r="T150" s="11"/>
      <c r="U150" s="11"/>
      <c r="V150" s="11"/>
      <c r="W150" s="11"/>
      <c r="X150" s="11"/>
    </row>
    <row r="151" spans="1:24" s="311" customFormat="1" ht="15" customHeight="1" x14ac:dyDescent="0.25">
      <c r="A151" s="1335" t="s">
        <v>252</v>
      </c>
      <c r="B151" s="1336"/>
      <c r="C151" s="1336"/>
      <c r="D151" s="1336"/>
      <c r="E151" s="1336"/>
      <c r="F151" s="1336"/>
      <c r="G151" s="1337"/>
      <c r="H151" s="652">
        <f>SUMIF(G16:G143,"SB(AA)",H16:H143)</f>
        <v>420</v>
      </c>
      <c r="I151" s="66">
        <f>SUMIF(G16:G143,"SB(AA)",I16:I143)</f>
        <v>420</v>
      </c>
      <c r="J151" s="66">
        <f>SUMIF(G16:G143,"SB(AA)",J16:J143)</f>
        <v>420.00000000000006</v>
      </c>
      <c r="K151" s="42"/>
      <c r="L151" s="1"/>
      <c r="M151" s="1"/>
      <c r="N151" s="1"/>
      <c r="P151" s="11"/>
      <c r="Q151" s="11"/>
      <c r="R151" s="11"/>
      <c r="S151" s="11"/>
      <c r="T151" s="11"/>
      <c r="U151" s="11"/>
      <c r="V151" s="11"/>
      <c r="W151" s="11"/>
      <c r="X151" s="11"/>
    </row>
    <row r="152" spans="1:24" s="311" customFormat="1" x14ac:dyDescent="0.25">
      <c r="A152" s="1335" t="s">
        <v>74</v>
      </c>
      <c r="B152" s="1336"/>
      <c r="C152" s="1336"/>
      <c r="D152" s="1336"/>
      <c r="E152" s="1336"/>
      <c r="F152" s="1336"/>
      <c r="G152" s="1337"/>
      <c r="H152" s="647">
        <f>SUMIF(G16:G143,"SB(VR)",H16:H143)</f>
        <v>4850</v>
      </c>
      <c r="I152" s="65">
        <f>SUMIF(G16:G143,"SB(VR)",I16:I143)</f>
        <v>4875</v>
      </c>
      <c r="J152" s="65">
        <f>SUMIF(G16:G143,"SB(VR)",J16:J143)</f>
        <v>4875</v>
      </c>
      <c r="K152" s="42"/>
      <c r="L152" s="1"/>
      <c r="M152" s="1"/>
      <c r="N152" s="1"/>
      <c r="P152" s="11"/>
      <c r="Q152" s="11"/>
      <c r="R152" s="11"/>
      <c r="S152" s="11"/>
      <c r="T152" s="11"/>
      <c r="U152" s="11"/>
      <c r="V152" s="11"/>
      <c r="W152" s="11"/>
      <c r="X152" s="11"/>
    </row>
    <row r="153" spans="1:24" s="311" customFormat="1" x14ac:dyDescent="0.25">
      <c r="A153" s="1335" t="s">
        <v>75</v>
      </c>
      <c r="B153" s="1336"/>
      <c r="C153" s="1336"/>
      <c r="D153" s="1336"/>
      <c r="E153" s="1336"/>
      <c r="F153" s="1336"/>
      <c r="G153" s="1337"/>
      <c r="H153" s="647">
        <f>SUMIF(G16:G143,"SB(P)",H16:H143)</f>
        <v>0</v>
      </c>
      <c r="I153" s="65">
        <f>SUMIF(G16:G143,"SB(P)",I16:I143)</f>
        <v>0</v>
      </c>
      <c r="J153" s="65">
        <f>SUMIF(G16:G143,"SB(P)",J16:J143)</f>
        <v>0</v>
      </c>
      <c r="K153" s="42"/>
      <c r="L153" s="1"/>
      <c r="M153" s="1"/>
      <c r="N153" s="1"/>
    </row>
    <row r="154" spans="1:24" s="311" customFormat="1" x14ac:dyDescent="0.25">
      <c r="A154" s="1335" t="s">
        <v>76</v>
      </c>
      <c r="B154" s="1336"/>
      <c r="C154" s="1336"/>
      <c r="D154" s="1336"/>
      <c r="E154" s="1336"/>
      <c r="F154" s="1336"/>
      <c r="G154" s="1337"/>
      <c r="H154" s="647">
        <f>SUMIF(G16:G143,"SB(VB)",H16:H143)</f>
        <v>84.7</v>
      </c>
      <c r="I154" s="65">
        <f>SUMIF(G16:G143,"SB(VB)",I16:I143)</f>
        <v>82.5</v>
      </c>
      <c r="J154" s="65">
        <f>SUMIF(G16:G143,"SB(VB)",J16:J143)</f>
        <v>14.1</v>
      </c>
      <c r="K154" s="42"/>
      <c r="L154" s="1"/>
      <c r="M154" s="1"/>
      <c r="N154" s="1"/>
    </row>
    <row r="155" spans="1:24" s="311" customFormat="1" ht="27" customHeight="1" x14ac:dyDescent="0.25">
      <c r="A155" s="1335" t="s">
        <v>205</v>
      </c>
      <c r="B155" s="1336"/>
      <c r="C155" s="1336"/>
      <c r="D155" s="1336"/>
      <c r="E155" s="1336"/>
      <c r="F155" s="1336"/>
      <c r="G155" s="1337"/>
      <c r="H155" s="647">
        <f>SUMIF(G16:G143,"SB(ESA)",H16:H143)</f>
        <v>0</v>
      </c>
      <c r="I155" s="65">
        <f>SUMIF(G18:G143,"SB(ESA)",I18:I143)</f>
        <v>0</v>
      </c>
      <c r="J155" s="65">
        <f>SUMIF(G18:G143,"SB(ESA)",J18:J143)</f>
        <v>0</v>
      </c>
      <c r="K155" s="42"/>
      <c r="L155" s="1"/>
      <c r="M155" s="1"/>
      <c r="N155" s="1"/>
    </row>
    <row r="156" spans="1:24" s="311" customFormat="1" ht="27.75" customHeight="1" x14ac:dyDescent="0.25">
      <c r="A156" s="1335" t="s">
        <v>169</v>
      </c>
      <c r="B156" s="1336"/>
      <c r="C156" s="1336"/>
      <c r="D156" s="1336"/>
      <c r="E156" s="1336"/>
      <c r="F156" s="1336"/>
      <c r="G156" s="1337"/>
      <c r="H156" s="647">
        <f>SUMIF(G16:G145,"SB(ES)",H16:H145)</f>
        <v>2881.5</v>
      </c>
      <c r="I156" s="65">
        <f>SUMIF(G16:G143,"SB(ES)",I16:I143)</f>
        <v>1066.9000000000001</v>
      </c>
      <c r="J156" s="65">
        <f>SUMIF(G19:G143,"SB(ES)",J19:J143)</f>
        <v>160.19999999999999</v>
      </c>
      <c r="K156" s="839"/>
      <c r="L156" s="1"/>
      <c r="M156" s="1"/>
      <c r="N156" s="1"/>
    </row>
    <row r="157" spans="1:24" s="26" customFormat="1" ht="14.25" customHeight="1" x14ac:dyDescent="0.25">
      <c r="A157" s="1338" t="s">
        <v>141</v>
      </c>
      <c r="B157" s="1339"/>
      <c r="C157" s="1339"/>
      <c r="D157" s="1339"/>
      <c r="E157" s="1339"/>
      <c r="F157" s="1339"/>
      <c r="G157" s="1340"/>
      <c r="H157" s="645">
        <f>SUMIF(G18:G143,"SB(ŽPL)",H18:H143)</f>
        <v>0</v>
      </c>
      <c r="I157" s="67">
        <f>SUMIF(G20:G144,"SB(ŽPL)",I20:I144)</f>
        <v>0</v>
      </c>
      <c r="J157" s="67">
        <f>SUMIF(G20:G144,"SB(ŽPL)",J20:J144)</f>
        <v>0</v>
      </c>
      <c r="K157" s="208"/>
      <c r="L157" s="208"/>
      <c r="M157" s="208"/>
      <c r="N157" s="208"/>
    </row>
    <row r="158" spans="1:24" s="311" customFormat="1" ht="27.75" customHeight="1" x14ac:dyDescent="0.25">
      <c r="A158" s="1320" t="s">
        <v>77</v>
      </c>
      <c r="B158" s="1321"/>
      <c r="C158" s="1321"/>
      <c r="D158" s="1321"/>
      <c r="E158" s="1321"/>
      <c r="F158" s="1321"/>
      <c r="G158" s="1322"/>
      <c r="H158" s="645">
        <f>SUMIF(G16:G143,"SB(AAL)",H16:H143)</f>
        <v>382</v>
      </c>
      <c r="I158" s="67">
        <f>SUMIF(G18:G143,"SB(AAL)",I18:I143)</f>
        <v>0</v>
      </c>
      <c r="J158" s="67">
        <f>SUMIF(G18:G143,"SB(AAL)",J18:J143)</f>
        <v>0</v>
      </c>
      <c r="K158" s="42"/>
      <c r="L158" s="1"/>
      <c r="M158" s="1"/>
      <c r="N158" s="1"/>
    </row>
    <row r="159" spans="1:24" s="311" customFormat="1" ht="25.5" customHeight="1" x14ac:dyDescent="0.25">
      <c r="A159" s="1320" t="s">
        <v>261</v>
      </c>
      <c r="B159" s="1321"/>
      <c r="C159" s="1321"/>
      <c r="D159" s="1321"/>
      <c r="E159" s="1321"/>
      <c r="F159" s="1321"/>
      <c r="G159" s="1322"/>
      <c r="H159" s="645">
        <f>SUMIF(G16:G143,"SB(ESL)",H16:H143)</f>
        <v>0</v>
      </c>
      <c r="I159" s="67">
        <f>SUMIF(G18:G143,"SB(ESl)",I18:I143)</f>
        <v>0</v>
      </c>
      <c r="J159" s="67">
        <f>SUMIF(G18:G143,"SB(ESL)",J18:J143)</f>
        <v>0</v>
      </c>
      <c r="K159" s="42"/>
      <c r="L159" s="1"/>
      <c r="M159" s="1"/>
      <c r="N159" s="1"/>
    </row>
    <row r="160" spans="1:24" s="311" customFormat="1" x14ac:dyDescent="0.25">
      <c r="A160" s="1320" t="s">
        <v>170</v>
      </c>
      <c r="B160" s="1321"/>
      <c r="C160" s="1321"/>
      <c r="D160" s="1321"/>
      <c r="E160" s="1321"/>
      <c r="F160" s="1321"/>
      <c r="G160" s="1322"/>
      <c r="H160" s="645">
        <f>SUMIF(G15:G144,"SB(VRL)",H15:H144)</f>
        <v>1235.5</v>
      </c>
      <c r="I160" s="645">
        <f>SUMIF(G15:G143,"SB(VRL)",I15:I143)</f>
        <v>424.1</v>
      </c>
      <c r="J160" s="67">
        <f>SUMIF(G15:G143,"SB(VRL)",J15:J143)</f>
        <v>428.6</v>
      </c>
      <c r="K160" s="42"/>
      <c r="L160" s="1"/>
      <c r="M160" s="1"/>
      <c r="N160" s="1"/>
    </row>
    <row r="161" spans="1:14" s="311" customFormat="1" x14ac:dyDescent="0.25">
      <c r="A161" s="1320" t="s">
        <v>120</v>
      </c>
      <c r="B161" s="1321"/>
      <c r="C161" s="1321"/>
      <c r="D161" s="1321"/>
      <c r="E161" s="1321"/>
      <c r="F161" s="1321"/>
      <c r="G161" s="1322"/>
      <c r="H161" s="645">
        <f>SUMIF(G18:G144,"SB(L)",H18:H144)</f>
        <v>476.5</v>
      </c>
      <c r="I161" s="67">
        <f>SUMIF(G19:G144,"SB(L)",I19:I144)</f>
        <v>0</v>
      </c>
      <c r="J161" s="67">
        <f>SUMIF(G19:G144,"SB(L)",J19:J144)</f>
        <v>0</v>
      </c>
      <c r="K161" s="42"/>
      <c r="L161" s="1"/>
      <c r="M161" s="1"/>
      <c r="N161" s="1"/>
    </row>
    <row r="162" spans="1:14" s="311" customFormat="1" x14ac:dyDescent="0.25">
      <c r="A162" s="1323" t="s">
        <v>79</v>
      </c>
      <c r="B162" s="1324"/>
      <c r="C162" s="1324"/>
      <c r="D162" s="1324"/>
      <c r="E162" s="1324"/>
      <c r="F162" s="1324"/>
      <c r="G162" s="1325"/>
      <c r="H162" s="646">
        <f>SUM(H163:H165)</f>
        <v>88.7</v>
      </c>
      <c r="I162" s="58">
        <f>SUM(I163:I165)</f>
        <v>22</v>
      </c>
      <c r="J162" s="58">
        <f>SUM(J163:J165)</f>
        <v>0</v>
      </c>
      <c r="K162" s="42"/>
      <c r="L162" s="1"/>
      <c r="M162" s="1"/>
      <c r="N162" s="1"/>
    </row>
    <row r="163" spans="1:14" s="311" customFormat="1" x14ac:dyDescent="0.25">
      <c r="A163" s="1326" t="s">
        <v>80</v>
      </c>
      <c r="B163" s="1327"/>
      <c r="C163" s="1327"/>
      <c r="D163" s="1327"/>
      <c r="E163" s="1327"/>
      <c r="F163" s="1327"/>
      <c r="G163" s="1328"/>
      <c r="H163" s="647">
        <f>SUMIF(G16:G143,"ES",H16:H143)</f>
        <v>0</v>
      </c>
      <c r="I163" s="65">
        <f>SUMIF(G16:G143,"ES",I16:I143)</f>
        <v>0</v>
      </c>
      <c r="J163" s="65">
        <f>SUMIF(G16:G143,"ES",J16:J143)</f>
        <v>0</v>
      </c>
      <c r="K163" s="42"/>
      <c r="L163" s="1"/>
      <c r="M163" s="1"/>
      <c r="N163" s="1"/>
    </row>
    <row r="164" spans="1:14" s="311" customFormat="1" x14ac:dyDescent="0.25">
      <c r="A164" s="1329" t="s">
        <v>81</v>
      </c>
      <c r="B164" s="1330"/>
      <c r="C164" s="1330"/>
      <c r="D164" s="1330"/>
      <c r="E164" s="1330"/>
      <c r="F164" s="1330"/>
      <c r="G164" s="1331"/>
      <c r="H164" s="647">
        <f>SUMIF(G16:G143,"LRVB",H16:H143)</f>
        <v>0</v>
      </c>
      <c r="I164" s="65">
        <f>SUMIF(G18:G143,"LRVB",I18:I143)</f>
        <v>0</v>
      </c>
      <c r="J164" s="65">
        <f>SUMIF(G18:G143,"LRVB",J18:J143)</f>
        <v>0</v>
      </c>
      <c r="K164" s="42"/>
      <c r="L164" s="1"/>
      <c r="M164" s="1"/>
      <c r="N164" s="1"/>
    </row>
    <row r="165" spans="1:14" s="311" customFormat="1" x14ac:dyDescent="0.25">
      <c r="A165" s="1329" t="s">
        <v>82</v>
      </c>
      <c r="B165" s="1330"/>
      <c r="C165" s="1330"/>
      <c r="D165" s="1330"/>
      <c r="E165" s="1330"/>
      <c r="F165" s="1330"/>
      <c r="G165" s="1331"/>
      <c r="H165" s="647">
        <f>SUMIF(G16:G143,"Kt",H16:H143)</f>
        <v>88.7</v>
      </c>
      <c r="I165" s="65">
        <f>SUMIF(G16:G143,"Kt",I16:I143)</f>
        <v>22</v>
      </c>
      <c r="J165" s="65">
        <f>SUMIF(G16:G143,"Kt",J16:J143)</f>
        <v>0</v>
      </c>
      <c r="K165" s="42"/>
      <c r="L165" s="1"/>
      <c r="M165" s="1"/>
      <c r="N165" s="1"/>
    </row>
    <row r="166" spans="1:14" s="311" customFormat="1" ht="13.5" thickBot="1" x14ac:dyDescent="0.3">
      <c r="A166" s="1332" t="s">
        <v>83</v>
      </c>
      <c r="B166" s="1333"/>
      <c r="C166" s="1333"/>
      <c r="D166" s="1333"/>
      <c r="E166" s="1333"/>
      <c r="F166" s="1333"/>
      <c r="G166" s="1334"/>
      <c r="H166" s="651">
        <f>SUM(H148,H162)</f>
        <v>10828.3</v>
      </c>
      <c r="I166" s="59">
        <f>SUM(I148,I162)</f>
        <v>8261.9</v>
      </c>
      <c r="J166" s="59">
        <f>SUM(J148,J162)</f>
        <v>7308.8</v>
      </c>
      <c r="K166" s="11"/>
    </row>
    <row r="167" spans="1:14" s="311" customFormat="1" x14ac:dyDescent="0.25">
      <c r="A167" s="1"/>
      <c r="B167" s="1"/>
      <c r="C167" s="1"/>
      <c r="D167" s="1"/>
      <c r="E167" s="1"/>
      <c r="F167" s="2"/>
      <c r="G167" s="915"/>
      <c r="H167" s="915"/>
      <c r="I167" s="915"/>
      <c r="J167" s="915"/>
      <c r="K167" s="42"/>
      <c r="L167" s="1"/>
      <c r="M167" s="1"/>
      <c r="N167" s="1"/>
    </row>
    <row r="168" spans="1:14" x14ac:dyDescent="0.2">
      <c r="E168" s="1085" t="s">
        <v>259</v>
      </c>
      <c r="F168" s="1085"/>
      <c r="G168" s="1085"/>
      <c r="H168" s="1085"/>
      <c r="I168" s="1085"/>
      <c r="J168" s="1085"/>
    </row>
    <row r="169" spans="1:14" x14ac:dyDescent="0.2">
      <c r="H169" s="393"/>
      <c r="I169" s="393"/>
      <c r="J169" s="393"/>
    </row>
    <row r="170" spans="1:14" x14ac:dyDescent="0.2">
      <c r="H170" s="393"/>
      <c r="I170" s="393"/>
      <c r="J170" s="393"/>
    </row>
    <row r="171" spans="1:14" x14ac:dyDescent="0.2">
      <c r="H171" s="393"/>
      <c r="I171" s="393"/>
      <c r="J171" s="393"/>
    </row>
    <row r="172" spans="1:14" x14ac:dyDescent="0.2">
      <c r="I172" s="393"/>
      <c r="J172" s="393"/>
    </row>
  </sheetData>
  <mergeCells count="171">
    <mergeCell ref="K1:N1"/>
    <mergeCell ref="A161:G161"/>
    <mergeCell ref="A162:G162"/>
    <mergeCell ref="A163:G163"/>
    <mergeCell ref="A164:G164"/>
    <mergeCell ref="A165:G165"/>
    <mergeCell ref="A166:G166"/>
    <mergeCell ref="A155:G155"/>
    <mergeCell ref="A156:G156"/>
    <mergeCell ref="A157:G157"/>
    <mergeCell ref="A158:G158"/>
    <mergeCell ref="A159:G159"/>
    <mergeCell ref="A160:G160"/>
    <mergeCell ref="A149:G149"/>
    <mergeCell ref="A150:G150"/>
    <mergeCell ref="A151:G151"/>
    <mergeCell ref="A152:G152"/>
    <mergeCell ref="A153:G153"/>
    <mergeCell ref="A154:G154"/>
    <mergeCell ref="B143:G143"/>
    <mergeCell ref="K143:N143"/>
    <mergeCell ref="A144:J144"/>
    <mergeCell ref="A146:G146"/>
    <mergeCell ref="A147:G147"/>
    <mergeCell ref="A148:G148"/>
    <mergeCell ref="C141:G141"/>
    <mergeCell ref="K141:N141"/>
    <mergeCell ref="B142:G142"/>
    <mergeCell ref="K142:N142"/>
    <mergeCell ref="D132:D134"/>
    <mergeCell ref="K132:K134"/>
    <mergeCell ref="A136:A140"/>
    <mergeCell ref="B136:B140"/>
    <mergeCell ref="C136:C140"/>
    <mergeCell ref="D136:D140"/>
    <mergeCell ref="E136:E140"/>
    <mergeCell ref="F136:F140"/>
    <mergeCell ref="K137:K138"/>
    <mergeCell ref="K124:K125"/>
    <mergeCell ref="D126:D128"/>
    <mergeCell ref="C130:G130"/>
    <mergeCell ref="K130:N130"/>
    <mergeCell ref="C131:N131"/>
    <mergeCell ref="K121:K123"/>
    <mergeCell ref="A124:A125"/>
    <mergeCell ref="B124:B125"/>
    <mergeCell ref="C124:C125"/>
    <mergeCell ref="D124:D125"/>
    <mergeCell ref="E124:E125"/>
    <mergeCell ref="F124:F125"/>
    <mergeCell ref="D113:D114"/>
    <mergeCell ref="D115:D116"/>
    <mergeCell ref="A121:A123"/>
    <mergeCell ref="B121:B123"/>
    <mergeCell ref="C121:C123"/>
    <mergeCell ref="D121:D123"/>
    <mergeCell ref="E121:E123"/>
    <mergeCell ref="F121:F123"/>
    <mergeCell ref="D107:D109"/>
    <mergeCell ref="O107:O108"/>
    <mergeCell ref="D110:D112"/>
    <mergeCell ref="K111:K112"/>
    <mergeCell ref="D100:D103"/>
    <mergeCell ref="E100:E103"/>
    <mergeCell ref="D104:D106"/>
    <mergeCell ref="E104:E106"/>
    <mergeCell ref="K104:K106"/>
    <mergeCell ref="D93:D95"/>
    <mergeCell ref="K93:K95"/>
    <mergeCell ref="E94:E95"/>
    <mergeCell ref="A85:A99"/>
    <mergeCell ref="B85:B99"/>
    <mergeCell ref="C85:C99"/>
    <mergeCell ref="D85:D88"/>
    <mergeCell ref="F85:F88"/>
    <mergeCell ref="C56:N56"/>
    <mergeCell ref="E60:E62"/>
    <mergeCell ref="D64:D65"/>
    <mergeCell ref="D78:D80"/>
    <mergeCell ref="E79:E80"/>
    <mergeCell ref="K79:K80"/>
    <mergeCell ref="E86:E88"/>
    <mergeCell ref="D89:D92"/>
    <mergeCell ref="F89:F92"/>
    <mergeCell ref="K89:K91"/>
    <mergeCell ref="E90:E92"/>
    <mergeCell ref="D81:D84"/>
    <mergeCell ref="E81:E84"/>
    <mergeCell ref="K81:K82"/>
    <mergeCell ref="D68:D71"/>
    <mergeCell ref="K87:K88"/>
    <mergeCell ref="D96:D98"/>
    <mergeCell ref="K96:K98"/>
    <mergeCell ref="E97:E98"/>
    <mergeCell ref="E48:E50"/>
    <mergeCell ref="K48:K49"/>
    <mergeCell ref="D52:D53"/>
    <mergeCell ref="K52:K53"/>
    <mergeCell ref="C55:G55"/>
    <mergeCell ref="K55:N55"/>
    <mergeCell ref="C41:G41"/>
    <mergeCell ref="C42:N42"/>
    <mergeCell ref="A43:A47"/>
    <mergeCell ref="B43:B47"/>
    <mergeCell ref="C43:C47"/>
    <mergeCell ref="F43:F47"/>
    <mergeCell ref="D46:D47"/>
    <mergeCell ref="E46:E47"/>
    <mergeCell ref="D43:D45"/>
    <mergeCell ref="K35:K36"/>
    <mergeCell ref="A38:A40"/>
    <mergeCell ref="B38:B40"/>
    <mergeCell ref="C38:C40"/>
    <mergeCell ref="E38:E39"/>
    <mergeCell ref="F38:F40"/>
    <mergeCell ref="A35:A37"/>
    <mergeCell ref="B35:B37"/>
    <mergeCell ref="C35:C37"/>
    <mergeCell ref="D35:D36"/>
    <mergeCell ref="E35:E36"/>
    <mergeCell ref="F35:F37"/>
    <mergeCell ref="A32:A34"/>
    <mergeCell ref="B32:B34"/>
    <mergeCell ref="C32:C34"/>
    <mergeCell ref="D32:D33"/>
    <mergeCell ref="F32:F34"/>
    <mergeCell ref="E33:E34"/>
    <mergeCell ref="A29:A31"/>
    <mergeCell ref="B29:B31"/>
    <mergeCell ref="C29:C31"/>
    <mergeCell ref="D29:D31"/>
    <mergeCell ref="E29:E31"/>
    <mergeCell ref="F29:F31"/>
    <mergeCell ref="C24:C26"/>
    <mergeCell ref="D24:D25"/>
    <mergeCell ref="E24:E26"/>
    <mergeCell ref="F24:F26"/>
    <mergeCell ref="A13:N13"/>
    <mergeCell ref="B14:N14"/>
    <mergeCell ref="C15:N15"/>
    <mergeCell ref="E16:E21"/>
    <mergeCell ref="F16:F21"/>
    <mergeCell ref="D18:D19"/>
    <mergeCell ref="K18:K19"/>
    <mergeCell ref="D20:D21"/>
    <mergeCell ref="D16:D17"/>
    <mergeCell ref="D22:D23"/>
    <mergeCell ref="E168:J168"/>
    <mergeCell ref="D38:D40"/>
    <mergeCell ref="K4:N4"/>
    <mergeCell ref="A5:N5"/>
    <mergeCell ref="A6:N6"/>
    <mergeCell ref="A7:N7"/>
    <mergeCell ref="K8:N8"/>
    <mergeCell ref="A9:A11"/>
    <mergeCell ref="B9:B11"/>
    <mergeCell ref="C9:C11"/>
    <mergeCell ref="D9:D11"/>
    <mergeCell ref="I9:I11"/>
    <mergeCell ref="J9:J11"/>
    <mergeCell ref="K9:N9"/>
    <mergeCell ref="K10:K11"/>
    <mergeCell ref="L10:N10"/>
    <mergeCell ref="A12:N12"/>
    <mergeCell ref="E9:E11"/>
    <mergeCell ref="F9:F11"/>
    <mergeCell ref="G9:G11"/>
    <mergeCell ref="H9:H11"/>
    <mergeCell ref="K20:K21"/>
    <mergeCell ref="A24:A26"/>
    <mergeCell ref="B24:B26"/>
  </mergeCells>
  <printOptions horizontalCentered="1"/>
  <pageMargins left="0.78740157480314965" right="0.39370078740157483" top="0.39370078740157483" bottom="0.39370078740157483" header="0.31496062992125984" footer="0.31496062992125984"/>
  <pageSetup paperSize="9" scale="67" orientation="portrait" r:id="rId1"/>
  <rowBreaks count="2" manualBreakCount="2">
    <brk id="65" max="13" man="1"/>
    <brk id="131"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64"/>
  <sheetViews>
    <sheetView topLeftCell="A74" zoomScaleNormal="100" zoomScaleSheetLayoutView="100" workbookViewId="0">
      <selection activeCell="W100" sqref="W100"/>
    </sheetView>
  </sheetViews>
  <sheetFormatPr defaultColWidth="9.140625" defaultRowHeight="12.75" x14ac:dyDescent="0.2"/>
  <cols>
    <col min="1" max="1" width="2.85546875" style="394" customWidth="1"/>
    <col min="2" max="2" width="3.140625" style="394" customWidth="1"/>
    <col min="3" max="3" width="2.85546875" style="394" customWidth="1"/>
    <col min="4" max="4" width="3.140625" style="394" customWidth="1"/>
    <col min="5" max="5" width="32.85546875" style="394" customWidth="1"/>
    <col min="6" max="6" width="3.7109375" style="394" customWidth="1"/>
    <col min="7" max="7" width="3.85546875" style="394" customWidth="1"/>
    <col min="8" max="8" width="11.5703125" style="394" customWidth="1"/>
    <col min="9" max="9" width="8.5703125" style="394" customWidth="1"/>
    <col min="10" max="10" width="9.140625" style="394" customWidth="1"/>
    <col min="11" max="11" width="8.85546875" style="394" customWidth="1"/>
    <col min="12" max="13" width="9.140625" style="394" customWidth="1"/>
    <col min="14" max="14" width="34" style="394" customWidth="1"/>
    <col min="15" max="15" width="5" style="394" customWidth="1"/>
    <col min="16" max="16" width="4.7109375" style="394" customWidth="1"/>
    <col min="17" max="18" width="4.42578125" style="394" customWidth="1"/>
    <col min="19" max="19" width="9.85546875" style="393" customWidth="1"/>
    <col min="20" max="27" width="9.140625" style="393"/>
    <col min="28" max="16384" width="9.140625" style="394"/>
  </cols>
  <sheetData>
    <row r="1" spans="1:27" ht="14.25" customHeight="1" x14ac:dyDescent="0.25">
      <c r="N1" s="1089" t="s">
        <v>101</v>
      </c>
      <c r="O1" s="1090"/>
      <c r="P1" s="1090"/>
      <c r="Q1" s="1090"/>
      <c r="R1" s="1090"/>
    </row>
    <row r="2" spans="1:27" s="311" customFormat="1" ht="15.75" x14ac:dyDescent="0.25">
      <c r="A2" s="1091" t="s">
        <v>200</v>
      </c>
      <c r="B2" s="1091"/>
      <c r="C2" s="1091"/>
      <c r="D2" s="1091"/>
      <c r="E2" s="1091"/>
      <c r="F2" s="1091"/>
      <c r="G2" s="1091"/>
      <c r="H2" s="1091"/>
      <c r="I2" s="1091"/>
      <c r="J2" s="1091"/>
      <c r="K2" s="1091"/>
      <c r="L2" s="1091"/>
      <c r="M2" s="1091"/>
      <c r="N2" s="1091"/>
      <c r="O2" s="1091"/>
      <c r="P2" s="1091"/>
      <c r="Q2" s="1091"/>
      <c r="R2" s="1091"/>
      <c r="S2" s="281"/>
      <c r="T2" s="281"/>
      <c r="U2" s="281"/>
      <c r="V2" s="281"/>
      <c r="W2" s="281"/>
      <c r="X2" s="281"/>
      <c r="Y2" s="281"/>
      <c r="Z2" s="281"/>
      <c r="AA2" s="281"/>
    </row>
    <row r="3" spans="1:27" s="311" customFormat="1" ht="15.75" x14ac:dyDescent="0.25">
      <c r="A3" s="1092" t="s">
        <v>0</v>
      </c>
      <c r="B3" s="1092"/>
      <c r="C3" s="1092"/>
      <c r="D3" s="1092"/>
      <c r="E3" s="1092"/>
      <c r="F3" s="1092"/>
      <c r="G3" s="1092"/>
      <c r="H3" s="1092"/>
      <c r="I3" s="1092"/>
      <c r="J3" s="1092"/>
      <c r="K3" s="1092"/>
      <c r="L3" s="1092"/>
      <c r="M3" s="1092"/>
      <c r="N3" s="1092"/>
      <c r="O3" s="1092"/>
      <c r="P3" s="1092"/>
      <c r="Q3" s="1092"/>
      <c r="R3" s="1092"/>
      <c r="S3" s="281"/>
      <c r="T3" s="281"/>
      <c r="U3" s="281"/>
      <c r="V3" s="281"/>
      <c r="W3" s="281"/>
      <c r="X3" s="281"/>
      <c r="Y3" s="281"/>
      <c r="Z3" s="281"/>
      <c r="AA3" s="281"/>
    </row>
    <row r="4" spans="1:27" s="311" customFormat="1" ht="15.75" x14ac:dyDescent="0.25">
      <c r="A4" s="1093" t="s">
        <v>1</v>
      </c>
      <c r="B4" s="1093"/>
      <c r="C4" s="1093"/>
      <c r="D4" s="1093"/>
      <c r="E4" s="1093"/>
      <c r="F4" s="1093"/>
      <c r="G4" s="1093"/>
      <c r="H4" s="1093"/>
      <c r="I4" s="1093"/>
      <c r="J4" s="1093"/>
      <c r="K4" s="1093"/>
      <c r="L4" s="1093"/>
      <c r="M4" s="1093"/>
      <c r="N4" s="1093"/>
      <c r="O4" s="1093"/>
      <c r="P4" s="1093"/>
      <c r="Q4" s="1093"/>
      <c r="R4" s="1093"/>
      <c r="S4" s="281"/>
      <c r="T4" s="281"/>
      <c r="U4" s="281"/>
      <c r="V4" s="281"/>
      <c r="W4" s="281"/>
      <c r="X4" s="281"/>
      <c r="Y4" s="281"/>
      <c r="Z4" s="281"/>
      <c r="AA4" s="281"/>
    </row>
    <row r="5" spans="1:27" s="311" customFormat="1" ht="13.5" thickBot="1" x14ac:dyDescent="0.3">
      <c r="A5" s="1"/>
      <c r="B5" s="1"/>
      <c r="C5" s="1"/>
      <c r="D5" s="1"/>
      <c r="E5" s="1"/>
      <c r="F5" s="1"/>
      <c r="G5" s="2"/>
      <c r="H5" s="2"/>
      <c r="I5" s="206"/>
      <c r="J5" s="206"/>
      <c r="K5" s="206"/>
      <c r="L5" s="206"/>
      <c r="M5" s="206"/>
      <c r="N5" s="1094" t="s">
        <v>85</v>
      </c>
      <c r="O5" s="1094"/>
      <c r="P5" s="1094"/>
      <c r="Q5" s="1094"/>
      <c r="R5" s="1095"/>
      <c r="S5" s="281"/>
      <c r="T5" s="281"/>
      <c r="U5" s="281"/>
      <c r="V5" s="281"/>
      <c r="W5" s="281"/>
      <c r="X5" s="281"/>
      <c r="Y5" s="281"/>
      <c r="Z5" s="281"/>
      <c r="AA5" s="281"/>
    </row>
    <row r="6" spans="1:27" s="311" customFormat="1" ht="50.25" customHeight="1" x14ac:dyDescent="0.25">
      <c r="A6" s="1096" t="s">
        <v>2</v>
      </c>
      <c r="B6" s="1099" t="s">
        <v>3</v>
      </c>
      <c r="C6" s="1099" t="s">
        <v>4</v>
      </c>
      <c r="D6" s="1099" t="s">
        <v>5</v>
      </c>
      <c r="E6" s="1102" t="s">
        <v>6</v>
      </c>
      <c r="F6" s="1118" t="s">
        <v>7</v>
      </c>
      <c r="G6" s="1121" t="s">
        <v>8</v>
      </c>
      <c r="H6" s="1399" t="s">
        <v>9</v>
      </c>
      <c r="I6" s="1124" t="s">
        <v>10</v>
      </c>
      <c r="J6" s="1127" t="s">
        <v>207</v>
      </c>
      <c r="K6" s="1105" t="s">
        <v>208</v>
      </c>
      <c r="L6" s="1105" t="s">
        <v>126</v>
      </c>
      <c r="M6" s="1105" t="s">
        <v>201</v>
      </c>
      <c r="N6" s="1108" t="s">
        <v>11</v>
      </c>
      <c r="O6" s="1109"/>
      <c r="P6" s="1109"/>
      <c r="Q6" s="1109"/>
      <c r="R6" s="1110"/>
      <c r="S6" s="281"/>
      <c r="T6" s="281"/>
      <c r="U6" s="281"/>
      <c r="V6" s="281"/>
      <c r="W6" s="281"/>
      <c r="X6" s="281"/>
      <c r="Y6" s="281"/>
      <c r="Z6" s="281"/>
      <c r="AA6" s="281"/>
    </row>
    <row r="7" spans="1:27" s="311" customFormat="1" ht="18.75" customHeight="1" x14ac:dyDescent="0.25">
      <c r="A7" s="1097"/>
      <c r="B7" s="1100"/>
      <c r="C7" s="1100"/>
      <c r="D7" s="1100"/>
      <c r="E7" s="1103"/>
      <c r="F7" s="1119"/>
      <c r="G7" s="1122"/>
      <c r="H7" s="1400"/>
      <c r="I7" s="1125"/>
      <c r="J7" s="1128"/>
      <c r="K7" s="1106"/>
      <c r="L7" s="1106"/>
      <c r="M7" s="1106"/>
      <c r="N7" s="1111" t="s">
        <v>6</v>
      </c>
      <c r="O7" s="1113" t="s">
        <v>177</v>
      </c>
      <c r="P7" s="1113"/>
      <c r="Q7" s="1113"/>
      <c r="R7" s="1114"/>
      <c r="S7" s="281"/>
      <c r="T7" s="281"/>
      <c r="U7" s="281"/>
      <c r="V7" s="281"/>
      <c r="W7" s="281"/>
      <c r="X7" s="281"/>
      <c r="Y7" s="281"/>
      <c r="Z7" s="281"/>
      <c r="AA7" s="281"/>
    </row>
    <row r="8" spans="1:27" s="311" customFormat="1" ht="49.5" customHeight="1" thickBot="1" x14ac:dyDescent="0.3">
      <c r="A8" s="1098"/>
      <c r="B8" s="1101"/>
      <c r="C8" s="1101"/>
      <c r="D8" s="1101"/>
      <c r="E8" s="1104"/>
      <c r="F8" s="1120"/>
      <c r="G8" s="1123"/>
      <c r="H8" s="1401"/>
      <c r="I8" s="1126"/>
      <c r="J8" s="1129"/>
      <c r="K8" s="1107"/>
      <c r="L8" s="1107"/>
      <c r="M8" s="1107"/>
      <c r="N8" s="1112"/>
      <c r="O8" s="87" t="s">
        <v>97</v>
      </c>
      <c r="P8" s="88" t="s">
        <v>98</v>
      </c>
      <c r="Q8" s="88" t="s">
        <v>127</v>
      </c>
      <c r="R8" s="89" t="s">
        <v>202</v>
      </c>
      <c r="S8" s="281"/>
      <c r="T8" s="281"/>
      <c r="U8" s="281"/>
      <c r="V8" s="281"/>
      <c r="W8" s="281"/>
      <c r="X8" s="281"/>
      <c r="Y8" s="281"/>
      <c r="Z8" s="281"/>
      <c r="AA8" s="281"/>
    </row>
    <row r="9" spans="1:27" s="3" customFormat="1" ht="13.5" customHeight="1" x14ac:dyDescent="0.2">
      <c r="A9" s="1115" t="s">
        <v>12</v>
      </c>
      <c r="B9" s="1116"/>
      <c r="C9" s="1116"/>
      <c r="D9" s="1116"/>
      <c r="E9" s="1116"/>
      <c r="F9" s="1116"/>
      <c r="G9" s="1116"/>
      <c r="H9" s="1116"/>
      <c r="I9" s="1116"/>
      <c r="J9" s="1116"/>
      <c r="K9" s="1116"/>
      <c r="L9" s="1116"/>
      <c r="M9" s="1116"/>
      <c r="N9" s="1116"/>
      <c r="O9" s="1116"/>
      <c r="P9" s="1116"/>
      <c r="Q9" s="1116"/>
      <c r="R9" s="1117"/>
      <c r="S9" s="1067"/>
      <c r="T9" s="1067"/>
      <c r="U9" s="1067"/>
      <c r="V9" s="1067"/>
      <c r="W9" s="1067"/>
      <c r="X9" s="1067"/>
      <c r="Y9" s="1067"/>
      <c r="Z9" s="1067"/>
      <c r="AA9" s="1067"/>
    </row>
    <row r="10" spans="1:27" s="3" customFormat="1" x14ac:dyDescent="0.2">
      <c r="A10" s="1139" t="s">
        <v>13</v>
      </c>
      <c r="B10" s="1140"/>
      <c r="C10" s="1140"/>
      <c r="D10" s="1140"/>
      <c r="E10" s="1140"/>
      <c r="F10" s="1140"/>
      <c r="G10" s="1140"/>
      <c r="H10" s="1140"/>
      <c r="I10" s="1140"/>
      <c r="J10" s="1140"/>
      <c r="K10" s="1140"/>
      <c r="L10" s="1140"/>
      <c r="M10" s="1140"/>
      <c r="N10" s="1140"/>
      <c r="O10" s="1140"/>
      <c r="P10" s="1140"/>
      <c r="Q10" s="1140"/>
      <c r="R10" s="1141"/>
      <c r="S10" s="1067"/>
      <c r="T10" s="1067"/>
      <c r="U10" s="1067"/>
      <c r="V10" s="1067"/>
      <c r="W10" s="1067"/>
      <c r="X10" s="1067"/>
      <c r="Y10" s="1067"/>
      <c r="Z10" s="1067"/>
      <c r="AA10" s="1067"/>
    </row>
    <row r="11" spans="1:27" s="311" customFormat="1" ht="15" customHeight="1" x14ac:dyDescent="0.25">
      <c r="A11" s="4" t="s">
        <v>14</v>
      </c>
      <c r="B11" s="1142" t="s">
        <v>15</v>
      </c>
      <c r="C11" s="1143"/>
      <c r="D11" s="1143"/>
      <c r="E11" s="1143"/>
      <c r="F11" s="1143"/>
      <c r="G11" s="1143"/>
      <c r="H11" s="1143"/>
      <c r="I11" s="1143"/>
      <c r="J11" s="1143"/>
      <c r="K11" s="1143"/>
      <c r="L11" s="1143"/>
      <c r="M11" s="1143"/>
      <c r="N11" s="1143"/>
      <c r="O11" s="1143"/>
      <c r="P11" s="1143"/>
      <c r="Q11" s="1143"/>
      <c r="R11" s="1144"/>
      <c r="S11" s="281"/>
      <c r="T11" s="281"/>
      <c r="U11" s="281"/>
      <c r="V11" s="281"/>
      <c r="W11" s="281"/>
      <c r="X11" s="281"/>
      <c r="Y11" s="281"/>
      <c r="Z11" s="281"/>
      <c r="AA11" s="281"/>
    </row>
    <row r="12" spans="1:27" s="311" customFormat="1" ht="14.25" customHeight="1" x14ac:dyDescent="0.25">
      <c r="A12" s="5" t="s">
        <v>14</v>
      </c>
      <c r="B12" s="6" t="s">
        <v>14</v>
      </c>
      <c r="C12" s="1145" t="s">
        <v>16</v>
      </c>
      <c r="D12" s="1146"/>
      <c r="E12" s="1146"/>
      <c r="F12" s="1146"/>
      <c r="G12" s="1146"/>
      <c r="H12" s="1146"/>
      <c r="I12" s="1146"/>
      <c r="J12" s="1146"/>
      <c r="K12" s="1146"/>
      <c r="L12" s="1146"/>
      <c r="M12" s="1146"/>
      <c r="N12" s="1146"/>
      <c r="O12" s="1146"/>
      <c r="P12" s="1146"/>
      <c r="Q12" s="1146"/>
      <c r="R12" s="1148"/>
      <c r="S12" s="281"/>
      <c r="T12" s="281"/>
      <c r="U12" s="281"/>
      <c r="V12" s="281"/>
      <c r="W12" s="281"/>
      <c r="X12" s="281"/>
      <c r="Y12" s="281"/>
      <c r="Z12" s="281"/>
      <c r="AA12" s="281"/>
    </row>
    <row r="13" spans="1:27" s="311" customFormat="1" ht="27" customHeight="1" x14ac:dyDescent="0.2">
      <c r="A13" s="7" t="s">
        <v>14</v>
      </c>
      <c r="B13" s="8" t="s">
        <v>14</v>
      </c>
      <c r="C13" s="9" t="s">
        <v>14</v>
      </c>
      <c r="D13" s="9"/>
      <c r="E13" s="44" t="s">
        <v>17</v>
      </c>
      <c r="F13" s="1149" t="s">
        <v>18</v>
      </c>
      <c r="G13" s="1151" t="s">
        <v>20</v>
      </c>
      <c r="H13" s="751"/>
      <c r="I13" s="684"/>
      <c r="J13" s="53"/>
      <c r="K13" s="81"/>
      <c r="L13" s="20"/>
      <c r="M13" s="681"/>
      <c r="N13" s="340"/>
      <c r="O13" s="229"/>
      <c r="P13" s="197"/>
      <c r="Q13" s="670"/>
      <c r="R13" s="672"/>
      <c r="S13" s="281"/>
      <c r="T13" s="281"/>
      <c r="U13" s="281"/>
      <c r="V13" s="281"/>
      <c r="W13" s="281"/>
      <c r="X13" s="281"/>
      <c r="Y13" s="281"/>
      <c r="Z13" s="281"/>
      <c r="AA13" s="281"/>
    </row>
    <row r="14" spans="1:27" s="311" customFormat="1" ht="17.25" customHeight="1" x14ac:dyDescent="0.25">
      <c r="A14" s="7"/>
      <c r="B14" s="8"/>
      <c r="C14" s="9"/>
      <c r="D14" s="9"/>
      <c r="E14" s="1188" t="s">
        <v>21</v>
      </c>
      <c r="F14" s="1149"/>
      <c r="G14" s="1151"/>
      <c r="H14" s="1397" t="s">
        <v>22</v>
      </c>
      <c r="I14" s="685" t="s">
        <v>23</v>
      </c>
      <c r="J14" s="167">
        <v>4629.8</v>
      </c>
      <c r="K14" s="152">
        <v>4737.5</v>
      </c>
      <c r="L14" s="45">
        <v>4733</v>
      </c>
      <c r="M14" s="46">
        <v>4728.5</v>
      </c>
      <c r="N14" s="1130" t="s">
        <v>103</v>
      </c>
      <c r="O14" s="331" t="s">
        <v>246</v>
      </c>
      <c r="P14" s="121" t="s">
        <v>129</v>
      </c>
      <c r="Q14" s="226" t="s">
        <v>129</v>
      </c>
      <c r="R14" s="219" t="s">
        <v>129</v>
      </c>
      <c r="S14" s="281"/>
      <c r="T14" s="281"/>
      <c r="U14" s="281"/>
      <c r="V14" s="281"/>
      <c r="W14" s="281"/>
      <c r="X14" s="281"/>
      <c r="Y14" s="281"/>
      <c r="Z14" s="281"/>
      <c r="AA14" s="281"/>
    </row>
    <row r="15" spans="1:27" s="311" customFormat="1" ht="23.25" customHeight="1" x14ac:dyDescent="0.25">
      <c r="A15" s="7"/>
      <c r="B15" s="8"/>
      <c r="C15" s="9"/>
      <c r="D15" s="9"/>
      <c r="E15" s="1154"/>
      <c r="F15" s="1149"/>
      <c r="G15" s="1151"/>
      <c r="H15" s="1398"/>
      <c r="I15" s="684" t="s">
        <v>24</v>
      </c>
      <c r="J15" s="168">
        <v>494</v>
      </c>
      <c r="K15" s="153">
        <v>419.6</v>
      </c>
      <c r="L15" s="686">
        <v>424.1</v>
      </c>
      <c r="M15" s="153">
        <v>428.6</v>
      </c>
      <c r="N15" s="1156"/>
      <c r="O15" s="347"/>
      <c r="P15" s="188"/>
      <c r="Q15" s="227"/>
      <c r="R15" s="220"/>
      <c r="S15" s="281"/>
      <c r="T15" s="281"/>
      <c r="U15" s="281"/>
      <c r="V15" s="281"/>
      <c r="W15" s="281"/>
      <c r="X15" s="281"/>
      <c r="Y15" s="281"/>
      <c r="Z15" s="281"/>
      <c r="AA15" s="281"/>
    </row>
    <row r="16" spans="1:27" s="311" customFormat="1" ht="20.25" customHeight="1" x14ac:dyDescent="0.25">
      <c r="A16" s="7"/>
      <c r="B16" s="8"/>
      <c r="C16" s="9"/>
      <c r="D16" s="9"/>
      <c r="E16" s="1157" t="s">
        <v>25</v>
      </c>
      <c r="F16" s="1149"/>
      <c r="G16" s="1151"/>
      <c r="H16" s="1388" t="s">
        <v>26</v>
      </c>
      <c r="I16" s="685" t="s">
        <v>23</v>
      </c>
      <c r="J16" s="424">
        <v>114.6</v>
      </c>
      <c r="K16" s="426">
        <v>112.5</v>
      </c>
      <c r="L16" s="425">
        <v>117</v>
      </c>
      <c r="M16" s="423">
        <v>121.5</v>
      </c>
      <c r="N16" s="1130" t="s">
        <v>103</v>
      </c>
      <c r="O16" s="331" t="s">
        <v>222</v>
      </c>
      <c r="P16" s="121" t="s">
        <v>220</v>
      </c>
      <c r="Q16" s="226" t="s">
        <v>221</v>
      </c>
      <c r="R16" s="219" t="s">
        <v>222</v>
      </c>
      <c r="S16" s="281"/>
      <c r="T16" s="281"/>
      <c r="U16" s="281"/>
      <c r="V16" s="281"/>
      <c r="W16" s="281"/>
      <c r="X16" s="281"/>
      <c r="Y16" s="281"/>
      <c r="Z16" s="281"/>
      <c r="AA16" s="281"/>
    </row>
    <row r="17" spans="1:27" s="311" customFormat="1" ht="20.25" customHeight="1" x14ac:dyDescent="0.25">
      <c r="A17" s="7"/>
      <c r="B17" s="8"/>
      <c r="C17" s="9"/>
      <c r="D17" s="9"/>
      <c r="E17" s="1157"/>
      <c r="F17" s="1149"/>
      <c r="G17" s="1151"/>
      <c r="H17" s="1388"/>
      <c r="I17" s="687" t="s">
        <v>24</v>
      </c>
      <c r="J17" s="420"/>
      <c r="K17" s="422"/>
      <c r="L17" s="45"/>
      <c r="M17" s="46"/>
      <c r="N17" s="1155"/>
      <c r="O17" s="347"/>
      <c r="P17" s="188"/>
      <c r="Q17" s="227"/>
      <c r="R17" s="220"/>
      <c r="S17" s="281"/>
      <c r="T17" s="281"/>
      <c r="U17" s="281"/>
      <c r="V17" s="281"/>
      <c r="W17" s="281"/>
      <c r="X17" s="281"/>
      <c r="Y17" s="281"/>
      <c r="Z17" s="281"/>
      <c r="AA17" s="281"/>
    </row>
    <row r="18" spans="1:27" s="311" customFormat="1" ht="15" customHeight="1" thickBot="1" x14ac:dyDescent="0.3">
      <c r="A18" s="12"/>
      <c r="B18" s="13"/>
      <c r="C18" s="179"/>
      <c r="D18" s="179"/>
      <c r="E18" s="1158"/>
      <c r="F18" s="1150"/>
      <c r="G18" s="1152"/>
      <c r="H18" s="1389"/>
      <c r="I18" s="366" t="s">
        <v>27</v>
      </c>
      <c r="J18" s="270">
        <f>SUM(J14:J16)</f>
        <v>5238.4000000000005</v>
      </c>
      <c r="K18" s="47">
        <f>SUM(K13:K16)</f>
        <v>5269.6</v>
      </c>
      <c r="L18" s="48">
        <f t="shared" ref="L18:M18" si="0">SUM(L13:L16)</f>
        <v>5274.1</v>
      </c>
      <c r="M18" s="47">
        <f t="shared" si="0"/>
        <v>5278.6</v>
      </c>
      <c r="N18" s="1131"/>
      <c r="O18" s="230"/>
      <c r="P18" s="100"/>
      <c r="Q18" s="228"/>
      <c r="R18" s="221"/>
      <c r="S18" s="281"/>
      <c r="T18" s="281"/>
      <c r="U18" s="281"/>
      <c r="V18" s="281"/>
      <c r="W18" s="281"/>
      <c r="X18" s="281"/>
      <c r="Y18" s="281"/>
      <c r="Z18" s="281"/>
      <c r="AA18" s="281"/>
    </row>
    <row r="19" spans="1:27" s="311" customFormat="1" ht="37.5" customHeight="1" x14ac:dyDescent="0.25">
      <c r="A19" s="7" t="s">
        <v>14</v>
      </c>
      <c r="B19" s="8" t="s">
        <v>14</v>
      </c>
      <c r="C19" s="180" t="s">
        <v>28</v>
      </c>
      <c r="D19" s="9"/>
      <c r="E19" s="622" t="s">
        <v>29</v>
      </c>
      <c r="F19" s="14" t="s">
        <v>18</v>
      </c>
      <c r="G19" s="754" t="s">
        <v>20</v>
      </c>
      <c r="H19" s="752"/>
      <c r="I19" s="389"/>
      <c r="J19" s="84"/>
      <c r="K19" s="84"/>
      <c r="L19" s="80"/>
      <c r="M19" s="80"/>
      <c r="N19" s="15"/>
      <c r="O19" s="90"/>
      <c r="P19" s="97"/>
      <c r="Q19" s="90"/>
      <c r="R19" s="138"/>
      <c r="S19" s="281"/>
      <c r="T19" s="281"/>
      <c r="U19" s="281"/>
      <c r="V19" s="281"/>
      <c r="W19" s="281"/>
      <c r="X19" s="281"/>
      <c r="Y19" s="281"/>
      <c r="Z19" s="281"/>
      <c r="AA19" s="281"/>
    </row>
    <row r="20" spans="1:27" s="311" customFormat="1" ht="26.25" customHeight="1" x14ac:dyDescent="0.25">
      <c r="A20" s="1132"/>
      <c r="B20" s="1133"/>
      <c r="C20" s="1134"/>
      <c r="D20" s="308"/>
      <c r="E20" s="1135" t="s">
        <v>31</v>
      </c>
      <c r="F20" s="1137"/>
      <c r="G20" s="1138"/>
      <c r="H20" s="1393" t="s">
        <v>32</v>
      </c>
      <c r="I20" s="294" t="s">
        <v>30</v>
      </c>
      <c r="J20" s="74">
        <v>60</v>
      </c>
      <c r="K20" s="76">
        <v>60</v>
      </c>
      <c r="L20" s="49">
        <v>60</v>
      </c>
      <c r="M20" s="49">
        <v>60</v>
      </c>
      <c r="N20" s="16" t="s">
        <v>223</v>
      </c>
      <c r="O20" s="217" t="s">
        <v>225</v>
      </c>
      <c r="P20" s="232" t="s">
        <v>224</v>
      </c>
      <c r="Q20" s="217" t="s">
        <v>224</v>
      </c>
      <c r="R20" s="139" t="s">
        <v>224</v>
      </c>
      <c r="S20" s="281"/>
      <c r="T20" s="281"/>
      <c r="U20" s="281"/>
      <c r="V20" s="281"/>
      <c r="W20" s="281"/>
      <c r="X20" s="281"/>
      <c r="Y20" s="281"/>
      <c r="Z20" s="281"/>
      <c r="AA20" s="281"/>
    </row>
    <row r="21" spans="1:27" s="311" customFormat="1" ht="16.5" customHeight="1" x14ac:dyDescent="0.25">
      <c r="A21" s="1132"/>
      <c r="B21" s="1133"/>
      <c r="C21" s="1134"/>
      <c r="D21" s="308"/>
      <c r="E21" s="1136"/>
      <c r="F21" s="1137"/>
      <c r="G21" s="1138"/>
      <c r="H21" s="1394"/>
      <c r="I21" s="81"/>
      <c r="J21" s="75"/>
      <c r="K21" s="53"/>
      <c r="L21" s="50"/>
      <c r="M21" s="50"/>
      <c r="N21" s="17" t="s">
        <v>33</v>
      </c>
      <c r="O21" s="91">
        <v>150</v>
      </c>
      <c r="P21" s="98">
        <v>166</v>
      </c>
      <c r="Q21" s="91">
        <v>166</v>
      </c>
      <c r="R21" s="140">
        <v>166</v>
      </c>
      <c r="S21" s="281"/>
      <c r="T21" s="281"/>
      <c r="U21" s="281"/>
      <c r="V21" s="281"/>
      <c r="W21" s="281"/>
      <c r="X21" s="281"/>
      <c r="Y21" s="281"/>
      <c r="Z21" s="281"/>
      <c r="AA21" s="281"/>
    </row>
    <row r="22" spans="1:27" s="311" customFormat="1" ht="15" customHeight="1" x14ac:dyDescent="0.25">
      <c r="A22" s="1132"/>
      <c r="B22" s="1133"/>
      <c r="C22" s="1134"/>
      <c r="D22" s="308"/>
      <c r="E22" s="810" t="s">
        <v>34</v>
      </c>
      <c r="F22" s="1137"/>
      <c r="G22" s="1138"/>
      <c r="H22" s="1394"/>
      <c r="I22" s="294" t="s">
        <v>35</v>
      </c>
      <c r="J22" s="74"/>
      <c r="K22" s="76">
        <v>18.5</v>
      </c>
      <c r="L22" s="49"/>
      <c r="M22" s="49"/>
      <c r="N22" s="821" t="s">
        <v>226</v>
      </c>
      <c r="O22" s="331" t="s">
        <v>227</v>
      </c>
      <c r="P22" s="121" t="s">
        <v>228</v>
      </c>
      <c r="Q22" s="331" t="s">
        <v>228</v>
      </c>
      <c r="R22" s="332" t="s">
        <v>228</v>
      </c>
      <c r="S22" s="281"/>
      <c r="T22" s="281"/>
      <c r="U22" s="281"/>
      <c r="V22" s="281"/>
      <c r="W22" s="281"/>
      <c r="X22" s="281"/>
      <c r="Y22" s="281"/>
      <c r="Z22" s="281"/>
      <c r="AA22" s="281"/>
    </row>
    <row r="23" spans="1:27" s="311" customFormat="1" ht="15" customHeight="1" x14ac:dyDescent="0.25">
      <c r="A23" s="807"/>
      <c r="B23" s="808"/>
      <c r="C23" s="809"/>
      <c r="D23" s="308"/>
      <c r="E23" s="825"/>
      <c r="F23" s="1063"/>
      <c r="G23" s="1064"/>
      <c r="H23" s="898"/>
      <c r="I23" s="81" t="s">
        <v>30</v>
      </c>
      <c r="J23" s="75">
        <v>18.5</v>
      </c>
      <c r="K23" s="53"/>
      <c r="L23" s="50">
        <v>18.5</v>
      </c>
      <c r="M23" s="50">
        <v>18.5</v>
      </c>
      <c r="N23" s="1065"/>
      <c r="O23" s="276"/>
      <c r="P23" s="122"/>
      <c r="Q23" s="276"/>
      <c r="R23" s="680"/>
      <c r="S23" s="281"/>
      <c r="T23" s="281"/>
      <c r="U23" s="281"/>
      <c r="V23" s="281"/>
      <c r="W23" s="281"/>
      <c r="X23" s="281"/>
      <c r="Y23" s="281"/>
      <c r="Z23" s="281"/>
      <c r="AA23" s="281"/>
    </row>
    <row r="24" spans="1:27" s="311" customFormat="1" ht="17.25" customHeight="1" x14ac:dyDescent="0.25">
      <c r="A24" s="624"/>
      <c r="B24" s="626"/>
      <c r="C24" s="629"/>
      <c r="D24" s="308"/>
      <c r="E24" s="1391" t="s">
        <v>162</v>
      </c>
      <c r="F24" s="309"/>
      <c r="G24" s="1061"/>
      <c r="H24" s="1388"/>
      <c r="I24" s="831" t="s">
        <v>30</v>
      </c>
      <c r="J24" s="832">
        <v>43.4</v>
      </c>
      <c r="K24" s="832"/>
      <c r="L24" s="833"/>
      <c r="M24" s="833"/>
      <c r="N24" s="1395" t="s">
        <v>161</v>
      </c>
      <c r="O24" s="415">
        <v>100</v>
      </c>
      <c r="P24" s="419"/>
      <c r="Q24" s="415"/>
      <c r="R24" s="157"/>
      <c r="S24" s="281"/>
      <c r="T24" s="281"/>
      <c r="U24" s="281"/>
      <c r="V24" s="281"/>
      <c r="W24" s="281"/>
      <c r="X24" s="281"/>
      <c r="Y24" s="281"/>
      <c r="Z24" s="281"/>
      <c r="AA24" s="281"/>
    </row>
    <row r="25" spans="1:27" s="311" customFormat="1" ht="18.75" customHeight="1" x14ac:dyDescent="0.25">
      <c r="A25" s="624"/>
      <c r="B25" s="626"/>
      <c r="C25" s="629"/>
      <c r="D25" s="308"/>
      <c r="E25" s="1391"/>
      <c r="F25" s="309"/>
      <c r="G25" s="1061"/>
      <c r="H25" s="1388"/>
      <c r="I25" s="834" t="s">
        <v>35</v>
      </c>
      <c r="J25" s="832">
        <v>60.7</v>
      </c>
      <c r="K25" s="832"/>
      <c r="L25" s="833"/>
      <c r="M25" s="833"/>
      <c r="N25" s="1396"/>
      <c r="O25" s="415"/>
      <c r="P25" s="419"/>
      <c r="Q25" s="415"/>
      <c r="R25" s="157"/>
      <c r="S25" s="281"/>
      <c r="T25" s="281"/>
      <c r="U25" s="281"/>
      <c r="V25" s="281"/>
      <c r="W25" s="281"/>
      <c r="X25" s="281"/>
      <c r="Y25" s="281"/>
      <c r="Z25" s="281"/>
      <c r="AA25" s="281"/>
    </row>
    <row r="26" spans="1:27" s="311" customFormat="1" ht="18" customHeight="1" thickBot="1" x14ac:dyDescent="0.3">
      <c r="A26" s="632"/>
      <c r="B26" s="627"/>
      <c r="C26" s="630"/>
      <c r="D26" s="18"/>
      <c r="E26" s="1392"/>
      <c r="F26" s="310"/>
      <c r="G26" s="1066"/>
      <c r="H26" s="1389"/>
      <c r="I26" s="371" t="s">
        <v>27</v>
      </c>
      <c r="J26" s="78">
        <f>SUM(J19:J25)</f>
        <v>182.60000000000002</v>
      </c>
      <c r="K26" s="78">
        <f>SUM(K19:K25)</f>
        <v>78.5</v>
      </c>
      <c r="L26" s="47">
        <f>SUM(L19:L24)</f>
        <v>78.5</v>
      </c>
      <c r="M26" s="47">
        <f>SUM(M19:M24)</f>
        <v>78.5</v>
      </c>
      <c r="N26" s="1062"/>
      <c r="O26" s="230"/>
      <c r="P26" s="100"/>
      <c r="Q26" s="230"/>
      <c r="R26" s="223"/>
      <c r="S26" s="281"/>
      <c r="T26" s="281"/>
      <c r="U26" s="281"/>
      <c r="V26" s="281"/>
      <c r="W26" s="281"/>
      <c r="X26" s="281"/>
      <c r="Y26" s="281"/>
      <c r="Z26" s="281"/>
      <c r="AA26" s="281"/>
    </row>
    <row r="27" spans="1:27" s="311" customFormat="1" ht="29.25" customHeight="1" x14ac:dyDescent="0.25">
      <c r="A27" s="1163" t="s">
        <v>14</v>
      </c>
      <c r="B27" s="1164" t="s">
        <v>14</v>
      </c>
      <c r="C27" s="1175" t="s">
        <v>36</v>
      </c>
      <c r="D27" s="19"/>
      <c r="E27" s="1177" t="s">
        <v>37</v>
      </c>
      <c r="F27" s="1178" t="s">
        <v>18</v>
      </c>
      <c r="G27" s="1179" t="s">
        <v>20</v>
      </c>
      <c r="H27" s="1390" t="s">
        <v>22</v>
      </c>
      <c r="I27" s="161" t="s">
        <v>24</v>
      </c>
      <c r="J27" s="148">
        <v>6.6</v>
      </c>
      <c r="K27" s="129">
        <f>19.1+21.4</f>
        <v>40.5</v>
      </c>
      <c r="L27" s="148"/>
      <c r="M27" s="129"/>
      <c r="N27" s="643" t="s">
        <v>231</v>
      </c>
      <c r="O27" s="427">
        <v>4</v>
      </c>
      <c r="P27" s="339">
        <v>4</v>
      </c>
      <c r="Q27" s="671">
        <v>5</v>
      </c>
      <c r="R27" s="224">
        <v>5</v>
      </c>
      <c r="S27" s="281"/>
      <c r="T27" s="281"/>
      <c r="U27" s="281"/>
      <c r="V27" s="281"/>
      <c r="W27" s="281"/>
      <c r="X27" s="281"/>
      <c r="Y27" s="281"/>
      <c r="Z27" s="281"/>
      <c r="AA27" s="281"/>
    </row>
    <row r="28" spans="1:27" s="311" customFormat="1" ht="25.5" customHeight="1" x14ac:dyDescent="0.25">
      <c r="A28" s="1132"/>
      <c r="B28" s="1133"/>
      <c r="C28" s="1134"/>
      <c r="D28" s="308"/>
      <c r="E28" s="1157"/>
      <c r="F28" s="1149"/>
      <c r="G28" s="1151"/>
      <c r="H28" s="1388"/>
      <c r="I28" s="162" t="s">
        <v>23</v>
      </c>
      <c r="J28" s="45">
        <v>25.6</v>
      </c>
      <c r="K28" s="46"/>
      <c r="L28" s="45">
        <v>25</v>
      </c>
      <c r="M28" s="46">
        <v>25</v>
      </c>
      <c r="N28" s="786" t="s">
        <v>192</v>
      </c>
      <c r="O28" s="445">
        <v>32</v>
      </c>
      <c r="P28" s="309">
        <v>112</v>
      </c>
      <c r="Q28" s="457"/>
      <c r="R28" s="444"/>
      <c r="S28" s="281"/>
      <c r="T28" s="281"/>
      <c r="U28" s="281"/>
      <c r="V28" s="281"/>
      <c r="W28" s="281"/>
      <c r="X28" s="281"/>
      <c r="Y28" s="281"/>
      <c r="Z28" s="281"/>
      <c r="AA28" s="281"/>
    </row>
    <row r="29" spans="1:27" s="311" customFormat="1" ht="15.75" customHeight="1" thickBot="1" x14ac:dyDescent="0.3">
      <c r="A29" s="1132"/>
      <c r="B29" s="1174"/>
      <c r="C29" s="1176"/>
      <c r="D29" s="18"/>
      <c r="E29" s="1158"/>
      <c r="F29" s="1150"/>
      <c r="G29" s="1152"/>
      <c r="H29" s="1389"/>
      <c r="I29" s="366" t="s">
        <v>27</v>
      </c>
      <c r="J29" s="78">
        <f>SUM(J27:J28)</f>
        <v>32.200000000000003</v>
      </c>
      <c r="K29" s="78">
        <f>SUM(K27:K28)</f>
        <v>40.5</v>
      </c>
      <c r="L29" s="78">
        <f>SUM(L27:L28)</f>
        <v>25</v>
      </c>
      <c r="M29" s="78">
        <f>SUM(M27:M28)</f>
        <v>25</v>
      </c>
      <c r="N29" s="644"/>
      <c r="O29" s="428"/>
      <c r="P29" s="310"/>
      <c r="Q29" s="218"/>
      <c r="R29" s="225"/>
      <c r="S29" s="281"/>
      <c r="T29" s="281"/>
      <c r="U29" s="281"/>
      <c r="V29" s="281"/>
      <c r="W29" s="281"/>
      <c r="X29" s="281"/>
      <c r="Y29" s="281"/>
      <c r="Z29" s="281"/>
      <c r="AA29" s="281"/>
    </row>
    <row r="30" spans="1:27" s="311" customFormat="1" ht="27.75" customHeight="1" x14ac:dyDescent="0.25">
      <c r="A30" s="1163" t="s">
        <v>14</v>
      </c>
      <c r="B30" s="1164" t="s">
        <v>14</v>
      </c>
      <c r="C30" s="1165" t="s">
        <v>38</v>
      </c>
      <c r="D30" s="19"/>
      <c r="E30" s="1167" t="s">
        <v>194</v>
      </c>
      <c r="F30" s="868"/>
      <c r="G30" s="1169">
        <v>6</v>
      </c>
      <c r="H30" s="1402" t="s">
        <v>22</v>
      </c>
      <c r="I30" s="210" t="s">
        <v>35</v>
      </c>
      <c r="J30" s="85">
        <v>1.9</v>
      </c>
      <c r="K30" s="54">
        <v>8</v>
      </c>
      <c r="L30" s="372"/>
      <c r="M30" s="372"/>
      <c r="N30" s="791" t="s">
        <v>195</v>
      </c>
      <c r="O30" s="101">
        <v>12</v>
      </c>
      <c r="P30" s="231">
        <v>28</v>
      </c>
      <c r="Q30" s="458"/>
      <c r="R30" s="328"/>
      <c r="S30" s="281"/>
      <c r="T30" s="281"/>
      <c r="U30" s="281"/>
      <c r="V30" s="281"/>
      <c r="W30" s="281"/>
      <c r="X30" s="281"/>
      <c r="Y30" s="281"/>
      <c r="Z30" s="281"/>
      <c r="AA30" s="281"/>
    </row>
    <row r="31" spans="1:27" s="311" customFormat="1" ht="34.5" customHeight="1" x14ac:dyDescent="0.25">
      <c r="A31" s="1132"/>
      <c r="B31" s="1133"/>
      <c r="C31" s="1166"/>
      <c r="D31" s="308"/>
      <c r="E31" s="1168"/>
      <c r="F31" s="1172"/>
      <c r="G31" s="1170"/>
      <c r="H31" s="1359"/>
      <c r="I31" s="210"/>
      <c r="J31" s="85"/>
      <c r="K31" s="54"/>
      <c r="L31" s="130"/>
      <c r="M31" s="130"/>
      <c r="N31" s="640"/>
      <c r="O31" s="419"/>
      <c r="P31" s="417"/>
      <c r="Q31" s="156"/>
      <c r="R31" s="157"/>
      <c r="S31" s="281"/>
      <c r="T31" s="281"/>
      <c r="U31" s="281"/>
      <c r="V31" s="281"/>
      <c r="W31" s="281"/>
      <c r="X31" s="281"/>
      <c r="Y31" s="281"/>
      <c r="Z31" s="281"/>
      <c r="AA31" s="281"/>
    </row>
    <row r="32" spans="1:27" s="311" customFormat="1" ht="14.25" customHeight="1" thickBot="1" x14ac:dyDescent="0.3">
      <c r="A32" s="1132"/>
      <c r="B32" s="1133"/>
      <c r="C32" s="1166"/>
      <c r="D32" s="308"/>
      <c r="E32" s="190"/>
      <c r="F32" s="1173"/>
      <c r="G32" s="1171"/>
      <c r="H32" s="1360"/>
      <c r="I32" s="373" t="s">
        <v>27</v>
      </c>
      <c r="J32" s="150">
        <f t="shared" ref="J32:M32" si="1">SUM(J30:J31)</f>
        <v>1.9</v>
      </c>
      <c r="K32" s="47">
        <f t="shared" si="1"/>
        <v>8</v>
      </c>
      <c r="L32" s="151">
        <f t="shared" ref="L32" si="2">SUM(L30:L31)</f>
        <v>0</v>
      </c>
      <c r="M32" s="151">
        <f t="shared" si="1"/>
        <v>0</v>
      </c>
      <c r="N32" s="191"/>
      <c r="O32" s="418"/>
      <c r="P32" s="100"/>
      <c r="Q32" s="459"/>
      <c r="R32" s="223"/>
      <c r="S32" s="281"/>
      <c r="T32" s="281"/>
      <c r="U32" s="281"/>
      <c r="V32" s="281"/>
      <c r="W32" s="281"/>
      <c r="X32" s="281"/>
      <c r="Y32" s="281"/>
      <c r="Z32" s="281"/>
      <c r="AA32" s="281"/>
    </row>
    <row r="33" spans="1:27" s="311" customFormat="1" ht="15.75" customHeight="1" x14ac:dyDescent="0.25">
      <c r="A33" s="1163" t="s">
        <v>14</v>
      </c>
      <c r="B33" s="1164" t="s">
        <v>14</v>
      </c>
      <c r="C33" s="1165" t="s">
        <v>19</v>
      </c>
      <c r="D33" s="19"/>
      <c r="E33" s="1167" t="s">
        <v>229</v>
      </c>
      <c r="F33" s="1181" t="s">
        <v>40</v>
      </c>
      <c r="G33" s="1169">
        <v>6</v>
      </c>
      <c r="H33" s="1402" t="s">
        <v>22</v>
      </c>
      <c r="I33" s="335" t="s">
        <v>24</v>
      </c>
      <c r="J33" s="148"/>
      <c r="K33" s="129">
        <v>54.8</v>
      </c>
      <c r="L33" s="372"/>
      <c r="M33" s="372"/>
      <c r="N33" s="1180" t="s">
        <v>230</v>
      </c>
      <c r="O33" s="796"/>
      <c r="P33" s="797">
        <v>2300</v>
      </c>
      <c r="Q33" s="798"/>
      <c r="R33" s="799"/>
      <c r="S33" s="281"/>
      <c r="T33" s="281"/>
      <c r="U33" s="281"/>
      <c r="V33" s="281"/>
      <c r="W33" s="281"/>
      <c r="X33" s="281"/>
      <c r="Y33" s="281"/>
      <c r="Z33" s="281"/>
      <c r="AA33" s="281"/>
    </row>
    <row r="34" spans="1:27" s="311" customFormat="1" ht="18" customHeight="1" x14ac:dyDescent="0.25">
      <c r="A34" s="1132"/>
      <c r="B34" s="1133"/>
      <c r="C34" s="1166"/>
      <c r="D34" s="308"/>
      <c r="E34" s="1153"/>
      <c r="F34" s="1182"/>
      <c r="G34" s="1170"/>
      <c r="H34" s="1359"/>
      <c r="I34" s="210"/>
      <c r="J34" s="45"/>
      <c r="K34" s="46"/>
      <c r="L34" s="130"/>
      <c r="M34" s="130"/>
      <c r="N34" s="1155"/>
      <c r="O34" s="99"/>
      <c r="P34" s="417"/>
      <c r="Q34" s="156"/>
      <c r="R34" s="157"/>
      <c r="S34" s="281"/>
      <c r="T34" s="281"/>
      <c r="U34" s="281"/>
      <c r="V34" s="281"/>
      <c r="W34" s="281"/>
      <c r="X34" s="281"/>
      <c r="Y34" s="281"/>
      <c r="Z34" s="281"/>
      <c r="AA34" s="281"/>
    </row>
    <row r="35" spans="1:27" s="311" customFormat="1" ht="17.25" customHeight="1" thickBot="1" x14ac:dyDescent="0.3">
      <c r="A35" s="1132"/>
      <c r="B35" s="1174"/>
      <c r="C35" s="1183"/>
      <c r="D35" s="308"/>
      <c r="E35" s="190"/>
      <c r="F35" s="380"/>
      <c r="G35" s="1171"/>
      <c r="H35" s="1360"/>
      <c r="I35" s="366" t="s">
        <v>27</v>
      </c>
      <c r="J35" s="78">
        <f>SUM(J33:J34)</f>
        <v>0</v>
      </c>
      <c r="K35" s="78">
        <f t="shared" ref="K35:L35" si="3">SUM(K33:K34)</f>
        <v>54.8</v>
      </c>
      <c r="L35" s="78">
        <f t="shared" si="3"/>
        <v>0</v>
      </c>
      <c r="M35" s="47">
        <f t="shared" ref="M35" si="4">SUM(M33:M33)</f>
        <v>0</v>
      </c>
      <c r="N35" s="191"/>
      <c r="O35" s="100"/>
      <c r="P35" s="100"/>
      <c r="Q35" s="459"/>
      <c r="R35" s="223"/>
      <c r="S35" s="281"/>
      <c r="T35" s="281"/>
      <c r="U35" s="281"/>
      <c r="V35" s="281"/>
      <c r="W35" s="281"/>
      <c r="X35" s="281"/>
      <c r="Y35" s="281"/>
      <c r="Z35" s="281"/>
      <c r="AA35" s="281"/>
    </row>
    <row r="36" spans="1:27" s="311" customFormat="1" ht="28.5" customHeight="1" x14ac:dyDescent="0.25">
      <c r="A36" s="1163" t="s">
        <v>14</v>
      </c>
      <c r="B36" s="1164" t="s">
        <v>14</v>
      </c>
      <c r="C36" s="1165" t="s">
        <v>157</v>
      </c>
      <c r="D36" s="19"/>
      <c r="E36" s="1167" t="s">
        <v>184</v>
      </c>
      <c r="F36" s="1181" t="s">
        <v>40</v>
      </c>
      <c r="G36" s="1169">
        <v>5</v>
      </c>
      <c r="H36" s="1402" t="s">
        <v>43</v>
      </c>
      <c r="I36" s="210" t="s">
        <v>24</v>
      </c>
      <c r="J36" s="45">
        <v>728.1</v>
      </c>
      <c r="K36" s="129">
        <v>720.6</v>
      </c>
      <c r="L36" s="372"/>
      <c r="M36" s="372"/>
      <c r="N36" s="515" t="s">
        <v>182</v>
      </c>
      <c r="O36" s="277"/>
      <c r="P36" s="231">
        <v>268</v>
      </c>
      <c r="Q36" s="458"/>
      <c r="R36" s="328"/>
      <c r="S36" s="281"/>
      <c r="T36" s="281"/>
      <c r="U36" s="281"/>
      <c r="V36" s="281"/>
      <c r="W36" s="281"/>
      <c r="X36" s="281"/>
      <c r="Y36" s="281"/>
      <c r="Z36" s="281"/>
      <c r="AA36" s="281"/>
    </row>
    <row r="37" spans="1:27" s="311" customFormat="1" ht="24.75" customHeight="1" x14ac:dyDescent="0.25">
      <c r="A37" s="1132"/>
      <c r="B37" s="1133"/>
      <c r="C37" s="1166"/>
      <c r="D37" s="308"/>
      <c r="E37" s="1153"/>
      <c r="F37" s="1182"/>
      <c r="G37" s="1170"/>
      <c r="H37" s="1359"/>
      <c r="I37" s="210"/>
      <c r="J37" s="45"/>
      <c r="K37" s="46"/>
      <c r="L37" s="130"/>
      <c r="M37" s="130"/>
      <c r="N37" s="788" t="s">
        <v>183</v>
      </c>
      <c r="O37" s="99"/>
      <c r="P37" s="417">
        <v>12</v>
      </c>
      <c r="Q37" s="156"/>
      <c r="R37" s="157"/>
      <c r="S37" s="281"/>
      <c r="T37" s="281"/>
      <c r="U37" s="281"/>
      <c r="V37" s="281"/>
      <c r="W37" s="281"/>
      <c r="X37" s="281"/>
      <c r="Y37" s="281"/>
      <c r="Z37" s="281"/>
      <c r="AA37" s="281"/>
    </row>
    <row r="38" spans="1:27" s="311" customFormat="1" ht="13.5" customHeight="1" thickBot="1" x14ac:dyDescent="0.3">
      <c r="A38" s="1132"/>
      <c r="B38" s="1133"/>
      <c r="C38" s="1166"/>
      <c r="D38" s="308"/>
      <c r="E38" s="190"/>
      <c r="F38" s="380"/>
      <c r="G38" s="1171"/>
      <c r="H38" s="1360"/>
      <c r="I38" s="373" t="s">
        <v>27</v>
      </c>
      <c r="J38" s="150">
        <f t="shared" ref="J38:M38" si="5">SUM(J36:J37)</f>
        <v>728.1</v>
      </c>
      <c r="K38" s="47">
        <f t="shared" si="5"/>
        <v>720.6</v>
      </c>
      <c r="L38" s="151">
        <f t="shared" si="5"/>
        <v>0</v>
      </c>
      <c r="M38" s="151">
        <f t="shared" si="5"/>
        <v>0</v>
      </c>
      <c r="N38" s="191"/>
      <c r="O38" s="100"/>
      <c r="P38" s="100"/>
      <c r="Q38" s="459"/>
      <c r="R38" s="223"/>
      <c r="S38" s="281"/>
      <c r="T38" s="281"/>
      <c r="U38" s="281"/>
      <c r="V38" s="281"/>
      <c r="W38" s="281"/>
      <c r="X38" s="281"/>
      <c r="Y38" s="281"/>
      <c r="Z38" s="281"/>
      <c r="AA38" s="281"/>
    </row>
    <row r="39" spans="1:27" s="311" customFormat="1" ht="13.5" thickBot="1" x14ac:dyDescent="0.3">
      <c r="A39" s="21" t="s">
        <v>14</v>
      </c>
      <c r="B39" s="22" t="s">
        <v>14</v>
      </c>
      <c r="C39" s="1192" t="s">
        <v>44</v>
      </c>
      <c r="D39" s="1192"/>
      <c r="E39" s="1192"/>
      <c r="F39" s="1192"/>
      <c r="G39" s="1192"/>
      <c r="H39" s="1192"/>
      <c r="I39" s="1192"/>
      <c r="J39" s="70">
        <f>J29+J26+J18+J32+J35+J38</f>
        <v>6183.2000000000007</v>
      </c>
      <c r="K39" s="70">
        <f>K29+K26+K18+K32+K35+K38</f>
        <v>6172.0000000000009</v>
      </c>
      <c r="L39" s="70">
        <f>L29+L26+L18+L32+L35+L38</f>
        <v>5377.6</v>
      </c>
      <c r="M39" s="70">
        <f>M29+M26+M18+M32+M35+M38</f>
        <v>5382.1</v>
      </c>
      <c r="N39" s="635"/>
      <c r="O39" s="636"/>
      <c r="P39" s="636"/>
      <c r="Q39" s="636"/>
      <c r="R39" s="637"/>
      <c r="S39" s="281"/>
      <c r="T39" s="281"/>
      <c r="U39" s="281"/>
      <c r="V39" s="281"/>
      <c r="W39" s="281"/>
      <c r="X39" s="281"/>
      <c r="Y39" s="281"/>
      <c r="Z39" s="281"/>
      <c r="AA39" s="281"/>
    </row>
    <row r="40" spans="1:27" s="311" customFormat="1" ht="18" customHeight="1" thickBot="1" x14ac:dyDescent="0.3">
      <c r="A40" s="21" t="s">
        <v>14</v>
      </c>
      <c r="B40" s="22" t="s">
        <v>28</v>
      </c>
      <c r="C40" s="1197" t="s">
        <v>45</v>
      </c>
      <c r="D40" s="1198"/>
      <c r="E40" s="1198"/>
      <c r="F40" s="1198"/>
      <c r="G40" s="1198"/>
      <c r="H40" s="1198"/>
      <c r="I40" s="1198"/>
      <c r="J40" s="1198"/>
      <c r="K40" s="1198"/>
      <c r="L40" s="1198"/>
      <c r="M40" s="1198"/>
      <c r="N40" s="1198"/>
      <c r="O40" s="1198"/>
      <c r="P40" s="1198"/>
      <c r="Q40" s="1198"/>
      <c r="R40" s="1199"/>
      <c r="S40" s="281"/>
      <c r="T40" s="281"/>
      <c r="U40" s="281"/>
      <c r="V40" s="281"/>
      <c r="W40" s="281"/>
      <c r="X40" s="281"/>
      <c r="Y40" s="281"/>
      <c r="Z40" s="281"/>
      <c r="AA40" s="281"/>
    </row>
    <row r="41" spans="1:27" s="311" customFormat="1" ht="26.25" customHeight="1" x14ac:dyDescent="0.25">
      <c r="A41" s="1200" t="s">
        <v>14</v>
      </c>
      <c r="B41" s="1164" t="s">
        <v>28</v>
      </c>
      <c r="C41" s="1403" t="s">
        <v>14</v>
      </c>
      <c r="D41" s="178"/>
      <c r="E41" s="23" t="s">
        <v>93</v>
      </c>
      <c r="F41" s="689"/>
      <c r="G41" s="1179" t="s">
        <v>20</v>
      </c>
      <c r="H41" s="1405" t="s">
        <v>22</v>
      </c>
      <c r="I41" s="690"/>
      <c r="J41" s="127"/>
      <c r="K41" s="80"/>
      <c r="L41" s="80"/>
      <c r="M41" s="80"/>
      <c r="N41" s="24"/>
      <c r="O41" s="102"/>
      <c r="P41" s="105"/>
      <c r="Q41" s="663"/>
      <c r="R41" s="673"/>
      <c r="S41" s="281"/>
      <c r="T41" s="281"/>
      <c r="U41" s="281"/>
      <c r="V41" s="281"/>
      <c r="W41" s="281"/>
      <c r="X41" s="281"/>
      <c r="Y41" s="281"/>
      <c r="Z41" s="281"/>
      <c r="AA41" s="281"/>
    </row>
    <row r="42" spans="1:27" s="311" customFormat="1" ht="20.25" customHeight="1" x14ac:dyDescent="0.25">
      <c r="A42" s="1201"/>
      <c r="B42" s="1133"/>
      <c r="C42" s="1404"/>
      <c r="D42" s="661" t="s">
        <v>14</v>
      </c>
      <c r="E42" s="1087" t="s">
        <v>47</v>
      </c>
      <c r="F42" s="1377" t="s">
        <v>46</v>
      </c>
      <c r="G42" s="1151"/>
      <c r="H42" s="1406"/>
      <c r="I42" s="210" t="s">
        <v>30</v>
      </c>
      <c r="J42" s="45">
        <v>33</v>
      </c>
      <c r="K42" s="49">
        <v>75.900000000000006</v>
      </c>
      <c r="L42" s="46">
        <v>49</v>
      </c>
      <c r="M42" s="46">
        <v>50</v>
      </c>
      <c r="N42" s="202" t="s">
        <v>48</v>
      </c>
      <c r="O42" s="199">
        <v>2</v>
      </c>
      <c r="P42" s="789">
        <v>4</v>
      </c>
      <c r="Q42" s="199">
        <v>2</v>
      </c>
      <c r="R42" s="657">
        <v>3</v>
      </c>
      <c r="S42" s="281"/>
      <c r="T42" s="281"/>
      <c r="U42" s="281"/>
      <c r="V42" s="281"/>
      <c r="W42" s="281"/>
      <c r="X42" s="281"/>
      <c r="Y42" s="281"/>
      <c r="Z42" s="281"/>
      <c r="AA42" s="281"/>
    </row>
    <row r="43" spans="1:27" s="311" customFormat="1" ht="20.25" customHeight="1" x14ac:dyDescent="0.25">
      <c r="A43" s="1201"/>
      <c r="B43" s="1133"/>
      <c r="C43" s="1404"/>
      <c r="D43" s="43"/>
      <c r="E43" s="1202"/>
      <c r="F43" s="1379"/>
      <c r="G43" s="1151"/>
      <c r="H43" s="1407"/>
      <c r="I43" s="379" t="s">
        <v>35</v>
      </c>
      <c r="J43" s="50">
        <v>2.4</v>
      </c>
      <c r="K43" s="50"/>
      <c r="L43" s="50"/>
      <c r="M43" s="50"/>
      <c r="N43" s="200"/>
      <c r="O43" s="800"/>
      <c r="P43" s="201"/>
      <c r="Q43" s="341"/>
      <c r="R43" s="662"/>
      <c r="S43" s="281"/>
      <c r="T43" s="281"/>
      <c r="U43" s="281"/>
      <c r="V43" s="281"/>
      <c r="W43" s="281"/>
      <c r="X43" s="281"/>
      <c r="Y43" s="281"/>
      <c r="Z43" s="281"/>
      <c r="AA43" s="281"/>
    </row>
    <row r="44" spans="1:27" s="311" customFormat="1" ht="16.5" customHeight="1" x14ac:dyDescent="0.25">
      <c r="A44" s="624"/>
      <c r="B44" s="626"/>
      <c r="C44" s="649"/>
      <c r="D44" s="175" t="s">
        <v>28</v>
      </c>
      <c r="E44" s="60" t="s">
        <v>49</v>
      </c>
      <c r="F44" s="1377" t="s">
        <v>92</v>
      </c>
      <c r="G44" s="746"/>
      <c r="H44" s="233"/>
      <c r="I44" s="682" t="s">
        <v>30</v>
      </c>
      <c r="J44" s="74">
        <v>1.8</v>
      </c>
      <c r="K44" s="49">
        <v>1.8</v>
      </c>
      <c r="L44" s="49">
        <v>1.8</v>
      </c>
      <c r="M44" s="49">
        <v>1.8</v>
      </c>
      <c r="N44" s="1130" t="s">
        <v>106</v>
      </c>
      <c r="O44" s="158">
        <v>1</v>
      </c>
      <c r="P44" s="159">
        <v>1</v>
      </c>
      <c r="Q44" s="664">
        <v>1</v>
      </c>
      <c r="R44" s="674">
        <v>1</v>
      </c>
      <c r="S44" s="281"/>
      <c r="T44" s="281"/>
      <c r="U44" s="281"/>
      <c r="V44" s="281"/>
      <c r="W44" s="281"/>
      <c r="X44" s="281"/>
      <c r="Y44" s="281"/>
      <c r="Z44" s="281"/>
      <c r="AA44" s="281"/>
    </row>
    <row r="45" spans="1:27" s="311" customFormat="1" ht="17.25" customHeight="1" x14ac:dyDescent="0.25">
      <c r="A45" s="624"/>
      <c r="B45" s="626"/>
      <c r="C45" s="649"/>
      <c r="D45" s="347"/>
      <c r="E45" s="83"/>
      <c r="F45" s="1378"/>
      <c r="G45" s="746"/>
      <c r="H45" s="233"/>
      <c r="I45" s="210" t="s">
        <v>35</v>
      </c>
      <c r="J45" s="45">
        <v>0.5</v>
      </c>
      <c r="K45" s="46"/>
      <c r="L45" s="46"/>
      <c r="M45" s="46"/>
      <c r="N45" s="1380"/>
      <c r="O45" s="519"/>
      <c r="P45" s="116"/>
      <c r="Q45" s="401"/>
      <c r="R45" s="514"/>
      <c r="S45" s="281"/>
      <c r="T45" s="281"/>
      <c r="U45" s="281"/>
      <c r="V45" s="281"/>
      <c r="W45" s="281"/>
      <c r="X45" s="281"/>
      <c r="Y45" s="281"/>
      <c r="Z45" s="281"/>
      <c r="AA45" s="281"/>
    </row>
    <row r="46" spans="1:27" s="311" customFormat="1" ht="5.25" customHeight="1" x14ac:dyDescent="0.25">
      <c r="A46" s="624"/>
      <c r="B46" s="626"/>
      <c r="C46" s="658"/>
      <c r="D46" s="43"/>
      <c r="E46" s="639"/>
      <c r="F46" s="1379"/>
      <c r="G46" s="746"/>
      <c r="H46" s="753"/>
      <c r="I46" s="81"/>
      <c r="J46" s="75"/>
      <c r="K46" s="50"/>
      <c r="L46" s="50"/>
      <c r="M46" s="50"/>
      <c r="N46" s="683"/>
      <c r="O46" s="341"/>
      <c r="P46" s="302"/>
      <c r="Q46" s="301"/>
      <c r="R46" s="662"/>
      <c r="S46" s="281"/>
      <c r="T46" s="281"/>
      <c r="U46" s="281"/>
      <c r="V46" s="281"/>
      <c r="W46" s="281"/>
      <c r="X46" s="281"/>
      <c r="Y46" s="281"/>
      <c r="Z46" s="281"/>
      <c r="AA46" s="281"/>
    </row>
    <row r="47" spans="1:27" s="311" customFormat="1" ht="29.25" customHeight="1" x14ac:dyDescent="0.25">
      <c r="A47" s="624"/>
      <c r="B47" s="626"/>
      <c r="C47" s="658"/>
      <c r="D47" s="248" t="s">
        <v>36</v>
      </c>
      <c r="E47" s="249" t="s">
        <v>132</v>
      </c>
      <c r="F47" s="377"/>
      <c r="G47" s="157"/>
      <c r="H47" s="910"/>
      <c r="I47" s="691" t="s">
        <v>30</v>
      </c>
      <c r="J47" s="72">
        <v>10</v>
      </c>
      <c r="K47" s="79">
        <v>10</v>
      </c>
      <c r="L47" s="79">
        <v>10</v>
      </c>
      <c r="M47" s="79">
        <v>10</v>
      </c>
      <c r="N47" s="269" t="s">
        <v>133</v>
      </c>
      <c r="O47" s="253">
        <v>200</v>
      </c>
      <c r="P47" s="254">
        <v>187</v>
      </c>
      <c r="Q47" s="665">
        <v>187</v>
      </c>
      <c r="R47" s="675">
        <v>187</v>
      </c>
      <c r="S47" s="281"/>
      <c r="T47" s="281"/>
      <c r="U47" s="281"/>
      <c r="V47" s="281"/>
      <c r="W47" s="281"/>
      <c r="X47" s="281"/>
      <c r="Y47" s="281"/>
      <c r="Z47" s="281"/>
      <c r="AA47" s="281"/>
    </row>
    <row r="48" spans="1:27" s="311" customFormat="1" ht="21.75" customHeight="1" x14ac:dyDescent="0.25">
      <c r="A48" s="784"/>
      <c r="B48" s="785"/>
      <c r="C48" s="793"/>
      <c r="D48" s="175" t="s">
        <v>38</v>
      </c>
      <c r="E48" s="1188" t="s">
        <v>114</v>
      </c>
      <c r="F48" s="378"/>
      <c r="G48" s="157"/>
      <c r="H48" s="910"/>
      <c r="I48" s="294" t="s">
        <v>119</v>
      </c>
      <c r="J48" s="74"/>
      <c r="K48" s="49">
        <v>1.8</v>
      </c>
      <c r="L48" s="49"/>
      <c r="M48" s="49"/>
      <c r="N48" s="1190" t="s">
        <v>113</v>
      </c>
      <c r="O48" s="199">
        <v>12</v>
      </c>
      <c r="P48" s="913">
        <v>12</v>
      </c>
      <c r="Q48" s="237"/>
      <c r="R48" s="657"/>
      <c r="S48" s="281"/>
      <c r="T48" s="281"/>
      <c r="U48" s="281"/>
      <c r="V48" s="281"/>
      <c r="W48" s="281"/>
      <c r="X48" s="281"/>
      <c r="Y48" s="281"/>
      <c r="Z48" s="281"/>
      <c r="AA48" s="281"/>
    </row>
    <row r="49" spans="1:27" s="311" customFormat="1" ht="32.25" customHeight="1" x14ac:dyDescent="0.25">
      <c r="A49" s="909"/>
      <c r="B49" s="911"/>
      <c r="C49" s="793"/>
      <c r="D49" s="300"/>
      <c r="E49" s="1160"/>
      <c r="F49" s="375"/>
      <c r="G49" s="133"/>
      <c r="H49" s="912"/>
      <c r="I49" s="81" t="s">
        <v>42</v>
      </c>
      <c r="J49" s="75">
        <v>17.600000000000001</v>
      </c>
      <c r="K49" s="50"/>
      <c r="L49" s="50"/>
      <c r="M49" s="50"/>
      <c r="N49" s="1381"/>
      <c r="O49" s="341"/>
      <c r="P49" s="302"/>
      <c r="Q49" s="301"/>
      <c r="R49" s="662"/>
      <c r="S49" s="281"/>
      <c r="T49" s="281"/>
      <c r="U49" s="281"/>
      <c r="V49" s="281"/>
      <c r="W49" s="281"/>
      <c r="X49" s="281"/>
      <c r="Y49" s="281"/>
      <c r="Z49" s="281"/>
      <c r="AA49" s="281"/>
    </row>
    <row r="50" spans="1:27" s="311" customFormat="1" ht="18" customHeight="1" thickBot="1" x14ac:dyDescent="0.25">
      <c r="A50" s="632"/>
      <c r="B50" s="627"/>
      <c r="C50" s="244"/>
      <c r="D50" s="246"/>
      <c r="E50" s="247"/>
      <c r="F50" s="692"/>
      <c r="G50" s="246"/>
      <c r="H50" s="693"/>
      <c r="I50" s="371" t="s">
        <v>27</v>
      </c>
      <c r="J50" s="270">
        <f>SUM(J42:J49)</f>
        <v>65.3</v>
      </c>
      <c r="K50" s="149">
        <f>SUM(K42:K49)</f>
        <v>89.5</v>
      </c>
      <c r="L50" s="149">
        <f>SUM(L42:L47)</f>
        <v>60.8</v>
      </c>
      <c r="M50" s="149">
        <f>SUM(M42:M47)</f>
        <v>61.8</v>
      </c>
      <c r="N50" s="250"/>
      <c r="O50" s="694"/>
      <c r="P50" s="694"/>
      <c r="Q50" s="695"/>
      <c r="R50" s="696"/>
      <c r="S50" s="281"/>
      <c r="T50" s="281"/>
      <c r="U50" s="281"/>
      <c r="V50" s="281"/>
      <c r="W50" s="281"/>
      <c r="X50" s="281"/>
      <c r="Y50" s="281"/>
      <c r="Z50" s="281"/>
      <c r="AA50" s="281"/>
    </row>
    <row r="51" spans="1:27" s="311" customFormat="1" ht="13.5" thickBot="1" x14ac:dyDescent="0.3">
      <c r="A51" s="27" t="s">
        <v>14</v>
      </c>
      <c r="B51" s="22" t="s">
        <v>28</v>
      </c>
      <c r="C51" s="1192" t="s">
        <v>44</v>
      </c>
      <c r="D51" s="1192"/>
      <c r="E51" s="1192"/>
      <c r="F51" s="1192"/>
      <c r="G51" s="1192"/>
      <c r="H51" s="1192"/>
      <c r="I51" s="1193"/>
      <c r="J51" s="70">
        <f>J50</f>
        <v>65.3</v>
      </c>
      <c r="K51" s="70">
        <f t="shared" ref="K51:M51" si="6">K50</f>
        <v>89.5</v>
      </c>
      <c r="L51" s="70">
        <f t="shared" si="6"/>
        <v>60.8</v>
      </c>
      <c r="M51" s="70">
        <f t="shared" si="6"/>
        <v>61.8</v>
      </c>
      <c r="N51" s="1194"/>
      <c r="O51" s="1195"/>
      <c r="P51" s="1195"/>
      <c r="Q51" s="1195"/>
      <c r="R51" s="1196"/>
      <c r="S51" s="281"/>
      <c r="T51" s="281"/>
      <c r="U51" s="281"/>
      <c r="V51" s="281"/>
      <c r="W51" s="281"/>
      <c r="X51" s="281"/>
      <c r="Y51" s="281"/>
      <c r="Z51" s="281"/>
      <c r="AA51" s="281"/>
    </row>
    <row r="52" spans="1:27" s="311" customFormat="1" ht="16.5" customHeight="1" thickBot="1" x14ac:dyDescent="0.3">
      <c r="A52" s="21" t="s">
        <v>14</v>
      </c>
      <c r="B52" s="22" t="s">
        <v>36</v>
      </c>
      <c r="C52" s="1197" t="s">
        <v>50</v>
      </c>
      <c r="D52" s="1198"/>
      <c r="E52" s="1198"/>
      <c r="F52" s="1198"/>
      <c r="G52" s="1198"/>
      <c r="H52" s="1198"/>
      <c r="I52" s="1198"/>
      <c r="J52" s="1198"/>
      <c r="K52" s="1198"/>
      <c r="L52" s="1198"/>
      <c r="M52" s="1198"/>
      <c r="N52" s="1198"/>
      <c r="O52" s="1198"/>
      <c r="P52" s="1198"/>
      <c r="Q52" s="1198"/>
      <c r="R52" s="1199"/>
      <c r="S52" s="281"/>
      <c r="T52" s="281"/>
      <c r="U52" s="281"/>
      <c r="V52" s="281"/>
      <c r="W52" s="281"/>
      <c r="X52" s="281"/>
      <c r="Y52" s="281"/>
      <c r="Z52" s="281"/>
      <c r="AA52" s="281"/>
    </row>
    <row r="53" spans="1:27" s="311" customFormat="1" ht="17.25" customHeight="1" x14ac:dyDescent="0.25">
      <c r="A53" s="623" t="s">
        <v>14</v>
      </c>
      <c r="B53" s="625" t="s">
        <v>36</v>
      </c>
      <c r="C53" s="648" t="s">
        <v>14</v>
      </c>
      <c r="D53" s="628"/>
      <c r="E53" s="177" t="s">
        <v>89</v>
      </c>
      <c r="F53" s="339"/>
      <c r="G53" s="819">
        <v>6</v>
      </c>
      <c r="H53" s="1374" t="s">
        <v>51</v>
      </c>
      <c r="I53" s="844"/>
      <c r="J53" s="77"/>
      <c r="K53" s="84"/>
      <c r="L53" s="129"/>
      <c r="M53" s="129"/>
      <c r="N53" s="29"/>
      <c r="O53" s="103"/>
      <c r="P53" s="107"/>
      <c r="Q53" s="666"/>
      <c r="R53" s="677"/>
      <c r="S53" s="281"/>
      <c r="T53" s="281"/>
      <c r="U53" s="281"/>
      <c r="V53" s="281"/>
      <c r="W53" s="281"/>
      <c r="X53" s="281"/>
      <c r="Y53" s="281"/>
      <c r="Z53" s="281"/>
      <c r="AA53" s="281"/>
    </row>
    <row r="54" spans="1:27" s="311" customFormat="1" ht="15.75" customHeight="1" x14ac:dyDescent="0.25">
      <c r="A54" s="624"/>
      <c r="B54" s="626"/>
      <c r="C54" s="649"/>
      <c r="D54" s="28" t="s">
        <v>14</v>
      </c>
      <c r="E54" s="60" t="s">
        <v>52</v>
      </c>
      <c r="F54" s="1221" t="s">
        <v>53</v>
      </c>
      <c r="G54" s="813"/>
      <c r="H54" s="1375"/>
      <c r="I54" s="294" t="s">
        <v>35</v>
      </c>
      <c r="J54" s="76"/>
      <c r="K54" s="49">
        <v>10.3</v>
      </c>
      <c r="L54" s="49"/>
      <c r="M54" s="49"/>
      <c r="N54" s="1058" t="s">
        <v>104</v>
      </c>
      <c r="O54" s="199">
        <v>17</v>
      </c>
      <c r="P54" s="1057">
        <v>17</v>
      </c>
      <c r="Q54" s="237">
        <v>17</v>
      </c>
      <c r="R54" s="657">
        <v>17</v>
      </c>
      <c r="S54" s="281"/>
      <c r="T54" s="281"/>
      <c r="U54" s="281"/>
      <c r="V54" s="281"/>
      <c r="W54" s="281"/>
      <c r="X54" s="281"/>
      <c r="Y54" s="281"/>
      <c r="Z54" s="281"/>
      <c r="AA54" s="281"/>
    </row>
    <row r="55" spans="1:27" s="311" customFormat="1" ht="18" customHeight="1" x14ac:dyDescent="0.25">
      <c r="A55" s="807"/>
      <c r="B55" s="808"/>
      <c r="C55" s="822"/>
      <c r="D55" s="812"/>
      <c r="E55" s="843"/>
      <c r="F55" s="1222"/>
      <c r="G55" s="813"/>
      <c r="H55" s="1376"/>
      <c r="I55" s="81" t="s">
        <v>30</v>
      </c>
      <c r="J55" s="53">
        <v>10.199999999999999</v>
      </c>
      <c r="K55" s="50"/>
      <c r="L55" s="50">
        <v>10.3</v>
      </c>
      <c r="M55" s="50">
        <v>10.3</v>
      </c>
      <c r="N55" s="1059"/>
      <c r="O55" s="341"/>
      <c r="P55" s="302"/>
      <c r="Q55" s="301"/>
      <c r="R55" s="662"/>
      <c r="S55" s="281"/>
      <c r="T55" s="281"/>
      <c r="U55" s="281"/>
      <c r="V55" s="281"/>
      <c r="W55" s="281"/>
      <c r="X55" s="281"/>
      <c r="Y55" s="281"/>
      <c r="Z55" s="281"/>
      <c r="AA55" s="281"/>
    </row>
    <row r="56" spans="1:27" s="311" customFormat="1" ht="25.5" customHeight="1" x14ac:dyDescent="0.25">
      <c r="A56" s="624"/>
      <c r="B56" s="626"/>
      <c r="C56" s="649"/>
      <c r="D56" s="842" t="s">
        <v>28</v>
      </c>
      <c r="E56" s="815" t="s">
        <v>54</v>
      </c>
      <c r="F56" s="1223"/>
      <c r="G56" s="813"/>
      <c r="H56" s="755"/>
      <c r="I56" s="845" t="s">
        <v>35</v>
      </c>
      <c r="J56" s="76"/>
      <c r="K56" s="49">
        <v>12.6</v>
      </c>
      <c r="L56" s="49"/>
      <c r="M56" s="49"/>
      <c r="N56" s="1058" t="s">
        <v>110</v>
      </c>
      <c r="O56" s="846" t="s">
        <v>134</v>
      </c>
      <c r="P56" s="847" t="s">
        <v>134</v>
      </c>
      <c r="Q56" s="848" t="s">
        <v>134</v>
      </c>
      <c r="R56" s="849" t="s">
        <v>134</v>
      </c>
      <c r="S56" s="281"/>
      <c r="T56" s="281"/>
      <c r="U56" s="281"/>
      <c r="V56" s="281"/>
      <c r="W56" s="281"/>
      <c r="X56" s="281"/>
      <c r="Y56" s="281"/>
      <c r="Z56" s="281"/>
      <c r="AA56" s="281"/>
    </row>
    <row r="57" spans="1:27" s="311" customFormat="1" ht="16.5" customHeight="1" x14ac:dyDescent="0.25">
      <c r="A57" s="807"/>
      <c r="B57" s="808"/>
      <c r="C57" s="822"/>
      <c r="D57" s="818"/>
      <c r="E57" s="816"/>
      <c r="F57" s="841"/>
      <c r="G57" s="813"/>
      <c r="H57" s="755"/>
      <c r="I57" s="163" t="s">
        <v>30</v>
      </c>
      <c r="J57" s="53">
        <v>12</v>
      </c>
      <c r="K57" s="50"/>
      <c r="L57" s="50">
        <v>12.6</v>
      </c>
      <c r="M57" s="50">
        <v>12.6</v>
      </c>
      <c r="N57" s="1059"/>
      <c r="O57" s="850"/>
      <c r="P57" s="851"/>
      <c r="Q57" s="852"/>
      <c r="R57" s="853"/>
      <c r="S57" s="281"/>
      <c r="T57" s="281"/>
      <c r="U57" s="281"/>
      <c r="V57" s="281"/>
      <c r="W57" s="281"/>
      <c r="X57" s="281"/>
      <c r="Y57" s="281"/>
      <c r="Z57" s="281"/>
      <c r="AA57" s="281"/>
    </row>
    <row r="58" spans="1:27" s="311" customFormat="1" ht="19.5" customHeight="1" x14ac:dyDescent="0.25">
      <c r="A58" s="624"/>
      <c r="B58" s="626"/>
      <c r="C58" s="649"/>
      <c r="D58" s="641" t="s">
        <v>36</v>
      </c>
      <c r="E58" s="1087" t="s">
        <v>233</v>
      </c>
      <c r="F58" s="383"/>
      <c r="G58" s="746"/>
      <c r="H58" s="755"/>
      <c r="I58" s="162" t="s">
        <v>35</v>
      </c>
      <c r="J58" s="51"/>
      <c r="K58" s="46">
        <v>199</v>
      </c>
      <c r="L58" s="46"/>
      <c r="M58" s="46"/>
      <c r="N58" s="769" t="s">
        <v>151</v>
      </c>
      <c r="O58" s="92">
        <v>1</v>
      </c>
      <c r="P58" s="99">
        <v>2</v>
      </c>
      <c r="Q58" s="156"/>
      <c r="R58" s="211"/>
      <c r="S58" s="281"/>
      <c r="T58" s="281"/>
      <c r="U58" s="281"/>
      <c r="V58" s="281"/>
      <c r="W58" s="281"/>
      <c r="X58" s="281"/>
      <c r="Y58" s="281"/>
      <c r="Z58" s="281"/>
      <c r="AA58" s="281"/>
    </row>
    <row r="59" spans="1:27" s="311" customFormat="1" ht="26.25" customHeight="1" x14ac:dyDescent="0.25">
      <c r="A59" s="624"/>
      <c r="B59" s="626"/>
      <c r="C59" s="649"/>
      <c r="D59" s="641"/>
      <c r="E59" s="1087"/>
      <c r="F59" s="383"/>
      <c r="G59" s="746"/>
      <c r="H59" s="755"/>
      <c r="I59" s="162" t="s">
        <v>42</v>
      </c>
      <c r="J59" s="51">
        <v>10</v>
      </c>
      <c r="K59" s="51">
        <v>10</v>
      </c>
      <c r="L59" s="46">
        <v>90</v>
      </c>
      <c r="M59" s="46"/>
      <c r="N59" s="801" t="s">
        <v>232</v>
      </c>
      <c r="O59" s="351"/>
      <c r="P59" s="135">
        <v>1</v>
      </c>
      <c r="Q59" s="854">
        <v>1</v>
      </c>
      <c r="R59" s="134">
        <v>1</v>
      </c>
      <c r="S59" s="281"/>
      <c r="T59" s="281"/>
      <c r="U59" s="281"/>
      <c r="V59" s="281"/>
      <c r="W59" s="281"/>
      <c r="X59" s="281"/>
      <c r="Y59" s="281"/>
      <c r="Z59" s="281"/>
      <c r="AA59" s="281"/>
    </row>
    <row r="60" spans="1:27" s="311" customFormat="1" ht="13.5" customHeight="1" x14ac:dyDescent="0.25">
      <c r="A60" s="624"/>
      <c r="B60" s="626"/>
      <c r="C60" s="649"/>
      <c r="D60" s="642"/>
      <c r="E60" s="1275"/>
      <c r="F60" s="383"/>
      <c r="G60" s="787"/>
      <c r="H60" s="756"/>
      <c r="I60" s="163" t="s">
        <v>30</v>
      </c>
      <c r="J60" s="53">
        <v>13</v>
      </c>
      <c r="K60" s="53"/>
      <c r="L60" s="50">
        <v>90.2</v>
      </c>
      <c r="M60" s="50">
        <f>88-9.8</f>
        <v>78.2</v>
      </c>
      <c r="N60" s="802"/>
      <c r="O60" s="109"/>
      <c r="P60" s="114"/>
      <c r="Q60" s="20"/>
      <c r="R60" s="133"/>
      <c r="S60" s="281"/>
      <c r="T60" s="281"/>
      <c r="U60" s="281"/>
      <c r="V60" s="281"/>
      <c r="W60" s="281"/>
      <c r="X60" s="281"/>
      <c r="Y60" s="281"/>
      <c r="Z60" s="281"/>
      <c r="AA60" s="281"/>
    </row>
    <row r="61" spans="1:27" s="311" customFormat="1" ht="42.75" customHeight="1" x14ac:dyDescent="0.25">
      <c r="A61" s="784"/>
      <c r="B61" s="785"/>
      <c r="C61" s="792"/>
      <c r="D61" s="804" t="s">
        <v>38</v>
      </c>
      <c r="E61" s="805" t="s">
        <v>241</v>
      </c>
      <c r="F61" s="697"/>
      <c r="G61" s="790"/>
      <c r="H61" s="803" t="s">
        <v>22</v>
      </c>
      <c r="I61" s="163" t="s">
        <v>30</v>
      </c>
      <c r="J61" s="53"/>
      <c r="K61" s="53">
        <v>10</v>
      </c>
      <c r="L61" s="79"/>
      <c r="M61" s="79"/>
      <c r="N61" s="855" t="s">
        <v>234</v>
      </c>
      <c r="O61" s="197"/>
      <c r="P61" s="197">
        <v>1</v>
      </c>
      <c r="Q61" s="197"/>
      <c r="R61" s="222"/>
      <c r="S61" s="281"/>
      <c r="T61" s="281"/>
      <c r="U61" s="281"/>
      <c r="V61" s="281"/>
      <c r="W61" s="281"/>
      <c r="X61" s="281"/>
      <c r="Y61" s="281"/>
      <c r="Z61" s="281"/>
      <c r="AA61" s="281"/>
    </row>
    <row r="62" spans="1:27" s="311" customFormat="1" ht="18" customHeight="1" thickBot="1" x14ac:dyDescent="0.25">
      <c r="A62" s="632"/>
      <c r="B62" s="627"/>
      <c r="C62" s="245"/>
      <c r="D62" s="246"/>
      <c r="E62" s="698"/>
      <c r="F62" s="698"/>
      <c r="G62" s="256"/>
      <c r="H62" s="699"/>
      <c r="I62" s="366" t="s">
        <v>27</v>
      </c>
      <c r="J62" s="78">
        <f>SUM(J53:J61)</f>
        <v>45.2</v>
      </c>
      <c r="K62" s="78">
        <f>SUM(K53:K61)</f>
        <v>241.9</v>
      </c>
      <c r="L62" s="78">
        <f>SUM(L53:L61)</f>
        <v>203.10000000000002</v>
      </c>
      <c r="M62" s="78">
        <f>SUM(M53:M61)</f>
        <v>101.1</v>
      </c>
      <c r="N62" s="700"/>
      <c r="O62" s="701"/>
      <c r="P62" s="701"/>
      <c r="Q62" s="702"/>
      <c r="R62" s="703"/>
      <c r="S62" s="281"/>
      <c r="T62" s="281"/>
      <c r="U62" s="281"/>
      <c r="V62" s="281"/>
      <c r="W62" s="281"/>
      <c r="X62" s="281"/>
      <c r="Y62" s="281"/>
      <c r="Z62" s="281"/>
      <c r="AA62" s="281"/>
    </row>
    <row r="63" spans="1:27" s="311" customFormat="1" ht="28.5" customHeight="1" x14ac:dyDescent="0.2">
      <c r="A63" s="623" t="s">
        <v>14</v>
      </c>
      <c r="B63" s="625" t="s">
        <v>36</v>
      </c>
      <c r="C63" s="648" t="s">
        <v>28</v>
      </c>
      <c r="D63" s="30"/>
      <c r="E63" s="31" t="s">
        <v>55</v>
      </c>
      <c r="F63" s="704"/>
      <c r="G63" s="762"/>
      <c r="H63" s="757"/>
      <c r="I63" s="690"/>
      <c r="J63" s="84"/>
      <c r="K63" s="80"/>
      <c r="L63" s="84"/>
      <c r="M63" s="80"/>
      <c r="N63" s="145"/>
      <c r="O63" s="97"/>
      <c r="P63" s="97"/>
      <c r="Q63" s="667"/>
      <c r="R63" s="138"/>
      <c r="S63" s="281"/>
      <c r="T63" s="281"/>
      <c r="U63" s="281"/>
      <c r="V63" s="281"/>
      <c r="W63" s="281"/>
      <c r="X63" s="281"/>
      <c r="Y63" s="281"/>
      <c r="Z63" s="281"/>
      <c r="AA63" s="281"/>
    </row>
    <row r="64" spans="1:27" s="311" customFormat="1" ht="54" customHeight="1" x14ac:dyDescent="0.25">
      <c r="A64" s="7"/>
      <c r="B64" s="8"/>
      <c r="C64" s="255"/>
      <c r="D64" s="634" t="s">
        <v>14</v>
      </c>
      <c r="E64" s="1153" t="s">
        <v>117</v>
      </c>
      <c r="F64" s="182" t="s">
        <v>39</v>
      </c>
      <c r="G64" s="999">
        <v>4</v>
      </c>
      <c r="H64" s="1000" t="s">
        <v>65</v>
      </c>
      <c r="I64" s="1001" t="s">
        <v>35</v>
      </c>
      <c r="J64" s="443">
        <v>17.600000000000001</v>
      </c>
      <c r="K64" s="239">
        <v>17.600000000000001</v>
      </c>
      <c r="L64" s="923"/>
      <c r="M64" s="901"/>
      <c r="N64" s="1002" t="s">
        <v>94</v>
      </c>
      <c r="O64" s="113">
        <v>1</v>
      </c>
      <c r="P64" s="113"/>
      <c r="Q64" s="274"/>
      <c r="R64" s="137"/>
      <c r="S64" s="281"/>
      <c r="T64" s="281"/>
      <c r="U64" s="281"/>
      <c r="V64" s="281"/>
      <c r="W64" s="281"/>
      <c r="X64" s="281"/>
      <c r="Y64" s="281"/>
      <c r="Z64" s="281"/>
      <c r="AA64" s="281"/>
    </row>
    <row r="65" spans="1:27" s="311" customFormat="1" ht="12" customHeight="1" x14ac:dyDescent="0.25">
      <c r="A65" s="7"/>
      <c r="B65" s="8"/>
      <c r="C65" s="255"/>
      <c r="D65" s="634"/>
      <c r="E65" s="1153"/>
      <c r="F65" s="1383" t="s">
        <v>57</v>
      </c>
      <c r="G65" s="983">
        <v>6</v>
      </c>
      <c r="H65" s="1359" t="s">
        <v>95</v>
      </c>
      <c r="I65" s="706" t="s">
        <v>42</v>
      </c>
      <c r="J65" s="235"/>
      <c r="K65" s="806"/>
      <c r="L65" s="51">
        <v>200</v>
      </c>
      <c r="M65" s="46">
        <v>139.30000000000001</v>
      </c>
      <c r="N65" s="1227" t="s">
        <v>128</v>
      </c>
      <c r="O65" s="135">
        <v>50</v>
      </c>
      <c r="P65" s="135">
        <v>20</v>
      </c>
      <c r="Q65" s="351">
        <v>60</v>
      </c>
      <c r="R65" s="134">
        <v>100</v>
      </c>
      <c r="S65" s="281"/>
      <c r="T65" s="281"/>
      <c r="U65" s="281"/>
      <c r="V65" s="281"/>
      <c r="W65" s="281"/>
      <c r="X65" s="281"/>
      <c r="Y65" s="281"/>
      <c r="Z65" s="281"/>
      <c r="AA65" s="281"/>
    </row>
    <row r="66" spans="1:27" s="311" customFormat="1" ht="15.75" customHeight="1" x14ac:dyDescent="0.25">
      <c r="A66" s="7"/>
      <c r="B66" s="8"/>
      <c r="C66" s="255"/>
      <c r="D66" s="634"/>
      <c r="E66" s="1153"/>
      <c r="F66" s="1384"/>
      <c r="G66" s="983"/>
      <c r="H66" s="1386"/>
      <c r="I66" s="386" t="s">
        <v>109</v>
      </c>
      <c r="J66" s="235">
        <v>66.7</v>
      </c>
      <c r="K66" s="171">
        <v>88.7</v>
      </c>
      <c r="L66" s="51">
        <v>22</v>
      </c>
      <c r="M66" s="46"/>
      <c r="N66" s="1227"/>
      <c r="O66" s="99"/>
      <c r="P66" s="99"/>
      <c r="Q66" s="92"/>
      <c r="R66" s="157"/>
      <c r="S66" s="281"/>
      <c r="T66" s="281"/>
      <c r="U66" s="281"/>
      <c r="V66" s="281"/>
      <c r="W66" s="281"/>
      <c r="X66" s="281"/>
      <c r="Y66" s="281"/>
      <c r="Z66" s="281"/>
      <c r="AA66" s="281"/>
    </row>
    <row r="67" spans="1:27" s="311" customFormat="1" ht="16.5" customHeight="1" x14ac:dyDescent="0.25">
      <c r="A67" s="7"/>
      <c r="B67" s="8"/>
      <c r="C67" s="255"/>
      <c r="D67" s="43"/>
      <c r="E67" s="1224"/>
      <c r="F67" s="1385"/>
      <c r="G67" s="984"/>
      <c r="H67" s="1387"/>
      <c r="I67" s="387" t="s">
        <v>30</v>
      </c>
      <c r="J67" s="236"/>
      <c r="K67" s="170">
        <v>50</v>
      </c>
      <c r="L67" s="53"/>
      <c r="M67" s="50"/>
      <c r="N67" s="1228"/>
      <c r="O67" s="114"/>
      <c r="P67" s="114"/>
      <c r="Q67" s="109"/>
      <c r="R67" s="133"/>
      <c r="S67" s="281"/>
      <c r="T67" s="281"/>
      <c r="U67" s="281"/>
      <c r="V67" s="281"/>
      <c r="W67" s="281"/>
      <c r="X67" s="281"/>
      <c r="Y67" s="281"/>
      <c r="Z67" s="281"/>
      <c r="AA67" s="281"/>
    </row>
    <row r="68" spans="1:27" s="311" customFormat="1" ht="15" customHeight="1" x14ac:dyDescent="0.25">
      <c r="A68" s="624"/>
      <c r="B68" s="626"/>
      <c r="C68" s="649"/>
      <c r="D68" s="71" t="s">
        <v>28</v>
      </c>
      <c r="E68" s="1188" t="s">
        <v>56</v>
      </c>
      <c r="F68" s="1240" t="s">
        <v>57</v>
      </c>
      <c r="G68" s="746">
        <v>6</v>
      </c>
      <c r="H68" s="1359" t="s">
        <v>51</v>
      </c>
      <c r="I68" s="384" t="s">
        <v>35</v>
      </c>
      <c r="J68" s="51"/>
      <c r="K68" s="46">
        <v>110.7</v>
      </c>
      <c r="L68" s="51"/>
      <c r="M68" s="46"/>
      <c r="N68" s="1243" t="s">
        <v>188</v>
      </c>
      <c r="O68" s="121" t="s">
        <v>196</v>
      </c>
      <c r="P68" s="121" t="s">
        <v>235</v>
      </c>
      <c r="Q68" s="331" t="s">
        <v>235</v>
      </c>
      <c r="R68" s="332" t="s">
        <v>235</v>
      </c>
      <c r="S68" s="281"/>
      <c r="T68" s="281"/>
      <c r="U68" s="281"/>
      <c r="V68" s="281"/>
      <c r="W68" s="281"/>
      <c r="X68" s="281"/>
      <c r="Y68" s="281"/>
      <c r="Z68" s="281"/>
      <c r="AA68" s="281"/>
    </row>
    <row r="69" spans="1:27" s="311" customFormat="1" ht="13.5" customHeight="1" x14ac:dyDescent="0.25">
      <c r="A69" s="624"/>
      <c r="B69" s="626"/>
      <c r="C69" s="649"/>
      <c r="D69" s="629"/>
      <c r="E69" s="1153"/>
      <c r="F69" s="1241"/>
      <c r="G69" s="746"/>
      <c r="H69" s="1427"/>
      <c r="I69" s="384" t="s">
        <v>30</v>
      </c>
      <c r="J69" s="51">
        <v>150</v>
      </c>
      <c r="K69" s="46"/>
      <c r="L69" s="51">
        <v>110.7</v>
      </c>
      <c r="M69" s="46">
        <v>110.7</v>
      </c>
      <c r="N69" s="1244"/>
      <c r="O69" s="156"/>
      <c r="P69" s="99"/>
      <c r="Q69" s="92"/>
      <c r="R69" s="157"/>
      <c r="S69" s="281"/>
      <c r="T69" s="281"/>
      <c r="U69" s="281"/>
      <c r="V69" s="281"/>
      <c r="W69" s="281"/>
      <c r="X69" s="281"/>
      <c r="Y69" s="281"/>
      <c r="Z69" s="281"/>
      <c r="AA69" s="281"/>
    </row>
    <row r="70" spans="1:27" s="311" customFormat="1" ht="16.5" customHeight="1" x14ac:dyDescent="0.25">
      <c r="A70" s="7"/>
      <c r="B70" s="8"/>
      <c r="C70" s="255"/>
      <c r="D70" s="629"/>
      <c r="E70" s="1153"/>
      <c r="F70" s="1241"/>
      <c r="G70" s="746"/>
      <c r="H70" s="758"/>
      <c r="I70" s="210"/>
      <c r="J70" s="51"/>
      <c r="K70" s="46"/>
      <c r="L70" s="51"/>
      <c r="M70" s="46"/>
      <c r="N70" s="717" t="s">
        <v>197</v>
      </c>
      <c r="O70" s="136">
        <v>150</v>
      </c>
      <c r="P70" s="112">
        <v>150</v>
      </c>
      <c r="Q70" s="350">
        <v>150</v>
      </c>
      <c r="R70" s="132">
        <v>150</v>
      </c>
      <c r="S70" s="281"/>
      <c r="T70" s="281"/>
      <c r="U70" s="281"/>
      <c r="V70" s="281"/>
      <c r="W70" s="281"/>
      <c r="X70" s="281"/>
      <c r="Y70" s="281"/>
      <c r="Z70" s="281"/>
      <c r="AA70" s="281"/>
    </row>
    <row r="71" spans="1:27" s="311" customFormat="1" ht="26.25" customHeight="1" x14ac:dyDescent="0.25">
      <c r="A71" s="7"/>
      <c r="B71" s="8"/>
      <c r="C71" s="255"/>
      <c r="D71" s="629"/>
      <c r="E71" s="1168"/>
      <c r="F71" s="1242"/>
      <c r="G71" s="746"/>
      <c r="H71" s="758"/>
      <c r="I71" s="210"/>
      <c r="J71" s="51"/>
      <c r="K71" s="46"/>
      <c r="L71" s="51"/>
      <c r="M71" s="46"/>
      <c r="N71" s="516" t="s">
        <v>203</v>
      </c>
      <c r="O71" s="136">
        <v>100</v>
      </c>
      <c r="P71" s="112">
        <v>80</v>
      </c>
      <c r="Q71" s="350">
        <v>80</v>
      </c>
      <c r="R71" s="132">
        <v>80</v>
      </c>
      <c r="S71" s="281"/>
      <c r="T71" s="281"/>
      <c r="U71" s="281"/>
      <c r="V71" s="281"/>
      <c r="W71" s="281"/>
      <c r="X71" s="281"/>
      <c r="Y71" s="281"/>
      <c r="Z71" s="281"/>
      <c r="AA71" s="281"/>
    </row>
    <row r="72" spans="1:27" s="311" customFormat="1" ht="27.75" customHeight="1" x14ac:dyDescent="0.25">
      <c r="A72" s="7"/>
      <c r="B72" s="8"/>
      <c r="C72" s="255"/>
      <c r="D72" s="638"/>
      <c r="E72" s="705"/>
      <c r="F72" s="435"/>
      <c r="G72" s="434"/>
      <c r="H72" s="759"/>
      <c r="I72" s="81"/>
      <c r="J72" s="53"/>
      <c r="K72" s="50"/>
      <c r="L72" s="53"/>
      <c r="M72" s="50"/>
      <c r="N72" s="718" t="s">
        <v>198</v>
      </c>
      <c r="O72" s="824">
        <v>436</v>
      </c>
      <c r="P72" s="114"/>
      <c r="Q72" s="109"/>
      <c r="R72" s="133"/>
      <c r="S72" s="281"/>
      <c r="T72" s="281"/>
      <c r="U72" s="281"/>
      <c r="V72" s="281"/>
      <c r="W72" s="281"/>
      <c r="X72" s="281"/>
      <c r="Y72" s="281"/>
      <c r="Z72" s="281"/>
      <c r="AA72" s="281"/>
    </row>
    <row r="73" spans="1:27" s="311" customFormat="1" ht="28.5" customHeight="1" x14ac:dyDescent="0.25">
      <c r="A73" s="1206"/>
      <c r="B73" s="1209"/>
      <c r="C73" s="1363"/>
      <c r="D73" s="257" t="s">
        <v>36</v>
      </c>
      <c r="E73" s="1216" t="s">
        <v>239</v>
      </c>
      <c r="F73" s="289" t="s">
        <v>39</v>
      </c>
      <c r="G73" s="1219">
        <v>5</v>
      </c>
      <c r="H73" s="1358" t="s">
        <v>59</v>
      </c>
      <c r="I73" s="290" t="s">
        <v>42</v>
      </c>
      <c r="J73" s="837">
        <v>35.1</v>
      </c>
      <c r="K73" s="152">
        <f>68.4-43.3</f>
        <v>25.100000000000009</v>
      </c>
      <c r="L73" s="74"/>
      <c r="M73" s="49"/>
      <c r="N73" s="1050" t="s">
        <v>102</v>
      </c>
      <c r="O73" s="1051"/>
      <c r="P73" s="277">
        <v>100</v>
      </c>
      <c r="Q73" s="676"/>
      <c r="R73" s="143"/>
      <c r="S73" s="281"/>
      <c r="T73" s="281"/>
      <c r="U73" s="281"/>
      <c r="V73" s="281"/>
      <c r="W73" s="281"/>
      <c r="X73" s="281"/>
      <c r="Y73" s="281"/>
      <c r="Z73" s="281"/>
      <c r="AA73" s="281"/>
    </row>
    <row r="74" spans="1:27" s="311" customFormat="1" ht="15.75" customHeight="1" x14ac:dyDescent="0.25">
      <c r="A74" s="1207"/>
      <c r="B74" s="1210"/>
      <c r="C74" s="1411"/>
      <c r="D74" s="259"/>
      <c r="E74" s="1217"/>
      <c r="F74" s="1229" t="s">
        <v>61</v>
      </c>
      <c r="G74" s="1220"/>
      <c r="H74" s="1428"/>
      <c r="I74" s="154" t="s">
        <v>121</v>
      </c>
      <c r="J74" s="837"/>
      <c r="K74" s="146">
        <v>267.5</v>
      </c>
      <c r="L74" s="45"/>
      <c r="M74" s="46"/>
      <c r="N74" s="1053" t="s">
        <v>94</v>
      </c>
      <c r="O74" s="1052"/>
      <c r="P74" s="309">
        <v>1</v>
      </c>
      <c r="Q74" s="409"/>
      <c r="R74" s="304"/>
      <c r="S74" s="281"/>
      <c r="T74" s="281"/>
      <c r="U74" s="281"/>
      <c r="V74" s="281"/>
      <c r="W74" s="281"/>
      <c r="X74" s="281"/>
      <c r="Y74" s="281"/>
      <c r="Z74" s="281"/>
      <c r="AA74" s="281"/>
    </row>
    <row r="75" spans="1:27" s="311" customFormat="1" ht="13.5" customHeight="1" x14ac:dyDescent="0.25">
      <c r="A75" s="1208"/>
      <c r="B75" s="1211"/>
      <c r="C75" s="1412"/>
      <c r="D75" s="259"/>
      <c r="E75" s="1217"/>
      <c r="F75" s="1230"/>
      <c r="G75" s="1220"/>
      <c r="H75" s="1428"/>
      <c r="I75" s="154" t="s">
        <v>119</v>
      </c>
      <c r="J75" s="838">
        <v>16.7</v>
      </c>
      <c r="K75" s="146">
        <v>45.6</v>
      </c>
      <c r="L75" s="45"/>
      <c r="M75" s="46"/>
      <c r="N75" s="1247" t="s">
        <v>256</v>
      </c>
      <c r="O75" s="1052"/>
      <c r="P75" s="309"/>
      <c r="Q75" s="409"/>
      <c r="R75" s="304"/>
      <c r="S75" s="281"/>
      <c r="T75" s="281"/>
      <c r="U75" s="281"/>
      <c r="V75" s="281"/>
      <c r="W75" s="281"/>
      <c r="X75" s="281"/>
      <c r="Y75" s="281"/>
      <c r="Z75" s="281"/>
      <c r="AA75" s="281"/>
    </row>
    <row r="76" spans="1:27" s="311" customFormat="1" ht="13.5" customHeight="1" x14ac:dyDescent="0.25">
      <c r="A76" s="1208"/>
      <c r="B76" s="1211"/>
      <c r="C76" s="1412"/>
      <c r="D76" s="259"/>
      <c r="E76" s="1217"/>
      <c r="F76" s="1230"/>
      <c r="G76" s="1220"/>
      <c r="H76" s="1428"/>
      <c r="I76" s="154" t="s">
        <v>30</v>
      </c>
      <c r="J76" s="838"/>
      <c r="K76" s="146">
        <v>150</v>
      </c>
      <c r="L76" s="45"/>
      <c r="M76" s="46"/>
      <c r="N76" s="1382"/>
      <c r="O76" s="720"/>
      <c r="P76" s="309"/>
      <c r="Q76" s="409"/>
      <c r="R76" s="304"/>
      <c r="S76" s="281"/>
      <c r="T76" s="281"/>
      <c r="U76" s="281"/>
      <c r="V76" s="281"/>
      <c r="W76" s="281"/>
      <c r="X76" s="281"/>
      <c r="Y76" s="281"/>
      <c r="Z76" s="281"/>
      <c r="AA76" s="281"/>
    </row>
    <row r="77" spans="1:27" s="311" customFormat="1" ht="15.75" customHeight="1" x14ac:dyDescent="0.25">
      <c r="A77" s="1208"/>
      <c r="B77" s="1211"/>
      <c r="C77" s="1412"/>
      <c r="D77" s="258"/>
      <c r="E77" s="1218"/>
      <c r="F77" s="1231"/>
      <c r="G77" s="1220"/>
      <c r="H77" s="1428"/>
      <c r="I77" s="154" t="s">
        <v>187</v>
      </c>
      <c r="J77" s="838">
        <v>30</v>
      </c>
      <c r="K77" s="724"/>
      <c r="L77" s="75"/>
      <c r="M77" s="50"/>
      <c r="N77" s="275"/>
      <c r="O77" s="276"/>
      <c r="P77" s="302"/>
      <c r="Q77" s="411"/>
      <c r="R77" s="144"/>
      <c r="S77" s="281"/>
      <c r="T77" s="281"/>
      <c r="U77" s="281"/>
      <c r="V77" s="281"/>
      <c r="W77" s="281"/>
      <c r="X77" s="281"/>
      <c r="Y77" s="281"/>
      <c r="Z77" s="281"/>
      <c r="AA77" s="281"/>
    </row>
    <row r="78" spans="1:27" s="26" customFormat="1" ht="15" customHeight="1" x14ac:dyDescent="0.25">
      <c r="A78" s="1208"/>
      <c r="B78" s="1211"/>
      <c r="C78" s="1413"/>
      <c r="D78" s="1371" t="s">
        <v>38</v>
      </c>
      <c r="E78" s="1232" t="s">
        <v>152</v>
      </c>
      <c r="F78" s="707" t="s">
        <v>39</v>
      </c>
      <c r="G78" s="1429" t="s">
        <v>242</v>
      </c>
      <c r="H78" s="1415"/>
      <c r="I78" s="403" t="s">
        <v>42</v>
      </c>
      <c r="J78" s="167">
        <v>47.7</v>
      </c>
      <c r="K78" s="49">
        <f>105.3+112.6</f>
        <v>217.89999999999998</v>
      </c>
      <c r="L78" s="76">
        <f>238.7</f>
        <v>238.7</v>
      </c>
      <c r="M78" s="49">
        <v>1084.7</v>
      </c>
      <c r="N78" s="1236" t="s">
        <v>266</v>
      </c>
      <c r="O78" s="556"/>
      <c r="P78" s="817">
        <v>30</v>
      </c>
      <c r="Q78" s="199">
        <v>70</v>
      </c>
      <c r="R78" s="657">
        <v>100</v>
      </c>
      <c r="S78" s="281"/>
      <c r="T78" s="281"/>
      <c r="U78" s="281"/>
      <c r="V78" s="281"/>
      <c r="W78" s="281"/>
      <c r="X78" s="281"/>
      <c r="Y78" s="281"/>
      <c r="Z78" s="281"/>
      <c r="AA78" s="281"/>
    </row>
    <row r="79" spans="1:27" s="26" customFormat="1" ht="14.25" customHeight="1" x14ac:dyDescent="0.25">
      <c r="A79" s="1208"/>
      <c r="B79" s="1211"/>
      <c r="C79" s="1413"/>
      <c r="D79" s="1372"/>
      <c r="E79" s="1233"/>
      <c r="F79" s="857"/>
      <c r="G79" s="1235"/>
      <c r="H79" s="1415"/>
      <c r="I79" s="405" t="s">
        <v>119</v>
      </c>
      <c r="J79" s="147"/>
      <c r="K79" s="46">
        <v>20.6</v>
      </c>
      <c r="L79" s="51"/>
      <c r="M79" s="46"/>
      <c r="N79" s="1430"/>
      <c r="O79" s="556"/>
      <c r="P79" s="309"/>
      <c r="Q79" s="400"/>
      <c r="R79" s="729"/>
      <c r="S79" s="281"/>
      <c r="T79" s="281"/>
      <c r="U79" s="281"/>
      <c r="V79" s="281"/>
      <c r="W79" s="281"/>
      <c r="X79" s="281"/>
      <c r="Y79" s="281"/>
      <c r="Z79" s="281"/>
      <c r="AA79" s="281"/>
    </row>
    <row r="80" spans="1:27" s="26" customFormat="1" ht="16.5" customHeight="1" x14ac:dyDescent="0.25">
      <c r="A80" s="1208"/>
      <c r="B80" s="1211"/>
      <c r="C80" s="1413"/>
      <c r="D80" s="1372"/>
      <c r="E80" s="1233"/>
      <c r="F80" s="1414" t="s">
        <v>153</v>
      </c>
      <c r="G80" s="1235"/>
      <c r="H80" s="1415"/>
      <c r="I80" s="405" t="s">
        <v>64</v>
      </c>
      <c r="J80" s="147">
        <f>54.4-54.4</f>
        <v>0</v>
      </c>
      <c r="K80" s="46">
        <v>54.4</v>
      </c>
      <c r="L80" s="51">
        <v>54.3</v>
      </c>
      <c r="M80" s="46"/>
      <c r="N80" s="1237"/>
      <c r="O80" s="309"/>
      <c r="P80" s="309"/>
      <c r="Q80" s="400"/>
      <c r="R80" s="650"/>
      <c r="S80" s="281"/>
      <c r="T80" s="281"/>
      <c r="U80" s="281"/>
      <c r="V80" s="281"/>
      <c r="W80" s="281"/>
      <c r="X80" s="281"/>
      <c r="Y80" s="281"/>
      <c r="Z80" s="281"/>
      <c r="AA80" s="281"/>
    </row>
    <row r="81" spans="1:27" s="26" customFormat="1" ht="15.75" customHeight="1" x14ac:dyDescent="0.25">
      <c r="A81" s="1208"/>
      <c r="B81" s="1211"/>
      <c r="C81" s="1413"/>
      <c r="D81" s="1372"/>
      <c r="E81" s="1233"/>
      <c r="F81" s="1223"/>
      <c r="G81" s="1235"/>
      <c r="H81" s="1415"/>
      <c r="I81" s="405" t="s">
        <v>121</v>
      </c>
      <c r="J81" s="51">
        <v>0</v>
      </c>
      <c r="K81" s="146">
        <v>615.79999999999995</v>
      </c>
      <c r="L81" s="51">
        <v>615.79999999999995</v>
      </c>
      <c r="M81" s="46"/>
      <c r="N81" s="1237"/>
      <c r="O81" s="309"/>
      <c r="P81" s="309"/>
      <c r="Q81" s="400"/>
      <c r="R81" s="650"/>
      <c r="S81" s="281"/>
      <c r="T81" s="281"/>
      <c r="U81" s="281"/>
      <c r="V81" s="281"/>
      <c r="W81" s="281"/>
      <c r="X81" s="281"/>
      <c r="Y81" s="281"/>
      <c r="Z81" s="281"/>
      <c r="AA81" s="281"/>
    </row>
    <row r="82" spans="1:27" s="26" customFormat="1" ht="15.75" customHeight="1" x14ac:dyDescent="0.25">
      <c r="A82" s="1208"/>
      <c r="B82" s="1211"/>
      <c r="C82" s="1413"/>
      <c r="D82" s="1373"/>
      <c r="E82" s="1234"/>
      <c r="F82" s="1223"/>
      <c r="G82" s="1235"/>
      <c r="H82" s="1415"/>
      <c r="I82" s="406" t="s">
        <v>30</v>
      </c>
      <c r="J82" s="436">
        <v>14.6</v>
      </c>
      <c r="K82" s="50"/>
      <c r="L82" s="53"/>
      <c r="M82" s="50"/>
      <c r="N82" s="410"/>
      <c r="O82" s="302"/>
      <c r="P82" s="302"/>
      <c r="Q82" s="341"/>
      <c r="R82" s="662"/>
      <c r="S82" s="281"/>
      <c r="T82" s="281"/>
      <c r="U82" s="281"/>
      <c r="V82" s="281"/>
      <c r="W82" s="281"/>
      <c r="X82" s="281"/>
      <c r="Y82" s="281"/>
      <c r="Z82" s="281"/>
      <c r="AA82" s="281"/>
    </row>
    <row r="83" spans="1:27" s="26" customFormat="1" ht="13.5" customHeight="1" x14ac:dyDescent="0.25">
      <c r="A83" s="1208"/>
      <c r="B83" s="1211"/>
      <c r="C83" s="1413"/>
      <c r="D83" s="634" t="s">
        <v>19</v>
      </c>
      <c r="E83" s="1157" t="s">
        <v>240</v>
      </c>
      <c r="F83" s="770"/>
      <c r="G83" s="764"/>
      <c r="H83" s="760"/>
      <c r="I83" s="46" t="s">
        <v>119</v>
      </c>
      <c r="J83" s="51">
        <f>399.3+47.6-350</f>
        <v>96.900000000000034</v>
      </c>
      <c r="K83" s="46">
        <v>95.7</v>
      </c>
      <c r="L83" s="51"/>
      <c r="M83" s="46"/>
      <c r="N83" s="1249" t="s">
        <v>156</v>
      </c>
      <c r="O83" s="214"/>
      <c r="P83" s="214">
        <v>40</v>
      </c>
      <c r="Q83" s="400">
        <v>80</v>
      </c>
      <c r="R83" s="650">
        <v>100</v>
      </c>
      <c r="S83" s="281"/>
      <c r="T83" s="281"/>
      <c r="U83" s="281"/>
      <c r="V83" s="281"/>
      <c r="W83" s="281"/>
      <c r="X83" s="281"/>
      <c r="Y83" s="281"/>
      <c r="Z83" s="281"/>
      <c r="AA83" s="281"/>
    </row>
    <row r="84" spans="1:27" s="26" customFormat="1" ht="13.5" customHeight="1" x14ac:dyDescent="0.25">
      <c r="A84" s="1208"/>
      <c r="B84" s="1211"/>
      <c r="C84" s="1413"/>
      <c r="D84" s="634"/>
      <c r="E84" s="1157"/>
      <c r="F84" s="1414"/>
      <c r="G84" s="764"/>
      <c r="H84" s="760"/>
      <c r="I84" s="46" t="s">
        <v>42</v>
      </c>
      <c r="J84" s="51"/>
      <c r="K84" s="46">
        <v>81.2</v>
      </c>
      <c r="L84" s="51">
        <v>153.69999999999999</v>
      </c>
      <c r="M84" s="46">
        <v>76.900000000000006</v>
      </c>
      <c r="N84" s="1249"/>
      <c r="O84" s="214"/>
      <c r="P84" s="214"/>
      <c r="Q84" s="400"/>
      <c r="R84" s="650"/>
      <c r="S84" s="281"/>
      <c r="T84" s="281"/>
      <c r="U84" s="281"/>
      <c r="V84" s="281"/>
      <c r="W84" s="281"/>
      <c r="X84" s="281"/>
      <c r="Y84" s="281"/>
      <c r="Z84" s="281"/>
      <c r="AA84" s="281"/>
    </row>
    <row r="85" spans="1:27" s="26" customFormat="1" ht="16.5" customHeight="1" x14ac:dyDescent="0.25">
      <c r="A85" s="1208"/>
      <c r="B85" s="1211"/>
      <c r="C85" s="1413"/>
      <c r="D85" s="634"/>
      <c r="E85" s="1157"/>
      <c r="F85" s="1223"/>
      <c r="G85" s="764"/>
      <c r="H85" s="760"/>
      <c r="I85" s="146" t="s">
        <v>121</v>
      </c>
      <c r="J85" s="51">
        <f>225.6-200</f>
        <v>25.599999999999994</v>
      </c>
      <c r="K85" s="46">
        <v>343.6</v>
      </c>
      <c r="L85" s="51">
        <v>320.10000000000002</v>
      </c>
      <c r="M85" s="46">
        <v>160.19999999999999</v>
      </c>
      <c r="N85" s="1187"/>
      <c r="O85" s="214"/>
      <c r="P85" s="214"/>
      <c r="Q85" s="400"/>
      <c r="R85" s="650"/>
      <c r="S85" s="281"/>
      <c r="T85" s="281"/>
      <c r="U85" s="281"/>
      <c r="V85" s="281"/>
      <c r="W85" s="281"/>
      <c r="X85" s="281"/>
      <c r="Y85" s="281"/>
      <c r="Z85" s="281"/>
      <c r="AA85" s="281"/>
    </row>
    <row r="86" spans="1:27" s="26" customFormat="1" ht="15" customHeight="1" x14ac:dyDescent="0.25">
      <c r="A86" s="1208"/>
      <c r="B86" s="1211"/>
      <c r="C86" s="1413"/>
      <c r="D86" s="811"/>
      <c r="E86" s="1157"/>
      <c r="F86" s="1223"/>
      <c r="G86" s="823"/>
      <c r="H86" s="820"/>
      <c r="I86" s="46" t="s">
        <v>64</v>
      </c>
      <c r="J86" s="51">
        <f>19.9-19</f>
        <v>0.89999999999999858</v>
      </c>
      <c r="K86" s="46">
        <v>30.3</v>
      </c>
      <c r="L86" s="51">
        <v>28.2</v>
      </c>
      <c r="M86" s="46">
        <v>14.1</v>
      </c>
      <c r="N86" s="1073"/>
      <c r="O86" s="214"/>
      <c r="P86" s="214"/>
      <c r="Q86" s="400"/>
      <c r="R86" s="729"/>
      <c r="S86" s="281"/>
      <c r="T86" s="281"/>
      <c r="U86" s="281"/>
      <c r="V86" s="281"/>
      <c r="W86" s="281"/>
      <c r="X86" s="281"/>
      <c r="Y86" s="281"/>
      <c r="Z86" s="281"/>
      <c r="AA86" s="281"/>
    </row>
    <row r="87" spans="1:27" s="26" customFormat="1" ht="14.25" customHeight="1" x14ac:dyDescent="0.25">
      <c r="A87" s="1208"/>
      <c r="B87" s="1211"/>
      <c r="C87" s="1413"/>
      <c r="D87" s="634"/>
      <c r="E87" s="1157"/>
      <c r="F87" s="1223"/>
      <c r="G87" s="764"/>
      <c r="H87" s="760"/>
      <c r="I87" s="406" t="s">
        <v>30</v>
      </c>
      <c r="J87" s="53">
        <v>19.600000000000001</v>
      </c>
      <c r="K87" s="840"/>
      <c r="L87" s="50"/>
      <c r="M87" s="46"/>
      <c r="N87" s="1077"/>
      <c r="O87" s="1076"/>
      <c r="P87" s="1076"/>
      <c r="Q87" s="400"/>
      <c r="R87" s="650"/>
      <c r="S87" s="281"/>
      <c r="T87" s="281"/>
      <c r="U87" s="281"/>
      <c r="V87" s="281"/>
      <c r="W87" s="281"/>
      <c r="X87" s="281"/>
      <c r="Y87" s="281"/>
      <c r="Z87" s="281"/>
      <c r="AA87" s="281"/>
    </row>
    <row r="88" spans="1:27" s="311" customFormat="1" ht="17.25" customHeight="1" x14ac:dyDescent="0.25">
      <c r="A88" s="1208"/>
      <c r="B88" s="1211"/>
      <c r="C88" s="1413"/>
      <c r="D88" s="71" t="s">
        <v>157</v>
      </c>
      <c r="E88" s="1188" t="s">
        <v>86</v>
      </c>
      <c r="F88" s="1019" t="s">
        <v>39</v>
      </c>
      <c r="G88" s="763">
        <v>5</v>
      </c>
      <c r="H88" s="1358" t="s">
        <v>107</v>
      </c>
      <c r="I88" s="294" t="s">
        <v>42</v>
      </c>
      <c r="J88" s="76">
        <v>395</v>
      </c>
      <c r="K88" s="49"/>
      <c r="L88" s="76"/>
      <c r="M88" s="49"/>
      <c r="N88" s="1266" t="s">
        <v>257</v>
      </c>
      <c r="O88" s="120">
        <v>100</v>
      </c>
      <c r="P88" s="216">
        <v>100</v>
      </c>
      <c r="Q88" s="216"/>
      <c r="R88" s="211"/>
      <c r="S88" s="281"/>
      <c r="T88" s="281"/>
      <c r="U88" s="281"/>
      <c r="V88" s="281"/>
      <c r="W88" s="281"/>
      <c r="X88" s="281"/>
      <c r="Y88" s="281"/>
      <c r="Z88" s="281"/>
      <c r="AA88" s="281"/>
    </row>
    <row r="89" spans="1:27" s="311" customFormat="1" ht="15.75" customHeight="1" x14ac:dyDescent="0.25">
      <c r="A89" s="1208"/>
      <c r="B89" s="1211"/>
      <c r="C89" s="1413"/>
      <c r="D89" s="1070"/>
      <c r="E89" s="1153"/>
      <c r="F89" s="1361" t="s">
        <v>158</v>
      </c>
      <c r="G89" s="1071"/>
      <c r="H89" s="1359"/>
      <c r="I89" s="210" t="s">
        <v>35</v>
      </c>
      <c r="J89" s="51">
        <v>80</v>
      </c>
      <c r="K89" s="46"/>
      <c r="L89" s="51"/>
      <c r="M89" s="46"/>
      <c r="N89" s="1249"/>
      <c r="O89" s="214"/>
      <c r="P89" s="99"/>
      <c r="Q89" s="99"/>
      <c r="R89" s="157"/>
      <c r="S89" s="281"/>
      <c r="T89" s="281"/>
      <c r="U89" s="281"/>
      <c r="V89" s="281"/>
      <c r="W89" s="281"/>
      <c r="X89" s="281"/>
      <c r="Y89" s="281"/>
      <c r="Z89" s="281"/>
      <c r="AA89" s="281"/>
    </row>
    <row r="90" spans="1:27" s="311" customFormat="1" ht="21" customHeight="1" x14ac:dyDescent="0.25">
      <c r="A90" s="1208"/>
      <c r="B90" s="1211"/>
      <c r="C90" s="1413"/>
      <c r="D90" s="43"/>
      <c r="E90" s="1224"/>
      <c r="F90" s="1362"/>
      <c r="G90" s="1072"/>
      <c r="H90" s="1360"/>
      <c r="I90" s="81" t="s">
        <v>119</v>
      </c>
      <c r="J90" s="53">
        <f>75-22</f>
        <v>53</v>
      </c>
      <c r="K90" s="50">
        <v>20</v>
      </c>
      <c r="L90" s="53"/>
      <c r="M90" s="53"/>
      <c r="N90" s="1267"/>
      <c r="O90" s="1076"/>
      <c r="P90" s="114"/>
      <c r="Q90" s="114"/>
      <c r="R90" s="133"/>
      <c r="S90" s="281"/>
      <c r="T90" s="281"/>
      <c r="U90" s="281"/>
      <c r="V90" s="281"/>
      <c r="W90" s="281"/>
      <c r="X90" s="281"/>
      <c r="Y90" s="281"/>
      <c r="Z90" s="281"/>
      <c r="AA90" s="281"/>
    </row>
    <row r="91" spans="1:27" s="311" customFormat="1" ht="18" customHeight="1" thickBot="1" x14ac:dyDescent="0.3">
      <c r="A91" s="1208"/>
      <c r="B91" s="1211"/>
      <c r="C91" s="1413"/>
      <c r="D91" s="260"/>
      <c r="E91" s="438"/>
      <c r="F91" s="261"/>
      <c r="G91" s="765"/>
      <c r="H91" s="439"/>
      <c r="I91" s="371" t="s">
        <v>27</v>
      </c>
      <c r="J91" s="149">
        <f>SUM(J64:J90)</f>
        <v>1049.4000000000001</v>
      </c>
      <c r="K91" s="149">
        <f>SUM(K64:K90)</f>
        <v>2234.7000000000003</v>
      </c>
      <c r="L91" s="149">
        <f t="shared" ref="L91" si="7">SUM(L64:L87)</f>
        <v>1743.5000000000002</v>
      </c>
      <c r="M91" s="149">
        <f>SUM(M64:M87)</f>
        <v>1585.9</v>
      </c>
      <c r="N91" s="708"/>
      <c r="O91" s="694"/>
      <c r="P91" s="694"/>
      <c r="Q91" s="695"/>
      <c r="R91" s="703"/>
      <c r="S91" s="281"/>
      <c r="T91" s="281"/>
      <c r="U91" s="281"/>
      <c r="V91" s="281"/>
      <c r="W91" s="281"/>
      <c r="X91" s="281"/>
      <c r="Y91" s="281"/>
      <c r="Z91" s="281"/>
      <c r="AA91" s="281"/>
    </row>
    <row r="92" spans="1:27" s="311" customFormat="1" ht="15.75" customHeight="1" x14ac:dyDescent="0.25">
      <c r="A92" s="32" t="s">
        <v>14</v>
      </c>
      <c r="B92" s="33" t="s">
        <v>36</v>
      </c>
      <c r="C92" s="264" t="s">
        <v>36</v>
      </c>
      <c r="D92" s="866"/>
      <c r="E92" s="1245" t="s">
        <v>143</v>
      </c>
      <c r="F92" s="1257" t="s">
        <v>251</v>
      </c>
      <c r="G92" s="863">
        <v>5</v>
      </c>
      <c r="H92" s="865"/>
      <c r="I92" s="872"/>
      <c r="J92" s="873"/>
      <c r="K92" s="874"/>
      <c r="L92" s="874"/>
      <c r="M92" s="874"/>
      <c r="N92" s="356"/>
      <c r="O92" s="357"/>
      <c r="P92" s="357"/>
      <c r="Q92" s="356"/>
      <c r="R92" s="867"/>
      <c r="S92" s="281"/>
      <c r="T92" s="281"/>
      <c r="U92" s="281"/>
      <c r="V92" s="281"/>
      <c r="W92" s="281"/>
      <c r="X92" s="281"/>
      <c r="Y92" s="281"/>
      <c r="Z92" s="281"/>
      <c r="AA92" s="281"/>
    </row>
    <row r="93" spans="1:27" s="311" customFormat="1" ht="10.5" customHeight="1" x14ac:dyDescent="0.25">
      <c r="A93" s="916"/>
      <c r="B93" s="919"/>
      <c r="C93" s="920"/>
      <c r="D93" s="173"/>
      <c r="E93" s="1255"/>
      <c r="F93" s="1258"/>
      <c r="G93" s="921"/>
      <c r="H93" s="917"/>
      <c r="I93" s="869"/>
      <c r="J93" s="870"/>
      <c r="K93" s="871"/>
      <c r="L93" s="871"/>
      <c r="M93" s="871"/>
      <c r="N93" s="353"/>
      <c r="O93" s="918"/>
      <c r="P93" s="918"/>
      <c r="Q93" s="353"/>
      <c r="R93" s="513"/>
      <c r="S93" s="281"/>
      <c r="T93" s="281"/>
      <c r="U93" s="281"/>
      <c r="V93" s="281"/>
      <c r="W93" s="281"/>
      <c r="X93" s="281"/>
      <c r="Y93" s="281"/>
      <c r="Z93" s="281"/>
      <c r="AA93" s="281"/>
    </row>
    <row r="94" spans="1:27" s="311" customFormat="1" ht="10.5" customHeight="1" x14ac:dyDescent="0.25">
      <c r="A94" s="858"/>
      <c r="B94" s="861"/>
      <c r="C94" s="862"/>
      <c r="D94" s="173"/>
      <c r="E94" s="1256"/>
      <c r="F94" s="1258"/>
      <c r="G94" s="864"/>
      <c r="H94" s="859"/>
      <c r="I94" s="869"/>
      <c r="J94" s="870"/>
      <c r="K94" s="871"/>
      <c r="L94" s="871"/>
      <c r="M94" s="871"/>
      <c r="N94" s="353"/>
      <c r="O94" s="860"/>
      <c r="P94" s="860"/>
      <c r="Q94" s="353"/>
      <c r="R94" s="513"/>
      <c r="S94" s="281"/>
      <c r="T94" s="281"/>
      <c r="U94" s="281"/>
      <c r="V94" s="281"/>
      <c r="W94" s="281"/>
      <c r="X94" s="281"/>
      <c r="Y94" s="281"/>
      <c r="Z94" s="281"/>
      <c r="AA94" s="281"/>
    </row>
    <row r="95" spans="1:27" s="311" customFormat="1" ht="15.75" customHeight="1" x14ac:dyDescent="0.25">
      <c r="A95" s="624"/>
      <c r="B95" s="626"/>
      <c r="C95" s="660"/>
      <c r="D95" s="175" t="s">
        <v>14</v>
      </c>
      <c r="E95" s="1259" t="s">
        <v>111</v>
      </c>
      <c r="F95" s="1229" t="s">
        <v>58</v>
      </c>
      <c r="G95" s="763"/>
      <c r="H95" s="1397" t="s">
        <v>59</v>
      </c>
      <c r="I95" s="294" t="s">
        <v>42</v>
      </c>
      <c r="J95" s="76">
        <f>258.9-79.7</f>
        <v>179.2</v>
      </c>
      <c r="K95" s="49">
        <f>13.8+58.7</f>
        <v>72.5</v>
      </c>
      <c r="L95" s="49"/>
      <c r="M95" s="49"/>
      <c r="N95" s="1261" t="s">
        <v>163</v>
      </c>
      <c r="O95" s="106">
        <v>90</v>
      </c>
      <c r="P95" s="106">
        <v>100</v>
      </c>
      <c r="Q95" s="237"/>
      <c r="R95" s="657"/>
      <c r="S95" s="281"/>
      <c r="T95" s="281"/>
      <c r="U95" s="281"/>
      <c r="V95" s="281"/>
      <c r="W95" s="281"/>
      <c r="X95" s="281"/>
      <c r="Y95" s="281"/>
      <c r="Z95" s="281"/>
      <c r="AA95" s="281"/>
    </row>
    <row r="96" spans="1:27" s="311" customFormat="1" ht="15.75" customHeight="1" x14ac:dyDescent="0.25">
      <c r="A96" s="624"/>
      <c r="B96" s="626"/>
      <c r="C96" s="660"/>
      <c r="D96" s="661"/>
      <c r="E96" s="1087"/>
      <c r="F96" s="1230"/>
      <c r="G96" s="746"/>
      <c r="H96" s="1388"/>
      <c r="I96" s="210" t="s">
        <v>119</v>
      </c>
      <c r="J96" s="51">
        <v>79.7</v>
      </c>
      <c r="K96" s="46">
        <v>65.400000000000006</v>
      </c>
      <c r="L96" s="46"/>
      <c r="M96" s="46"/>
      <c r="N96" s="1262"/>
      <c r="O96" s="309"/>
      <c r="P96" s="309"/>
      <c r="Q96" s="233"/>
      <c r="R96" s="650"/>
      <c r="S96" s="281"/>
      <c r="T96" s="281"/>
      <c r="U96" s="281"/>
      <c r="V96" s="281"/>
      <c r="W96" s="281"/>
      <c r="X96" s="281"/>
      <c r="Y96" s="281"/>
      <c r="Z96" s="281"/>
      <c r="AA96" s="281"/>
    </row>
    <row r="97" spans="1:27" s="311" customFormat="1" ht="15.75" customHeight="1" x14ac:dyDescent="0.25">
      <c r="A97" s="895"/>
      <c r="B97" s="896"/>
      <c r="C97" s="897"/>
      <c r="D97" s="661"/>
      <c r="E97" s="1087"/>
      <c r="F97" s="1230"/>
      <c r="G97" s="894"/>
      <c r="H97" s="1388"/>
      <c r="I97" s="210" t="s">
        <v>121</v>
      </c>
      <c r="J97" s="51"/>
      <c r="K97" s="46">
        <v>208.6</v>
      </c>
      <c r="L97" s="46"/>
      <c r="M97" s="46"/>
      <c r="N97" s="1262"/>
      <c r="O97" s="400"/>
      <c r="P97" s="309"/>
      <c r="Q97" s="233"/>
      <c r="R97" s="729"/>
      <c r="S97" s="281"/>
      <c r="T97" s="281"/>
      <c r="U97" s="281"/>
      <c r="V97" s="281"/>
      <c r="W97" s="281"/>
      <c r="X97" s="281"/>
      <c r="Y97" s="281"/>
      <c r="Z97" s="281"/>
      <c r="AA97" s="281"/>
    </row>
    <row r="98" spans="1:27" s="311" customFormat="1" ht="16.5" customHeight="1" x14ac:dyDescent="0.25">
      <c r="A98" s="624"/>
      <c r="B98" s="626"/>
      <c r="C98" s="660"/>
      <c r="D98" s="638"/>
      <c r="E98" s="1202"/>
      <c r="F98" s="1419"/>
      <c r="G98" s="746"/>
      <c r="H98" s="1418"/>
      <c r="I98" s="163" t="s">
        <v>41</v>
      </c>
      <c r="J98" s="53">
        <v>301.7</v>
      </c>
      <c r="K98" s="50"/>
      <c r="L98" s="50"/>
      <c r="M98" s="50"/>
      <c r="N98" s="1263"/>
      <c r="O98" s="341"/>
      <c r="P98" s="302"/>
      <c r="Q98" s="301"/>
      <c r="R98" s="662"/>
      <c r="S98" s="281"/>
      <c r="T98" s="281"/>
      <c r="U98" s="281"/>
      <c r="V98" s="281"/>
      <c r="W98" s="281"/>
      <c r="X98" s="281"/>
      <c r="Y98" s="281"/>
      <c r="Z98" s="281"/>
      <c r="AA98" s="281"/>
    </row>
    <row r="99" spans="1:27" s="311" customFormat="1" ht="16.5" customHeight="1" x14ac:dyDescent="0.2">
      <c r="A99" s="624"/>
      <c r="B99" s="626"/>
      <c r="C99" s="660"/>
      <c r="D99" s="176" t="s">
        <v>28</v>
      </c>
      <c r="E99" s="1087" t="s">
        <v>147</v>
      </c>
      <c r="F99" s="388"/>
      <c r="G99" s="746"/>
      <c r="H99" s="1359" t="s">
        <v>236</v>
      </c>
      <c r="I99" s="162" t="s">
        <v>30</v>
      </c>
      <c r="J99" s="832"/>
      <c r="K99" s="46"/>
      <c r="L99" s="46"/>
      <c r="M99" s="46">
        <v>30.6</v>
      </c>
      <c r="N99" s="397" t="s">
        <v>87</v>
      </c>
      <c r="O99" s="836">
        <v>1</v>
      </c>
      <c r="P99" s="277"/>
      <c r="Q99" s="668"/>
      <c r="R99" s="398">
        <v>1</v>
      </c>
      <c r="S99" s="281"/>
      <c r="T99" s="281"/>
      <c r="U99" s="281"/>
      <c r="V99" s="281"/>
      <c r="W99" s="281"/>
      <c r="X99" s="281"/>
      <c r="Y99" s="281"/>
      <c r="Z99" s="281"/>
      <c r="AA99" s="281"/>
    </row>
    <row r="100" spans="1:27" s="311" customFormat="1" ht="15" customHeight="1" x14ac:dyDescent="0.2">
      <c r="A100" s="624"/>
      <c r="B100" s="626"/>
      <c r="C100" s="660"/>
      <c r="D100" s="176"/>
      <c r="E100" s="1087"/>
      <c r="F100" s="388"/>
      <c r="G100" s="746"/>
      <c r="H100" s="1359"/>
      <c r="I100" s="162" t="s">
        <v>42</v>
      </c>
      <c r="J100" s="51"/>
      <c r="K100" s="46"/>
      <c r="L100" s="46"/>
      <c r="M100" s="46"/>
      <c r="N100" s="399"/>
      <c r="O100" s="400"/>
      <c r="P100" s="309"/>
      <c r="Q100" s="400"/>
      <c r="R100" s="650"/>
      <c r="S100" s="281"/>
      <c r="T100" s="281"/>
      <c r="U100" s="281"/>
      <c r="V100" s="281"/>
      <c r="W100" s="281"/>
      <c r="X100" s="281"/>
      <c r="Y100" s="281"/>
      <c r="Z100" s="281"/>
      <c r="AA100" s="281"/>
    </row>
    <row r="101" spans="1:27" s="311" customFormat="1" ht="16.5" customHeight="1" x14ac:dyDescent="0.2">
      <c r="A101" s="624"/>
      <c r="B101" s="626"/>
      <c r="C101" s="660"/>
      <c r="D101" s="265"/>
      <c r="E101" s="1275"/>
      <c r="F101" s="388"/>
      <c r="G101" s="746"/>
      <c r="H101" s="1367"/>
      <c r="I101" s="163" t="s">
        <v>35</v>
      </c>
      <c r="J101" s="835">
        <v>30.6</v>
      </c>
      <c r="K101" s="50"/>
      <c r="L101" s="50"/>
      <c r="M101" s="50"/>
      <c r="N101" s="922"/>
      <c r="O101" s="302"/>
      <c r="P101" s="306"/>
      <c r="Q101" s="341"/>
      <c r="R101" s="662"/>
      <c r="S101" s="281"/>
      <c r="T101" s="281"/>
      <c r="U101" s="281"/>
      <c r="V101" s="281"/>
      <c r="W101" s="281"/>
      <c r="X101" s="281"/>
      <c r="Y101" s="281"/>
      <c r="Z101" s="281"/>
      <c r="AA101" s="281"/>
    </row>
    <row r="102" spans="1:27" s="26" customFormat="1" ht="18" customHeight="1" x14ac:dyDescent="0.25">
      <c r="A102" s="278"/>
      <c r="B102" s="279"/>
      <c r="C102" s="285"/>
      <c r="D102" s="661" t="s">
        <v>36</v>
      </c>
      <c r="E102" s="1251" t="s">
        <v>139</v>
      </c>
      <c r="F102" s="280"/>
      <c r="G102" s="354"/>
      <c r="H102" s="1408" t="s">
        <v>137</v>
      </c>
      <c r="I102" s="46" t="s">
        <v>42</v>
      </c>
      <c r="J102" s="51"/>
      <c r="K102" s="305"/>
      <c r="L102" s="51">
        <v>62</v>
      </c>
      <c r="M102" s="51">
        <v>0</v>
      </c>
      <c r="N102" s="286" t="s">
        <v>105</v>
      </c>
      <c r="O102" s="287"/>
      <c r="P102" s="287"/>
      <c r="Q102" s="400">
        <v>1</v>
      </c>
      <c r="R102" s="729"/>
      <c r="S102" s="281"/>
      <c r="T102" s="281"/>
      <c r="U102" s="281"/>
      <c r="V102" s="281"/>
      <c r="W102" s="281"/>
      <c r="X102" s="281"/>
      <c r="Y102" s="281"/>
      <c r="Z102" s="281"/>
      <c r="AA102" s="281"/>
    </row>
    <row r="103" spans="1:27" s="26" customFormat="1" ht="18.75" customHeight="1" x14ac:dyDescent="0.25">
      <c r="A103" s="278"/>
      <c r="B103" s="279"/>
      <c r="C103" s="285"/>
      <c r="D103" s="299"/>
      <c r="E103" s="1252"/>
      <c r="F103" s="282"/>
      <c r="G103" s="354"/>
      <c r="H103" s="1408"/>
      <c r="I103" s="46" t="s">
        <v>138</v>
      </c>
      <c r="J103" s="51"/>
      <c r="K103" s="305"/>
      <c r="L103" s="51"/>
      <c r="M103" s="51"/>
      <c r="N103" s="1155" t="s">
        <v>140</v>
      </c>
      <c r="O103" s="116"/>
      <c r="P103" s="401"/>
      <c r="Q103" s="400"/>
      <c r="R103" s="729"/>
      <c r="S103" s="281"/>
      <c r="T103" s="281"/>
      <c r="U103" s="281"/>
      <c r="V103" s="281"/>
      <c r="W103" s="281"/>
      <c r="X103" s="281"/>
      <c r="Y103" s="281"/>
      <c r="Z103" s="281"/>
      <c r="AA103" s="281"/>
    </row>
    <row r="104" spans="1:27" s="26" customFormat="1" ht="27" customHeight="1" x14ac:dyDescent="0.25">
      <c r="A104" s="278"/>
      <c r="B104" s="279"/>
      <c r="C104" s="285"/>
      <c r="D104" s="300"/>
      <c r="E104" s="1253"/>
      <c r="F104" s="282"/>
      <c r="G104" s="354"/>
      <c r="H104" s="1409"/>
      <c r="I104" s="50"/>
      <c r="J104" s="53"/>
      <c r="K104" s="875"/>
      <c r="L104" s="53"/>
      <c r="M104" s="53"/>
      <c r="N104" s="1254"/>
      <c r="O104" s="262"/>
      <c r="P104" s="263"/>
      <c r="Q104" s="341"/>
      <c r="R104" s="662"/>
      <c r="S104" s="281"/>
      <c r="T104" s="281"/>
      <c r="U104" s="281"/>
      <c r="V104" s="281"/>
      <c r="W104" s="281"/>
      <c r="X104" s="281"/>
      <c r="Y104" s="281"/>
      <c r="Z104" s="281"/>
      <c r="AA104" s="281"/>
    </row>
    <row r="105" spans="1:27" s="26" customFormat="1" ht="18.75" customHeight="1" x14ac:dyDescent="0.25">
      <c r="A105" s="278"/>
      <c r="B105" s="279"/>
      <c r="C105" s="285"/>
      <c r="D105" s="661" t="s">
        <v>38</v>
      </c>
      <c r="E105" s="1251" t="s">
        <v>185</v>
      </c>
      <c r="F105" s="282"/>
      <c r="G105" s="354"/>
      <c r="H105" s="1408" t="s">
        <v>137</v>
      </c>
      <c r="I105" s="46" t="s">
        <v>42</v>
      </c>
      <c r="J105" s="51"/>
      <c r="K105" s="305"/>
      <c r="L105" s="51"/>
      <c r="M105" s="51">
        <v>65</v>
      </c>
      <c r="N105" s="286" t="s">
        <v>105</v>
      </c>
      <c r="O105" s="287"/>
      <c r="P105" s="287"/>
      <c r="Q105" s="400"/>
      <c r="R105" s="650">
        <v>1</v>
      </c>
      <c r="S105" s="281"/>
      <c r="T105" s="281"/>
      <c r="U105" s="281"/>
      <c r="V105" s="281"/>
      <c r="W105" s="281"/>
      <c r="X105" s="281"/>
      <c r="Y105" s="281"/>
      <c r="Z105" s="281"/>
      <c r="AA105" s="281"/>
    </row>
    <row r="106" spans="1:27" s="26" customFormat="1" ht="33.75" customHeight="1" x14ac:dyDescent="0.25">
      <c r="A106" s="278"/>
      <c r="B106" s="279"/>
      <c r="C106" s="285"/>
      <c r="D106" s="283"/>
      <c r="E106" s="1268"/>
      <c r="F106" s="282"/>
      <c r="G106" s="354"/>
      <c r="H106" s="1409"/>
      <c r="I106" s="50" t="s">
        <v>42</v>
      </c>
      <c r="J106" s="53"/>
      <c r="K106" s="875"/>
      <c r="L106" s="53"/>
      <c r="M106" s="53"/>
      <c r="N106" s="922"/>
      <c r="O106" s="262"/>
      <c r="P106" s="301"/>
      <c r="Q106" s="341"/>
      <c r="R106" s="662"/>
      <c r="S106" s="281"/>
      <c r="T106" s="281"/>
      <c r="U106" s="281"/>
      <c r="V106" s="281"/>
      <c r="W106" s="281"/>
      <c r="X106" s="281"/>
      <c r="Y106" s="281"/>
      <c r="Z106" s="281"/>
      <c r="AA106" s="281"/>
    </row>
    <row r="107" spans="1:27" s="26" customFormat="1" ht="18.75" customHeight="1" x14ac:dyDescent="0.25">
      <c r="A107" s="278"/>
      <c r="B107" s="279"/>
      <c r="C107" s="285"/>
      <c r="D107" s="661" t="s">
        <v>19</v>
      </c>
      <c r="E107" s="1251" t="s">
        <v>250</v>
      </c>
      <c r="F107" s="282"/>
      <c r="G107" s="354"/>
      <c r="H107" s="1408" t="s">
        <v>137</v>
      </c>
      <c r="I107" s="46" t="s">
        <v>42</v>
      </c>
      <c r="J107" s="51"/>
      <c r="K107" s="305"/>
      <c r="L107" s="51">
        <v>15</v>
      </c>
      <c r="M107" s="51">
        <v>35</v>
      </c>
      <c r="N107" s="286" t="s">
        <v>105</v>
      </c>
      <c r="O107" s="287"/>
      <c r="P107" s="287"/>
      <c r="Q107" s="400"/>
      <c r="R107" s="729">
        <v>1</v>
      </c>
      <c r="S107" s="281"/>
      <c r="T107" s="281"/>
      <c r="U107" s="281"/>
      <c r="V107" s="281"/>
      <c r="W107" s="281"/>
      <c r="X107" s="281"/>
      <c r="Y107" s="281"/>
      <c r="Z107" s="281"/>
      <c r="AA107" s="281"/>
    </row>
    <row r="108" spans="1:27" s="26" customFormat="1" ht="29.25" customHeight="1" x14ac:dyDescent="0.25">
      <c r="A108" s="278"/>
      <c r="B108" s="279"/>
      <c r="C108" s="285"/>
      <c r="D108" s="283"/>
      <c r="E108" s="1268"/>
      <c r="F108" s="284"/>
      <c r="G108" s="767"/>
      <c r="H108" s="1409"/>
      <c r="I108" s="50" t="s">
        <v>42</v>
      </c>
      <c r="J108" s="53"/>
      <c r="K108" s="53"/>
      <c r="L108" s="53"/>
      <c r="M108" s="53"/>
      <c r="N108" s="856"/>
      <c r="O108" s="262"/>
      <c r="P108" s="301"/>
      <c r="Q108" s="341"/>
      <c r="R108" s="662"/>
      <c r="S108" s="281"/>
      <c r="T108" s="281"/>
      <c r="U108" s="281"/>
      <c r="V108" s="281"/>
      <c r="W108" s="281"/>
      <c r="X108" s="281"/>
      <c r="Y108" s="281"/>
      <c r="Z108" s="281"/>
      <c r="AA108" s="281"/>
    </row>
    <row r="109" spans="1:27" s="311" customFormat="1" ht="18" customHeight="1" thickBot="1" x14ac:dyDescent="0.25">
      <c r="A109" s="632"/>
      <c r="B109" s="627"/>
      <c r="C109" s="245"/>
      <c r="D109" s="710"/>
      <c r="E109" s="698"/>
      <c r="F109" s="698"/>
      <c r="G109" s="715"/>
      <c r="H109" s="288"/>
      <c r="I109" s="371" t="s">
        <v>27</v>
      </c>
      <c r="J109" s="47">
        <f>SUM(J95:J108)</f>
        <v>591.19999999999993</v>
      </c>
      <c r="K109" s="47">
        <f t="shared" ref="K109:L109" si="8">SUM(K95:K108)</f>
        <v>346.5</v>
      </c>
      <c r="L109" s="47">
        <f t="shared" si="8"/>
        <v>77</v>
      </c>
      <c r="M109" s="47">
        <f>SUM(M95:M108)</f>
        <v>130.6</v>
      </c>
      <c r="N109" s="698"/>
      <c r="O109" s="711"/>
      <c r="P109" s="711"/>
      <c r="Q109" s="702"/>
      <c r="R109" s="703"/>
      <c r="S109" s="281"/>
      <c r="T109" s="281"/>
      <c r="U109" s="281"/>
      <c r="V109" s="281"/>
      <c r="W109" s="281"/>
      <c r="X109" s="281"/>
      <c r="Y109" s="281"/>
      <c r="Z109" s="281"/>
      <c r="AA109" s="281"/>
    </row>
    <row r="110" spans="1:27" s="311" customFormat="1" ht="17.25" customHeight="1" x14ac:dyDescent="0.25">
      <c r="A110" s="32" t="s">
        <v>14</v>
      </c>
      <c r="B110" s="33" t="s">
        <v>36</v>
      </c>
      <c r="C110" s="264" t="s">
        <v>38</v>
      </c>
      <c r="D110" s="34"/>
      <c r="E110" s="35" t="s">
        <v>60</v>
      </c>
      <c r="F110" s="36"/>
      <c r="G110" s="766">
        <v>6</v>
      </c>
      <c r="H110" s="761"/>
      <c r="I110" s="712"/>
      <c r="J110" s="73"/>
      <c r="K110" s="69"/>
      <c r="L110" s="73"/>
      <c r="M110" s="69"/>
      <c r="N110" s="68"/>
      <c r="O110" s="115"/>
      <c r="P110" s="115"/>
      <c r="Q110" s="68"/>
      <c r="R110" s="678"/>
      <c r="S110" s="281"/>
      <c r="T110" s="281"/>
      <c r="U110" s="281"/>
      <c r="V110" s="281"/>
      <c r="W110" s="281"/>
      <c r="X110" s="281"/>
      <c r="Y110" s="281"/>
      <c r="Z110" s="281"/>
      <c r="AA110" s="281"/>
    </row>
    <row r="111" spans="1:27" s="311" customFormat="1" ht="15" customHeight="1" x14ac:dyDescent="0.25">
      <c r="A111" s="1269"/>
      <c r="B111" s="1270"/>
      <c r="C111" s="1410"/>
      <c r="D111" s="172" t="s">
        <v>14</v>
      </c>
      <c r="E111" s="1264" t="s">
        <v>90</v>
      </c>
      <c r="F111" s="1229" t="s">
        <v>61</v>
      </c>
      <c r="G111" s="1273"/>
      <c r="H111" s="1397" t="s">
        <v>62</v>
      </c>
      <c r="I111" s="713" t="s">
        <v>30</v>
      </c>
      <c r="J111" s="74">
        <v>30</v>
      </c>
      <c r="K111" s="49">
        <v>30</v>
      </c>
      <c r="L111" s="74">
        <v>30</v>
      </c>
      <c r="M111" s="49">
        <v>30</v>
      </c>
      <c r="N111" s="1284" t="s">
        <v>164</v>
      </c>
      <c r="O111" s="847">
        <v>1</v>
      </c>
      <c r="P111" s="847">
        <v>1</v>
      </c>
      <c r="Q111" s="848">
        <v>1</v>
      </c>
      <c r="R111" s="849">
        <v>1</v>
      </c>
      <c r="S111" s="281"/>
      <c r="T111" s="281"/>
      <c r="U111" s="281"/>
      <c r="V111" s="281"/>
      <c r="W111" s="281"/>
      <c r="X111" s="281"/>
      <c r="Y111" s="281"/>
      <c r="Z111" s="281"/>
      <c r="AA111" s="281"/>
    </row>
    <row r="112" spans="1:27" s="311" customFormat="1" ht="11.25" customHeight="1" x14ac:dyDescent="0.25">
      <c r="A112" s="1269"/>
      <c r="B112" s="1270"/>
      <c r="C112" s="1410"/>
      <c r="D112" s="173"/>
      <c r="E112" s="1157"/>
      <c r="F112" s="1230"/>
      <c r="G112" s="1274"/>
      <c r="H112" s="1388"/>
      <c r="I112" s="162"/>
      <c r="J112" s="45"/>
      <c r="K112" s="46"/>
      <c r="L112" s="45"/>
      <c r="M112" s="46"/>
      <c r="N112" s="1285"/>
      <c r="O112" s="118"/>
      <c r="P112" s="118"/>
      <c r="Q112" s="402"/>
      <c r="R112" s="292"/>
      <c r="S112" s="281"/>
      <c r="T112" s="281"/>
      <c r="U112" s="281"/>
      <c r="V112" s="281"/>
      <c r="W112" s="281"/>
      <c r="X112" s="281"/>
      <c r="Y112" s="281"/>
      <c r="Z112" s="281"/>
      <c r="AA112" s="281"/>
    </row>
    <row r="113" spans="1:27" s="311" customFormat="1" ht="11.25" customHeight="1" x14ac:dyDescent="0.25">
      <c r="A113" s="1269"/>
      <c r="B113" s="1270"/>
      <c r="C113" s="1410"/>
      <c r="D113" s="174"/>
      <c r="E113" s="1265"/>
      <c r="F113" s="1272"/>
      <c r="G113" s="1274"/>
      <c r="H113" s="1434"/>
      <c r="I113" s="81"/>
      <c r="J113" s="75"/>
      <c r="K113" s="50"/>
      <c r="L113" s="75"/>
      <c r="M113" s="50"/>
      <c r="N113" s="1286"/>
      <c r="O113" s="119"/>
      <c r="P113" s="119"/>
      <c r="Q113" s="185"/>
      <c r="R113" s="679"/>
      <c r="S113" s="281"/>
      <c r="T113" s="281"/>
      <c r="U113" s="281"/>
      <c r="V113" s="281"/>
      <c r="W113" s="281"/>
      <c r="X113" s="281"/>
      <c r="Y113" s="281"/>
      <c r="Z113" s="281"/>
      <c r="AA113" s="281"/>
    </row>
    <row r="114" spans="1:27" s="311" customFormat="1" ht="15" customHeight="1" x14ac:dyDescent="0.25">
      <c r="A114" s="1206"/>
      <c r="B114" s="1209"/>
      <c r="C114" s="1363"/>
      <c r="D114" s="1365" t="s">
        <v>28</v>
      </c>
      <c r="E114" s="1216" t="s">
        <v>248</v>
      </c>
      <c r="F114" s="1230"/>
      <c r="G114" s="1435"/>
      <c r="H114" s="1424" t="s">
        <v>51</v>
      </c>
      <c r="I114" s="166" t="s">
        <v>30</v>
      </c>
      <c r="J114" s="74">
        <v>3.9</v>
      </c>
      <c r="K114" s="49">
        <v>7.3</v>
      </c>
      <c r="L114" s="74">
        <v>3.9</v>
      </c>
      <c r="M114" s="49">
        <v>7.3</v>
      </c>
      <c r="N114" s="1266" t="s">
        <v>125</v>
      </c>
      <c r="O114" s="902">
        <v>1000</v>
      </c>
      <c r="P114" s="120">
        <v>2100</v>
      </c>
      <c r="Q114" s="465">
        <v>650</v>
      </c>
      <c r="R114" s="143">
        <v>1200</v>
      </c>
      <c r="S114" s="281"/>
      <c r="T114" s="281"/>
      <c r="U114" s="281"/>
      <c r="V114" s="281"/>
      <c r="W114" s="281"/>
      <c r="X114" s="281"/>
      <c r="Y114" s="281"/>
      <c r="Z114" s="281"/>
      <c r="AA114" s="281"/>
    </row>
    <row r="115" spans="1:27" s="311" customFormat="1" ht="14.25" customHeight="1" x14ac:dyDescent="0.25">
      <c r="A115" s="1287"/>
      <c r="B115" s="1288"/>
      <c r="C115" s="1364"/>
      <c r="D115" s="1366"/>
      <c r="E115" s="1290"/>
      <c r="F115" s="1230"/>
      <c r="G115" s="1219"/>
      <c r="H115" s="1425"/>
      <c r="I115" s="900" t="s">
        <v>35</v>
      </c>
      <c r="J115" s="165"/>
      <c r="K115" s="901">
        <v>5.3</v>
      </c>
      <c r="L115" s="165"/>
      <c r="M115" s="901"/>
      <c r="N115" s="1276"/>
      <c r="O115" s="903"/>
      <c r="P115" s="903"/>
      <c r="Q115" s="904"/>
      <c r="R115" s="905"/>
      <c r="S115" s="281"/>
      <c r="T115" s="281"/>
      <c r="U115" s="281"/>
      <c r="V115" s="281"/>
      <c r="W115" s="281"/>
      <c r="X115" s="281"/>
      <c r="Y115" s="281"/>
      <c r="Z115" s="281"/>
      <c r="AA115" s="281"/>
    </row>
    <row r="116" spans="1:27" s="26" customFormat="1" ht="56.25" customHeight="1" x14ac:dyDescent="0.25">
      <c r="A116" s="37"/>
      <c r="B116" s="38"/>
      <c r="C116" s="266"/>
      <c r="D116" s="267"/>
      <c r="E116" s="714" t="s">
        <v>63</v>
      </c>
      <c r="F116" s="268"/>
      <c r="G116" s="768"/>
      <c r="H116" s="1426"/>
      <c r="I116" s="154" t="s">
        <v>64</v>
      </c>
      <c r="J116" s="45">
        <v>10</v>
      </c>
      <c r="K116" s="50"/>
      <c r="L116" s="75"/>
      <c r="M116" s="50"/>
      <c r="N116" s="906" t="s">
        <v>247</v>
      </c>
      <c r="O116" s="907" t="s">
        <v>238</v>
      </c>
      <c r="P116" s="122"/>
      <c r="Q116" s="669"/>
      <c r="R116" s="680"/>
      <c r="S116" s="281"/>
      <c r="T116" s="281"/>
      <c r="U116" s="281"/>
      <c r="V116" s="281"/>
      <c r="W116" s="281"/>
      <c r="X116" s="281"/>
      <c r="Y116" s="281"/>
      <c r="Z116" s="281"/>
      <c r="AA116" s="281"/>
    </row>
    <row r="117" spans="1:27" s="26" customFormat="1" ht="15" customHeight="1" x14ac:dyDescent="0.25">
      <c r="A117" s="881"/>
      <c r="B117" s="884"/>
      <c r="C117" s="793"/>
      <c r="D117" s="175" t="s">
        <v>36</v>
      </c>
      <c r="E117" s="1277" t="s">
        <v>244</v>
      </c>
      <c r="F117" s="891"/>
      <c r="G117" s="877" t="s">
        <v>242</v>
      </c>
      <c r="H117" s="1421" t="s">
        <v>245</v>
      </c>
      <c r="I117" s="403" t="s">
        <v>42</v>
      </c>
      <c r="J117" s="49"/>
      <c r="K117" s="49"/>
      <c r="L117" s="82"/>
      <c r="M117" s="82">
        <v>10</v>
      </c>
      <c r="N117" s="882" t="s">
        <v>105</v>
      </c>
      <c r="O117" s="883"/>
      <c r="P117" s="883"/>
      <c r="Q117" s="886"/>
      <c r="R117" s="657">
        <v>1</v>
      </c>
      <c r="S117" s="281"/>
      <c r="T117" s="281"/>
      <c r="U117" s="281"/>
      <c r="V117" s="281"/>
      <c r="W117" s="281"/>
      <c r="X117" s="281"/>
      <c r="Y117" s="281"/>
      <c r="Z117" s="281"/>
      <c r="AA117" s="281"/>
    </row>
    <row r="118" spans="1:27" s="26" customFormat="1" ht="14.25" customHeight="1" x14ac:dyDescent="0.25">
      <c r="A118" s="881"/>
      <c r="B118" s="884"/>
      <c r="C118" s="887"/>
      <c r="D118" s="880"/>
      <c r="E118" s="1278"/>
      <c r="F118" s="885"/>
      <c r="G118" s="878"/>
      <c r="H118" s="1422"/>
      <c r="I118" s="405"/>
      <c r="J118" s="46"/>
      <c r="K118" s="46"/>
      <c r="L118" s="198"/>
      <c r="M118" s="198"/>
      <c r="N118" s="879"/>
      <c r="O118" s="309"/>
      <c r="P118" s="309"/>
      <c r="Q118" s="233"/>
      <c r="R118" s="729"/>
      <c r="S118" s="281"/>
      <c r="T118" s="281"/>
      <c r="U118" s="281"/>
      <c r="V118" s="281"/>
      <c r="W118" s="281"/>
      <c r="X118" s="281"/>
      <c r="Y118" s="281"/>
      <c r="Z118" s="281"/>
      <c r="AA118" s="281"/>
    </row>
    <row r="119" spans="1:27" s="26" customFormat="1" ht="14.25" customHeight="1" x14ac:dyDescent="0.25">
      <c r="A119" s="888"/>
      <c r="B119" s="884"/>
      <c r="C119" s="887"/>
      <c r="D119" s="43"/>
      <c r="E119" s="1420"/>
      <c r="F119" s="892"/>
      <c r="G119" s="889"/>
      <c r="H119" s="1423"/>
      <c r="I119" s="890"/>
      <c r="J119" s="50"/>
      <c r="K119" s="50"/>
      <c r="L119" s="50"/>
      <c r="M119" s="50"/>
      <c r="N119" s="571"/>
      <c r="O119" s="302"/>
      <c r="P119" s="302"/>
      <c r="Q119" s="301"/>
      <c r="R119" s="662"/>
      <c r="S119" s="281"/>
      <c r="T119" s="281"/>
      <c r="U119" s="281"/>
      <c r="V119" s="281"/>
      <c r="W119" s="281"/>
      <c r="X119" s="281"/>
      <c r="Y119" s="281"/>
      <c r="Z119" s="281"/>
      <c r="AA119" s="281"/>
    </row>
    <row r="120" spans="1:27" s="311" customFormat="1" ht="18" customHeight="1" thickBot="1" x14ac:dyDescent="0.25">
      <c r="A120" s="632"/>
      <c r="B120" s="627"/>
      <c r="C120" s="245"/>
      <c r="D120" s="710"/>
      <c r="E120" s="698"/>
      <c r="F120" s="698"/>
      <c r="G120" s="710"/>
      <c r="H120" s="715"/>
      <c r="I120" s="371" t="s">
        <v>27</v>
      </c>
      <c r="J120" s="149">
        <f>SUM(J111:J116)</f>
        <v>43.9</v>
      </c>
      <c r="K120" s="47">
        <f>SUM(K111:K116)</f>
        <v>42.599999999999994</v>
      </c>
      <c r="L120" s="47">
        <f>SUM(L111:L118)</f>
        <v>33.9</v>
      </c>
      <c r="M120" s="47">
        <f>SUM(M111:M118)</f>
        <v>47.3</v>
      </c>
      <c r="N120" s="698"/>
      <c r="O120" s="711"/>
      <c r="P120" s="711"/>
      <c r="Q120" s="702"/>
      <c r="R120" s="703"/>
      <c r="S120" s="281"/>
      <c r="T120" s="281"/>
      <c r="U120" s="281"/>
      <c r="V120" s="281"/>
      <c r="W120" s="281"/>
      <c r="X120" s="281"/>
      <c r="Y120" s="281"/>
      <c r="Z120" s="281"/>
      <c r="AA120" s="281"/>
    </row>
    <row r="121" spans="1:27" s="311" customFormat="1" ht="13.5" thickBot="1" x14ac:dyDescent="0.3">
      <c r="A121" s="27" t="s">
        <v>14</v>
      </c>
      <c r="B121" s="22" t="s">
        <v>36</v>
      </c>
      <c r="C121" s="1192" t="s">
        <v>44</v>
      </c>
      <c r="D121" s="1192"/>
      <c r="E121" s="1192"/>
      <c r="F121" s="1192"/>
      <c r="G121" s="1192"/>
      <c r="H121" s="1192"/>
      <c r="I121" s="1192"/>
      <c r="J121" s="70">
        <f>J120+J109+J91+J62</f>
        <v>1729.7</v>
      </c>
      <c r="K121" s="70">
        <f>K120+K109+K91+K62</f>
        <v>2865.7000000000003</v>
      </c>
      <c r="L121" s="52">
        <f>L120+L109+L91+L62</f>
        <v>2057.5000000000005</v>
      </c>
      <c r="M121" s="70">
        <f>M120+M109+M91+M62</f>
        <v>1864.9</v>
      </c>
      <c r="N121" s="1195"/>
      <c r="O121" s="1195"/>
      <c r="P121" s="1195"/>
      <c r="Q121" s="1195"/>
      <c r="R121" s="1196"/>
      <c r="S121" s="281"/>
      <c r="T121" s="281"/>
      <c r="U121" s="281"/>
      <c r="V121" s="281"/>
      <c r="W121" s="281"/>
      <c r="X121" s="281"/>
      <c r="Y121" s="281"/>
      <c r="Z121" s="281"/>
      <c r="AA121" s="281"/>
    </row>
    <row r="122" spans="1:27" s="311" customFormat="1" ht="16.5" customHeight="1" thickBot="1" x14ac:dyDescent="0.3">
      <c r="A122" s="21" t="s">
        <v>14</v>
      </c>
      <c r="B122" s="22" t="s">
        <v>38</v>
      </c>
      <c r="C122" s="1280" t="s">
        <v>112</v>
      </c>
      <c r="D122" s="1281"/>
      <c r="E122" s="1281"/>
      <c r="F122" s="1281"/>
      <c r="G122" s="1281"/>
      <c r="H122" s="1281"/>
      <c r="I122" s="1281"/>
      <c r="J122" s="1282"/>
      <c r="K122" s="1282"/>
      <c r="L122" s="1282"/>
      <c r="M122" s="1282"/>
      <c r="N122" s="1281"/>
      <c r="O122" s="1281"/>
      <c r="P122" s="1281"/>
      <c r="Q122" s="1281"/>
      <c r="R122" s="1283"/>
      <c r="S122" s="281"/>
      <c r="T122" s="281"/>
      <c r="U122" s="281"/>
      <c r="V122" s="281"/>
      <c r="W122" s="281"/>
      <c r="X122" s="281"/>
      <c r="Y122" s="281"/>
      <c r="Z122" s="281"/>
      <c r="AA122" s="281"/>
    </row>
    <row r="123" spans="1:27" s="295" customFormat="1" ht="15.75" customHeight="1" x14ac:dyDescent="0.25">
      <c r="A123" s="296" t="s">
        <v>14</v>
      </c>
      <c r="B123" s="297" t="s">
        <v>38</v>
      </c>
      <c r="C123" s="318" t="s">
        <v>14</v>
      </c>
      <c r="D123" s="1165"/>
      <c r="E123" s="1303" t="s">
        <v>249</v>
      </c>
      <c r="F123" s="83"/>
      <c r="G123" s="293">
        <v>1</v>
      </c>
      <c r="H123" s="1368" t="s">
        <v>146</v>
      </c>
      <c r="I123" s="294" t="s">
        <v>42</v>
      </c>
      <c r="J123" s="76">
        <v>916.5</v>
      </c>
      <c r="K123" s="893"/>
      <c r="L123" s="49">
        <v>612</v>
      </c>
      <c r="M123" s="49"/>
      <c r="N123" s="1304" t="s">
        <v>148</v>
      </c>
      <c r="O123" s="101">
        <v>60</v>
      </c>
      <c r="P123" s="298"/>
      <c r="Q123" s="298">
        <v>100</v>
      </c>
      <c r="R123" s="328"/>
      <c r="S123" s="208"/>
      <c r="T123" s="208"/>
      <c r="U123" s="208"/>
      <c r="V123" s="208"/>
      <c r="W123" s="208"/>
      <c r="X123" s="208"/>
      <c r="Y123" s="208"/>
      <c r="Z123" s="208"/>
      <c r="AA123" s="208"/>
    </row>
    <row r="124" spans="1:27" s="295" customFormat="1" ht="15.75" customHeight="1" x14ac:dyDescent="0.25">
      <c r="A124" s="296"/>
      <c r="B124" s="297"/>
      <c r="C124" s="318"/>
      <c r="D124" s="1166"/>
      <c r="E124" s="1087"/>
      <c r="F124" s="83"/>
      <c r="G124" s="293"/>
      <c r="H124" s="1369"/>
      <c r="I124" s="210"/>
      <c r="J124" s="51"/>
      <c r="K124" s="62"/>
      <c r="L124" s="51"/>
      <c r="M124" s="51"/>
      <c r="N124" s="1305"/>
      <c r="O124" s="92"/>
      <c r="P124" s="92"/>
      <c r="Q124" s="92"/>
      <c r="R124" s="157"/>
      <c r="S124" s="208"/>
      <c r="T124" s="208"/>
      <c r="U124" s="208"/>
      <c r="V124" s="208"/>
      <c r="W124" s="208"/>
      <c r="X124" s="208"/>
      <c r="Y124" s="208"/>
      <c r="Z124" s="208"/>
      <c r="AA124" s="208"/>
    </row>
    <row r="125" spans="1:27" s="295" customFormat="1" ht="46.5" customHeight="1" x14ac:dyDescent="0.25">
      <c r="A125" s="296"/>
      <c r="B125" s="297"/>
      <c r="C125" s="318"/>
      <c r="D125" s="1166"/>
      <c r="E125" s="1259"/>
      <c r="F125" s="83"/>
      <c r="G125" s="293"/>
      <c r="H125" s="1370"/>
      <c r="I125" s="81"/>
      <c r="J125" s="53"/>
      <c r="K125" s="63"/>
      <c r="L125" s="63"/>
      <c r="M125" s="63"/>
      <c r="N125" s="1237"/>
      <c r="O125" s="92"/>
      <c r="P125" s="92"/>
      <c r="Q125" s="92"/>
      <c r="R125" s="157"/>
      <c r="S125" s="208"/>
      <c r="T125" s="208"/>
      <c r="U125" s="208"/>
      <c r="V125" s="208"/>
      <c r="W125" s="208"/>
      <c r="X125" s="208"/>
      <c r="Y125" s="208"/>
      <c r="Z125" s="208"/>
      <c r="AA125" s="208"/>
    </row>
    <row r="126" spans="1:27" s="311" customFormat="1" ht="18" customHeight="1" thickBot="1" x14ac:dyDescent="0.3">
      <c r="A126" s="296"/>
      <c r="B126" s="297"/>
      <c r="C126" s="318"/>
      <c r="D126" s="18"/>
      <c r="E126" s="631"/>
      <c r="F126" s="83"/>
      <c r="G126" s="293"/>
      <c r="H126" s="716"/>
      <c r="I126" s="371" t="s">
        <v>27</v>
      </c>
      <c r="J126" s="78">
        <f>SUM(J123:J125)</f>
        <v>916.5</v>
      </c>
      <c r="K126" s="78">
        <f>SUM(K122:K125)</f>
        <v>0</v>
      </c>
      <c r="L126" s="78">
        <f t="shared" ref="L126" si="9">SUM(L122:L125)</f>
        <v>612</v>
      </c>
      <c r="M126" s="78">
        <f t="shared" ref="M126" si="10">SUM(M122:M125)</f>
        <v>0</v>
      </c>
      <c r="N126" s="125"/>
      <c r="O126" s="390"/>
      <c r="P126" s="391"/>
      <c r="Q126" s="459"/>
      <c r="R126" s="223"/>
      <c r="S126" s="281"/>
      <c r="T126" s="281"/>
      <c r="U126" s="281"/>
      <c r="V126" s="281"/>
      <c r="W126" s="281"/>
      <c r="X126" s="281"/>
      <c r="Y126" s="281"/>
      <c r="Z126" s="281"/>
      <c r="AA126" s="281"/>
    </row>
    <row r="127" spans="1:27" s="311" customFormat="1" ht="16.5" customHeight="1" x14ac:dyDescent="0.25">
      <c r="A127" s="1163" t="s">
        <v>14</v>
      </c>
      <c r="B127" s="1307" t="s">
        <v>38</v>
      </c>
      <c r="C127" s="1165" t="s">
        <v>28</v>
      </c>
      <c r="D127" s="19"/>
      <c r="E127" s="1177" t="s">
        <v>145</v>
      </c>
      <c r="F127" s="1310" t="s">
        <v>39</v>
      </c>
      <c r="G127" s="1313">
        <v>5</v>
      </c>
      <c r="H127" s="1431" t="s">
        <v>43</v>
      </c>
      <c r="I127" s="161" t="s">
        <v>42</v>
      </c>
      <c r="J127" s="148">
        <v>236.7</v>
      </c>
      <c r="K127" s="129">
        <v>2.7</v>
      </c>
      <c r="L127" s="129"/>
      <c r="M127" s="129"/>
      <c r="N127" s="1357" t="s">
        <v>124</v>
      </c>
      <c r="O127" s="365" t="s">
        <v>100</v>
      </c>
      <c r="P127" s="365"/>
      <c r="Q127" s="365"/>
      <c r="R127" s="827"/>
      <c r="S127" s="281"/>
      <c r="T127" s="281"/>
      <c r="U127" s="281"/>
      <c r="V127" s="281"/>
      <c r="W127" s="281"/>
      <c r="X127" s="281"/>
      <c r="Y127" s="281"/>
      <c r="Z127" s="281"/>
      <c r="AA127" s="281"/>
    </row>
    <row r="128" spans="1:27" s="311" customFormat="1" ht="15" customHeight="1" x14ac:dyDescent="0.25">
      <c r="A128" s="1132"/>
      <c r="B128" s="1308"/>
      <c r="C128" s="1166"/>
      <c r="D128" s="308"/>
      <c r="E128" s="1157"/>
      <c r="F128" s="1311"/>
      <c r="G128" s="1314"/>
      <c r="H128" s="1432"/>
      <c r="I128" s="162" t="s">
        <v>119</v>
      </c>
      <c r="J128" s="45"/>
      <c r="K128" s="46">
        <v>227.4</v>
      </c>
      <c r="L128" s="46"/>
      <c r="M128" s="46"/>
      <c r="N128" s="1317"/>
      <c r="O128" s="365"/>
      <c r="P128" s="365"/>
      <c r="Q128" s="365"/>
      <c r="R128" s="827"/>
      <c r="S128" s="281"/>
      <c r="T128" s="281"/>
      <c r="U128" s="281"/>
      <c r="V128" s="281"/>
      <c r="W128" s="281"/>
      <c r="X128" s="281"/>
      <c r="Y128" s="281"/>
      <c r="Z128" s="281"/>
      <c r="AA128" s="281"/>
    </row>
    <row r="129" spans="1:27" s="311" customFormat="1" ht="15.75" customHeight="1" x14ac:dyDescent="0.25">
      <c r="A129" s="1132"/>
      <c r="B129" s="1308"/>
      <c r="C129" s="1166"/>
      <c r="D129" s="308"/>
      <c r="E129" s="1157"/>
      <c r="F129" s="1311"/>
      <c r="G129" s="1314"/>
      <c r="H129" s="1432"/>
      <c r="I129" s="162" t="s">
        <v>121</v>
      </c>
      <c r="J129" s="291">
        <f>1337.4-1100</f>
        <v>237.40000000000009</v>
      </c>
      <c r="K129" s="46">
        <v>1446</v>
      </c>
      <c r="L129" s="46">
        <v>131</v>
      </c>
      <c r="M129" s="46"/>
      <c r="N129" s="814" t="s">
        <v>99</v>
      </c>
      <c r="O129" s="365"/>
      <c r="P129" s="365" t="s">
        <v>136</v>
      </c>
      <c r="Q129" s="365"/>
      <c r="R129" s="827"/>
      <c r="S129" s="281"/>
      <c r="T129" s="281"/>
      <c r="U129" s="281"/>
      <c r="V129" s="281"/>
      <c r="W129" s="281"/>
      <c r="X129" s="281"/>
      <c r="Y129" s="281"/>
      <c r="Z129" s="281"/>
      <c r="AA129" s="281"/>
    </row>
    <row r="130" spans="1:27" s="311" customFormat="1" ht="17.25" customHeight="1" x14ac:dyDescent="0.25">
      <c r="A130" s="1132"/>
      <c r="B130" s="1308"/>
      <c r="C130" s="1166"/>
      <c r="D130" s="308"/>
      <c r="E130" s="1157"/>
      <c r="F130" s="1311"/>
      <c r="G130" s="1314"/>
      <c r="H130" s="1432"/>
      <c r="I130" s="162" t="s">
        <v>30</v>
      </c>
      <c r="J130" s="480"/>
      <c r="K130" s="46">
        <v>25</v>
      </c>
      <c r="L130" s="51">
        <v>23</v>
      </c>
      <c r="M130" s="46"/>
      <c r="N130" s="1316" t="s">
        <v>237</v>
      </c>
      <c r="O130" s="365"/>
      <c r="P130" s="365"/>
      <c r="Q130" s="365" t="s">
        <v>238</v>
      </c>
      <c r="R130" s="827"/>
      <c r="S130" s="281"/>
      <c r="T130" s="281"/>
      <c r="U130" s="281"/>
      <c r="V130" s="281"/>
      <c r="W130" s="281"/>
      <c r="X130" s="281"/>
      <c r="Y130" s="281"/>
      <c r="Z130" s="281"/>
      <c r="AA130" s="281"/>
    </row>
    <row r="131" spans="1:27" s="311" customFormat="1" ht="15" customHeight="1" x14ac:dyDescent="0.25">
      <c r="A131" s="1132"/>
      <c r="B131" s="1308"/>
      <c r="C131" s="1166"/>
      <c r="D131" s="308"/>
      <c r="E131" s="1157"/>
      <c r="F131" s="1311"/>
      <c r="G131" s="1314"/>
      <c r="H131" s="1432"/>
      <c r="I131" s="163" t="s">
        <v>187</v>
      </c>
      <c r="J131" s="740">
        <v>3.8</v>
      </c>
      <c r="K131" s="50"/>
      <c r="L131" s="50"/>
      <c r="M131" s="50"/>
      <c r="N131" s="1317"/>
      <c r="O131" s="365"/>
      <c r="P131" s="365"/>
      <c r="Q131" s="365"/>
      <c r="R131" s="827"/>
      <c r="S131" s="281"/>
      <c r="T131" s="281"/>
      <c r="U131" s="281"/>
      <c r="V131" s="281"/>
      <c r="W131" s="281"/>
      <c r="X131" s="281"/>
      <c r="Y131" s="281"/>
      <c r="Z131" s="281"/>
      <c r="AA131" s="281"/>
    </row>
    <row r="132" spans="1:27" s="311" customFormat="1" ht="18" customHeight="1" thickBot="1" x14ac:dyDescent="0.3">
      <c r="A132" s="1306"/>
      <c r="B132" s="1309"/>
      <c r="C132" s="1183"/>
      <c r="D132" s="18"/>
      <c r="E132" s="1158"/>
      <c r="F132" s="1312"/>
      <c r="G132" s="1315"/>
      <c r="H132" s="1433"/>
      <c r="I132" s="371" t="s">
        <v>27</v>
      </c>
      <c r="J132" s="187">
        <f>SUM(J127:J131)</f>
        <v>477.90000000000009</v>
      </c>
      <c r="K132" s="149">
        <f>SUM(K127:K131)</f>
        <v>1701.1</v>
      </c>
      <c r="L132" s="149">
        <f t="shared" ref="L132:M132" si="11">SUM(L127:L131)</f>
        <v>154</v>
      </c>
      <c r="M132" s="149">
        <f t="shared" si="11"/>
        <v>0</v>
      </c>
      <c r="N132" s="125"/>
      <c r="O132" s="828"/>
      <c r="P132" s="829"/>
      <c r="Q132" s="829"/>
      <c r="R132" s="830"/>
      <c r="S132" s="281"/>
      <c r="T132" s="281"/>
      <c r="U132" s="281"/>
      <c r="V132" s="281"/>
      <c r="W132" s="281"/>
      <c r="X132" s="281"/>
      <c r="Y132" s="281"/>
      <c r="Z132" s="281"/>
      <c r="AA132" s="281"/>
    </row>
    <row r="133" spans="1:27" s="311" customFormat="1" ht="13.5" thickBot="1" x14ac:dyDescent="0.3">
      <c r="A133" s="181" t="s">
        <v>14</v>
      </c>
      <c r="B133" s="633" t="s">
        <v>19</v>
      </c>
      <c r="C133" s="1295" t="s">
        <v>44</v>
      </c>
      <c r="D133" s="1296"/>
      <c r="E133" s="1296"/>
      <c r="F133" s="1296"/>
      <c r="G133" s="1296"/>
      <c r="H133" s="1296"/>
      <c r="I133" s="1296"/>
      <c r="J133" s="55">
        <f>J132+J126</f>
        <v>1394.4</v>
      </c>
      <c r="K133" s="55">
        <f>K132+K126</f>
        <v>1701.1</v>
      </c>
      <c r="L133" s="55">
        <f>L132+L126</f>
        <v>766</v>
      </c>
      <c r="M133" s="55">
        <f>M132+M126</f>
        <v>0</v>
      </c>
      <c r="N133" s="1297"/>
      <c r="O133" s="1297"/>
      <c r="P133" s="1297"/>
      <c r="Q133" s="1297"/>
      <c r="R133" s="1298"/>
      <c r="S133" s="281"/>
      <c r="T133" s="281"/>
      <c r="U133" s="281"/>
      <c r="V133" s="281"/>
      <c r="W133" s="281"/>
      <c r="X133" s="281"/>
      <c r="Y133" s="281"/>
      <c r="Z133" s="281"/>
      <c r="AA133" s="281"/>
    </row>
    <row r="134" spans="1:27" s="311" customFormat="1" ht="12.75" customHeight="1" thickBot="1" x14ac:dyDescent="0.3">
      <c r="A134" s="27" t="s">
        <v>14</v>
      </c>
      <c r="B134" s="1299" t="s">
        <v>66</v>
      </c>
      <c r="C134" s="1300"/>
      <c r="D134" s="1300"/>
      <c r="E134" s="1300"/>
      <c r="F134" s="1300"/>
      <c r="G134" s="1300"/>
      <c r="H134" s="1300"/>
      <c r="I134" s="1300"/>
      <c r="J134" s="56">
        <f>J121+J51+J39+J133</f>
        <v>9372.6</v>
      </c>
      <c r="K134" s="56">
        <f>K121+K51+K39+K133</f>
        <v>10828.300000000001</v>
      </c>
      <c r="L134" s="56">
        <f>L121+L51+L39+L133</f>
        <v>8261.9000000000015</v>
      </c>
      <c r="M134" s="56">
        <f>M121+M51+M39+M133</f>
        <v>7308.8</v>
      </c>
      <c r="N134" s="1301"/>
      <c r="O134" s="1301"/>
      <c r="P134" s="1301"/>
      <c r="Q134" s="1301"/>
      <c r="R134" s="1302"/>
      <c r="S134" s="281"/>
      <c r="T134" s="281"/>
      <c r="U134" s="281"/>
      <c r="V134" s="281"/>
      <c r="W134" s="281"/>
      <c r="X134" s="281"/>
      <c r="Y134" s="281"/>
      <c r="Z134" s="281"/>
      <c r="AA134" s="281"/>
    </row>
    <row r="135" spans="1:27" s="311" customFormat="1" ht="13.5" thickBot="1" x14ac:dyDescent="0.3">
      <c r="A135" s="39" t="s">
        <v>19</v>
      </c>
      <c r="B135" s="1347" t="s">
        <v>67</v>
      </c>
      <c r="C135" s="1348"/>
      <c r="D135" s="1348"/>
      <c r="E135" s="1348"/>
      <c r="F135" s="1348"/>
      <c r="G135" s="1348"/>
      <c r="H135" s="1348"/>
      <c r="I135" s="1348"/>
      <c r="J135" s="57">
        <f t="shared" ref="J135" si="12">J134</f>
        <v>9372.6</v>
      </c>
      <c r="K135" s="57">
        <f>K134</f>
        <v>10828.300000000001</v>
      </c>
      <c r="L135" s="57">
        <f t="shared" ref="L135:M135" si="13">L134</f>
        <v>8261.9000000000015</v>
      </c>
      <c r="M135" s="57">
        <f t="shared" si="13"/>
        <v>7308.8</v>
      </c>
      <c r="N135" s="1349"/>
      <c r="O135" s="1349"/>
      <c r="P135" s="1349"/>
      <c r="Q135" s="1349"/>
      <c r="R135" s="1350"/>
      <c r="S135" s="281"/>
      <c r="T135" s="281"/>
      <c r="U135" s="281"/>
      <c r="V135" s="281"/>
      <c r="W135" s="281"/>
      <c r="X135" s="281"/>
      <c r="Y135" s="281"/>
      <c r="Z135" s="281"/>
      <c r="AA135" s="281"/>
    </row>
    <row r="136" spans="1:27" s="192" customFormat="1" ht="21" customHeight="1" x14ac:dyDescent="0.25">
      <c r="A136" s="1351" t="s">
        <v>243</v>
      </c>
      <c r="B136" s="1352"/>
      <c r="C136" s="1352"/>
      <c r="D136" s="1352"/>
      <c r="E136" s="1352"/>
      <c r="F136" s="1352"/>
      <c r="G136" s="1352"/>
      <c r="H136" s="1352"/>
      <c r="I136" s="1352"/>
      <c r="J136" s="1352"/>
      <c r="K136" s="1352"/>
      <c r="L136" s="1352"/>
      <c r="M136" s="1352"/>
      <c r="N136" s="914"/>
      <c r="O136" s="914"/>
      <c r="P136" s="914"/>
      <c r="Q136" s="914"/>
      <c r="R136" s="914"/>
      <c r="S136" s="1068"/>
      <c r="T136" s="1068"/>
      <c r="U136" s="1068"/>
      <c r="V136" s="1068"/>
      <c r="W136" s="1068"/>
      <c r="X136" s="1068"/>
      <c r="Y136" s="1068"/>
      <c r="Z136" s="1068"/>
      <c r="AA136" s="1068"/>
    </row>
    <row r="137" spans="1:27" s="194" customFormat="1" ht="17.25" customHeight="1" x14ac:dyDescent="0.25">
      <c r="A137" s="747"/>
      <c r="B137" s="748"/>
      <c r="C137" s="748"/>
      <c r="D137" s="748"/>
      <c r="E137" s="748"/>
      <c r="F137" s="748"/>
      <c r="G137" s="748"/>
      <c r="H137" s="748"/>
      <c r="I137" s="748"/>
      <c r="J137" s="748"/>
      <c r="K137" s="748"/>
      <c r="L137" s="1060"/>
      <c r="M137" s="1060"/>
      <c r="N137" s="826"/>
      <c r="O137" s="653"/>
      <c r="P137" s="653"/>
      <c r="Q137" s="653"/>
      <c r="R137" s="653"/>
      <c r="S137" s="839"/>
      <c r="T137" s="839"/>
      <c r="U137" s="839"/>
      <c r="V137" s="839"/>
      <c r="W137" s="839"/>
      <c r="X137" s="839"/>
      <c r="Y137" s="839"/>
      <c r="Z137" s="839"/>
      <c r="AA137" s="839"/>
    </row>
    <row r="138" spans="1:27" s="40" customFormat="1" ht="16.5" customHeight="1" thickBot="1" x14ac:dyDescent="0.3">
      <c r="A138" s="1353" t="s">
        <v>68</v>
      </c>
      <c r="B138" s="1353"/>
      <c r="C138" s="1353"/>
      <c r="D138" s="1353"/>
      <c r="E138" s="1353"/>
      <c r="F138" s="1353"/>
      <c r="G138" s="1353"/>
      <c r="H138" s="1353"/>
      <c r="I138" s="1353"/>
      <c r="J138" s="41"/>
      <c r="K138" s="41"/>
      <c r="L138" s="41"/>
      <c r="M138" s="41"/>
      <c r="N138" s="10"/>
      <c r="O138" s="10"/>
      <c r="P138" s="10"/>
      <c r="Q138" s="10"/>
      <c r="R138" s="10"/>
      <c r="S138" s="1069"/>
      <c r="T138" s="1069"/>
      <c r="U138" s="1069"/>
      <c r="V138" s="1069"/>
      <c r="W138" s="1069"/>
      <c r="X138" s="1069"/>
      <c r="Y138" s="1069"/>
      <c r="Z138" s="1069"/>
      <c r="AA138" s="1069"/>
    </row>
    <row r="139" spans="1:27" s="311" customFormat="1" ht="64.5" customHeight="1" thickBot="1" x14ac:dyDescent="0.3">
      <c r="A139" s="1354" t="s">
        <v>69</v>
      </c>
      <c r="B139" s="1355"/>
      <c r="C139" s="1355"/>
      <c r="D139" s="1355"/>
      <c r="E139" s="1355"/>
      <c r="F139" s="1355"/>
      <c r="G139" s="1355"/>
      <c r="H139" s="1355"/>
      <c r="I139" s="1356"/>
      <c r="J139" s="656" t="s">
        <v>173</v>
      </c>
      <c r="K139" s="656" t="s">
        <v>208</v>
      </c>
      <c r="L139" s="416" t="s">
        <v>126</v>
      </c>
      <c r="M139" s="416" t="s">
        <v>201</v>
      </c>
      <c r="N139" s="1"/>
      <c r="O139" s="1"/>
      <c r="P139" s="1"/>
      <c r="Q139" s="1"/>
      <c r="R139" s="1"/>
      <c r="S139" s="281"/>
      <c r="T139" s="281"/>
      <c r="U139" s="281"/>
      <c r="V139" s="281"/>
      <c r="W139" s="281"/>
      <c r="X139" s="281"/>
      <c r="Y139" s="281"/>
      <c r="Z139" s="281"/>
      <c r="AA139" s="281"/>
    </row>
    <row r="140" spans="1:27" s="311" customFormat="1" x14ac:dyDescent="0.25">
      <c r="A140" s="1292" t="s">
        <v>70</v>
      </c>
      <c r="B140" s="1293"/>
      <c r="C140" s="1293"/>
      <c r="D140" s="1293"/>
      <c r="E140" s="1293"/>
      <c r="F140" s="1293"/>
      <c r="G140" s="1293"/>
      <c r="H140" s="1293"/>
      <c r="I140" s="1294"/>
      <c r="J140" s="654">
        <f>J141+J150+J151+J153+J149+J152</f>
        <v>9004.2000000000007</v>
      </c>
      <c r="K140" s="654">
        <f t="shared" ref="K140:M140" si="14">K141+K150+K151+K153+K149+K152</f>
        <v>10739.599999999999</v>
      </c>
      <c r="L140" s="654">
        <f>L141+L150+L151+L153+L149+L152</f>
        <v>8239.9</v>
      </c>
      <c r="M140" s="723">
        <f t="shared" si="14"/>
        <v>7308.8</v>
      </c>
      <c r="N140" s="42"/>
      <c r="O140" s="1"/>
      <c r="P140" s="1"/>
      <c r="Q140" s="1"/>
      <c r="R140" s="1"/>
      <c r="S140" s="281"/>
      <c r="T140" s="281"/>
      <c r="U140" s="281"/>
      <c r="V140" s="281"/>
      <c r="W140" s="281"/>
      <c r="X140" s="281"/>
      <c r="Y140" s="281"/>
      <c r="Z140" s="281"/>
      <c r="AA140" s="281"/>
    </row>
    <row r="141" spans="1:27" s="311" customFormat="1" ht="12.75" customHeight="1" x14ac:dyDescent="0.2">
      <c r="A141" s="1341" t="s">
        <v>71</v>
      </c>
      <c r="B141" s="1342"/>
      <c r="C141" s="1342"/>
      <c r="D141" s="1342"/>
      <c r="E141" s="1342"/>
      <c r="F141" s="1342"/>
      <c r="G141" s="1342"/>
      <c r="H141" s="1342"/>
      <c r="I141" s="1343"/>
      <c r="J141" s="655">
        <f>SUM(J142:J148)</f>
        <v>7301.7000000000007</v>
      </c>
      <c r="K141" s="64">
        <f>SUM(K142:K148)</f>
        <v>8645.5999999999985</v>
      </c>
      <c r="L141" s="64">
        <f>SUM(L142:L148)</f>
        <v>7815.7999999999993</v>
      </c>
      <c r="M141" s="64">
        <f>SUM(M142:M148)</f>
        <v>6880.2</v>
      </c>
      <c r="N141" s="42"/>
      <c r="O141" s="1"/>
      <c r="P141" s="1"/>
      <c r="Q141" s="1"/>
      <c r="R141" s="1"/>
      <c r="S141" s="281"/>
      <c r="T141" s="281"/>
      <c r="U141" s="281"/>
      <c r="V141" s="281"/>
      <c r="W141" s="281"/>
      <c r="X141" s="281"/>
      <c r="Y141" s="281"/>
      <c r="Z141" s="281"/>
      <c r="AA141" s="281"/>
    </row>
    <row r="142" spans="1:27" s="311" customFormat="1" x14ac:dyDescent="0.25">
      <c r="A142" s="1344" t="s">
        <v>72</v>
      </c>
      <c r="B142" s="1345"/>
      <c r="C142" s="1345"/>
      <c r="D142" s="1345"/>
      <c r="E142" s="1345"/>
      <c r="F142" s="1345"/>
      <c r="G142" s="1345"/>
      <c r="H142" s="1345"/>
      <c r="I142" s="1346"/>
      <c r="J142" s="647">
        <f>SUMIF(I13:I135,"SB",J13:J135)</f>
        <v>1837.8</v>
      </c>
      <c r="K142" s="65">
        <f>SUMIF(I13:I135,"SB",K13:K135)</f>
        <v>409.4</v>
      </c>
      <c r="L142" s="65">
        <f>SUMIF(I13:I135,"SB",L13:L135)</f>
        <v>1371.4</v>
      </c>
      <c r="M142" s="65">
        <f>SUMIF(I13:I135,"SB",M13:M135)</f>
        <v>1410.9</v>
      </c>
      <c r="N142" s="42"/>
      <c r="O142" s="1"/>
      <c r="P142" s="1"/>
      <c r="Q142" s="1"/>
      <c r="R142" s="1"/>
      <c r="S142" s="281"/>
      <c r="T142" s="281"/>
      <c r="U142" s="281"/>
      <c r="V142" s="281"/>
      <c r="W142" s="281"/>
      <c r="X142" s="281"/>
      <c r="Y142" s="281"/>
      <c r="Z142" s="281"/>
      <c r="AA142" s="281"/>
    </row>
    <row r="143" spans="1:27" s="311" customFormat="1" ht="14.25" customHeight="1" x14ac:dyDescent="0.25">
      <c r="A143" s="1335" t="s">
        <v>252</v>
      </c>
      <c r="B143" s="1336"/>
      <c r="C143" s="1336"/>
      <c r="D143" s="1336"/>
      <c r="E143" s="1336"/>
      <c r="F143" s="1336"/>
      <c r="G143" s="1336"/>
      <c r="H143" s="1336"/>
      <c r="I143" s="1337"/>
      <c r="J143" s="652">
        <f>SUMIF(I13:I135,"SB(AA)",J13:J135)</f>
        <v>420</v>
      </c>
      <c r="K143" s="66">
        <f>SUMIF(I13:I135,"SB(AA)",K13:K135)</f>
        <v>420.00000000000006</v>
      </c>
      <c r="L143" s="66">
        <f>SUMIF(I13:I135,"SB(AA)",L13:L135)</f>
        <v>420</v>
      </c>
      <c r="M143" s="66">
        <f>SUMIF(I13:I135,"SB(AA)",M13:M135)</f>
        <v>420.00000000000006</v>
      </c>
      <c r="N143" s="42"/>
      <c r="O143" s="1"/>
      <c r="P143" s="1"/>
      <c r="Q143" s="1"/>
      <c r="R143" s="1"/>
      <c r="S143" s="281"/>
      <c r="T143" s="281"/>
      <c r="U143" s="281"/>
      <c r="V143" s="281"/>
      <c r="W143" s="281"/>
      <c r="X143" s="281"/>
      <c r="Y143" s="281"/>
      <c r="Z143" s="281"/>
      <c r="AA143" s="281"/>
    </row>
    <row r="144" spans="1:27" s="311" customFormat="1" x14ac:dyDescent="0.25">
      <c r="A144" s="1335" t="s">
        <v>74</v>
      </c>
      <c r="B144" s="1336"/>
      <c r="C144" s="1336"/>
      <c r="D144" s="1336"/>
      <c r="E144" s="1336"/>
      <c r="F144" s="1336"/>
      <c r="G144" s="1336"/>
      <c r="H144" s="1336"/>
      <c r="I144" s="1337"/>
      <c r="J144" s="647">
        <f>SUMIF(I13:I135,"SB(VR)",J13:J135)</f>
        <v>4770.0000000000009</v>
      </c>
      <c r="K144" s="65">
        <f>SUMIF(I13:I135,"SB(VR)",K13:K135)</f>
        <v>4850</v>
      </c>
      <c r="L144" s="65">
        <f>SUMIF(I13:I135,"SB(VR)",L13:L135)</f>
        <v>4875</v>
      </c>
      <c r="M144" s="65">
        <f>SUMIF(I13:I135,"SB(VR)",M13:M135)</f>
        <v>4875</v>
      </c>
      <c r="N144" s="42"/>
      <c r="O144" s="1"/>
      <c r="P144" s="1"/>
      <c r="Q144" s="1"/>
      <c r="R144" s="1"/>
      <c r="S144" s="281"/>
      <c r="T144" s="281"/>
      <c r="U144" s="281"/>
      <c r="V144" s="281"/>
      <c r="W144" s="281"/>
      <c r="X144" s="281"/>
      <c r="Y144" s="281"/>
      <c r="Z144" s="281"/>
      <c r="AA144" s="281"/>
    </row>
    <row r="145" spans="1:27" s="311" customFormat="1" x14ac:dyDescent="0.25">
      <c r="A145" s="1335" t="s">
        <v>75</v>
      </c>
      <c r="B145" s="1336"/>
      <c r="C145" s="1336"/>
      <c r="D145" s="1336"/>
      <c r="E145" s="1336"/>
      <c r="F145" s="1336"/>
      <c r="G145" s="1336"/>
      <c r="H145" s="1336"/>
      <c r="I145" s="1337"/>
      <c r="J145" s="647">
        <f>SUMIF(I13:I135,"SB(P)",J13:J135)</f>
        <v>0</v>
      </c>
      <c r="K145" s="65">
        <f>SUMIF(I13:I135,"SB(P)",K13:K135)</f>
        <v>0</v>
      </c>
      <c r="L145" s="65">
        <f>SUMIF(I13:I135,"SB(P)",L13:L135)</f>
        <v>0</v>
      </c>
      <c r="M145" s="65">
        <f>SUMIF(I13:I135,"SB(P)",M13:M135)</f>
        <v>0</v>
      </c>
      <c r="N145" s="42"/>
      <c r="O145" s="1"/>
      <c r="P145" s="1"/>
      <c r="Q145" s="1"/>
      <c r="R145" s="1"/>
      <c r="S145" s="281"/>
      <c r="T145" s="281"/>
      <c r="U145" s="281"/>
      <c r="V145" s="281"/>
      <c r="W145" s="281"/>
      <c r="X145" s="281"/>
      <c r="Y145" s="281"/>
      <c r="Z145" s="281"/>
      <c r="AA145" s="281"/>
    </row>
    <row r="146" spans="1:27" s="311" customFormat="1" x14ac:dyDescent="0.25">
      <c r="A146" s="1335" t="s">
        <v>76</v>
      </c>
      <c r="B146" s="1336"/>
      <c r="C146" s="1336"/>
      <c r="D146" s="1336"/>
      <c r="E146" s="1336"/>
      <c r="F146" s="1336"/>
      <c r="G146" s="1336"/>
      <c r="H146" s="1336"/>
      <c r="I146" s="1337"/>
      <c r="J146" s="647">
        <f>SUMIF(I13:I135,"SB(VB)",J13:J135)</f>
        <v>10.899999999999999</v>
      </c>
      <c r="K146" s="65">
        <f>SUMIF(I13:I135,"SB(VB)",K13:K135)</f>
        <v>84.7</v>
      </c>
      <c r="L146" s="65">
        <f>SUMIF(I13:I135,"SB(VB)",L13:L135)</f>
        <v>82.5</v>
      </c>
      <c r="M146" s="65">
        <f>SUMIF(I13:I135,"SB(VB)",M13:M135)</f>
        <v>14.1</v>
      </c>
      <c r="N146" s="42"/>
      <c r="O146" s="1"/>
      <c r="P146" s="1"/>
      <c r="Q146" s="1"/>
      <c r="R146" s="1"/>
      <c r="S146" s="281"/>
      <c r="T146" s="281"/>
      <c r="U146" s="281"/>
      <c r="V146" s="281"/>
      <c r="W146" s="281"/>
      <c r="X146" s="281"/>
      <c r="Y146" s="281"/>
      <c r="Z146" s="281"/>
      <c r="AA146" s="281"/>
    </row>
    <row r="147" spans="1:27" s="311" customFormat="1" ht="27" customHeight="1" x14ac:dyDescent="0.25">
      <c r="A147" s="1335" t="s">
        <v>205</v>
      </c>
      <c r="B147" s="1336"/>
      <c r="C147" s="1336"/>
      <c r="D147" s="1336"/>
      <c r="E147" s="1336"/>
      <c r="F147" s="1336"/>
      <c r="G147" s="1336"/>
      <c r="H147" s="1336"/>
      <c r="I147" s="1337"/>
      <c r="J147" s="647">
        <f>SUMIF(I13:I135,"SB(ESA)",J13:J135)</f>
        <v>0</v>
      </c>
      <c r="K147" s="65">
        <f>SUMIF(I14:I135,"SB(ESA)",K14:K135)</f>
        <v>0</v>
      </c>
      <c r="L147" s="65">
        <f>SUMIF(I14:I135,"SB(ESA)",L14:L135)</f>
        <v>0</v>
      </c>
      <c r="M147" s="65">
        <f>SUMIF(I14:I135,"SB(ESA)",M14:M135)</f>
        <v>0</v>
      </c>
      <c r="N147" s="42"/>
      <c r="O147" s="1"/>
      <c r="P147" s="1"/>
      <c r="Q147" s="1"/>
      <c r="R147" s="1"/>
      <c r="S147" s="281"/>
      <c r="T147" s="281"/>
      <c r="U147" s="281"/>
      <c r="V147" s="281"/>
      <c r="W147" s="281"/>
      <c r="X147" s="281"/>
      <c r="Y147" s="281"/>
      <c r="Z147" s="281"/>
      <c r="AA147" s="281"/>
    </row>
    <row r="148" spans="1:27" s="311" customFormat="1" ht="14.25" customHeight="1" x14ac:dyDescent="0.25">
      <c r="A148" s="1335" t="s">
        <v>122</v>
      </c>
      <c r="B148" s="1336"/>
      <c r="C148" s="1336"/>
      <c r="D148" s="1336"/>
      <c r="E148" s="1336"/>
      <c r="F148" s="1336"/>
      <c r="G148" s="1336"/>
      <c r="H148" s="1336"/>
      <c r="I148" s="1337"/>
      <c r="J148" s="647">
        <f>SUMIF(I13:I137,"SB(ES)",J13:J137)</f>
        <v>263.00000000000011</v>
      </c>
      <c r="K148" s="65">
        <f>SUMIF(I15:I135,"SB(ES)",K15:K135)</f>
        <v>2881.5</v>
      </c>
      <c r="L148" s="65">
        <f>SUMIF(I13:I135,"SB(ES)",L13:L135)</f>
        <v>1066.9000000000001</v>
      </c>
      <c r="M148" s="65">
        <f>SUMIF(I15:I135,"SB(ES)",M15:M135)</f>
        <v>160.19999999999999</v>
      </c>
      <c r="N148" s="839"/>
      <c r="O148" s="1"/>
      <c r="P148" s="1"/>
      <c r="Q148" s="1"/>
      <c r="R148" s="1"/>
      <c r="S148" s="281"/>
      <c r="T148" s="281"/>
      <c r="U148" s="281"/>
      <c r="V148" s="281"/>
      <c r="W148" s="281"/>
      <c r="X148" s="281"/>
      <c r="Y148" s="281"/>
      <c r="Z148" s="281"/>
      <c r="AA148" s="281"/>
    </row>
    <row r="149" spans="1:27" s="26" customFormat="1" ht="14.25" customHeight="1" x14ac:dyDescent="0.25">
      <c r="A149" s="1338" t="s">
        <v>141</v>
      </c>
      <c r="B149" s="1339"/>
      <c r="C149" s="1339"/>
      <c r="D149" s="1339"/>
      <c r="E149" s="1339"/>
      <c r="F149" s="1339"/>
      <c r="G149" s="1339"/>
      <c r="H149" s="1339"/>
      <c r="I149" s="1340"/>
      <c r="J149" s="645">
        <f>SUMIF(I14:I135,"SB(ŽPL)",J14:J135)</f>
        <v>0</v>
      </c>
      <c r="K149" s="67">
        <f>SUMIF(I16:I136,"SB(ŽPL)",K16:K136)</f>
        <v>0</v>
      </c>
      <c r="L149" s="67">
        <f>SUMIF(I16:I136,"SB(ŽPL)",L16:L136)</f>
        <v>0</v>
      </c>
      <c r="M149" s="67">
        <f>SUMIF(I16:I136,"SB(ŽPL)",M16:M136)</f>
        <v>0</v>
      </c>
      <c r="N149" s="208"/>
      <c r="O149" s="208"/>
      <c r="P149" s="208"/>
      <c r="Q149" s="208"/>
      <c r="R149" s="208"/>
      <c r="S149" s="281"/>
      <c r="T149" s="281"/>
      <c r="U149" s="281"/>
      <c r="V149" s="281"/>
      <c r="W149" s="281"/>
      <c r="X149" s="281"/>
      <c r="Y149" s="281"/>
      <c r="Z149" s="281"/>
      <c r="AA149" s="281"/>
    </row>
    <row r="150" spans="1:27" s="311" customFormat="1" ht="13.5" customHeight="1" x14ac:dyDescent="0.25">
      <c r="A150" s="1320" t="s">
        <v>77</v>
      </c>
      <c r="B150" s="1321"/>
      <c r="C150" s="1321"/>
      <c r="D150" s="1321"/>
      <c r="E150" s="1321"/>
      <c r="F150" s="1321"/>
      <c r="G150" s="1321"/>
      <c r="H150" s="1321"/>
      <c r="I150" s="1322"/>
      <c r="J150" s="645">
        <f>SUMIF(I13:I135,"SB(AAL)",J13:J135)</f>
        <v>193.7</v>
      </c>
      <c r="K150" s="67">
        <f>SUMIF(I14:I135,"SB(AAL)",K14:K135)</f>
        <v>382</v>
      </c>
      <c r="L150" s="67">
        <f>SUMIF(I14:I135,"SB(AAL)",L14:L135)</f>
        <v>0</v>
      </c>
      <c r="M150" s="67">
        <f>SUMIF(I14:I135,"SB(AAL)",M14:M135)</f>
        <v>0</v>
      </c>
      <c r="N150" s="42"/>
      <c r="O150" s="1"/>
      <c r="P150" s="1"/>
      <c r="Q150" s="1"/>
      <c r="R150" s="1"/>
      <c r="S150" s="281"/>
      <c r="T150" s="281"/>
      <c r="U150" s="281"/>
      <c r="V150" s="281"/>
      <c r="W150" s="281"/>
      <c r="X150" s="281"/>
      <c r="Y150" s="281"/>
      <c r="Z150" s="281"/>
      <c r="AA150" s="281"/>
    </row>
    <row r="151" spans="1:27" s="311" customFormat="1" ht="25.5" customHeight="1" x14ac:dyDescent="0.25">
      <c r="A151" s="1320" t="s">
        <v>206</v>
      </c>
      <c r="B151" s="1321"/>
      <c r="C151" s="1321"/>
      <c r="D151" s="1321"/>
      <c r="E151" s="1321"/>
      <c r="F151" s="1321"/>
      <c r="G151" s="1321"/>
      <c r="H151" s="1321"/>
      <c r="I151" s="1322"/>
      <c r="J151" s="645">
        <f>SUMIF(I13:I135,"SB(ESL)",J13:J135)</f>
        <v>33.799999999999997</v>
      </c>
      <c r="K151" s="67">
        <f>SUMIF(I14:I135,"SB(ESL)",K14:K135)</f>
        <v>0</v>
      </c>
      <c r="L151" s="67">
        <f>SUMIF(I14:I135,"SB(ESl)",L14:L135)</f>
        <v>0</v>
      </c>
      <c r="M151" s="67">
        <f>SUMIF(I14:I135,"SB(ESL)",M14:M135)</f>
        <v>0</v>
      </c>
      <c r="N151" s="42"/>
      <c r="O151" s="1"/>
      <c r="P151" s="1"/>
      <c r="Q151" s="1"/>
      <c r="R151" s="1"/>
      <c r="S151" s="281"/>
      <c r="T151" s="281"/>
      <c r="U151" s="281"/>
      <c r="V151" s="281"/>
      <c r="W151" s="281"/>
      <c r="X151" s="281"/>
      <c r="Y151" s="281"/>
      <c r="Z151" s="281"/>
      <c r="AA151" s="281"/>
    </row>
    <row r="152" spans="1:27" s="311" customFormat="1" x14ac:dyDescent="0.25">
      <c r="A152" s="1320" t="s">
        <v>78</v>
      </c>
      <c r="B152" s="1321"/>
      <c r="C152" s="1321"/>
      <c r="D152" s="1321"/>
      <c r="E152" s="1321"/>
      <c r="F152" s="1321"/>
      <c r="G152" s="1321"/>
      <c r="H152" s="1321"/>
      <c r="I152" s="1322"/>
      <c r="J152" s="645">
        <f>SUMIF(I14:I136,"SB(VRL)",J14:J136)</f>
        <v>1228.7</v>
      </c>
      <c r="K152" s="67">
        <f>SUMIF(I13:I136,"SB(VRL)",K13:K136)</f>
        <v>1235.5</v>
      </c>
      <c r="L152" s="67">
        <f>SUMIF(I13:I136,"SB(VRL)",L13:L136)</f>
        <v>424.1</v>
      </c>
      <c r="M152" s="67">
        <f>SUMIF(I15:I136,"SB(VRL)",M15:M136)</f>
        <v>428.6</v>
      </c>
      <c r="N152" s="42"/>
      <c r="O152" s="1"/>
      <c r="P152" s="1"/>
      <c r="Q152" s="1"/>
      <c r="R152" s="1"/>
      <c r="S152" s="281"/>
      <c r="T152" s="281"/>
      <c r="U152" s="281"/>
      <c r="V152" s="281"/>
      <c r="W152" s="281"/>
      <c r="X152" s="281"/>
      <c r="Y152" s="281"/>
      <c r="Z152" s="281"/>
      <c r="AA152" s="281"/>
    </row>
    <row r="153" spans="1:27" s="311" customFormat="1" x14ac:dyDescent="0.25">
      <c r="A153" s="1320" t="s">
        <v>120</v>
      </c>
      <c r="B153" s="1321"/>
      <c r="C153" s="1321"/>
      <c r="D153" s="1321"/>
      <c r="E153" s="1321"/>
      <c r="F153" s="1321"/>
      <c r="G153" s="1321"/>
      <c r="H153" s="1321"/>
      <c r="I153" s="1322"/>
      <c r="J153" s="645">
        <f>SUMIF(I14:I136,"SB(L)",J14:J136)</f>
        <v>246.3</v>
      </c>
      <c r="K153" s="67">
        <f>SUMIF(I15:I136,"SB(L)",K15:K136)</f>
        <v>476.5</v>
      </c>
      <c r="L153" s="67">
        <f>SUMIF(I15:I136,"SB(L)",L15:L136)</f>
        <v>0</v>
      </c>
      <c r="M153" s="67">
        <f>SUMIF(I15:I136,"SB(L)",M15:M136)</f>
        <v>0</v>
      </c>
      <c r="N153" s="42"/>
      <c r="O153" s="1"/>
      <c r="P153" s="1"/>
      <c r="Q153" s="1"/>
      <c r="R153" s="1"/>
      <c r="S153" s="281"/>
      <c r="T153" s="281"/>
      <c r="U153" s="281"/>
      <c r="V153" s="281"/>
      <c r="W153" s="281"/>
      <c r="X153" s="281"/>
      <c r="Y153" s="281"/>
      <c r="Z153" s="281"/>
      <c r="AA153" s="281"/>
    </row>
    <row r="154" spans="1:27" s="311" customFormat="1" x14ac:dyDescent="0.25">
      <c r="A154" s="1323" t="s">
        <v>79</v>
      </c>
      <c r="B154" s="1324"/>
      <c r="C154" s="1324"/>
      <c r="D154" s="1324"/>
      <c r="E154" s="1324"/>
      <c r="F154" s="1324"/>
      <c r="G154" s="1324"/>
      <c r="H154" s="1324"/>
      <c r="I154" s="1325"/>
      <c r="J154" s="646">
        <f>SUM(J155:J157)</f>
        <v>368.4</v>
      </c>
      <c r="K154" s="58">
        <f>SUM(K155:K157)</f>
        <v>88.7</v>
      </c>
      <c r="L154" s="58">
        <f>SUM(L155:L157)</f>
        <v>22</v>
      </c>
      <c r="M154" s="58">
        <f>SUM(M155:M157)</f>
        <v>0</v>
      </c>
      <c r="N154" s="42"/>
      <c r="O154" s="1"/>
      <c r="P154" s="1"/>
      <c r="Q154" s="1"/>
      <c r="R154" s="1"/>
      <c r="S154" s="281"/>
      <c r="T154" s="281"/>
      <c r="U154" s="281"/>
      <c r="V154" s="281"/>
      <c r="W154" s="281"/>
      <c r="X154" s="281"/>
      <c r="Y154" s="281"/>
      <c r="Z154" s="281"/>
      <c r="AA154" s="281"/>
    </row>
    <row r="155" spans="1:27" s="311" customFormat="1" x14ac:dyDescent="0.25">
      <c r="A155" s="1326" t="s">
        <v>80</v>
      </c>
      <c r="B155" s="1327"/>
      <c r="C155" s="1327"/>
      <c r="D155" s="1327"/>
      <c r="E155" s="1327"/>
      <c r="F155" s="1327"/>
      <c r="G155" s="1327"/>
      <c r="H155" s="1416"/>
      <c r="I155" s="1328"/>
      <c r="J155" s="647">
        <f>SUMIF(I13:I135,"ES",J13:J135)</f>
        <v>301.7</v>
      </c>
      <c r="K155" s="65">
        <f>SUMIF(I13:I135,"ES",K13:K135)</f>
        <v>0</v>
      </c>
      <c r="L155" s="65">
        <f>SUMIF(I13:I135,"ES",L13:L135)</f>
        <v>0</v>
      </c>
      <c r="M155" s="65">
        <f>SUMIF(I13:I135,"ES",M13:M135)</f>
        <v>0</v>
      </c>
      <c r="N155" s="42"/>
      <c r="O155" s="1"/>
      <c r="P155" s="1"/>
      <c r="Q155" s="1"/>
      <c r="R155" s="1"/>
      <c r="S155" s="281"/>
      <c r="T155" s="281"/>
      <c r="U155" s="281"/>
      <c r="V155" s="281"/>
      <c r="W155" s="281"/>
      <c r="X155" s="281"/>
      <c r="Y155" s="281"/>
      <c r="Z155" s="281"/>
      <c r="AA155" s="281"/>
    </row>
    <row r="156" spans="1:27" s="311" customFormat="1" x14ac:dyDescent="0.25">
      <c r="A156" s="1329" t="s">
        <v>81</v>
      </c>
      <c r="B156" s="1330"/>
      <c r="C156" s="1330"/>
      <c r="D156" s="1330"/>
      <c r="E156" s="1330"/>
      <c r="F156" s="1330"/>
      <c r="G156" s="1330"/>
      <c r="H156" s="1417"/>
      <c r="I156" s="1331"/>
      <c r="J156" s="647">
        <f>SUMIF(I13:I135,"LRVB",J13:J135)</f>
        <v>0</v>
      </c>
      <c r="K156" s="65">
        <f>SUMIF(I14:I135,"LRVB",K14:K135)</f>
        <v>0</v>
      </c>
      <c r="L156" s="65">
        <f>SUMIF(I14:I135,"LRVB",L14:L135)</f>
        <v>0</v>
      </c>
      <c r="M156" s="65">
        <f>SUMIF(I14:I135,"LRVB",M14:M135)</f>
        <v>0</v>
      </c>
      <c r="N156" s="42"/>
      <c r="O156" s="1"/>
      <c r="P156" s="1"/>
      <c r="Q156" s="1"/>
      <c r="R156" s="1"/>
      <c r="S156" s="281"/>
      <c r="T156" s="281"/>
      <c r="U156" s="281"/>
      <c r="V156" s="281"/>
      <c r="W156" s="281"/>
      <c r="X156" s="281"/>
      <c r="Y156" s="281"/>
      <c r="Z156" s="281"/>
      <c r="AA156" s="281"/>
    </row>
    <row r="157" spans="1:27" s="311" customFormat="1" x14ac:dyDescent="0.25">
      <c r="A157" s="1329" t="s">
        <v>82</v>
      </c>
      <c r="B157" s="1330"/>
      <c r="C157" s="1330"/>
      <c r="D157" s="1330"/>
      <c r="E157" s="1330"/>
      <c r="F157" s="1330"/>
      <c r="G157" s="1330"/>
      <c r="H157" s="1417"/>
      <c r="I157" s="1331"/>
      <c r="J157" s="647">
        <f>SUMIF(I13:I135,"Kt",J13:J135)</f>
        <v>66.7</v>
      </c>
      <c r="K157" s="65">
        <f>SUMIF(I13:I135,"Kt",K13:K135)</f>
        <v>88.7</v>
      </c>
      <c r="L157" s="65">
        <f>SUMIF(I13:I135,"Kt",L13:L135)</f>
        <v>22</v>
      </c>
      <c r="M157" s="65">
        <f>SUMIF(I13:I135,"Kt",M13:M135)</f>
        <v>0</v>
      </c>
      <c r="N157" s="42"/>
      <c r="O157" s="1"/>
      <c r="P157" s="1"/>
      <c r="Q157" s="1"/>
      <c r="R157" s="1"/>
      <c r="S157" s="281"/>
      <c r="T157" s="281"/>
      <c r="U157" s="281"/>
      <c r="V157" s="281"/>
      <c r="W157" s="281"/>
      <c r="X157" s="281"/>
      <c r="Y157" s="281"/>
      <c r="Z157" s="281"/>
      <c r="AA157" s="281"/>
    </row>
    <row r="158" spans="1:27" s="311" customFormat="1" ht="13.5" thickBot="1" x14ac:dyDescent="0.3">
      <c r="A158" s="1332" t="s">
        <v>83</v>
      </c>
      <c r="B158" s="1333"/>
      <c r="C158" s="1333"/>
      <c r="D158" s="1333"/>
      <c r="E158" s="1333"/>
      <c r="F158" s="1333"/>
      <c r="G158" s="1333"/>
      <c r="H158" s="1333"/>
      <c r="I158" s="1334"/>
      <c r="J158" s="651">
        <f>SUM(J140,J154)</f>
        <v>9372.6</v>
      </c>
      <c r="K158" s="59">
        <f>SUM(K140,K154)</f>
        <v>10828.3</v>
      </c>
      <c r="L158" s="59">
        <f>SUM(L140,L154)</f>
        <v>8261.9</v>
      </c>
      <c r="M158" s="59">
        <f>SUM(M140,M154)</f>
        <v>7308.8</v>
      </c>
      <c r="N158" s="11"/>
      <c r="S158" s="281"/>
      <c r="T158" s="281"/>
      <c r="U158" s="281"/>
      <c r="V158" s="281"/>
      <c r="W158" s="281"/>
      <c r="X158" s="281"/>
      <c r="Y158" s="281"/>
      <c r="Z158" s="281"/>
      <c r="AA158" s="281"/>
    </row>
    <row r="159" spans="1:27" s="311" customFormat="1" x14ac:dyDescent="0.25">
      <c r="A159" s="1"/>
      <c r="B159" s="1"/>
      <c r="C159" s="1"/>
      <c r="D159" s="1"/>
      <c r="E159" s="1"/>
      <c r="F159" s="1"/>
      <c r="G159" s="2"/>
      <c r="H159" s="2"/>
      <c r="I159" s="915"/>
      <c r="J159" s="915"/>
      <c r="K159" s="915"/>
      <c r="L159" s="915"/>
      <c r="M159" s="915"/>
      <c r="N159" s="42"/>
      <c r="O159" s="1"/>
      <c r="P159" s="1"/>
      <c r="Q159" s="1"/>
      <c r="R159" s="1"/>
      <c r="S159" s="281"/>
      <c r="T159" s="281"/>
      <c r="U159" s="281"/>
      <c r="V159" s="281"/>
      <c r="W159" s="281"/>
      <c r="X159" s="281"/>
      <c r="Y159" s="281"/>
      <c r="Z159" s="281"/>
      <c r="AA159" s="281"/>
    </row>
    <row r="161" spans="10:13" x14ac:dyDescent="0.2">
      <c r="J161" s="393"/>
      <c r="K161" s="393"/>
      <c r="L161" s="393"/>
      <c r="M161" s="393"/>
    </row>
    <row r="162" spans="10:13" x14ac:dyDescent="0.2">
      <c r="J162" s="393"/>
      <c r="K162" s="393"/>
      <c r="L162" s="393"/>
      <c r="M162" s="393"/>
    </row>
    <row r="163" spans="10:13" x14ac:dyDescent="0.2">
      <c r="J163" s="393"/>
      <c r="K163" s="393"/>
      <c r="L163" s="393"/>
      <c r="M163" s="393"/>
    </row>
    <row r="164" spans="10:13" x14ac:dyDescent="0.2">
      <c r="K164" s="393"/>
      <c r="L164" s="393"/>
      <c r="M164" s="393"/>
    </row>
  </sheetData>
  <mergeCells count="198">
    <mergeCell ref="A139:I139"/>
    <mergeCell ref="A127:A132"/>
    <mergeCell ref="A73:A91"/>
    <mergeCell ref="B73:B91"/>
    <mergeCell ref="G78:G82"/>
    <mergeCell ref="N78:N81"/>
    <mergeCell ref="N83:N85"/>
    <mergeCell ref="A138:I138"/>
    <mergeCell ref="B127:B132"/>
    <mergeCell ref="C127:C132"/>
    <mergeCell ref="E127:E132"/>
    <mergeCell ref="F127:F132"/>
    <mergeCell ref="G127:G132"/>
    <mergeCell ref="H127:H132"/>
    <mergeCell ref="N95:N98"/>
    <mergeCell ref="N111:N113"/>
    <mergeCell ref="E111:E113"/>
    <mergeCell ref="F111:F113"/>
    <mergeCell ref="H111:H113"/>
    <mergeCell ref="A111:A113"/>
    <mergeCell ref="G114:G115"/>
    <mergeCell ref="A136:M136"/>
    <mergeCell ref="N135:R135"/>
    <mergeCell ref="N133:R133"/>
    <mergeCell ref="H107:H108"/>
    <mergeCell ref="E117:E119"/>
    <mergeCell ref="H117:H119"/>
    <mergeCell ref="E114:E115"/>
    <mergeCell ref="N114:N115"/>
    <mergeCell ref="H114:H116"/>
    <mergeCell ref="H68:H69"/>
    <mergeCell ref="F80:F82"/>
    <mergeCell ref="N68:N69"/>
    <mergeCell ref="F68:F71"/>
    <mergeCell ref="H73:H77"/>
    <mergeCell ref="F74:F77"/>
    <mergeCell ref="E83:E87"/>
    <mergeCell ref="H30:H32"/>
    <mergeCell ref="A158:I158"/>
    <mergeCell ref="A143:I143"/>
    <mergeCell ref="A144:I144"/>
    <mergeCell ref="A145:I145"/>
    <mergeCell ref="A146:I146"/>
    <mergeCell ref="A147:I147"/>
    <mergeCell ref="A150:I150"/>
    <mergeCell ref="A140:I140"/>
    <mergeCell ref="A141:I141"/>
    <mergeCell ref="A142:I142"/>
    <mergeCell ref="A148:I148"/>
    <mergeCell ref="A151:I151"/>
    <mergeCell ref="A154:I154"/>
    <mergeCell ref="A155:I155"/>
    <mergeCell ref="A156:I156"/>
    <mergeCell ref="A153:I153"/>
    <mergeCell ref="A157:I157"/>
    <mergeCell ref="A152:I152"/>
    <mergeCell ref="A149:I149"/>
    <mergeCell ref="H95:H98"/>
    <mergeCell ref="F95:F98"/>
    <mergeCell ref="B135:I135"/>
    <mergeCell ref="C133:I133"/>
    <mergeCell ref="C39:I39"/>
    <mergeCell ref="C40:R40"/>
    <mergeCell ref="C36:C38"/>
    <mergeCell ref="A36:A38"/>
    <mergeCell ref="H41:H43"/>
    <mergeCell ref="H33:H35"/>
    <mergeCell ref="N33:N34"/>
    <mergeCell ref="N134:R134"/>
    <mergeCell ref="B36:B38"/>
    <mergeCell ref="B134:I134"/>
    <mergeCell ref="E102:E104"/>
    <mergeCell ref="H105:H106"/>
    <mergeCell ref="H102:H104"/>
    <mergeCell ref="A114:A115"/>
    <mergeCell ref="G111:G113"/>
    <mergeCell ref="B111:B113"/>
    <mergeCell ref="C111:C113"/>
    <mergeCell ref="B114:B115"/>
    <mergeCell ref="C73:C91"/>
    <mergeCell ref="C51:I51"/>
    <mergeCell ref="F54:F56"/>
    <mergeCell ref="E78:E82"/>
    <mergeCell ref="F84:F87"/>
    <mergeCell ref="H78:H82"/>
    <mergeCell ref="E20:E21"/>
    <mergeCell ref="E36:E37"/>
    <mergeCell ref="F36:F37"/>
    <mergeCell ref="G36:G38"/>
    <mergeCell ref="H36:H38"/>
    <mergeCell ref="G13:G18"/>
    <mergeCell ref="G33:G35"/>
    <mergeCell ref="A41:A43"/>
    <mergeCell ref="B41:B43"/>
    <mergeCell ref="C41:C43"/>
    <mergeCell ref="G41:G43"/>
    <mergeCell ref="E42:E43"/>
    <mergeCell ref="F42:F43"/>
    <mergeCell ref="A30:A32"/>
    <mergeCell ref="B30:B32"/>
    <mergeCell ref="C30:C32"/>
    <mergeCell ref="E30:E31"/>
    <mergeCell ref="G30:G32"/>
    <mergeCell ref="F31:F32"/>
    <mergeCell ref="A33:A35"/>
    <mergeCell ref="B33:B35"/>
    <mergeCell ref="C33:C35"/>
    <mergeCell ref="E33:E34"/>
    <mergeCell ref="F33:F34"/>
    <mergeCell ref="N1:R1"/>
    <mergeCell ref="A2:R2"/>
    <mergeCell ref="A3:R3"/>
    <mergeCell ref="A4:R4"/>
    <mergeCell ref="N5:R5"/>
    <mergeCell ref="G20:G22"/>
    <mergeCell ref="A6:A8"/>
    <mergeCell ref="B6:B8"/>
    <mergeCell ref="C6:C8"/>
    <mergeCell ref="D6:D8"/>
    <mergeCell ref="E6:E8"/>
    <mergeCell ref="N6:R6"/>
    <mergeCell ref="N7:N8"/>
    <mergeCell ref="K6:K8"/>
    <mergeCell ref="F6:F8"/>
    <mergeCell ref="O7:R7"/>
    <mergeCell ref="G6:G8"/>
    <mergeCell ref="H6:H8"/>
    <mergeCell ref="M6:M8"/>
    <mergeCell ref="J6:J8"/>
    <mergeCell ref="I6:I8"/>
    <mergeCell ref="F20:F22"/>
    <mergeCell ref="H16:H18"/>
    <mergeCell ref="N16:N18"/>
    <mergeCell ref="C12:R12"/>
    <mergeCell ref="H24:H26"/>
    <mergeCell ref="L6:L8"/>
    <mergeCell ref="A9:R9"/>
    <mergeCell ref="A10:R10"/>
    <mergeCell ref="B11:R11"/>
    <mergeCell ref="A27:A29"/>
    <mergeCell ref="B27:B29"/>
    <mergeCell ref="C27:C29"/>
    <mergeCell ref="E27:E29"/>
    <mergeCell ref="F27:F29"/>
    <mergeCell ref="A20:A22"/>
    <mergeCell ref="B20:B22"/>
    <mergeCell ref="C20:C22"/>
    <mergeCell ref="G27:G29"/>
    <mergeCell ref="H27:H29"/>
    <mergeCell ref="E24:E26"/>
    <mergeCell ref="E16:E18"/>
    <mergeCell ref="H20:H22"/>
    <mergeCell ref="N24:N25"/>
    <mergeCell ref="E14:E15"/>
    <mergeCell ref="H14:H15"/>
    <mergeCell ref="N14:N15"/>
    <mergeCell ref="F13:F18"/>
    <mergeCell ref="N51:R51"/>
    <mergeCell ref="C52:R52"/>
    <mergeCell ref="E64:E67"/>
    <mergeCell ref="D78:D82"/>
    <mergeCell ref="H53:H55"/>
    <mergeCell ref="F44:F46"/>
    <mergeCell ref="E73:E77"/>
    <mergeCell ref="G73:G77"/>
    <mergeCell ref="E68:E71"/>
    <mergeCell ref="E58:E60"/>
    <mergeCell ref="N44:N45"/>
    <mergeCell ref="E48:E49"/>
    <mergeCell ref="N48:N49"/>
    <mergeCell ref="N75:N76"/>
    <mergeCell ref="F65:F67"/>
    <mergeCell ref="H65:H67"/>
    <mergeCell ref="N65:N67"/>
    <mergeCell ref="N127:N128"/>
    <mergeCell ref="N130:N131"/>
    <mergeCell ref="E88:E90"/>
    <mergeCell ref="H88:H90"/>
    <mergeCell ref="N88:N90"/>
    <mergeCell ref="F89:F90"/>
    <mergeCell ref="N103:N104"/>
    <mergeCell ref="E92:E94"/>
    <mergeCell ref="E95:E98"/>
    <mergeCell ref="F92:F94"/>
    <mergeCell ref="C122:R122"/>
    <mergeCell ref="C114:C115"/>
    <mergeCell ref="D114:D115"/>
    <mergeCell ref="D123:D125"/>
    <mergeCell ref="C121:I121"/>
    <mergeCell ref="N121:R121"/>
    <mergeCell ref="E105:E106"/>
    <mergeCell ref="H99:H101"/>
    <mergeCell ref="E99:E101"/>
    <mergeCell ref="E123:E125"/>
    <mergeCell ref="H123:H125"/>
    <mergeCell ref="N123:N125"/>
    <mergeCell ref="F114:F115"/>
    <mergeCell ref="E107:E108"/>
  </mergeCells>
  <printOptions horizontalCentered="1"/>
  <pageMargins left="0.78740157480314965" right="0.39370078740157483" top="0.39370078740157483" bottom="0.39370078740157483" header="0.31496062992125984" footer="0.31496062992125984"/>
  <pageSetup paperSize="9" scale="55" orientation="portrait" r:id="rId1"/>
  <rowBreaks count="2" manualBreakCount="2">
    <brk id="67" max="17" man="1"/>
    <brk id="136" max="1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0"/>
  <sheetViews>
    <sheetView topLeftCell="A126" zoomScaleNormal="100" zoomScaleSheetLayoutView="100" workbookViewId="0">
      <selection activeCell="U136" sqref="U136"/>
    </sheetView>
  </sheetViews>
  <sheetFormatPr defaultColWidth="9.140625" defaultRowHeight="12.75" x14ac:dyDescent="0.2"/>
  <cols>
    <col min="1" max="1" width="2.85546875" style="394" customWidth="1"/>
    <col min="2" max="2" width="3.140625" style="394" customWidth="1"/>
    <col min="3" max="3" width="2.85546875" style="394" customWidth="1"/>
    <col min="4" max="4" width="32.85546875" style="394" customWidth="1"/>
    <col min="5" max="5" width="3.7109375" style="394" customWidth="1"/>
    <col min="6" max="6" width="3.85546875" style="394" customWidth="1"/>
    <col min="7" max="7" width="8.5703125" style="394" customWidth="1"/>
    <col min="8" max="16" width="9.28515625" style="394" customWidth="1"/>
    <col min="17" max="17" width="39.28515625" style="394" customWidth="1"/>
    <col min="18" max="18" width="4.42578125" style="394" customWidth="1"/>
    <col min="19" max="19" width="4.5703125" style="394" customWidth="1"/>
    <col min="20" max="20" width="4.42578125" style="394" customWidth="1"/>
    <col min="21" max="21" width="38.140625" style="394" customWidth="1"/>
    <col min="22" max="16384" width="9.140625" style="394"/>
  </cols>
  <sheetData>
    <row r="1" spans="1:21" s="26" customFormat="1" ht="18" customHeight="1" x14ac:dyDescent="0.25">
      <c r="A1" s="295"/>
      <c r="B1" s="295"/>
      <c r="C1" s="295"/>
      <c r="D1" s="295"/>
      <c r="E1" s="467"/>
      <c r="F1" s="468"/>
      <c r="G1" s="469"/>
      <c r="H1" s="295"/>
      <c r="I1" s="295"/>
      <c r="J1" s="295"/>
      <c r="K1" s="295"/>
      <c r="L1" s="295"/>
      <c r="M1" s="295"/>
      <c r="N1" s="295"/>
      <c r="O1" s="295"/>
      <c r="P1" s="295"/>
      <c r="Q1" s="470"/>
      <c r="R1" s="471"/>
      <c r="S1" s="471"/>
      <c r="T1" s="471"/>
      <c r="U1" s="472" t="s">
        <v>179</v>
      </c>
    </row>
    <row r="2" spans="1:21" s="1" customFormat="1" ht="15.75" customHeight="1" x14ac:dyDescent="0.25">
      <c r="A2" s="203"/>
      <c r="B2" s="204"/>
      <c r="C2" s="203"/>
      <c r="E2" s="205"/>
      <c r="F2" s="206"/>
      <c r="G2" s="206"/>
      <c r="H2" s="207"/>
      <c r="I2" s="207"/>
      <c r="J2" s="207"/>
      <c r="K2" s="208"/>
      <c r="L2" s="208"/>
      <c r="M2" s="208"/>
      <c r="N2" s="208"/>
      <c r="O2" s="208"/>
      <c r="P2" s="208"/>
      <c r="Q2" s="449"/>
      <c r="R2" s="449"/>
      <c r="S2" s="449"/>
      <c r="T2" s="449"/>
      <c r="U2" s="449"/>
    </row>
    <row r="3" spans="1:21" s="1" customFormat="1" x14ac:dyDescent="0.25">
      <c r="A3" s="203"/>
      <c r="B3" s="204"/>
      <c r="C3" s="203"/>
      <c r="E3" s="205"/>
      <c r="F3" s="206"/>
      <c r="G3" s="206"/>
      <c r="H3" s="207"/>
      <c r="I3" s="207"/>
      <c r="J3" s="207"/>
      <c r="K3" s="208"/>
      <c r="L3" s="208"/>
      <c r="M3" s="208"/>
      <c r="N3" s="208"/>
      <c r="O3" s="208"/>
      <c r="P3" s="208"/>
      <c r="Q3" s="449"/>
      <c r="R3" s="449"/>
      <c r="S3" s="449"/>
      <c r="T3" s="449"/>
      <c r="U3" s="449"/>
    </row>
    <row r="4" spans="1:21" s="311" customFormat="1" ht="15.75" x14ac:dyDescent="0.25">
      <c r="A4" s="1091" t="s">
        <v>172</v>
      </c>
      <c r="B4" s="1091"/>
      <c r="C4" s="1091"/>
      <c r="D4" s="1091"/>
      <c r="E4" s="1091"/>
      <c r="F4" s="1091"/>
      <c r="G4" s="1091"/>
      <c r="H4" s="1091"/>
      <c r="I4" s="1091"/>
      <c r="J4" s="1091"/>
      <c r="K4" s="1091"/>
      <c r="L4" s="1091"/>
      <c r="M4" s="1091"/>
      <c r="N4" s="1091"/>
      <c r="O4" s="1091"/>
      <c r="P4" s="1091"/>
      <c r="Q4" s="1091"/>
      <c r="R4" s="1091"/>
      <c r="S4" s="1091"/>
      <c r="T4" s="1091"/>
      <c r="U4" s="1091"/>
    </row>
    <row r="5" spans="1:21" s="311" customFormat="1" ht="15.75" x14ac:dyDescent="0.25">
      <c r="A5" s="1092" t="s">
        <v>0</v>
      </c>
      <c r="B5" s="1092"/>
      <c r="C5" s="1092"/>
      <c r="D5" s="1092"/>
      <c r="E5" s="1092"/>
      <c r="F5" s="1092"/>
      <c r="G5" s="1092"/>
      <c r="H5" s="1092"/>
      <c r="I5" s="1092"/>
      <c r="J5" s="1092"/>
      <c r="K5" s="1092"/>
      <c r="L5" s="1092"/>
      <c r="M5" s="1092"/>
      <c r="N5" s="1092"/>
      <c r="O5" s="1092"/>
      <c r="P5" s="1092"/>
      <c r="Q5" s="1092"/>
      <c r="R5" s="1092"/>
      <c r="S5" s="1092"/>
      <c r="T5" s="1092"/>
      <c r="U5" s="1092"/>
    </row>
    <row r="6" spans="1:21" s="311" customFormat="1" ht="15.75" x14ac:dyDescent="0.25">
      <c r="A6" s="1093" t="s">
        <v>1</v>
      </c>
      <c r="B6" s="1093"/>
      <c r="C6" s="1093"/>
      <c r="D6" s="1093"/>
      <c r="E6" s="1093"/>
      <c r="F6" s="1093"/>
      <c r="G6" s="1093"/>
      <c r="H6" s="1093"/>
      <c r="I6" s="1093"/>
      <c r="J6" s="1093"/>
      <c r="K6" s="1093"/>
      <c r="L6" s="1093"/>
      <c r="M6" s="1093"/>
      <c r="N6" s="1093"/>
      <c r="O6" s="1093"/>
      <c r="P6" s="1093"/>
      <c r="Q6" s="1093"/>
      <c r="R6" s="1093"/>
      <c r="S6" s="1093"/>
      <c r="T6" s="1093"/>
      <c r="U6" s="1093"/>
    </row>
    <row r="7" spans="1:21" s="311" customFormat="1" ht="13.5" thickBot="1" x14ac:dyDescent="0.3">
      <c r="A7" s="1"/>
      <c r="B7" s="1"/>
      <c r="C7" s="1"/>
      <c r="D7" s="1"/>
      <c r="E7" s="1"/>
      <c r="F7" s="2"/>
      <c r="G7" s="206"/>
      <c r="H7" s="206"/>
      <c r="I7" s="206"/>
      <c r="J7" s="206"/>
      <c r="K7" s="206"/>
      <c r="L7" s="206"/>
      <c r="M7" s="206"/>
      <c r="N7" s="206"/>
      <c r="O7" s="206"/>
      <c r="P7" s="206"/>
      <c r="Q7" s="1094" t="s">
        <v>85</v>
      </c>
      <c r="R7" s="1094"/>
      <c r="S7" s="1094"/>
      <c r="T7" s="1094"/>
      <c r="U7" s="1496"/>
    </row>
    <row r="8" spans="1:21" s="311" customFormat="1" ht="33" customHeight="1" x14ac:dyDescent="0.25">
      <c r="A8" s="1497" t="s">
        <v>2</v>
      </c>
      <c r="B8" s="1500" t="s">
        <v>3</v>
      </c>
      <c r="C8" s="1500" t="s">
        <v>4</v>
      </c>
      <c r="D8" s="1503" t="s">
        <v>6</v>
      </c>
      <c r="E8" s="1500" t="s">
        <v>7</v>
      </c>
      <c r="F8" s="1512" t="s">
        <v>8</v>
      </c>
      <c r="G8" s="1515" t="s">
        <v>10</v>
      </c>
      <c r="H8" s="1518" t="s">
        <v>173</v>
      </c>
      <c r="I8" s="1509" t="s">
        <v>174</v>
      </c>
      <c r="J8" s="1521" t="s">
        <v>175</v>
      </c>
      <c r="K8" s="1518" t="s">
        <v>96</v>
      </c>
      <c r="L8" s="1509" t="s">
        <v>176</v>
      </c>
      <c r="M8" s="1521" t="s">
        <v>175</v>
      </c>
      <c r="N8" s="1506" t="s">
        <v>126</v>
      </c>
      <c r="O8" s="1509" t="s">
        <v>191</v>
      </c>
      <c r="P8" s="1521" t="s">
        <v>175</v>
      </c>
      <c r="Q8" s="1108" t="s">
        <v>11</v>
      </c>
      <c r="R8" s="1109"/>
      <c r="S8" s="1109"/>
      <c r="T8" s="1109"/>
      <c r="U8" s="452"/>
    </row>
    <row r="9" spans="1:21" s="311" customFormat="1" ht="18.75" customHeight="1" x14ac:dyDescent="0.25">
      <c r="A9" s="1498"/>
      <c r="B9" s="1501"/>
      <c r="C9" s="1501"/>
      <c r="D9" s="1504"/>
      <c r="E9" s="1501"/>
      <c r="F9" s="1513"/>
      <c r="G9" s="1516"/>
      <c r="H9" s="1519"/>
      <c r="I9" s="1510"/>
      <c r="J9" s="1522"/>
      <c r="K9" s="1519"/>
      <c r="L9" s="1510"/>
      <c r="M9" s="1522"/>
      <c r="N9" s="1507"/>
      <c r="O9" s="1510"/>
      <c r="P9" s="1522"/>
      <c r="Q9" s="1111" t="s">
        <v>6</v>
      </c>
      <c r="R9" s="1113" t="s">
        <v>177</v>
      </c>
      <c r="S9" s="1113"/>
      <c r="T9" s="1113"/>
      <c r="U9" s="453" t="s">
        <v>178</v>
      </c>
    </row>
    <row r="10" spans="1:21" s="311" customFormat="1" ht="65.25" customHeight="1" thickBot="1" x14ac:dyDescent="0.3">
      <c r="A10" s="1499"/>
      <c r="B10" s="1502"/>
      <c r="C10" s="1502"/>
      <c r="D10" s="1505"/>
      <c r="E10" s="1502"/>
      <c r="F10" s="1514"/>
      <c r="G10" s="1517"/>
      <c r="H10" s="1520"/>
      <c r="I10" s="1511"/>
      <c r="J10" s="1523"/>
      <c r="K10" s="1520"/>
      <c r="L10" s="1511"/>
      <c r="M10" s="1523"/>
      <c r="N10" s="1508"/>
      <c r="O10" s="1511"/>
      <c r="P10" s="1523"/>
      <c r="Q10" s="1112"/>
      <c r="R10" s="86" t="s">
        <v>97</v>
      </c>
      <c r="S10" s="454" t="s">
        <v>98</v>
      </c>
      <c r="T10" s="454" t="s">
        <v>127</v>
      </c>
      <c r="U10" s="455"/>
    </row>
    <row r="11" spans="1:21" s="3" customFormat="1" ht="13.5" customHeight="1" x14ac:dyDescent="0.2">
      <c r="A11" s="1115" t="s">
        <v>12</v>
      </c>
      <c r="B11" s="1116"/>
      <c r="C11" s="1116"/>
      <c r="D11" s="1116"/>
      <c r="E11" s="1116"/>
      <c r="F11" s="1116"/>
      <c r="G11" s="1116"/>
      <c r="H11" s="1116"/>
      <c r="I11" s="1116"/>
      <c r="J11" s="1116"/>
      <c r="K11" s="1116"/>
      <c r="L11" s="1116"/>
      <c r="M11" s="1116"/>
      <c r="N11" s="1116"/>
      <c r="O11" s="1116"/>
      <c r="P11" s="1116"/>
      <c r="Q11" s="1116"/>
      <c r="R11" s="1116"/>
      <c r="S11" s="1116"/>
      <c r="T11" s="1116"/>
      <c r="U11" s="1117"/>
    </row>
    <row r="12" spans="1:21" s="3" customFormat="1" x14ac:dyDescent="0.2">
      <c r="A12" s="1139" t="s">
        <v>13</v>
      </c>
      <c r="B12" s="1140"/>
      <c r="C12" s="1140"/>
      <c r="D12" s="1140"/>
      <c r="E12" s="1140"/>
      <c r="F12" s="1140"/>
      <c r="G12" s="1140"/>
      <c r="H12" s="1140"/>
      <c r="I12" s="1140"/>
      <c r="J12" s="1140"/>
      <c r="K12" s="1140"/>
      <c r="L12" s="1140"/>
      <c r="M12" s="1140"/>
      <c r="N12" s="1140"/>
      <c r="O12" s="1140"/>
      <c r="P12" s="1140"/>
      <c r="Q12" s="1140"/>
      <c r="R12" s="1140"/>
      <c r="S12" s="1140"/>
      <c r="T12" s="1140"/>
      <c r="U12" s="1141"/>
    </row>
    <row r="13" spans="1:21" s="311" customFormat="1" ht="15" customHeight="1" x14ac:dyDescent="0.25">
      <c r="A13" s="4" t="s">
        <v>14</v>
      </c>
      <c r="B13" s="1142" t="s">
        <v>15</v>
      </c>
      <c r="C13" s="1143"/>
      <c r="D13" s="1143"/>
      <c r="E13" s="1143"/>
      <c r="F13" s="1143"/>
      <c r="G13" s="1143"/>
      <c r="H13" s="1143"/>
      <c r="I13" s="1143"/>
      <c r="J13" s="1143"/>
      <c r="K13" s="1143"/>
      <c r="L13" s="1143"/>
      <c r="M13" s="1143"/>
      <c r="N13" s="1143"/>
      <c r="O13" s="1143"/>
      <c r="P13" s="1143"/>
      <c r="Q13" s="1143"/>
      <c r="R13" s="1143"/>
      <c r="S13" s="1143"/>
      <c r="T13" s="1143"/>
      <c r="U13" s="1144"/>
    </row>
    <row r="14" spans="1:21" s="311" customFormat="1" ht="14.25" customHeight="1" x14ac:dyDescent="0.25">
      <c r="A14" s="5" t="s">
        <v>14</v>
      </c>
      <c r="B14" s="6" t="s">
        <v>14</v>
      </c>
      <c r="C14" s="1145" t="s">
        <v>16</v>
      </c>
      <c r="D14" s="1146"/>
      <c r="E14" s="1146"/>
      <c r="F14" s="1146"/>
      <c r="G14" s="1146"/>
      <c r="H14" s="1146"/>
      <c r="I14" s="1146"/>
      <c r="J14" s="1146"/>
      <c r="K14" s="1146"/>
      <c r="L14" s="1146"/>
      <c r="M14" s="1146"/>
      <c r="N14" s="1146"/>
      <c r="O14" s="1146"/>
      <c r="P14" s="1146"/>
      <c r="Q14" s="1146"/>
      <c r="R14" s="1146"/>
      <c r="S14" s="1146"/>
      <c r="T14" s="1146"/>
      <c r="U14" s="1148"/>
    </row>
    <row r="15" spans="1:21" s="311" customFormat="1" ht="13.5" customHeight="1" x14ac:dyDescent="0.25">
      <c r="A15" s="7" t="s">
        <v>14</v>
      </c>
      <c r="B15" s="8" t="s">
        <v>14</v>
      </c>
      <c r="C15" s="9" t="s">
        <v>14</v>
      </c>
      <c r="D15" s="1478" t="s">
        <v>150</v>
      </c>
      <c r="E15" s="1149" t="s">
        <v>18</v>
      </c>
      <c r="F15" s="1480" t="s">
        <v>20</v>
      </c>
      <c r="G15" s="476" t="s">
        <v>23</v>
      </c>
      <c r="H15" s="51">
        <v>4744.3999999999996</v>
      </c>
      <c r="I15" s="128">
        <v>4744.3999999999996</v>
      </c>
      <c r="J15" s="45"/>
      <c r="K15" s="51">
        <v>5238.3999999999996</v>
      </c>
      <c r="L15" s="128">
        <v>5238.3999999999996</v>
      </c>
      <c r="M15" s="45"/>
      <c r="N15" s="51">
        <v>5238.3999999999996</v>
      </c>
      <c r="O15" s="123">
        <v>5238.3999999999996</v>
      </c>
      <c r="P15" s="198"/>
      <c r="Q15" s="477"/>
      <c r="R15" s="320"/>
      <c r="S15" s="321"/>
      <c r="T15" s="456"/>
      <c r="U15" s="491"/>
    </row>
    <row r="16" spans="1:21" s="311" customFormat="1" ht="12.75" customHeight="1" x14ac:dyDescent="0.25">
      <c r="A16" s="7"/>
      <c r="B16" s="8"/>
      <c r="C16" s="9"/>
      <c r="D16" s="1479"/>
      <c r="E16" s="1149"/>
      <c r="F16" s="1480"/>
      <c r="G16" s="50" t="s">
        <v>24</v>
      </c>
      <c r="H16" s="53">
        <v>494</v>
      </c>
      <c r="I16" s="124">
        <v>494</v>
      </c>
      <c r="J16" s="75"/>
      <c r="K16" s="53"/>
      <c r="L16" s="124"/>
      <c r="M16" s="75"/>
      <c r="N16" s="53"/>
      <c r="O16" s="124"/>
      <c r="P16" s="186"/>
      <c r="Q16" s="319"/>
      <c r="R16" s="320"/>
      <c r="S16" s="321"/>
      <c r="T16" s="456"/>
      <c r="U16" s="492"/>
    </row>
    <row r="17" spans="1:24" s="311" customFormat="1" ht="15" customHeight="1" x14ac:dyDescent="0.25">
      <c r="A17" s="7"/>
      <c r="B17" s="8"/>
      <c r="C17" s="9"/>
      <c r="D17" s="1188" t="s">
        <v>21</v>
      </c>
      <c r="E17" s="1149"/>
      <c r="F17" s="1480"/>
      <c r="G17" s="210"/>
      <c r="H17" s="147"/>
      <c r="I17" s="118"/>
      <c r="J17" s="402"/>
      <c r="K17" s="147"/>
      <c r="L17" s="118"/>
      <c r="M17" s="402"/>
      <c r="N17" s="51"/>
      <c r="O17" s="128"/>
      <c r="P17" s="198"/>
      <c r="Q17" s="1482" t="s">
        <v>103</v>
      </c>
      <c r="R17" s="226" t="s">
        <v>129</v>
      </c>
      <c r="S17" s="95" t="s">
        <v>129</v>
      </c>
      <c r="T17" s="226" t="s">
        <v>129</v>
      </c>
      <c r="U17" s="219"/>
    </row>
    <row r="18" spans="1:24" s="311" customFormat="1" ht="12.75" customHeight="1" x14ac:dyDescent="0.25">
      <c r="A18" s="7"/>
      <c r="B18" s="8"/>
      <c r="C18" s="9"/>
      <c r="D18" s="1154"/>
      <c r="E18" s="1149"/>
      <c r="F18" s="1480"/>
      <c r="G18" s="210"/>
      <c r="H18" s="51"/>
      <c r="I18" s="128"/>
      <c r="J18" s="45"/>
      <c r="K18" s="51"/>
      <c r="L18" s="128"/>
      <c r="M18" s="45"/>
      <c r="N18" s="51"/>
      <c r="O18" s="128"/>
      <c r="P18" s="198"/>
      <c r="Q18" s="1483"/>
      <c r="R18" s="227"/>
      <c r="S18" s="94"/>
      <c r="T18" s="227"/>
      <c r="U18" s="220"/>
    </row>
    <row r="19" spans="1:24" s="311" customFormat="1" ht="15.75" customHeight="1" x14ac:dyDescent="0.25">
      <c r="A19" s="7"/>
      <c r="B19" s="8"/>
      <c r="C19" s="9"/>
      <c r="D19" s="1157" t="s">
        <v>25</v>
      </c>
      <c r="E19" s="1149"/>
      <c r="F19" s="1480"/>
      <c r="G19" s="81"/>
      <c r="H19" s="53"/>
      <c r="I19" s="124"/>
      <c r="J19" s="186"/>
      <c r="K19" s="63"/>
      <c r="L19" s="128"/>
      <c r="M19" s="45"/>
      <c r="N19" s="51"/>
      <c r="O19" s="128"/>
      <c r="P19" s="198"/>
      <c r="Q19" s="1488" t="s">
        <v>103</v>
      </c>
      <c r="R19" s="226" t="s">
        <v>130</v>
      </c>
      <c r="S19" s="95" t="s">
        <v>130</v>
      </c>
      <c r="T19" s="226" t="s">
        <v>130</v>
      </c>
      <c r="U19" s="219"/>
    </row>
    <row r="20" spans="1:24" s="311" customFormat="1" ht="15" customHeight="1" thickBot="1" x14ac:dyDescent="0.3">
      <c r="A20" s="12"/>
      <c r="B20" s="13"/>
      <c r="C20" s="179"/>
      <c r="D20" s="1158"/>
      <c r="E20" s="1150"/>
      <c r="F20" s="1481"/>
      <c r="G20" s="371" t="s">
        <v>27</v>
      </c>
      <c r="H20" s="270">
        <f>H16+H15</f>
        <v>5238.3999999999996</v>
      </c>
      <c r="I20" s="303">
        <f>I16+I15</f>
        <v>5238.3999999999996</v>
      </c>
      <c r="J20" s="270"/>
      <c r="K20" s="187">
        <f>SUM(K15:K19)</f>
        <v>5238.3999999999996</v>
      </c>
      <c r="L20" s="155">
        <f>SUM(L15:L19)</f>
        <v>5238.3999999999996</v>
      </c>
      <c r="M20" s="48"/>
      <c r="N20" s="78">
        <f>SUM(N15:N19)</f>
        <v>5238.3999999999996</v>
      </c>
      <c r="O20" s="155">
        <f>SUM(O15:O19)</f>
        <v>5238.3999999999996</v>
      </c>
      <c r="P20" s="151">
        <f>SUM(P15:P19)</f>
        <v>0</v>
      </c>
      <c r="Q20" s="1489"/>
      <c r="R20" s="228"/>
      <c r="S20" s="96"/>
      <c r="T20" s="228"/>
      <c r="U20" s="221"/>
    </row>
    <row r="21" spans="1:24" s="311" customFormat="1" ht="15.75" customHeight="1" x14ac:dyDescent="0.25">
      <c r="A21" s="7" t="s">
        <v>14</v>
      </c>
      <c r="B21" s="8" t="s">
        <v>14</v>
      </c>
      <c r="C21" s="180" t="s">
        <v>28</v>
      </c>
      <c r="D21" s="1161" t="s">
        <v>149</v>
      </c>
      <c r="E21" s="323" t="s">
        <v>18</v>
      </c>
      <c r="F21" s="324" t="s">
        <v>20</v>
      </c>
      <c r="G21" s="367" t="s">
        <v>30</v>
      </c>
      <c r="H21" s="193">
        <v>121.9</v>
      </c>
      <c r="I21" s="473">
        <v>121.9</v>
      </c>
      <c r="J21" s="148"/>
      <c r="K21" s="193">
        <v>78.5</v>
      </c>
      <c r="L21" s="473">
        <v>78.5</v>
      </c>
      <c r="M21" s="148"/>
      <c r="N21" s="193">
        <v>78.5</v>
      </c>
      <c r="O21" s="473">
        <v>78.5</v>
      </c>
      <c r="P21" s="429"/>
      <c r="Q21" s="601"/>
      <c r="R21" s="298"/>
      <c r="S21" s="101"/>
      <c r="T21" s="298"/>
      <c r="U21" s="328"/>
    </row>
    <row r="22" spans="1:24" s="311" customFormat="1" ht="25.5" customHeight="1" x14ac:dyDescent="0.25">
      <c r="A22" s="7"/>
      <c r="B22" s="8"/>
      <c r="C22" s="180"/>
      <c r="D22" s="1495"/>
      <c r="E22" s="325"/>
      <c r="F22" s="581"/>
      <c r="G22" s="369" t="s">
        <v>35</v>
      </c>
      <c r="H22" s="75">
        <v>60.7</v>
      </c>
      <c r="I22" s="124">
        <v>60.7</v>
      </c>
      <c r="J22" s="75"/>
      <c r="K22" s="53"/>
      <c r="L22" s="124"/>
      <c r="M22" s="75"/>
      <c r="N22" s="53"/>
      <c r="O22" s="124"/>
      <c r="P22" s="186"/>
      <c r="Q22" s="329"/>
      <c r="R22" s="104"/>
      <c r="S22" s="108"/>
      <c r="T22" s="104"/>
      <c r="U22" s="322"/>
    </row>
    <row r="23" spans="1:24" s="311" customFormat="1" ht="26.25" customHeight="1" x14ac:dyDescent="0.25">
      <c r="A23" s="1132"/>
      <c r="B23" s="1133"/>
      <c r="C23" s="1134"/>
      <c r="D23" s="1135" t="s">
        <v>31</v>
      </c>
      <c r="E23" s="1137"/>
      <c r="F23" s="1491"/>
      <c r="G23" s="368"/>
      <c r="H23" s="45"/>
      <c r="I23" s="128"/>
      <c r="J23" s="45"/>
      <c r="K23" s="51"/>
      <c r="L23" s="128"/>
      <c r="M23" s="45"/>
      <c r="N23" s="51"/>
      <c r="O23" s="128"/>
      <c r="P23" s="198"/>
      <c r="Q23" s="611" t="s">
        <v>108</v>
      </c>
      <c r="R23" s="331" t="s">
        <v>131</v>
      </c>
      <c r="S23" s="121" t="s">
        <v>131</v>
      </c>
      <c r="T23" s="331" t="s">
        <v>131</v>
      </c>
      <c r="U23" s="493"/>
    </row>
    <row r="24" spans="1:24" s="311" customFormat="1" ht="16.5" customHeight="1" x14ac:dyDescent="0.25">
      <c r="A24" s="1132"/>
      <c r="B24" s="1133"/>
      <c r="C24" s="1134"/>
      <c r="D24" s="1136"/>
      <c r="E24" s="1137"/>
      <c r="F24" s="1491"/>
      <c r="G24" s="368"/>
      <c r="H24" s="45"/>
      <c r="I24" s="128"/>
      <c r="J24" s="45"/>
      <c r="K24" s="51"/>
      <c r="L24" s="128"/>
      <c r="M24" s="45"/>
      <c r="N24" s="51"/>
      <c r="O24" s="128"/>
      <c r="P24" s="198"/>
      <c r="Q24" s="329" t="s">
        <v>33</v>
      </c>
      <c r="R24" s="330">
        <v>150</v>
      </c>
      <c r="S24" s="241">
        <v>150</v>
      </c>
      <c r="T24" s="330">
        <v>150</v>
      </c>
      <c r="U24" s="322"/>
    </row>
    <row r="25" spans="1:24" s="311" customFormat="1" ht="20.25" customHeight="1" x14ac:dyDescent="0.25">
      <c r="A25" s="1132"/>
      <c r="B25" s="1133"/>
      <c r="C25" s="1134"/>
      <c r="D25" s="195" t="s">
        <v>34</v>
      </c>
      <c r="E25" s="1137"/>
      <c r="F25" s="1491"/>
      <c r="G25" s="368"/>
      <c r="H25" s="45"/>
      <c r="I25" s="128"/>
      <c r="J25" s="45"/>
      <c r="K25" s="51"/>
      <c r="L25" s="128"/>
      <c r="M25" s="45"/>
      <c r="N25" s="51"/>
      <c r="O25" s="128"/>
      <c r="P25" s="198"/>
      <c r="Q25" s="196" t="s">
        <v>91</v>
      </c>
      <c r="R25" s="229">
        <v>100</v>
      </c>
      <c r="S25" s="197">
        <v>100</v>
      </c>
      <c r="T25" s="229">
        <v>100</v>
      </c>
      <c r="U25" s="157"/>
    </row>
    <row r="26" spans="1:24" s="311" customFormat="1" ht="14.25" customHeight="1" x14ac:dyDescent="0.25">
      <c r="A26" s="583"/>
      <c r="B26" s="585"/>
      <c r="C26" s="588"/>
      <c r="D26" s="1492" t="s">
        <v>160</v>
      </c>
      <c r="E26" s="593"/>
      <c r="F26" s="581"/>
      <c r="G26" s="368"/>
      <c r="H26" s="45"/>
      <c r="I26" s="128"/>
      <c r="J26" s="45"/>
      <c r="K26" s="51"/>
      <c r="L26" s="128"/>
      <c r="M26" s="45"/>
      <c r="N26" s="51"/>
      <c r="O26" s="128"/>
      <c r="P26" s="198"/>
      <c r="Q26" s="1488" t="s">
        <v>161</v>
      </c>
      <c r="R26" s="273">
        <v>100</v>
      </c>
      <c r="S26" s="216"/>
      <c r="T26" s="273"/>
      <c r="U26" s="157"/>
    </row>
    <row r="27" spans="1:24" s="311" customFormat="1" ht="10.5" customHeight="1" x14ac:dyDescent="0.25">
      <c r="A27" s="583"/>
      <c r="B27" s="585"/>
      <c r="C27" s="588"/>
      <c r="D27" s="1189"/>
      <c r="E27" s="593"/>
      <c r="F27" s="581"/>
      <c r="G27" s="369"/>
      <c r="H27" s="75"/>
      <c r="I27" s="124"/>
      <c r="J27" s="75"/>
      <c r="K27" s="53"/>
      <c r="L27" s="124"/>
      <c r="M27" s="75"/>
      <c r="N27" s="53"/>
      <c r="O27" s="124"/>
      <c r="P27" s="186"/>
      <c r="Q27" s="1493"/>
      <c r="R27" s="415"/>
      <c r="S27" s="99"/>
      <c r="T27" s="92"/>
      <c r="U27" s="157"/>
    </row>
    <row r="28" spans="1:24" s="311" customFormat="1" ht="18" customHeight="1" thickBot="1" x14ac:dyDescent="0.3">
      <c r="A28" s="594"/>
      <c r="B28" s="586"/>
      <c r="C28" s="589"/>
      <c r="D28" s="370"/>
      <c r="E28" s="310"/>
      <c r="F28" s="589"/>
      <c r="G28" s="371" t="s">
        <v>27</v>
      </c>
      <c r="H28" s="187">
        <f>SUM(H21:H25)</f>
        <v>182.60000000000002</v>
      </c>
      <c r="I28" s="303">
        <f>SUM(I21:I25)</f>
        <v>182.60000000000002</v>
      </c>
      <c r="J28" s="270"/>
      <c r="K28" s="187">
        <f>SUM(K21:K25)</f>
        <v>78.5</v>
      </c>
      <c r="L28" s="155">
        <f>SUM(L21:L25)</f>
        <v>78.5</v>
      </c>
      <c r="M28" s="270"/>
      <c r="N28" s="187">
        <f>SUM(N21:N25)</f>
        <v>78.5</v>
      </c>
      <c r="O28" s="155">
        <f>SUM(O21:O25)</f>
        <v>78.5</v>
      </c>
      <c r="P28" s="414">
        <f>SUM(P21:P25)</f>
        <v>0</v>
      </c>
      <c r="Q28" s="731"/>
      <c r="R28" s="230"/>
      <c r="S28" s="100"/>
      <c r="T28" s="230"/>
      <c r="U28" s="223"/>
    </row>
    <row r="29" spans="1:24" s="311" customFormat="1" ht="15" customHeight="1" x14ac:dyDescent="0.25">
      <c r="A29" s="1163" t="s">
        <v>14</v>
      </c>
      <c r="B29" s="1164" t="s">
        <v>14</v>
      </c>
      <c r="C29" s="1175" t="s">
        <v>36</v>
      </c>
      <c r="D29" s="1177" t="s">
        <v>37</v>
      </c>
      <c r="E29" s="1178" t="s">
        <v>18</v>
      </c>
      <c r="F29" s="1494" t="s">
        <v>20</v>
      </c>
      <c r="G29" s="161" t="s">
        <v>23</v>
      </c>
      <c r="H29" s="193">
        <v>25.6</v>
      </c>
      <c r="I29" s="473">
        <v>25.6</v>
      </c>
      <c r="J29" s="429"/>
      <c r="K29" s="74">
        <v>32.1</v>
      </c>
      <c r="L29" s="123">
        <v>32.1</v>
      </c>
      <c r="M29" s="74"/>
      <c r="N29" s="76">
        <v>32.1</v>
      </c>
      <c r="O29" s="123">
        <v>32.1</v>
      </c>
      <c r="P29" s="82"/>
      <c r="Q29" s="572" t="s">
        <v>193</v>
      </c>
      <c r="R29" s="573">
        <v>100</v>
      </c>
      <c r="S29" s="574">
        <v>100</v>
      </c>
      <c r="T29" s="574">
        <v>100</v>
      </c>
      <c r="U29" s="1490"/>
    </row>
    <row r="30" spans="1:24" s="311" customFormat="1" ht="25.5" customHeight="1" x14ac:dyDescent="0.25">
      <c r="A30" s="1132"/>
      <c r="B30" s="1133"/>
      <c r="C30" s="1134"/>
      <c r="D30" s="1157"/>
      <c r="E30" s="1149"/>
      <c r="F30" s="1480"/>
      <c r="G30" s="163" t="s">
        <v>24</v>
      </c>
      <c r="H30" s="53">
        <v>6.6</v>
      </c>
      <c r="I30" s="124">
        <v>6.6</v>
      </c>
      <c r="J30" s="186"/>
      <c r="K30" s="75">
        <v>26.4</v>
      </c>
      <c r="L30" s="124">
        <v>26.4</v>
      </c>
      <c r="M30" s="75"/>
      <c r="N30" s="53"/>
      <c r="O30" s="124"/>
      <c r="P30" s="186"/>
      <c r="Q30" s="726" t="s">
        <v>192</v>
      </c>
      <c r="R30" s="445">
        <v>20</v>
      </c>
      <c r="S30" s="446">
        <v>80</v>
      </c>
      <c r="T30" s="457"/>
      <c r="U30" s="1452"/>
    </row>
    <row r="31" spans="1:24" s="311" customFormat="1" ht="15.75" customHeight="1" thickBot="1" x14ac:dyDescent="0.3">
      <c r="A31" s="1132"/>
      <c r="B31" s="1174"/>
      <c r="C31" s="1176"/>
      <c r="D31" s="1158"/>
      <c r="E31" s="1150"/>
      <c r="F31" s="1481"/>
      <c r="G31" s="366" t="s">
        <v>27</v>
      </c>
      <c r="H31" s="78">
        <f>H29+H30</f>
        <v>32.200000000000003</v>
      </c>
      <c r="I31" s="155">
        <f>SUM(I29:I30)</f>
        <v>32.200000000000003</v>
      </c>
      <c r="J31" s="160">
        <f t="shared" ref="J31:M31" si="0">SUM(J29:J30)</f>
        <v>0</v>
      </c>
      <c r="K31" s="563">
        <f t="shared" si="0"/>
        <v>58.5</v>
      </c>
      <c r="L31" s="155">
        <f>SUM(L29:L30)</f>
        <v>58.5</v>
      </c>
      <c r="M31" s="155">
        <f t="shared" si="0"/>
        <v>0</v>
      </c>
      <c r="N31" s="78">
        <f t="shared" ref="N31:O31" si="1">SUM(N29:N29)</f>
        <v>32.1</v>
      </c>
      <c r="O31" s="155">
        <f t="shared" si="1"/>
        <v>32.1</v>
      </c>
      <c r="P31" s="151">
        <f t="shared" ref="P31" si="2">SUM(P29:P29)</f>
        <v>0</v>
      </c>
      <c r="Q31" s="592"/>
      <c r="R31" s="218"/>
      <c r="S31" s="591"/>
      <c r="T31" s="218"/>
      <c r="U31" s="225"/>
    </row>
    <row r="32" spans="1:24" s="311" customFormat="1" ht="26.25" customHeight="1" x14ac:dyDescent="0.25">
      <c r="A32" s="1163" t="s">
        <v>14</v>
      </c>
      <c r="B32" s="1164" t="s">
        <v>14</v>
      </c>
      <c r="C32" s="1165" t="s">
        <v>38</v>
      </c>
      <c r="D32" s="1167" t="s">
        <v>184</v>
      </c>
      <c r="E32" s="1484" t="s">
        <v>40</v>
      </c>
      <c r="F32" s="1486">
        <v>5</v>
      </c>
      <c r="G32" s="335" t="s">
        <v>24</v>
      </c>
      <c r="H32" s="148">
        <v>728.1</v>
      </c>
      <c r="I32" s="554">
        <v>728.1</v>
      </c>
      <c r="J32" s="557"/>
      <c r="K32" s="558"/>
      <c r="L32" s="559"/>
      <c r="M32" s="560"/>
      <c r="N32" s="561"/>
      <c r="O32" s="559"/>
      <c r="P32" s="562"/>
      <c r="Q32" s="515" t="s">
        <v>182</v>
      </c>
      <c r="R32" s="277">
        <v>268</v>
      </c>
      <c r="S32" s="553"/>
      <c r="T32" s="525"/>
      <c r="U32" s="1476"/>
      <c r="V32" s="1438"/>
      <c r="W32" s="1438"/>
      <c r="X32" s="1438"/>
    </row>
    <row r="33" spans="1:21" s="311" customFormat="1" ht="33" customHeight="1" x14ac:dyDescent="0.25">
      <c r="A33" s="1132"/>
      <c r="B33" s="1133"/>
      <c r="C33" s="1166"/>
      <c r="D33" s="1153"/>
      <c r="E33" s="1485"/>
      <c r="F33" s="1271"/>
      <c r="G33" s="210"/>
      <c r="H33" s="45"/>
      <c r="I33" s="128"/>
      <c r="J33" s="45"/>
      <c r="K33" s="51"/>
      <c r="L33" s="128"/>
      <c r="M33" s="45"/>
      <c r="N33" s="85"/>
      <c r="O33" s="131"/>
      <c r="P33" s="130"/>
      <c r="Q33" s="612" t="s">
        <v>183</v>
      </c>
      <c r="R33" s="99">
        <v>12</v>
      </c>
      <c r="S33" s="99"/>
      <c r="T33" s="417"/>
      <c r="U33" s="1477"/>
    </row>
    <row r="34" spans="1:21" s="311" customFormat="1" ht="14.25" customHeight="1" thickBot="1" x14ac:dyDescent="0.3">
      <c r="A34" s="1132"/>
      <c r="B34" s="1133"/>
      <c r="C34" s="1166"/>
      <c r="D34" s="190"/>
      <c r="E34" s="441"/>
      <c r="F34" s="1487"/>
      <c r="G34" s="373" t="s">
        <v>27</v>
      </c>
      <c r="H34" s="150">
        <f t="shared" ref="H34:P34" si="3">SUM(H32:H32)</f>
        <v>728.1</v>
      </c>
      <c r="I34" s="474">
        <f t="shared" si="3"/>
        <v>728.1</v>
      </c>
      <c r="J34" s="474">
        <f t="shared" si="3"/>
        <v>0</v>
      </c>
      <c r="K34" s="78">
        <f t="shared" si="3"/>
        <v>0</v>
      </c>
      <c r="L34" s="155">
        <f t="shared" si="3"/>
        <v>0</v>
      </c>
      <c r="M34" s="155">
        <f t="shared" si="3"/>
        <v>0</v>
      </c>
      <c r="N34" s="78">
        <f t="shared" si="3"/>
        <v>0</v>
      </c>
      <c r="O34" s="155">
        <f t="shared" si="3"/>
        <v>0</v>
      </c>
      <c r="P34" s="151">
        <f t="shared" si="3"/>
        <v>0</v>
      </c>
      <c r="Q34" s="191"/>
      <c r="R34" s="100"/>
      <c r="S34" s="100"/>
      <c r="T34" s="459"/>
      <c r="U34" s="223"/>
    </row>
    <row r="35" spans="1:21" s="311" customFormat="1" ht="26.25" customHeight="1" x14ac:dyDescent="0.25">
      <c r="A35" s="1163" t="s">
        <v>14</v>
      </c>
      <c r="B35" s="1164" t="s">
        <v>14</v>
      </c>
      <c r="C35" s="1165" t="s">
        <v>19</v>
      </c>
      <c r="D35" s="1167" t="s">
        <v>194</v>
      </c>
      <c r="E35" s="1484"/>
      <c r="F35" s="1486">
        <v>6</v>
      </c>
      <c r="G35" s="335" t="s">
        <v>35</v>
      </c>
      <c r="H35" s="148">
        <v>1.9</v>
      </c>
      <c r="I35" s="554">
        <v>1.9</v>
      </c>
      <c r="J35" s="733"/>
      <c r="K35" s="558">
        <v>3.6</v>
      </c>
      <c r="L35" s="559">
        <v>3.6</v>
      </c>
      <c r="M35" s="734"/>
      <c r="N35" s="561"/>
      <c r="O35" s="559"/>
      <c r="P35" s="561"/>
      <c r="Q35" s="730" t="s">
        <v>195</v>
      </c>
      <c r="R35" s="101">
        <v>12</v>
      </c>
      <c r="S35" s="231">
        <v>22</v>
      </c>
      <c r="T35" s="525"/>
      <c r="U35" s="1444"/>
    </row>
    <row r="36" spans="1:21" s="311" customFormat="1" ht="41.25" customHeight="1" x14ac:dyDescent="0.25">
      <c r="A36" s="1132"/>
      <c r="B36" s="1133"/>
      <c r="C36" s="1166"/>
      <c r="D36" s="1153"/>
      <c r="E36" s="1485"/>
      <c r="F36" s="1271"/>
      <c r="G36" s="210"/>
      <c r="H36" s="45"/>
      <c r="I36" s="128"/>
      <c r="J36" s="45"/>
      <c r="K36" s="51"/>
      <c r="L36" s="128"/>
      <c r="M36" s="45"/>
      <c r="N36" s="85"/>
      <c r="O36" s="131"/>
      <c r="P36" s="130"/>
      <c r="Q36" s="727"/>
      <c r="R36" s="99"/>
      <c r="S36" s="99"/>
      <c r="T36" s="417"/>
      <c r="U36" s="1445"/>
    </row>
    <row r="37" spans="1:21" s="311" customFormat="1" ht="14.25" customHeight="1" thickBot="1" x14ac:dyDescent="0.3">
      <c r="A37" s="1132"/>
      <c r="B37" s="1133"/>
      <c r="C37" s="1166"/>
      <c r="D37" s="190"/>
      <c r="E37" s="441"/>
      <c r="F37" s="1487"/>
      <c r="G37" s="373" t="s">
        <v>27</v>
      </c>
      <c r="H37" s="150">
        <f t="shared" ref="H37:P37" si="4">SUM(H35:H35)</f>
        <v>1.9</v>
      </c>
      <c r="I37" s="474">
        <f t="shared" si="4"/>
        <v>1.9</v>
      </c>
      <c r="J37" s="474">
        <f t="shared" si="4"/>
        <v>0</v>
      </c>
      <c r="K37" s="78">
        <f t="shared" si="4"/>
        <v>3.6</v>
      </c>
      <c r="L37" s="155">
        <f t="shared" si="4"/>
        <v>3.6</v>
      </c>
      <c r="M37" s="155">
        <f t="shared" si="4"/>
        <v>0</v>
      </c>
      <c r="N37" s="78">
        <f t="shared" si="4"/>
        <v>0</v>
      </c>
      <c r="O37" s="155">
        <f t="shared" si="4"/>
        <v>0</v>
      </c>
      <c r="P37" s="151">
        <f t="shared" si="4"/>
        <v>0</v>
      </c>
      <c r="Q37" s="191"/>
      <c r="R37" s="100"/>
      <c r="S37" s="100"/>
      <c r="T37" s="459"/>
      <c r="U37" s="223"/>
    </row>
    <row r="38" spans="1:21" s="311" customFormat="1" ht="14.25" customHeight="1" thickBot="1" x14ac:dyDescent="0.3">
      <c r="A38" s="21" t="s">
        <v>14</v>
      </c>
      <c r="B38" s="22" t="s">
        <v>14</v>
      </c>
      <c r="C38" s="1192" t="s">
        <v>44</v>
      </c>
      <c r="D38" s="1192"/>
      <c r="E38" s="1192"/>
      <c r="F38" s="1192"/>
      <c r="G38" s="1192"/>
      <c r="H38" s="234">
        <f>H34+H31+H28+H20+H37</f>
        <v>6183.1999999999989</v>
      </c>
      <c r="I38" s="234">
        <f t="shared" ref="I38:P38" si="5">I34+I31+I28+I20+I37</f>
        <v>6183.1999999999989</v>
      </c>
      <c r="J38" s="234">
        <f t="shared" si="5"/>
        <v>0</v>
      </c>
      <c r="K38" s="234">
        <f>K34+K31+K28+K20+K37</f>
        <v>5379</v>
      </c>
      <c r="L38" s="234">
        <f t="shared" si="5"/>
        <v>5379</v>
      </c>
      <c r="M38" s="234">
        <f>M34+M31+M28+M20+M37</f>
        <v>0</v>
      </c>
      <c r="N38" s="234">
        <f t="shared" si="5"/>
        <v>5349</v>
      </c>
      <c r="O38" s="234">
        <f t="shared" si="5"/>
        <v>5349</v>
      </c>
      <c r="P38" s="234">
        <f t="shared" si="5"/>
        <v>0</v>
      </c>
      <c r="Q38" s="598"/>
      <c r="R38" s="599"/>
      <c r="S38" s="599"/>
      <c r="T38" s="599"/>
      <c r="U38" s="600"/>
    </row>
    <row r="39" spans="1:21" s="311" customFormat="1" ht="17.25" customHeight="1" thickBot="1" x14ac:dyDescent="0.3">
      <c r="A39" s="21" t="s">
        <v>14</v>
      </c>
      <c r="B39" s="22" t="s">
        <v>28</v>
      </c>
      <c r="C39" s="1197" t="s">
        <v>45</v>
      </c>
      <c r="D39" s="1198"/>
      <c r="E39" s="1198"/>
      <c r="F39" s="1198"/>
      <c r="G39" s="1198"/>
      <c r="H39" s="1198"/>
      <c r="I39" s="1198"/>
      <c r="J39" s="1198"/>
      <c r="K39" s="1198"/>
      <c r="L39" s="1198"/>
      <c r="M39" s="1198"/>
      <c r="N39" s="1198"/>
      <c r="O39" s="1198"/>
      <c r="P39" s="1198"/>
      <c r="Q39" s="1198"/>
      <c r="R39" s="1198"/>
      <c r="S39" s="1198"/>
      <c r="T39" s="1198"/>
      <c r="U39" s="1199"/>
    </row>
    <row r="40" spans="1:21" s="311" customFormat="1" ht="13.5" customHeight="1" x14ac:dyDescent="0.25">
      <c r="A40" s="1200" t="s">
        <v>14</v>
      </c>
      <c r="B40" s="1164" t="s">
        <v>28</v>
      </c>
      <c r="C40" s="1175" t="s">
        <v>14</v>
      </c>
      <c r="D40" s="1203" t="s">
        <v>93</v>
      </c>
      <c r="E40" s="374"/>
      <c r="F40" s="1175" t="s">
        <v>20</v>
      </c>
      <c r="G40" s="335" t="s">
        <v>30</v>
      </c>
      <c r="H40" s="148">
        <v>44.8</v>
      </c>
      <c r="I40" s="473">
        <v>44.8</v>
      </c>
      <c r="J40" s="148"/>
      <c r="K40" s="193">
        <v>47.8</v>
      </c>
      <c r="L40" s="473">
        <v>47.8</v>
      </c>
      <c r="M40" s="429"/>
      <c r="N40" s="148">
        <v>46.8</v>
      </c>
      <c r="O40" s="473">
        <v>46.8</v>
      </c>
      <c r="P40" s="429"/>
      <c r="Q40" s="337"/>
      <c r="R40" s="338"/>
      <c r="S40" s="339"/>
      <c r="T40" s="427"/>
      <c r="U40" s="494"/>
    </row>
    <row r="41" spans="1:21" s="311" customFormat="1" ht="13.5" customHeight="1" x14ac:dyDescent="0.25">
      <c r="A41" s="1201"/>
      <c r="B41" s="1133"/>
      <c r="C41" s="1134"/>
      <c r="D41" s="1524"/>
      <c r="E41" s="508"/>
      <c r="F41" s="1134"/>
      <c r="G41" s="162" t="s">
        <v>35</v>
      </c>
      <c r="H41" s="45">
        <v>0.5</v>
      </c>
      <c r="I41" s="128">
        <f>0.5</f>
        <v>0.5</v>
      </c>
      <c r="J41" s="480"/>
      <c r="K41" s="51"/>
      <c r="L41" s="484"/>
      <c r="M41" s="536"/>
      <c r="N41" s="45"/>
      <c r="O41" s="484"/>
      <c r="P41" s="536"/>
      <c r="Q41" s="336"/>
      <c r="R41" s="400"/>
      <c r="S41" s="309"/>
      <c r="T41" s="233"/>
      <c r="U41" s="618"/>
    </row>
    <row r="42" spans="1:21" s="311" customFormat="1" ht="13.5" customHeight="1" x14ac:dyDescent="0.25">
      <c r="A42" s="1201"/>
      <c r="B42" s="1133"/>
      <c r="C42" s="1134"/>
      <c r="D42" s="1524"/>
      <c r="E42" s="732"/>
      <c r="F42" s="1134"/>
      <c r="G42" s="210" t="s">
        <v>35</v>
      </c>
      <c r="H42" s="45">
        <v>2.4</v>
      </c>
      <c r="I42" s="128">
        <v>2.4</v>
      </c>
      <c r="J42" s="45"/>
      <c r="K42" s="51">
        <v>9.1999999999999993</v>
      </c>
      <c r="L42" s="128">
        <v>9.1999999999999993</v>
      </c>
      <c r="M42" s="198"/>
      <c r="N42" s="45">
        <v>9.1999999999999993</v>
      </c>
      <c r="O42" s="128">
        <v>9.1999999999999993</v>
      </c>
      <c r="P42" s="536"/>
      <c r="Q42" s="336"/>
      <c r="R42" s="400"/>
      <c r="S42" s="309"/>
      <c r="T42" s="233"/>
      <c r="U42" s="729"/>
    </row>
    <row r="43" spans="1:21" s="311" customFormat="1" ht="14.25" customHeight="1" x14ac:dyDescent="0.25">
      <c r="A43" s="1201"/>
      <c r="B43" s="1133"/>
      <c r="C43" s="1134"/>
      <c r="D43" s="1479"/>
      <c r="E43" s="375"/>
      <c r="F43" s="1134"/>
      <c r="G43" s="81" t="s">
        <v>42</v>
      </c>
      <c r="H43" s="75">
        <v>17.600000000000001</v>
      </c>
      <c r="I43" s="124">
        <v>17.600000000000001</v>
      </c>
      <c r="J43" s="75"/>
      <c r="K43" s="53"/>
      <c r="L43" s="124"/>
      <c r="M43" s="186"/>
      <c r="N43" s="75"/>
      <c r="O43" s="124"/>
      <c r="P43" s="186"/>
      <c r="Q43" s="340"/>
      <c r="R43" s="341"/>
      <c r="S43" s="302"/>
      <c r="T43" s="301"/>
      <c r="U43" s="621"/>
    </row>
    <row r="44" spans="1:21" s="311" customFormat="1" ht="16.5" customHeight="1" x14ac:dyDescent="0.25">
      <c r="A44" s="1201"/>
      <c r="B44" s="1133"/>
      <c r="C44" s="1134"/>
      <c r="D44" s="1087" t="s">
        <v>47</v>
      </c>
      <c r="E44" s="1222" t="s">
        <v>46</v>
      </c>
      <c r="F44" s="1134"/>
      <c r="G44" s="210"/>
      <c r="H44" s="45"/>
      <c r="I44" s="128"/>
      <c r="J44" s="45"/>
      <c r="K44" s="51"/>
      <c r="L44" s="128"/>
      <c r="M44" s="198"/>
      <c r="N44" s="45"/>
      <c r="O44" s="128"/>
      <c r="P44" s="198"/>
      <c r="Q44" s="336" t="s">
        <v>48</v>
      </c>
      <c r="R44" s="309">
        <v>1</v>
      </c>
      <c r="S44" s="233">
        <v>1</v>
      </c>
      <c r="T44" s="400">
        <v>1</v>
      </c>
      <c r="U44" s="1446"/>
    </row>
    <row r="45" spans="1:21" s="311" customFormat="1" ht="17.25" customHeight="1" x14ac:dyDescent="0.25">
      <c r="A45" s="1201"/>
      <c r="B45" s="1133"/>
      <c r="C45" s="1134"/>
      <c r="D45" s="1202"/>
      <c r="E45" s="1525"/>
      <c r="F45" s="1134"/>
      <c r="G45" s="210"/>
      <c r="H45" s="45"/>
      <c r="I45" s="128"/>
      <c r="J45" s="45"/>
      <c r="K45" s="51"/>
      <c r="L45" s="128"/>
      <c r="M45" s="198"/>
      <c r="N45" s="45"/>
      <c r="O45" s="128"/>
      <c r="P45" s="198"/>
      <c r="Q45" s="520"/>
      <c r="R45" s="521"/>
      <c r="S45" s="522"/>
      <c r="T45" s="341"/>
      <c r="U45" s="1447"/>
    </row>
    <row r="46" spans="1:21" s="311" customFormat="1" ht="31.5" customHeight="1" x14ac:dyDescent="0.25">
      <c r="A46" s="583"/>
      <c r="B46" s="585"/>
      <c r="C46" s="588"/>
      <c r="D46" s="83" t="s">
        <v>49</v>
      </c>
      <c r="E46" s="517" t="s">
        <v>92</v>
      </c>
      <c r="F46" s="588"/>
      <c r="G46" s="376"/>
      <c r="H46" s="45"/>
      <c r="I46" s="128"/>
      <c r="J46" s="45"/>
      <c r="K46" s="51"/>
      <c r="L46" s="128"/>
      <c r="M46" s="198"/>
      <c r="N46" s="45"/>
      <c r="O46" s="128"/>
      <c r="P46" s="198"/>
      <c r="Q46" s="518" t="s">
        <v>106</v>
      </c>
      <c r="R46" s="519">
        <v>1</v>
      </c>
      <c r="S46" s="116">
        <v>1</v>
      </c>
      <c r="T46" s="401">
        <v>1</v>
      </c>
      <c r="U46" s="514"/>
    </row>
    <row r="47" spans="1:21" s="311" customFormat="1" ht="39.75" customHeight="1" x14ac:dyDescent="0.25">
      <c r="A47" s="583"/>
      <c r="B47" s="585"/>
      <c r="C47" s="596"/>
      <c r="D47" s="249" t="s">
        <v>114</v>
      </c>
      <c r="E47" s="377"/>
      <c r="F47" s="588"/>
      <c r="G47" s="210"/>
      <c r="H47" s="45"/>
      <c r="I47" s="128"/>
      <c r="J47" s="45"/>
      <c r="K47" s="51"/>
      <c r="L47" s="128"/>
      <c r="M47" s="198"/>
      <c r="N47" s="45"/>
      <c r="O47" s="128"/>
      <c r="P47" s="198"/>
      <c r="Q47" s="251" t="s">
        <v>165</v>
      </c>
      <c r="R47" s="253">
        <v>12</v>
      </c>
      <c r="S47" s="254"/>
      <c r="T47" s="237"/>
      <c r="U47" s="618"/>
    </row>
    <row r="48" spans="1:21" s="311" customFormat="1" ht="24" customHeight="1" x14ac:dyDescent="0.25">
      <c r="A48" s="583"/>
      <c r="B48" s="585"/>
      <c r="C48" s="596"/>
      <c r="D48" s="60" t="s">
        <v>132</v>
      </c>
      <c r="E48" s="378"/>
      <c r="F48" s="608"/>
      <c r="G48" s="379"/>
      <c r="H48" s="75"/>
      <c r="I48" s="124"/>
      <c r="J48" s="75"/>
      <c r="K48" s="53"/>
      <c r="L48" s="124"/>
      <c r="M48" s="186"/>
      <c r="N48" s="75"/>
      <c r="O48" s="124"/>
      <c r="P48" s="186"/>
      <c r="Q48" s="342" t="s">
        <v>133</v>
      </c>
      <c r="R48" s="199">
        <v>200</v>
      </c>
      <c r="S48" s="106">
        <v>200</v>
      </c>
      <c r="T48" s="237">
        <v>200</v>
      </c>
      <c r="U48" s="618"/>
    </row>
    <row r="49" spans="1:22" s="311" customFormat="1" ht="15.75" customHeight="1" thickBot="1" x14ac:dyDescent="0.3">
      <c r="A49" s="583"/>
      <c r="B49" s="585"/>
      <c r="C49" s="620"/>
      <c r="D49" s="334"/>
      <c r="E49" s="380"/>
      <c r="F49" s="333"/>
      <c r="G49" s="366" t="s">
        <v>27</v>
      </c>
      <c r="H49" s="78">
        <f>SUM(H40:H48)</f>
        <v>65.3</v>
      </c>
      <c r="I49" s="155">
        <f>SUM(I40:I48)</f>
        <v>65.3</v>
      </c>
      <c r="J49" s="155">
        <f>SUM(J40:J48)</f>
        <v>0</v>
      </c>
      <c r="K49" s="78">
        <f t="shared" ref="K49:P49" si="6">SUM(K40:K48)</f>
        <v>57</v>
      </c>
      <c r="L49" s="155">
        <f t="shared" ref="L49:M49" si="7">SUM(L40:L48)</f>
        <v>57</v>
      </c>
      <c r="M49" s="155">
        <f t="shared" si="7"/>
        <v>0</v>
      </c>
      <c r="N49" s="78">
        <f t="shared" ref="N49:O49" si="8">SUM(N40:N48)</f>
        <v>56</v>
      </c>
      <c r="O49" s="155">
        <f t="shared" si="8"/>
        <v>56</v>
      </c>
      <c r="P49" s="48">
        <f t="shared" si="6"/>
        <v>0</v>
      </c>
      <c r="Q49" s="307"/>
      <c r="R49" s="218"/>
      <c r="S49" s="591"/>
      <c r="T49" s="218"/>
      <c r="U49" s="225"/>
    </row>
    <row r="50" spans="1:22" s="311" customFormat="1" ht="13.5" thickBot="1" x14ac:dyDescent="0.3">
      <c r="A50" s="27" t="s">
        <v>14</v>
      </c>
      <c r="B50" s="22" t="s">
        <v>28</v>
      </c>
      <c r="C50" s="1192" t="s">
        <v>44</v>
      </c>
      <c r="D50" s="1192"/>
      <c r="E50" s="1192"/>
      <c r="F50" s="1192"/>
      <c r="G50" s="1193"/>
      <c r="H50" s="234">
        <f>H49</f>
        <v>65.3</v>
      </c>
      <c r="I50" s="475">
        <f>I49</f>
        <v>65.3</v>
      </c>
      <c r="J50" s="475">
        <f>J49</f>
        <v>0</v>
      </c>
      <c r="K50" s="234">
        <f t="shared" ref="K50:P50" si="9">K49</f>
        <v>57</v>
      </c>
      <c r="L50" s="475">
        <f t="shared" ref="L50:N50" si="10">L49</f>
        <v>57</v>
      </c>
      <c r="M50" s="475">
        <f t="shared" si="10"/>
        <v>0</v>
      </c>
      <c r="N50" s="234">
        <f t="shared" si="10"/>
        <v>56</v>
      </c>
      <c r="O50" s="475">
        <f t="shared" ref="O50" si="11">O49</f>
        <v>56</v>
      </c>
      <c r="P50" s="532">
        <f t="shared" si="9"/>
        <v>0</v>
      </c>
      <c r="Q50" s="1194"/>
      <c r="R50" s="1195"/>
      <c r="S50" s="1195"/>
      <c r="T50" s="1195"/>
      <c r="U50" s="1196"/>
    </row>
    <row r="51" spans="1:22" s="311" customFormat="1" ht="16.5" customHeight="1" thickBot="1" x14ac:dyDescent="0.3">
      <c r="A51" s="21" t="s">
        <v>14</v>
      </c>
      <c r="B51" s="22" t="s">
        <v>36</v>
      </c>
      <c r="C51" s="1197" t="s">
        <v>50</v>
      </c>
      <c r="D51" s="1198"/>
      <c r="E51" s="1198"/>
      <c r="F51" s="1198"/>
      <c r="G51" s="1198"/>
      <c r="H51" s="1198"/>
      <c r="I51" s="1198"/>
      <c r="J51" s="1198"/>
      <c r="K51" s="1198"/>
      <c r="L51" s="1198"/>
      <c r="M51" s="1198"/>
      <c r="N51" s="1198"/>
      <c r="O51" s="1198"/>
      <c r="P51" s="1198"/>
      <c r="Q51" s="1198"/>
      <c r="R51" s="1198"/>
      <c r="S51" s="1198"/>
      <c r="T51" s="1198"/>
      <c r="U51" s="1199"/>
    </row>
    <row r="52" spans="1:22" s="311" customFormat="1" ht="14.25" customHeight="1" x14ac:dyDescent="0.25">
      <c r="A52" s="582" t="s">
        <v>14</v>
      </c>
      <c r="B52" s="584" t="s">
        <v>36</v>
      </c>
      <c r="C52" s="587" t="s">
        <v>14</v>
      </c>
      <c r="D52" s="177" t="s">
        <v>89</v>
      </c>
      <c r="E52" s="339"/>
      <c r="F52" s="19">
        <v>6</v>
      </c>
      <c r="G52" s="335" t="s">
        <v>30</v>
      </c>
      <c r="H52" s="148">
        <v>35.200000000000003</v>
      </c>
      <c r="I52" s="473">
        <v>35.200000000000003</v>
      </c>
      <c r="J52" s="148"/>
      <c r="K52" s="193">
        <v>182.2</v>
      </c>
      <c r="L52" s="473">
        <v>182.2</v>
      </c>
      <c r="M52" s="148"/>
      <c r="N52" s="193">
        <v>72.2</v>
      </c>
      <c r="O52" s="473">
        <v>72.2</v>
      </c>
      <c r="P52" s="429"/>
      <c r="Q52" s="337"/>
      <c r="R52" s="346"/>
      <c r="S52" s="607"/>
      <c r="T52" s="460"/>
      <c r="U52" s="509"/>
    </row>
    <row r="53" spans="1:22" s="311" customFormat="1" ht="14.25" customHeight="1" x14ac:dyDescent="0.25">
      <c r="A53" s="583"/>
      <c r="B53" s="585"/>
      <c r="C53" s="588"/>
      <c r="D53" s="345"/>
      <c r="E53" s="309"/>
      <c r="F53" s="308"/>
      <c r="G53" s="81" t="s">
        <v>42</v>
      </c>
      <c r="H53" s="75">
        <v>10</v>
      </c>
      <c r="I53" s="124">
        <v>10</v>
      </c>
      <c r="J53" s="75"/>
      <c r="K53" s="53">
        <v>90</v>
      </c>
      <c r="L53" s="124">
        <v>90</v>
      </c>
      <c r="M53" s="75"/>
      <c r="N53" s="53"/>
      <c r="O53" s="124"/>
      <c r="P53" s="186"/>
      <c r="Q53" s="336"/>
      <c r="R53" s="83"/>
      <c r="S53" s="603"/>
      <c r="T53" s="461"/>
      <c r="U53" s="510"/>
    </row>
    <row r="54" spans="1:22" s="311" customFormat="1" ht="20.25" customHeight="1" x14ac:dyDescent="0.25">
      <c r="A54" s="583"/>
      <c r="B54" s="585"/>
      <c r="C54" s="588"/>
      <c r="D54" s="60" t="s">
        <v>52</v>
      </c>
      <c r="E54" s="1221" t="s">
        <v>53</v>
      </c>
      <c r="F54" s="308"/>
      <c r="G54" s="210"/>
      <c r="H54" s="51"/>
      <c r="I54" s="128"/>
      <c r="J54" s="198"/>
      <c r="K54" s="51"/>
      <c r="L54" s="128"/>
      <c r="M54" s="45"/>
      <c r="N54" s="51"/>
      <c r="O54" s="128"/>
      <c r="P54" s="198"/>
      <c r="Q54" s="25" t="s">
        <v>104</v>
      </c>
      <c r="R54" s="252">
        <v>17</v>
      </c>
      <c r="S54" s="381">
        <v>17</v>
      </c>
      <c r="T54" s="462">
        <v>17</v>
      </c>
      <c r="U54" s="511"/>
    </row>
    <row r="55" spans="1:22" s="311" customFormat="1" ht="30" customHeight="1" x14ac:dyDescent="0.25">
      <c r="A55" s="583"/>
      <c r="B55" s="585"/>
      <c r="C55" s="588"/>
      <c r="D55" s="183" t="s">
        <v>54</v>
      </c>
      <c r="E55" s="1223"/>
      <c r="F55" s="308"/>
      <c r="G55" s="382"/>
      <c r="H55" s="51"/>
      <c r="I55" s="128"/>
      <c r="J55" s="198"/>
      <c r="K55" s="51"/>
      <c r="L55" s="128"/>
      <c r="M55" s="45"/>
      <c r="N55" s="51"/>
      <c r="O55" s="128"/>
      <c r="P55" s="198"/>
      <c r="Q55" s="25" t="s">
        <v>167</v>
      </c>
      <c r="R55" s="141" t="s">
        <v>134</v>
      </c>
      <c r="S55" s="142" t="s">
        <v>134</v>
      </c>
      <c r="T55" s="463" t="s">
        <v>134</v>
      </c>
      <c r="U55" s="512"/>
    </row>
    <row r="56" spans="1:22" s="311" customFormat="1" ht="19.5" customHeight="1" x14ac:dyDescent="0.25">
      <c r="A56" s="583"/>
      <c r="B56" s="585"/>
      <c r="C56" s="588"/>
      <c r="D56" s="1259" t="s">
        <v>166</v>
      </c>
      <c r="E56" s="383"/>
      <c r="F56" s="308"/>
      <c r="G56" s="162"/>
      <c r="H56" s="51"/>
      <c r="I56" s="128"/>
      <c r="J56" s="198"/>
      <c r="K56" s="51"/>
      <c r="L56" s="128"/>
      <c r="M56" s="45"/>
      <c r="N56" s="51"/>
      <c r="O56" s="128"/>
      <c r="P56" s="198"/>
      <c r="Q56" s="189" t="s">
        <v>135</v>
      </c>
      <c r="R56" s="104">
        <v>3</v>
      </c>
      <c r="S56" s="108"/>
      <c r="T56" s="10">
        <v>1</v>
      </c>
      <c r="U56" s="157"/>
    </row>
    <row r="57" spans="1:22" s="311" customFormat="1" ht="26.25" customHeight="1" x14ac:dyDescent="0.25">
      <c r="A57" s="583"/>
      <c r="B57" s="585"/>
      <c r="C57" s="588"/>
      <c r="D57" s="1087"/>
      <c r="E57" s="383"/>
      <c r="F57" s="308"/>
      <c r="G57" s="162"/>
      <c r="H57" s="51"/>
      <c r="I57" s="128"/>
      <c r="J57" s="198"/>
      <c r="K57" s="51"/>
      <c r="L57" s="128"/>
      <c r="M57" s="45"/>
      <c r="N57" s="51"/>
      <c r="O57" s="128"/>
      <c r="P57" s="198"/>
      <c r="Q57" s="271" t="s">
        <v>84</v>
      </c>
      <c r="R57" s="272"/>
      <c r="S57" s="243">
        <v>3</v>
      </c>
      <c r="T57" s="464"/>
      <c r="U57" s="157"/>
      <c r="V57" s="447"/>
    </row>
    <row r="58" spans="1:22" s="311" customFormat="1" ht="29.25" customHeight="1" x14ac:dyDescent="0.25">
      <c r="A58" s="583"/>
      <c r="B58" s="585"/>
      <c r="C58" s="588"/>
      <c r="D58" s="1459"/>
      <c r="E58" s="383"/>
      <c r="F58" s="308"/>
      <c r="G58" s="163"/>
      <c r="H58" s="53"/>
      <c r="I58" s="124"/>
      <c r="J58" s="75"/>
      <c r="K58" s="53"/>
      <c r="L58" s="124"/>
      <c r="M58" s="75"/>
      <c r="N58" s="53"/>
      <c r="O58" s="124"/>
      <c r="P58" s="186"/>
      <c r="Q58" s="344"/>
      <c r="R58" s="92"/>
      <c r="S58" s="99"/>
      <c r="T58" s="156"/>
      <c r="U58" s="157"/>
      <c r="V58" s="447"/>
    </row>
    <row r="59" spans="1:22" s="311" customFormat="1" ht="15.75" customHeight="1" thickBot="1" x14ac:dyDescent="0.3">
      <c r="A59" s="583"/>
      <c r="B59" s="585"/>
      <c r="C59" s="620"/>
      <c r="D59" s="334"/>
      <c r="E59" s="380"/>
      <c r="F59" s="333"/>
      <c r="G59" s="366" t="s">
        <v>27</v>
      </c>
      <c r="H59" s="78">
        <f>SUM(H52:H58)</f>
        <v>45.2</v>
      </c>
      <c r="I59" s="155">
        <f>SUM(I52:I58)</f>
        <v>45.2</v>
      </c>
      <c r="J59" s="48"/>
      <c r="K59" s="78">
        <f t="shared" ref="K59:P59" si="12">SUM(K51:K58)</f>
        <v>272.2</v>
      </c>
      <c r="L59" s="155">
        <f t="shared" ref="L59:M59" si="13">SUM(L51:L58)</f>
        <v>272.2</v>
      </c>
      <c r="M59" s="155">
        <f t="shared" si="13"/>
        <v>0</v>
      </c>
      <c r="N59" s="78">
        <f t="shared" ref="N59:O59" si="14">SUM(N51:N58)</f>
        <v>72.2</v>
      </c>
      <c r="O59" s="155">
        <f t="shared" si="14"/>
        <v>72.2</v>
      </c>
      <c r="P59" s="151">
        <f t="shared" si="12"/>
        <v>0</v>
      </c>
      <c r="Q59" s="307"/>
      <c r="R59" s="218"/>
      <c r="S59" s="591"/>
      <c r="T59" s="218"/>
      <c r="U59" s="225"/>
    </row>
    <row r="60" spans="1:22" s="311" customFormat="1" ht="9.75" customHeight="1" x14ac:dyDescent="0.2">
      <c r="A60" s="582" t="s">
        <v>14</v>
      </c>
      <c r="B60" s="584" t="s">
        <v>36</v>
      </c>
      <c r="C60" s="587" t="s">
        <v>28</v>
      </c>
      <c r="D60" s="1245" t="s">
        <v>55</v>
      </c>
      <c r="E60" s="430"/>
      <c r="F60" s="19"/>
      <c r="G60" s="335"/>
      <c r="H60" s="193"/>
      <c r="I60" s="473"/>
      <c r="J60" s="148"/>
      <c r="K60" s="193"/>
      <c r="L60" s="473"/>
      <c r="M60" s="429"/>
      <c r="N60" s="193"/>
      <c r="O60" s="473"/>
      <c r="P60" s="533"/>
      <c r="Q60" s="431"/>
      <c r="R60" s="101"/>
      <c r="S60" s="101"/>
      <c r="T60" s="458"/>
      <c r="U60" s="328"/>
    </row>
    <row r="61" spans="1:22" s="311" customFormat="1" ht="16.5" customHeight="1" x14ac:dyDescent="0.2">
      <c r="A61" s="583"/>
      <c r="B61" s="585"/>
      <c r="C61" s="588"/>
      <c r="D61" s="1256"/>
      <c r="E61" s="435"/>
      <c r="F61" s="434"/>
      <c r="G61" s="406"/>
      <c r="H61" s="53"/>
      <c r="I61" s="124"/>
      <c r="J61" s="75"/>
      <c r="K61" s="53"/>
      <c r="L61" s="124"/>
      <c r="M61" s="186"/>
      <c r="N61" s="75"/>
      <c r="O61" s="124"/>
      <c r="P61" s="534"/>
      <c r="Q61" s="433"/>
      <c r="R61" s="114"/>
      <c r="S61" s="114"/>
      <c r="T61" s="20"/>
      <c r="U61" s="133"/>
    </row>
    <row r="62" spans="1:22" s="311" customFormat="1" ht="18" customHeight="1" x14ac:dyDescent="0.25">
      <c r="A62" s="7"/>
      <c r="B62" s="8"/>
      <c r="C62" s="180"/>
      <c r="D62" s="1153" t="s">
        <v>117</v>
      </c>
      <c r="E62" s="182" t="s">
        <v>39</v>
      </c>
      <c r="F62" s="238">
        <v>4</v>
      </c>
      <c r="G62" s="385" t="s">
        <v>35</v>
      </c>
      <c r="H62" s="240">
        <v>17.600000000000001</v>
      </c>
      <c r="I62" s="481">
        <v>17.600000000000001</v>
      </c>
      <c r="J62" s="478"/>
      <c r="K62" s="443"/>
      <c r="L62" s="486"/>
      <c r="M62" s="485"/>
      <c r="N62" s="165"/>
      <c r="O62" s="164"/>
      <c r="P62" s="212"/>
      <c r="Q62" s="348" t="s">
        <v>94</v>
      </c>
      <c r="R62" s="274">
        <v>1</v>
      </c>
      <c r="S62" s="113"/>
      <c r="T62" s="274"/>
      <c r="U62" s="157"/>
    </row>
    <row r="63" spans="1:22" s="311" customFormat="1" ht="15.75" customHeight="1" x14ac:dyDescent="0.25">
      <c r="A63" s="7"/>
      <c r="B63" s="8"/>
      <c r="C63" s="180"/>
      <c r="D63" s="1153"/>
      <c r="E63" s="1463" t="s">
        <v>158</v>
      </c>
      <c r="F63" s="588">
        <v>6</v>
      </c>
      <c r="G63" s="386" t="s">
        <v>109</v>
      </c>
      <c r="H63" s="235">
        <v>66.7</v>
      </c>
      <c r="I63" s="482">
        <v>66.7</v>
      </c>
      <c r="J63" s="352"/>
      <c r="K63" s="235">
        <v>22</v>
      </c>
      <c r="L63" s="482">
        <v>22</v>
      </c>
      <c r="M63" s="737"/>
      <c r="N63" s="45"/>
      <c r="O63" s="128"/>
      <c r="P63" s="421"/>
      <c r="Q63" s="1227" t="s">
        <v>128</v>
      </c>
      <c r="R63" s="351">
        <v>50</v>
      </c>
      <c r="S63" s="135">
        <v>100</v>
      </c>
      <c r="T63" s="351"/>
      <c r="U63" s="157"/>
    </row>
    <row r="64" spans="1:22" s="311" customFormat="1" ht="15.75" customHeight="1" x14ac:dyDescent="0.25">
      <c r="A64" s="7"/>
      <c r="B64" s="8"/>
      <c r="C64" s="180"/>
      <c r="D64" s="1153"/>
      <c r="E64" s="1463"/>
      <c r="F64" s="588"/>
      <c r="G64" s="386" t="s">
        <v>30</v>
      </c>
      <c r="H64" s="235"/>
      <c r="I64" s="482"/>
      <c r="J64" s="352"/>
      <c r="K64" s="235">
        <v>55</v>
      </c>
      <c r="L64" s="482">
        <v>55</v>
      </c>
      <c r="M64" s="738"/>
      <c r="N64" s="45"/>
      <c r="O64" s="128"/>
      <c r="P64" s="421"/>
      <c r="Q64" s="1227"/>
      <c r="R64" s="92"/>
      <c r="S64" s="99"/>
      <c r="T64" s="92"/>
      <c r="U64" s="157"/>
    </row>
    <row r="65" spans="1:21" s="311" customFormat="1" ht="22.5" customHeight="1" x14ac:dyDescent="0.25">
      <c r="A65" s="7"/>
      <c r="B65" s="8"/>
      <c r="C65" s="180"/>
      <c r="D65" s="1224"/>
      <c r="E65" s="1226"/>
      <c r="F65" s="606"/>
      <c r="G65" s="387" t="s">
        <v>42</v>
      </c>
      <c r="H65" s="450"/>
      <c r="I65" s="483"/>
      <c r="J65" s="479"/>
      <c r="K65" s="451">
        <v>41.3</v>
      </c>
      <c r="L65" s="487">
        <v>41.3</v>
      </c>
      <c r="M65" s="739"/>
      <c r="N65" s="75"/>
      <c r="O65" s="124"/>
      <c r="P65" s="534"/>
      <c r="Q65" s="1460"/>
      <c r="R65" s="109"/>
      <c r="S65" s="114"/>
      <c r="T65" s="109"/>
      <c r="U65" s="133"/>
    </row>
    <row r="66" spans="1:21" s="311" customFormat="1" ht="28.5" customHeight="1" x14ac:dyDescent="0.25">
      <c r="A66" s="583"/>
      <c r="B66" s="585"/>
      <c r="C66" s="588"/>
      <c r="D66" s="1188" t="s">
        <v>56</v>
      </c>
      <c r="E66" s="1240" t="s">
        <v>57</v>
      </c>
      <c r="F66" s="588">
        <v>6</v>
      </c>
      <c r="G66" s="384" t="s">
        <v>30</v>
      </c>
      <c r="H66" s="51">
        <v>150</v>
      </c>
      <c r="I66" s="128">
        <v>150</v>
      </c>
      <c r="J66" s="480"/>
      <c r="K66" s="51">
        <v>155</v>
      </c>
      <c r="L66" s="128">
        <v>155</v>
      </c>
      <c r="M66" s="198"/>
      <c r="N66" s="45">
        <v>150</v>
      </c>
      <c r="O66" s="128">
        <v>150</v>
      </c>
      <c r="P66" s="421"/>
      <c r="Q66" s="432" t="s">
        <v>188</v>
      </c>
      <c r="R66" s="413" t="s">
        <v>196</v>
      </c>
      <c r="S66" s="121" t="s">
        <v>159</v>
      </c>
      <c r="T66" s="331" t="s">
        <v>159</v>
      </c>
      <c r="U66" s="1450"/>
    </row>
    <row r="67" spans="1:21" s="311" customFormat="1" ht="20.25" customHeight="1" x14ac:dyDescent="0.25">
      <c r="A67" s="583"/>
      <c r="B67" s="585"/>
      <c r="C67" s="588"/>
      <c r="D67" s="1153"/>
      <c r="E67" s="1241"/>
      <c r="F67" s="588"/>
      <c r="G67" s="210"/>
      <c r="H67" s="51"/>
      <c r="I67" s="128"/>
      <c r="J67" s="45"/>
      <c r="K67" s="51"/>
      <c r="L67" s="128"/>
      <c r="M67" s="198"/>
      <c r="N67" s="45"/>
      <c r="O67" s="128"/>
      <c r="P67" s="421"/>
      <c r="Q67" s="169" t="s">
        <v>197</v>
      </c>
      <c r="R67" s="350">
        <v>150</v>
      </c>
      <c r="S67" s="112">
        <v>185</v>
      </c>
      <c r="T67" s="350">
        <v>185</v>
      </c>
      <c r="U67" s="1451"/>
    </row>
    <row r="68" spans="1:21" s="311" customFormat="1" ht="28.5" customHeight="1" x14ac:dyDescent="0.25">
      <c r="A68" s="583"/>
      <c r="B68" s="585"/>
      <c r="C68" s="588"/>
      <c r="D68" s="1153"/>
      <c r="E68" s="1241"/>
      <c r="F68" s="588"/>
      <c r="G68" s="210"/>
      <c r="H68" s="51"/>
      <c r="I68" s="128"/>
      <c r="J68" s="45"/>
      <c r="K68" s="51"/>
      <c r="L68" s="128"/>
      <c r="M68" s="198"/>
      <c r="N68" s="45"/>
      <c r="O68" s="128"/>
      <c r="P68" s="421"/>
      <c r="Q68" s="717" t="s">
        <v>204</v>
      </c>
      <c r="R68" s="350">
        <v>100</v>
      </c>
      <c r="S68" s="112">
        <v>100</v>
      </c>
      <c r="T68" s="350">
        <v>100</v>
      </c>
      <c r="U68" s="1451"/>
    </row>
    <row r="69" spans="1:21" s="311" customFormat="1" ht="27" customHeight="1" x14ac:dyDescent="0.25">
      <c r="A69" s="583"/>
      <c r="B69" s="585"/>
      <c r="C69" s="588"/>
      <c r="D69" s="1153"/>
      <c r="E69" s="1241"/>
      <c r="F69" s="588"/>
      <c r="G69" s="81"/>
      <c r="H69" s="53"/>
      <c r="I69" s="740"/>
      <c r="J69" s="741"/>
      <c r="K69" s="53"/>
      <c r="L69" s="124"/>
      <c r="M69" s="186"/>
      <c r="N69" s="75"/>
      <c r="O69" s="124"/>
      <c r="P69" s="534"/>
      <c r="Q69" s="735" t="s">
        <v>198</v>
      </c>
      <c r="R69" s="109">
        <v>436</v>
      </c>
      <c r="S69" s="114"/>
      <c r="T69" s="109"/>
      <c r="U69" s="1451"/>
    </row>
    <row r="70" spans="1:21" s="311" customFormat="1" ht="12" customHeight="1" x14ac:dyDescent="0.25">
      <c r="A70" s="7"/>
      <c r="B70" s="8"/>
      <c r="C70" s="180"/>
      <c r="D70" s="1188" t="s">
        <v>86</v>
      </c>
      <c r="E70" s="578" t="s">
        <v>39</v>
      </c>
      <c r="F70" s="28">
        <v>5</v>
      </c>
      <c r="G70" s="405" t="s">
        <v>42</v>
      </c>
      <c r="H70" s="291">
        <f>477.8</f>
        <v>477.8</v>
      </c>
      <c r="I70" s="291">
        <f>477.8</f>
        <v>477.8</v>
      </c>
      <c r="J70" s="742"/>
      <c r="K70" s="51">
        <f>492.4+350</f>
        <v>842.4</v>
      </c>
      <c r="L70" s="123">
        <f>492.4+350</f>
        <v>842.4</v>
      </c>
      <c r="M70" s="198"/>
      <c r="N70" s="421">
        <v>487.6</v>
      </c>
      <c r="O70" s="421">
        <v>487.6</v>
      </c>
      <c r="P70" s="421"/>
      <c r="Q70" s="1249" t="s">
        <v>118</v>
      </c>
      <c r="R70" s="273">
        <v>100</v>
      </c>
      <c r="S70" s="216"/>
      <c r="T70" s="273"/>
      <c r="U70" s="1446" t="s">
        <v>214</v>
      </c>
    </row>
    <row r="71" spans="1:21" s="311" customFormat="1" ht="14.25" customHeight="1" x14ac:dyDescent="0.25">
      <c r="A71" s="7"/>
      <c r="B71" s="8"/>
      <c r="C71" s="180"/>
      <c r="D71" s="1153"/>
      <c r="E71" s="579"/>
      <c r="F71" s="308"/>
      <c r="G71" s="405" t="s">
        <v>64</v>
      </c>
      <c r="H71" s="291">
        <f>54.4+19.9</f>
        <v>74.3</v>
      </c>
      <c r="I71" s="722">
        <f>54.4+19.9-54.4-19</f>
        <v>0.89999999999999858</v>
      </c>
      <c r="J71" s="743">
        <f>I71-H71</f>
        <v>-73.400000000000006</v>
      </c>
      <c r="K71" s="51">
        <f>96.8+24.7</f>
        <v>121.5</v>
      </c>
      <c r="L71" s="128">
        <f>96.8+24.7</f>
        <v>121.5</v>
      </c>
      <c r="M71" s="198"/>
      <c r="N71" s="421">
        <f>10.6+21.8</f>
        <v>32.4</v>
      </c>
      <c r="O71" s="555">
        <f>10.6+21.8+54.4+19</f>
        <v>105.8</v>
      </c>
      <c r="P71" s="555">
        <f>O71-N71</f>
        <v>73.400000000000006</v>
      </c>
      <c r="Q71" s="1249"/>
      <c r="R71" s="92"/>
      <c r="S71" s="99"/>
      <c r="T71" s="92"/>
      <c r="U71" s="1449"/>
    </row>
    <row r="72" spans="1:21" s="311" customFormat="1" ht="15.75" customHeight="1" x14ac:dyDescent="0.25">
      <c r="A72" s="7"/>
      <c r="B72" s="8"/>
      <c r="C72" s="180"/>
      <c r="D72" s="1153"/>
      <c r="E72" s="1464" t="s">
        <v>158</v>
      </c>
      <c r="F72" s="608"/>
      <c r="G72" s="405" t="s">
        <v>121</v>
      </c>
      <c r="H72" s="291">
        <f>273.4+245.5-30-19.9+615.8</f>
        <v>1084.8</v>
      </c>
      <c r="I72" s="722">
        <f>273.4+245.5-30-19.9+615.8-243.4-615.8-200</f>
        <v>25.600000000000023</v>
      </c>
      <c r="J72" s="744">
        <f>I72-H72</f>
        <v>-1059.1999999999998</v>
      </c>
      <c r="K72" s="51">
        <f>480.2-19.9+862.2</f>
        <v>1322.5</v>
      </c>
      <c r="L72" s="484">
        <f>480.2-19.9+862.2+243.4</f>
        <v>1565.9</v>
      </c>
      <c r="M72" s="536">
        <f>L72-K72</f>
        <v>243.40000000000009</v>
      </c>
      <c r="N72" s="421">
        <f>120.1+246.4</f>
        <v>366.5</v>
      </c>
      <c r="O72" s="555">
        <f>120.1+246.4+615.8+200</f>
        <v>1182.3</v>
      </c>
      <c r="P72" s="555">
        <f>O72-N72</f>
        <v>815.8</v>
      </c>
      <c r="Q72" s="1461"/>
      <c r="R72" s="92"/>
      <c r="S72" s="99"/>
      <c r="T72" s="92"/>
      <c r="U72" s="1449"/>
    </row>
    <row r="73" spans="1:21" s="311" customFormat="1" ht="15.75" customHeight="1" x14ac:dyDescent="0.25">
      <c r="A73" s="442"/>
      <c r="B73" s="8"/>
      <c r="C73" s="180"/>
      <c r="D73" s="603"/>
      <c r="E73" s="1465"/>
      <c r="F73" s="608"/>
      <c r="G73" s="405" t="s">
        <v>187</v>
      </c>
      <c r="H73" s="291">
        <v>30</v>
      </c>
      <c r="I73" s="291">
        <v>30</v>
      </c>
      <c r="J73" s="744"/>
      <c r="K73" s="51"/>
      <c r="L73" s="128"/>
      <c r="M73" s="536"/>
      <c r="N73" s="555"/>
      <c r="O73" s="484"/>
      <c r="P73" s="555"/>
      <c r="Q73" s="1461"/>
      <c r="R73" s="92"/>
      <c r="S73" s="99"/>
      <c r="T73" s="92"/>
      <c r="U73" s="1449"/>
    </row>
    <row r="74" spans="1:21" s="311" customFormat="1" ht="13.5" customHeight="1" x14ac:dyDescent="0.25">
      <c r="A74" s="442"/>
      <c r="B74" s="8"/>
      <c r="C74" s="180"/>
      <c r="D74" s="605"/>
      <c r="E74" s="1466"/>
      <c r="F74" s="608"/>
      <c r="G74" s="405" t="s">
        <v>30</v>
      </c>
      <c r="H74" s="291">
        <v>34.200000000000003</v>
      </c>
      <c r="I74" s="291">
        <v>34.200000000000003</v>
      </c>
      <c r="J74" s="744"/>
      <c r="K74" s="51">
        <v>14.6</v>
      </c>
      <c r="L74" s="128">
        <v>14.6</v>
      </c>
      <c r="M74" s="198"/>
      <c r="N74" s="421"/>
      <c r="O74" s="128"/>
      <c r="P74" s="198"/>
      <c r="Q74" s="1462"/>
      <c r="R74" s="109"/>
      <c r="S74" s="114"/>
      <c r="T74" s="109"/>
      <c r="U74" s="1447"/>
    </row>
    <row r="75" spans="1:21" s="311" customFormat="1" ht="19.5" customHeight="1" x14ac:dyDescent="0.25">
      <c r="A75" s="1206"/>
      <c r="B75" s="1209"/>
      <c r="C75" s="1469"/>
      <c r="D75" s="1471" t="s">
        <v>144</v>
      </c>
      <c r="E75" s="523" t="s">
        <v>39</v>
      </c>
      <c r="F75" s="1170"/>
      <c r="G75" s="405" t="s">
        <v>35</v>
      </c>
      <c r="H75" s="291">
        <f>80</f>
        <v>80</v>
      </c>
      <c r="I75" s="291">
        <f>80</f>
        <v>80</v>
      </c>
      <c r="J75" s="744"/>
      <c r="K75" s="51"/>
      <c r="L75" s="128"/>
      <c r="M75" s="198"/>
      <c r="N75" s="421"/>
      <c r="O75" s="128"/>
      <c r="P75" s="198"/>
      <c r="Q75" s="524" t="s">
        <v>116</v>
      </c>
      <c r="R75" s="778" t="s">
        <v>212</v>
      </c>
      <c r="S75" s="412">
        <v>100</v>
      </c>
      <c r="T75" s="529"/>
      <c r="U75" s="780"/>
    </row>
    <row r="76" spans="1:21" s="311" customFormat="1" ht="18" customHeight="1" x14ac:dyDescent="0.25">
      <c r="A76" s="1206"/>
      <c r="B76" s="1209"/>
      <c r="C76" s="1469"/>
      <c r="D76" s="1471"/>
      <c r="E76" s="523"/>
      <c r="F76" s="1170"/>
      <c r="G76" s="405" t="s">
        <v>119</v>
      </c>
      <c r="H76" s="291">
        <f>16.7+47.6+399.3+75-350</f>
        <v>188.60000000000002</v>
      </c>
      <c r="I76" s="722">
        <f>16.7+47.6+399.3+75-350-22</f>
        <v>166.60000000000002</v>
      </c>
      <c r="J76" s="744">
        <f>I76-H76</f>
        <v>-22</v>
      </c>
      <c r="K76" s="51"/>
      <c r="L76" s="128"/>
      <c r="M76" s="536"/>
      <c r="N76" s="45"/>
      <c r="O76" s="484"/>
      <c r="P76" s="555"/>
      <c r="Q76" s="1467" t="s">
        <v>102</v>
      </c>
      <c r="R76" s="1458" t="s">
        <v>209</v>
      </c>
      <c r="S76" s="556">
        <v>100</v>
      </c>
      <c r="T76" s="214"/>
      <c r="U76" s="1455" t="s">
        <v>219</v>
      </c>
    </row>
    <row r="77" spans="1:21" s="311" customFormat="1" ht="18" customHeight="1" x14ac:dyDescent="0.25">
      <c r="A77" s="1206"/>
      <c r="B77" s="1209"/>
      <c r="C77" s="1469"/>
      <c r="D77" s="1471"/>
      <c r="E77" s="523"/>
      <c r="F77" s="1170"/>
      <c r="G77" s="405" t="s">
        <v>109</v>
      </c>
      <c r="H77" s="51"/>
      <c r="I77" s="722"/>
      <c r="J77" s="744"/>
      <c r="K77" s="147">
        <v>250</v>
      </c>
      <c r="L77" s="118">
        <v>250</v>
      </c>
      <c r="M77" s="198"/>
      <c r="N77" s="45"/>
      <c r="O77" s="128"/>
      <c r="P77" s="421"/>
      <c r="Q77" s="1468"/>
      <c r="R77" s="1258"/>
      <c r="S77" s="309"/>
      <c r="T77" s="214"/>
      <c r="U77" s="1456"/>
    </row>
    <row r="78" spans="1:21" s="311" customFormat="1" ht="22.5" customHeight="1" x14ac:dyDescent="0.25">
      <c r="A78" s="1207"/>
      <c r="B78" s="1210"/>
      <c r="C78" s="1469"/>
      <c r="D78" s="1472"/>
      <c r="E78" s="1229" t="s">
        <v>61</v>
      </c>
      <c r="F78" s="1474"/>
      <c r="G78" s="405"/>
      <c r="H78" s="128"/>
      <c r="I78" s="291"/>
      <c r="J78" s="742"/>
      <c r="K78" s="62"/>
      <c r="L78" s="128"/>
      <c r="M78" s="198"/>
      <c r="N78" s="45"/>
      <c r="O78" s="128"/>
      <c r="P78" s="421"/>
      <c r="Q78" s="1468"/>
      <c r="R78" s="347"/>
      <c r="S78" s="309"/>
      <c r="T78" s="214"/>
      <c r="U78" s="1456"/>
    </row>
    <row r="79" spans="1:21" s="311" customFormat="1" ht="42" customHeight="1" x14ac:dyDescent="0.25">
      <c r="A79" s="1208"/>
      <c r="B79" s="1211"/>
      <c r="C79" s="1469"/>
      <c r="D79" s="1473"/>
      <c r="E79" s="1475"/>
      <c r="F79" s="1474"/>
      <c r="G79" s="405"/>
      <c r="H79" s="128"/>
      <c r="I79" s="128"/>
      <c r="J79" s="45"/>
      <c r="K79" s="62"/>
      <c r="L79" s="128"/>
      <c r="M79" s="198"/>
      <c r="N79" s="45"/>
      <c r="O79" s="128"/>
      <c r="P79" s="198"/>
      <c r="Q79" s="275"/>
      <c r="R79" s="276"/>
      <c r="S79" s="302"/>
      <c r="T79" s="411"/>
      <c r="U79" s="1457"/>
    </row>
    <row r="80" spans="1:21" s="311" customFormat="1" ht="24" customHeight="1" x14ac:dyDescent="0.25">
      <c r="A80" s="1208"/>
      <c r="B80" s="1211"/>
      <c r="C80" s="1469"/>
      <c r="D80" s="1233" t="s">
        <v>152</v>
      </c>
      <c r="E80" s="437" t="s">
        <v>39</v>
      </c>
      <c r="F80" s="609"/>
      <c r="G80" s="405"/>
      <c r="H80" s="51"/>
      <c r="I80" s="484"/>
      <c r="J80" s="480"/>
      <c r="K80" s="51"/>
      <c r="L80" s="128"/>
      <c r="M80" s="198"/>
      <c r="N80" s="45"/>
      <c r="O80" s="128"/>
      <c r="P80" s="198"/>
      <c r="Q80" s="1236" t="s">
        <v>189</v>
      </c>
      <c r="R80" s="556" t="s">
        <v>210</v>
      </c>
      <c r="S80" s="774" t="s">
        <v>211</v>
      </c>
      <c r="T80" s="199">
        <v>100</v>
      </c>
      <c r="U80" s="1446" t="s">
        <v>215</v>
      </c>
    </row>
    <row r="81" spans="1:21" s="311" customFormat="1" ht="14.25" customHeight="1" x14ac:dyDescent="0.25">
      <c r="A81" s="1208"/>
      <c r="B81" s="1211"/>
      <c r="C81" s="1469"/>
      <c r="D81" s="1233"/>
      <c r="E81" s="1532" t="s">
        <v>153</v>
      </c>
      <c r="F81" s="609"/>
      <c r="G81" s="576"/>
      <c r="H81" s="147"/>
      <c r="I81" s="118"/>
      <c r="J81" s="402"/>
      <c r="K81" s="51"/>
      <c r="L81" s="484"/>
      <c r="M81" s="536"/>
      <c r="N81" s="45"/>
      <c r="O81" s="128"/>
      <c r="P81" s="198"/>
      <c r="Q81" s="1531"/>
      <c r="R81" s="309"/>
      <c r="S81" s="309"/>
      <c r="T81" s="400"/>
      <c r="U81" s="1449"/>
    </row>
    <row r="82" spans="1:21" s="311" customFormat="1" ht="12.75" customHeight="1" x14ac:dyDescent="0.25">
      <c r="A82" s="1208"/>
      <c r="B82" s="1211"/>
      <c r="C82" s="1469"/>
      <c r="D82" s="1233"/>
      <c r="E82" s="1533"/>
      <c r="F82" s="609"/>
      <c r="G82" s="405"/>
      <c r="H82" s="51"/>
      <c r="I82" s="128"/>
      <c r="J82" s="45"/>
      <c r="K82" s="147"/>
      <c r="L82" s="118"/>
      <c r="M82" s="110"/>
      <c r="N82" s="45"/>
      <c r="O82" s="128"/>
      <c r="P82" s="198"/>
      <c r="Q82" s="1531"/>
      <c r="R82" s="309"/>
      <c r="S82" s="309"/>
      <c r="T82" s="400"/>
      <c r="U82" s="1449"/>
    </row>
    <row r="83" spans="1:21" s="311" customFormat="1" ht="67.5" customHeight="1" x14ac:dyDescent="0.25">
      <c r="A83" s="1208"/>
      <c r="B83" s="1211"/>
      <c r="C83" s="1469"/>
      <c r="D83" s="1234"/>
      <c r="E83" s="1534"/>
      <c r="F83" s="609"/>
      <c r="G83" s="405"/>
      <c r="H83" s="51"/>
      <c r="I83" s="128"/>
      <c r="J83" s="45"/>
      <c r="K83" s="51"/>
      <c r="L83" s="128"/>
      <c r="M83" s="198"/>
      <c r="N83" s="45"/>
      <c r="O83" s="128"/>
      <c r="P83" s="198"/>
      <c r="Q83" s="407"/>
      <c r="R83" s="302"/>
      <c r="S83" s="302"/>
      <c r="T83" s="341"/>
      <c r="U83" s="1447"/>
    </row>
    <row r="84" spans="1:21" s="311" customFormat="1" ht="61.5" customHeight="1" x14ac:dyDescent="0.25">
      <c r="A84" s="1208"/>
      <c r="B84" s="1211"/>
      <c r="C84" s="1469"/>
      <c r="D84" s="1157" t="s">
        <v>155</v>
      </c>
      <c r="E84" s="437" t="s">
        <v>39</v>
      </c>
      <c r="F84" s="609"/>
      <c r="G84" s="126"/>
      <c r="H84" s="51"/>
      <c r="I84" s="484"/>
      <c r="J84" s="480"/>
      <c r="K84" s="51"/>
      <c r="L84" s="128"/>
      <c r="M84" s="198"/>
      <c r="N84" s="45"/>
      <c r="O84" s="128"/>
      <c r="P84" s="198"/>
      <c r="Q84" s="1249" t="s">
        <v>190</v>
      </c>
      <c r="R84" s="745" t="s">
        <v>199</v>
      </c>
      <c r="S84" s="719" t="s">
        <v>213</v>
      </c>
      <c r="T84" s="400">
        <v>100</v>
      </c>
      <c r="U84" s="1446" t="s">
        <v>218</v>
      </c>
    </row>
    <row r="85" spans="1:21" s="311" customFormat="1" ht="72" customHeight="1" x14ac:dyDescent="0.25">
      <c r="A85" s="1208"/>
      <c r="B85" s="1211"/>
      <c r="C85" s="1469"/>
      <c r="D85" s="1157"/>
      <c r="E85" s="775" t="s">
        <v>153</v>
      </c>
      <c r="F85" s="440"/>
      <c r="G85" s="408"/>
      <c r="H85" s="51"/>
      <c r="I85" s="128"/>
      <c r="J85" s="45"/>
      <c r="K85" s="51"/>
      <c r="L85" s="484"/>
      <c r="M85" s="783"/>
      <c r="N85" s="75"/>
      <c r="O85" s="124"/>
      <c r="P85" s="186"/>
      <c r="Q85" s="1535"/>
      <c r="R85" s="570"/>
      <c r="S85" s="309"/>
      <c r="T85" s="409"/>
      <c r="U85" s="1452"/>
    </row>
    <row r="86" spans="1:21" s="311" customFormat="1" ht="15.75" customHeight="1" thickBot="1" x14ac:dyDescent="0.3">
      <c r="A86" s="1208"/>
      <c r="B86" s="1211"/>
      <c r="C86" s="1470"/>
      <c r="D86" s="334"/>
      <c r="E86" s="380"/>
      <c r="F86" s="333"/>
      <c r="G86" s="366" t="s">
        <v>27</v>
      </c>
      <c r="H86" s="78">
        <f t="shared" ref="H86:P86" si="15">SUM(H62:H85)</f>
        <v>2204</v>
      </c>
      <c r="I86" s="155">
        <f t="shared" si="15"/>
        <v>1049.4000000000001</v>
      </c>
      <c r="J86" s="736">
        <f t="shared" si="15"/>
        <v>-1154.5999999999999</v>
      </c>
      <c r="K86" s="78">
        <f t="shared" si="15"/>
        <v>2824.2999999999997</v>
      </c>
      <c r="L86" s="155">
        <f t="shared" si="15"/>
        <v>3067.7000000000003</v>
      </c>
      <c r="M86" s="782">
        <f t="shared" si="15"/>
        <v>243.40000000000009</v>
      </c>
      <c r="N86" s="270">
        <f t="shared" si="15"/>
        <v>1036.5</v>
      </c>
      <c r="O86" s="303">
        <f t="shared" si="15"/>
        <v>1925.6999999999998</v>
      </c>
      <c r="P86" s="414">
        <f t="shared" si="15"/>
        <v>889.19999999999993</v>
      </c>
      <c r="Q86" s="781"/>
      <c r="R86" s="218"/>
      <c r="S86" s="779"/>
      <c r="T86" s="218"/>
      <c r="U86" s="1453"/>
    </row>
    <row r="87" spans="1:21" s="311" customFormat="1" ht="14.25" customHeight="1" x14ac:dyDescent="0.25">
      <c r="A87" s="32" t="s">
        <v>14</v>
      </c>
      <c r="B87" s="33" t="s">
        <v>36</v>
      </c>
      <c r="C87" s="617" t="s">
        <v>36</v>
      </c>
      <c r="D87" s="604" t="s">
        <v>143</v>
      </c>
      <c r="E87" s="617" t="s">
        <v>39</v>
      </c>
      <c r="F87" s="587">
        <v>5</v>
      </c>
      <c r="G87" s="335" t="s">
        <v>42</v>
      </c>
      <c r="H87" s="193">
        <f>254.6-30.6</f>
        <v>224</v>
      </c>
      <c r="I87" s="473">
        <f>254.6-30.6</f>
        <v>224</v>
      </c>
      <c r="J87" s="148"/>
      <c r="K87" s="193">
        <f>96+58.7</f>
        <v>154.69999999999999</v>
      </c>
      <c r="L87" s="473">
        <f>96+58.7</f>
        <v>154.69999999999999</v>
      </c>
      <c r="M87" s="148"/>
      <c r="N87" s="193">
        <v>500</v>
      </c>
      <c r="O87" s="473">
        <v>500</v>
      </c>
      <c r="P87" s="429"/>
      <c r="Q87" s="356"/>
      <c r="R87" s="357"/>
      <c r="S87" s="357"/>
      <c r="T87" s="356"/>
      <c r="U87" s="616"/>
    </row>
    <row r="88" spans="1:21" s="311" customFormat="1" ht="15" customHeight="1" x14ac:dyDescent="0.25">
      <c r="A88" s="613"/>
      <c r="B88" s="614"/>
      <c r="C88" s="610"/>
      <c r="D88" s="355"/>
      <c r="E88" s="610"/>
      <c r="F88" s="308"/>
      <c r="G88" s="210" t="s">
        <v>119</v>
      </c>
      <c r="H88" s="51">
        <v>79.7</v>
      </c>
      <c r="I88" s="128">
        <v>79.7</v>
      </c>
      <c r="J88" s="45"/>
      <c r="K88" s="51"/>
      <c r="L88" s="128"/>
      <c r="M88" s="45"/>
      <c r="N88" s="51"/>
      <c r="O88" s="128"/>
      <c r="P88" s="198"/>
      <c r="Q88" s="353"/>
      <c r="R88" s="602"/>
      <c r="S88" s="602"/>
      <c r="T88" s="353"/>
      <c r="U88" s="513"/>
    </row>
    <row r="89" spans="1:21" s="311" customFormat="1" ht="15" customHeight="1" x14ac:dyDescent="0.25">
      <c r="A89" s="613"/>
      <c r="B89" s="614"/>
      <c r="C89" s="610"/>
      <c r="D89" s="355"/>
      <c r="E89" s="610"/>
      <c r="F89" s="308"/>
      <c r="G89" s="210" t="s">
        <v>35</v>
      </c>
      <c r="H89" s="51">
        <v>30.6</v>
      </c>
      <c r="I89" s="128">
        <v>30.6</v>
      </c>
      <c r="J89" s="45"/>
      <c r="K89" s="51"/>
      <c r="L89" s="128"/>
      <c r="M89" s="45"/>
      <c r="N89" s="51"/>
      <c r="O89" s="128"/>
      <c r="P89" s="198"/>
      <c r="Q89" s="353"/>
      <c r="R89" s="602"/>
      <c r="S89" s="602"/>
      <c r="T89" s="353"/>
      <c r="U89" s="513"/>
    </row>
    <row r="90" spans="1:21" s="311" customFormat="1" x14ac:dyDescent="0.25">
      <c r="A90" s="613"/>
      <c r="B90" s="614"/>
      <c r="C90" s="610"/>
      <c r="D90" s="355"/>
      <c r="E90" s="610"/>
      <c r="F90" s="608"/>
      <c r="G90" s="81" t="s">
        <v>41</v>
      </c>
      <c r="H90" s="53">
        <v>301.7</v>
      </c>
      <c r="I90" s="124">
        <v>301.7</v>
      </c>
      <c r="J90" s="75"/>
      <c r="K90" s="53">
        <v>15.9</v>
      </c>
      <c r="L90" s="124">
        <v>15.9</v>
      </c>
      <c r="M90" s="75"/>
      <c r="N90" s="537"/>
      <c r="O90" s="538"/>
      <c r="P90" s="535"/>
      <c r="Q90" s="358"/>
      <c r="R90" s="602"/>
      <c r="S90" s="602"/>
      <c r="T90" s="353"/>
      <c r="U90" s="513"/>
    </row>
    <row r="91" spans="1:21" s="311" customFormat="1" ht="15.75" customHeight="1" x14ac:dyDescent="0.25">
      <c r="A91" s="583"/>
      <c r="B91" s="585"/>
      <c r="C91" s="610"/>
      <c r="D91" s="1259" t="s">
        <v>111</v>
      </c>
      <c r="E91" s="1229" t="s">
        <v>58</v>
      </c>
      <c r="F91" s="588"/>
      <c r="G91" s="577"/>
      <c r="H91" s="51"/>
      <c r="I91" s="128"/>
      <c r="J91" s="45"/>
      <c r="K91" s="51"/>
      <c r="L91" s="484"/>
      <c r="M91" s="480"/>
      <c r="N91" s="51"/>
      <c r="O91" s="128"/>
      <c r="P91" s="198"/>
      <c r="Q91" s="1262" t="s">
        <v>163</v>
      </c>
      <c r="R91" s="1442">
        <v>40</v>
      </c>
      <c r="S91" s="106">
        <v>100</v>
      </c>
      <c r="T91" s="237"/>
      <c r="U91" s="1439"/>
    </row>
    <row r="92" spans="1:21" s="311" customFormat="1" ht="15.75" customHeight="1" x14ac:dyDescent="0.25">
      <c r="A92" s="583"/>
      <c r="B92" s="585"/>
      <c r="C92" s="610"/>
      <c r="D92" s="1087"/>
      <c r="E92" s="1230"/>
      <c r="F92" s="588"/>
      <c r="G92" s="210"/>
      <c r="H92" s="51"/>
      <c r="I92" s="128"/>
      <c r="J92" s="45"/>
      <c r="K92" s="51"/>
      <c r="L92" s="128"/>
      <c r="M92" s="45"/>
      <c r="N92" s="51"/>
      <c r="O92" s="128"/>
      <c r="P92" s="198"/>
      <c r="Q92" s="1262"/>
      <c r="R92" s="1443"/>
      <c r="S92" s="309"/>
      <c r="T92" s="233"/>
      <c r="U92" s="1440"/>
    </row>
    <row r="93" spans="1:21" s="311" customFormat="1" ht="17.25" customHeight="1" x14ac:dyDescent="0.25">
      <c r="A93" s="583"/>
      <c r="B93" s="585"/>
      <c r="C93" s="610"/>
      <c r="D93" s="1202"/>
      <c r="E93" s="1419"/>
      <c r="F93" s="588"/>
      <c r="G93" s="162"/>
      <c r="H93" s="51"/>
      <c r="I93" s="128"/>
      <c r="J93" s="45"/>
      <c r="K93" s="51"/>
      <c r="L93" s="128"/>
      <c r="M93" s="45"/>
      <c r="N93" s="51"/>
      <c r="O93" s="128"/>
      <c r="P93" s="198"/>
      <c r="Q93" s="1263"/>
      <c r="R93" s="302"/>
      <c r="S93" s="302"/>
      <c r="T93" s="301"/>
      <c r="U93" s="1441"/>
    </row>
    <row r="94" spans="1:21" s="311" customFormat="1" ht="18.75" customHeight="1" x14ac:dyDescent="0.2">
      <c r="A94" s="583"/>
      <c r="B94" s="585"/>
      <c r="C94" s="610"/>
      <c r="D94" s="1087" t="s">
        <v>147</v>
      </c>
      <c r="E94" s="388"/>
      <c r="F94" s="588"/>
      <c r="G94" s="162"/>
      <c r="H94" s="305"/>
      <c r="I94" s="484"/>
      <c r="J94" s="480"/>
      <c r="K94" s="305"/>
      <c r="L94" s="484"/>
      <c r="M94" s="480"/>
      <c r="N94" s="305"/>
      <c r="O94" s="484"/>
      <c r="P94" s="536"/>
      <c r="Q94" s="397" t="s">
        <v>87</v>
      </c>
      <c r="R94" s="277">
        <v>1</v>
      </c>
      <c r="S94" s="199"/>
      <c r="T94" s="199"/>
      <c r="U94" s="618"/>
    </row>
    <row r="95" spans="1:21" s="311" customFormat="1" ht="18.75" customHeight="1" x14ac:dyDescent="0.2">
      <c r="A95" s="583"/>
      <c r="B95" s="585"/>
      <c r="C95" s="610"/>
      <c r="D95" s="1526"/>
      <c r="E95" s="388"/>
      <c r="F95" s="588"/>
      <c r="G95" s="162"/>
      <c r="H95" s="51"/>
      <c r="I95" s="128"/>
      <c r="J95" s="45"/>
      <c r="K95" s="51"/>
      <c r="L95" s="128"/>
      <c r="M95" s="45"/>
      <c r="N95" s="51"/>
      <c r="O95" s="128"/>
      <c r="P95" s="198"/>
      <c r="Q95" s="358"/>
      <c r="R95" s="302"/>
      <c r="S95" s="306"/>
      <c r="T95" s="341"/>
      <c r="U95" s="618"/>
    </row>
    <row r="96" spans="1:21" s="26" customFormat="1" ht="18" customHeight="1" x14ac:dyDescent="0.25">
      <c r="A96" s="278"/>
      <c r="B96" s="279"/>
      <c r="C96" s="343"/>
      <c r="D96" s="1527" t="s">
        <v>139</v>
      </c>
      <c r="E96" s="280"/>
      <c r="F96" s="619"/>
      <c r="G96" s="721" t="s">
        <v>42</v>
      </c>
      <c r="H96" s="771"/>
      <c r="I96" s="772">
        <v>-44.8</v>
      </c>
      <c r="J96" s="773">
        <f>I96-H96</f>
        <v>-44.8</v>
      </c>
      <c r="K96" s="771"/>
      <c r="L96" s="772">
        <v>44.8</v>
      </c>
      <c r="M96" s="773">
        <f>L96-K96</f>
        <v>44.8</v>
      </c>
      <c r="N96" s="76"/>
      <c r="O96" s="123"/>
      <c r="P96" s="82"/>
      <c r="Q96" s="359" t="s">
        <v>105</v>
      </c>
      <c r="R96" s="287"/>
      <c r="S96" s="287">
        <v>1</v>
      </c>
      <c r="T96" s="400"/>
      <c r="U96" s="1454" t="s">
        <v>217</v>
      </c>
    </row>
    <row r="97" spans="1:23" s="26" customFormat="1" ht="11.25" customHeight="1" x14ac:dyDescent="0.25">
      <c r="A97" s="278"/>
      <c r="B97" s="279"/>
      <c r="C97" s="343"/>
      <c r="D97" s="1528"/>
      <c r="E97" s="282"/>
      <c r="F97" s="619"/>
      <c r="G97" s="46"/>
      <c r="H97" s="51"/>
      <c r="I97" s="128"/>
      <c r="J97" s="45"/>
      <c r="K97" s="51"/>
      <c r="L97" s="128"/>
      <c r="M97" s="45"/>
      <c r="N97" s="51"/>
      <c r="O97" s="128"/>
      <c r="P97" s="198"/>
      <c r="Q97" s="1155" t="s">
        <v>140</v>
      </c>
      <c r="R97" s="116"/>
      <c r="S97" s="401"/>
      <c r="T97" s="400">
        <v>30</v>
      </c>
      <c r="U97" s="1454"/>
    </row>
    <row r="98" spans="1:23" s="26" customFormat="1" ht="111" customHeight="1" x14ac:dyDescent="0.25">
      <c r="A98" s="278"/>
      <c r="B98" s="279"/>
      <c r="C98" s="343"/>
      <c r="D98" s="1529"/>
      <c r="E98" s="282"/>
      <c r="F98" s="619"/>
      <c r="G98" s="50"/>
      <c r="H98" s="53"/>
      <c r="I98" s="124"/>
      <c r="J98" s="75"/>
      <c r="K98" s="53"/>
      <c r="L98" s="124"/>
      <c r="M98" s="75"/>
      <c r="N98" s="53"/>
      <c r="O98" s="124"/>
      <c r="P98" s="186"/>
      <c r="Q98" s="1530"/>
      <c r="R98" s="262"/>
      <c r="S98" s="263"/>
      <c r="T98" s="341"/>
      <c r="U98" s="1454"/>
    </row>
    <row r="99" spans="1:23" s="26" customFormat="1" ht="14.25" customHeight="1" x14ac:dyDescent="0.25">
      <c r="A99" s="278"/>
      <c r="B99" s="279"/>
      <c r="C99" s="343"/>
      <c r="D99" s="1527" t="s">
        <v>185</v>
      </c>
      <c r="E99" s="282"/>
      <c r="F99" s="354"/>
      <c r="G99" s="46"/>
      <c r="H99" s="51"/>
      <c r="I99" s="128"/>
      <c r="J99" s="45"/>
      <c r="K99" s="51"/>
      <c r="L99" s="128"/>
      <c r="M99" s="45"/>
      <c r="N99" s="51"/>
      <c r="O99" s="128"/>
      <c r="P99" s="198"/>
      <c r="Q99" s="359" t="s">
        <v>105</v>
      </c>
      <c r="R99" s="287"/>
      <c r="S99" s="287">
        <v>1</v>
      </c>
      <c r="T99" s="400"/>
      <c r="U99" s="618"/>
    </row>
    <row r="100" spans="1:23" s="26" customFormat="1" ht="24.75" customHeight="1" x14ac:dyDescent="0.25">
      <c r="A100" s="278"/>
      <c r="B100" s="279"/>
      <c r="C100" s="343"/>
      <c r="D100" s="1527"/>
      <c r="E100" s="282"/>
      <c r="F100" s="354"/>
      <c r="G100" s="50"/>
      <c r="H100" s="53"/>
      <c r="I100" s="124"/>
      <c r="J100" s="75"/>
      <c r="K100" s="53"/>
      <c r="L100" s="124"/>
      <c r="M100" s="75"/>
      <c r="N100" s="53"/>
      <c r="O100" s="124"/>
      <c r="P100" s="186"/>
      <c r="Q100" s="615" t="s">
        <v>142</v>
      </c>
      <c r="R100" s="116"/>
      <c r="S100" s="233">
        <v>15</v>
      </c>
      <c r="T100" s="400">
        <v>100</v>
      </c>
      <c r="U100" s="618"/>
      <c r="W100" s="281"/>
    </row>
    <row r="101" spans="1:23" s="311" customFormat="1" ht="15.75" customHeight="1" thickBot="1" x14ac:dyDescent="0.3">
      <c r="A101" s="278"/>
      <c r="B101" s="279"/>
      <c r="C101" s="299"/>
      <c r="D101" s="334"/>
      <c r="E101" s="380"/>
      <c r="F101" s="333"/>
      <c r="G101" s="366" t="s">
        <v>27</v>
      </c>
      <c r="H101" s="78">
        <f t="shared" ref="H101:P101" si="16">SUM(H87:H100)</f>
        <v>636</v>
      </c>
      <c r="I101" s="155">
        <f t="shared" si="16"/>
        <v>591.20000000000005</v>
      </c>
      <c r="J101" s="155">
        <f t="shared" si="16"/>
        <v>-44.8</v>
      </c>
      <c r="K101" s="78">
        <f t="shared" si="16"/>
        <v>170.6</v>
      </c>
      <c r="L101" s="155">
        <f>SUM(L87:L100)</f>
        <v>215.39999999999998</v>
      </c>
      <c r="M101" s="155">
        <f t="shared" si="16"/>
        <v>44.8</v>
      </c>
      <c r="N101" s="78">
        <f t="shared" si="16"/>
        <v>500</v>
      </c>
      <c r="O101" s="155">
        <f t="shared" si="16"/>
        <v>500</v>
      </c>
      <c r="P101" s="151">
        <f t="shared" si="16"/>
        <v>0</v>
      </c>
      <c r="Q101" s="360"/>
      <c r="R101" s="218"/>
      <c r="S101" s="591"/>
      <c r="T101" s="218"/>
      <c r="U101" s="225"/>
    </row>
    <row r="102" spans="1:23" s="311" customFormat="1" ht="15" customHeight="1" x14ac:dyDescent="0.25">
      <c r="A102" s="32" t="s">
        <v>14</v>
      </c>
      <c r="B102" s="33" t="s">
        <v>36</v>
      </c>
      <c r="C102" s="617" t="s">
        <v>38</v>
      </c>
      <c r="D102" s="604" t="s">
        <v>60</v>
      </c>
      <c r="E102" s="597"/>
      <c r="F102" s="361">
        <v>6</v>
      </c>
      <c r="G102" s="389" t="s">
        <v>30</v>
      </c>
      <c r="H102" s="148">
        <v>33.9</v>
      </c>
      <c r="I102" s="473">
        <v>33.9</v>
      </c>
      <c r="J102" s="148"/>
      <c r="K102" s="193">
        <v>37.299999999999997</v>
      </c>
      <c r="L102" s="473">
        <v>37.299999999999997</v>
      </c>
      <c r="M102" s="148"/>
      <c r="N102" s="193">
        <v>33.9</v>
      </c>
      <c r="O102" s="473">
        <v>33.9</v>
      </c>
      <c r="P102" s="429"/>
      <c r="Q102" s="363"/>
      <c r="R102" s="357"/>
      <c r="S102" s="357"/>
      <c r="T102" s="356"/>
      <c r="U102" s="1444"/>
    </row>
    <row r="103" spans="1:23" s="311" customFormat="1" ht="15.75" customHeight="1" x14ac:dyDescent="0.25">
      <c r="A103" s="613"/>
      <c r="B103" s="614"/>
      <c r="C103" s="610"/>
      <c r="D103" s="349"/>
      <c r="E103" s="610"/>
      <c r="F103" s="308"/>
      <c r="G103" s="210" t="s">
        <v>64</v>
      </c>
      <c r="H103" s="128">
        <v>10</v>
      </c>
      <c r="I103" s="128">
        <v>10</v>
      </c>
      <c r="J103" s="480"/>
      <c r="K103" s="51">
        <v>10</v>
      </c>
      <c r="L103" s="128">
        <v>10</v>
      </c>
      <c r="M103" s="480"/>
      <c r="N103" s="51">
        <v>10</v>
      </c>
      <c r="O103" s="128">
        <v>10</v>
      </c>
      <c r="P103" s="480"/>
      <c r="Q103" s="518"/>
      <c r="R103" s="728"/>
      <c r="S103" s="728"/>
      <c r="T103" s="353"/>
      <c r="U103" s="1448"/>
    </row>
    <row r="104" spans="1:23" s="311" customFormat="1" ht="15.75" customHeight="1" x14ac:dyDescent="0.25">
      <c r="A104" s="613"/>
      <c r="B104" s="614"/>
      <c r="C104" s="610"/>
      <c r="D104" s="349"/>
      <c r="E104" s="610"/>
      <c r="F104" s="308"/>
      <c r="G104" s="81" t="s">
        <v>154</v>
      </c>
      <c r="H104" s="124">
        <v>18.399999999999999</v>
      </c>
      <c r="I104" s="124">
        <v>18.399999999999999</v>
      </c>
      <c r="J104" s="530"/>
      <c r="K104" s="53">
        <v>18.399999999999999</v>
      </c>
      <c r="L104" s="124">
        <v>18.399999999999999</v>
      </c>
      <c r="M104" s="530"/>
      <c r="N104" s="53">
        <v>18.399999999999999</v>
      </c>
      <c r="O104" s="124">
        <v>18.399999999999999</v>
      </c>
      <c r="P104" s="530"/>
      <c r="Q104" s="518"/>
      <c r="R104" s="728"/>
      <c r="S104" s="728"/>
      <c r="T104" s="353"/>
      <c r="U104" s="1448"/>
    </row>
    <row r="105" spans="1:23" s="311" customFormat="1" ht="15" customHeight="1" x14ac:dyDescent="0.25">
      <c r="A105" s="1269"/>
      <c r="B105" s="1270"/>
      <c r="C105" s="1271"/>
      <c r="D105" s="1264" t="s">
        <v>90</v>
      </c>
      <c r="E105" s="1229" t="s">
        <v>61</v>
      </c>
      <c r="F105" s="1271"/>
      <c r="G105" s="162"/>
      <c r="H105" s="45"/>
      <c r="I105" s="128"/>
      <c r="J105" s="45"/>
      <c r="K105" s="51"/>
      <c r="L105" s="128"/>
      <c r="M105" s="45"/>
      <c r="N105" s="51"/>
      <c r="O105" s="128"/>
      <c r="P105" s="198"/>
      <c r="Q105" s="1542" t="s">
        <v>164</v>
      </c>
      <c r="R105" s="117">
        <v>1.7</v>
      </c>
      <c r="S105" s="117">
        <v>1.7</v>
      </c>
      <c r="T105" s="404">
        <v>1.7</v>
      </c>
      <c r="U105" s="1448"/>
    </row>
    <row r="106" spans="1:23" s="311" customFormat="1" ht="16.5" customHeight="1" x14ac:dyDescent="0.25">
      <c r="A106" s="1269"/>
      <c r="B106" s="1270"/>
      <c r="C106" s="1271"/>
      <c r="D106" s="1265"/>
      <c r="E106" s="1540"/>
      <c r="F106" s="1271"/>
      <c r="G106" s="210"/>
      <c r="H106" s="45"/>
      <c r="I106" s="128"/>
      <c r="J106" s="45"/>
      <c r="K106" s="51"/>
      <c r="L106" s="128"/>
      <c r="M106" s="45"/>
      <c r="N106" s="51"/>
      <c r="O106" s="128"/>
      <c r="P106" s="198"/>
      <c r="Q106" s="1543"/>
      <c r="R106" s="119"/>
      <c r="S106" s="119"/>
      <c r="T106" s="185"/>
      <c r="U106" s="292"/>
    </row>
    <row r="107" spans="1:23" s="311" customFormat="1" ht="15" customHeight="1" x14ac:dyDescent="0.25">
      <c r="A107" s="1206"/>
      <c r="B107" s="1209"/>
      <c r="C107" s="1212"/>
      <c r="D107" s="1547" t="s">
        <v>63</v>
      </c>
      <c r="E107" s="1536" t="s">
        <v>61</v>
      </c>
      <c r="F107" s="1539"/>
      <c r="G107" s="362"/>
      <c r="H107" s="45"/>
      <c r="I107" s="128"/>
      <c r="J107" s="45"/>
      <c r="K107" s="51"/>
      <c r="L107" s="128"/>
      <c r="M107" s="45"/>
      <c r="N107" s="51"/>
      <c r="O107" s="128"/>
      <c r="P107" s="198"/>
      <c r="Q107" s="215" t="s">
        <v>88</v>
      </c>
      <c r="R107" s="120">
        <v>1</v>
      </c>
      <c r="S107" s="120">
        <v>1</v>
      </c>
      <c r="T107" s="465">
        <v>1</v>
      </c>
      <c r="U107" s="304"/>
    </row>
    <row r="108" spans="1:23" s="311" customFormat="1" ht="18.75" customHeight="1" x14ac:dyDescent="0.25">
      <c r="A108" s="1206"/>
      <c r="B108" s="1209"/>
      <c r="C108" s="1212"/>
      <c r="D108" s="1547"/>
      <c r="E108" s="1537"/>
      <c r="F108" s="1539"/>
      <c r="G108" s="154"/>
      <c r="H108" s="45"/>
      <c r="I108" s="128"/>
      <c r="J108" s="45"/>
      <c r="K108" s="51"/>
      <c r="L108" s="128"/>
      <c r="M108" s="45"/>
      <c r="N108" s="51"/>
      <c r="O108" s="128"/>
      <c r="P108" s="198"/>
      <c r="Q108" s="213" t="s">
        <v>125</v>
      </c>
      <c r="R108" s="214">
        <v>1000</v>
      </c>
      <c r="S108" s="214">
        <v>1000</v>
      </c>
      <c r="T108" s="466">
        <v>1000</v>
      </c>
      <c r="U108" s="304"/>
    </row>
    <row r="109" spans="1:23" s="311" customFormat="1" ht="15.75" customHeight="1" x14ac:dyDescent="0.25">
      <c r="A109" s="1208"/>
      <c r="B109" s="1211"/>
      <c r="C109" s="1214"/>
      <c r="D109" s="1216"/>
      <c r="E109" s="1538"/>
      <c r="F109" s="1539"/>
      <c r="G109" s="184"/>
      <c r="H109" s="75"/>
      <c r="I109" s="124"/>
      <c r="J109" s="75"/>
      <c r="K109" s="53"/>
      <c r="L109" s="124"/>
      <c r="M109" s="75"/>
      <c r="N109" s="53"/>
      <c r="O109" s="124"/>
      <c r="P109" s="186"/>
      <c r="Q109" s="213" t="s">
        <v>115</v>
      </c>
      <c r="R109" s="214">
        <v>2</v>
      </c>
      <c r="S109" s="214">
        <v>2</v>
      </c>
      <c r="T109" s="466">
        <v>2</v>
      </c>
      <c r="U109" s="304"/>
    </row>
    <row r="110" spans="1:23" s="311" customFormat="1" ht="17.25" customHeight="1" thickBot="1" x14ac:dyDescent="0.3">
      <c r="A110" s="278"/>
      <c r="B110" s="279"/>
      <c r="C110" s="299"/>
      <c r="D110" s="334"/>
      <c r="E110" s="380"/>
      <c r="F110" s="333"/>
      <c r="G110" s="371" t="s">
        <v>27</v>
      </c>
      <c r="H110" s="187">
        <f>SUM(H102:H109)</f>
        <v>62.3</v>
      </c>
      <c r="I110" s="303">
        <f>SUM(I102:I109)</f>
        <v>62.3</v>
      </c>
      <c r="J110" s="303">
        <f>SUM(J102:J109)</f>
        <v>0</v>
      </c>
      <c r="K110" s="187">
        <f t="shared" ref="K110:M110" si="17">SUM(K102:K109)</f>
        <v>65.699999999999989</v>
      </c>
      <c r="L110" s="303">
        <f t="shared" si="17"/>
        <v>65.699999999999989</v>
      </c>
      <c r="M110" s="303">
        <f t="shared" si="17"/>
        <v>0</v>
      </c>
      <c r="N110" s="187">
        <f>SUM(N102:N109)</f>
        <v>62.3</v>
      </c>
      <c r="O110" s="303">
        <f>SUM(O102:O109)</f>
        <v>62.3</v>
      </c>
      <c r="P110" s="303">
        <f>SUM(P102:P109)</f>
        <v>0</v>
      </c>
      <c r="Q110" s="364"/>
      <c r="R110" s="218"/>
      <c r="S110" s="591"/>
      <c r="T110" s="218"/>
      <c r="U110" s="225"/>
    </row>
    <row r="111" spans="1:23" s="311" customFormat="1" ht="13.5" thickBot="1" x14ac:dyDescent="0.3">
      <c r="A111" s="27" t="s">
        <v>14</v>
      </c>
      <c r="B111" s="22" t="s">
        <v>36</v>
      </c>
      <c r="C111" s="1192" t="s">
        <v>44</v>
      </c>
      <c r="D111" s="1192"/>
      <c r="E111" s="1192"/>
      <c r="F111" s="1192"/>
      <c r="G111" s="1192"/>
      <c r="H111" s="234">
        <f t="shared" ref="H111:P111" si="18">H110+H101+H86+H59</f>
        <v>2947.5</v>
      </c>
      <c r="I111" s="475">
        <f t="shared" si="18"/>
        <v>1748.1000000000001</v>
      </c>
      <c r="J111" s="475">
        <f t="shared" si="18"/>
        <v>-1199.3999999999999</v>
      </c>
      <c r="K111" s="234">
        <f t="shared" si="18"/>
        <v>3332.7999999999997</v>
      </c>
      <c r="L111" s="475">
        <f t="shared" si="18"/>
        <v>3621</v>
      </c>
      <c r="M111" s="475">
        <f t="shared" si="18"/>
        <v>288.2000000000001</v>
      </c>
      <c r="N111" s="234">
        <f t="shared" si="18"/>
        <v>1671</v>
      </c>
      <c r="O111" s="475">
        <f t="shared" si="18"/>
        <v>2560.1999999999998</v>
      </c>
      <c r="P111" s="532">
        <f t="shared" si="18"/>
        <v>889.19999999999993</v>
      </c>
      <c r="Q111" s="1194"/>
      <c r="R111" s="1195"/>
      <c r="S111" s="1195"/>
      <c r="T111" s="1195"/>
      <c r="U111" s="1196"/>
    </row>
    <row r="112" spans="1:23" s="311" customFormat="1" ht="16.5" customHeight="1" thickBot="1" x14ac:dyDescent="0.3">
      <c r="A112" s="21" t="s">
        <v>14</v>
      </c>
      <c r="B112" s="22" t="s">
        <v>38</v>
      </c>
      <c r="C112" s="1280" t="s">
        <v>112</v>
      </c>
      <c r="D112" s="1281"/>
      <c r="E112" s="1281"/>
      <c r="F112" s="1281"/>
      <c r="G112" s="1281"/>
      <c r="H112" s="1282"/>
      <c r="I112" s="1282"/>
      <c r="J112" s="1282"/>
      <c r="K112" s="1282"/>
      <c r="L112" s="1282"/>
      <c r="M112" s="1282"/>
      <c r="N112" s="1282"/>
      <c r="O112" s="1282"/>
      <c r="P112" s="1282"/>
      <c r="Q112" s="1281"/>
      <c r="R112" s="1281"/>
      <c r="S112" s="1281"/>
      <c r="T112" s="1281"/>
      <c r="U112" s="1283"/>
    </row>
    <row r="113" spans="1:21" s="295" customFormat="1" ht="15.75" customHeight="1" x14ac:dyDescent="0.25">
      <c r="A113" s="296" t="s">
        <v>14</v>
      </c>
      <c r="B113" s="297" t="s">
        <v>38</v>
      </c>
      <c r="C113" s="318" t="s">
        <v>14</v>
      </c>
      <c r="D113" s="1303" t="s">
        <v>181</v>
      </c>
      <c r="E113" s="83"/>
      <c r="F113" s="293">
        <v>1</v>
      </c>
      <c r="G113" s="294" t="s">
        <v>42</v>
      </c>
      <c r="H113" s="76">
        <v>916.5</v>
      </c>
      <c r="I113" s="473">
        <v>916.5</v>
      </c>
      <c r="J113" s="45"/>
      <c r="K113" s="193">
        <v>612</v>
      </c>
      <c r="L113" s="473">
        <v>612</v>
      </c>
      <c r="M113" s="198"/>
      <c r="N113" s="76"/>
      <c r="O113" s="473"/>
      <c r="P113" s="82"/>
      <c r="Q113" s="1304" t="s">
        <v>168</v>
      </c>
      <c r="R113" s="242">
        <v>60</v>
      </c>
      <c r="S113" s="326">
        <v>100</v>
      </c>
      <c r="T113" s="326"/>
      <c r="U113" s="327"/>
    </row>
    <row r="114" spans="1:21" s="295" customFormat="1" ht="61.5" customHeight="1" x14ac:dyDescent="0.25">
      <c r="A114" s="296"/>
      <c r="B114" s="297"/>
      <c r="C114" s="318"/>
      <c r="D114" s="1259"/>
      <c r="E114" s="83"/>
      <c r="F114" s="293"/>
      <c r="G114" s="81"/>
      <c r="H114" s="53"/>
      <c r="I114" s="124"/>
      <c r="J114" s="75"/>
      <c r="K114" s="53"/>
      <c r="L114" s="124"/>
      <c r="M114" s="75"/>
      <c r="N114" s="53"/>
      <c r="O114" s="124"/>
      <c r="P114" s="534"/>
      <c r="Q114" s="1541"/>
      <c r="R114" s="92"/>
      <c r="S114" s="92"/>
      <c r="T114" s="92"/>
      <c r="U114" s="157"/>
    </row>
    <row r="115" spans="1:21" s="311" customFormat="1" ht="18" customHeight="1" thickBot="1" x14ac:dyDescent="0.3">
      <c r="A115" s="296"/>
      <c r="B115" s="297"/>
      <c r="C115" s="318"/>
      <c r="D115" s="590"/>
      <c r="E115" s="83"/>
      <c r="F115" s="293"/>
      <c r="G115" s="371" t="s">
        <v>27</v>
      </c>
      <c r="H115" s="78">
        <f>SUM(H113:H114)</f>
        <v>916.5</v>
      </c>
      <c r="I115" s="155">
        <f>SUM(I113:I114)</f>
        <v>916.5</v>
      </c>
      <c r="J115" s="48"/>
      <c r="K115" s="78">
        <f t="shared" ref="K115:P115" si="19">SUM(K112:K114)</f>
        <v>612</v>
      </c>
      <c r="L115" s="155">
        <f t="shared" ref="L115" si="20">SUM(L112:L114)</f>
        <v>612</v>
      </c>
      <c r="M115" s="48"/>
      <c r="N115" s="78">
        <f t="shared" ref="N115:O115" si="21">SUM(N112:N114)</f>
        <v>0</v>
      </c>
      <c r="O115" s="155">
        <f t="shared" si="21"/>
        <v>0</v>
      </c>
      <c r="P115" s="48">
        <f t="shared" si="19"/>
        <v>0</v>
      </c>
      <c r="Q115" s="125"/>
      <c r="R115" s="390"/>
      <c r="S115" s="391"/>
      <c r="T115" s="459"/>
      <c r="U115" s="223"/>
    </row>
    <row r="116" spans="1:21" s="311" customFormat="1" ht="16.5" customHeight="1" x14ac:dyDescent="0.25">
      <c r="A116" s="1163" t="s">
        <v>14</v>
      </c>
      <c r="B116" s="1307" t="s">
        <v>38</v>
      </c>
      <c r="C116" s="1165" t="s">
        <v>28</v>
      </c>
      <c r="D116" s="1177" t="s">
        <v>145</v>
      </c>
      <c r="E116" s="1310" t="s">
        <v>39</v>
      </c>
      <c r="F116" s="1313">
        <v>5</v>
      </c>
      <c r="G116" s="161" t="s">
        <v>42</v>
      </c>
      <c r="H116" s="148">
        <v>236.7</v>
      </c>
      <c r="I116" s="473">
        <v>236.7</v>
      </c>
      <c r="J116" s="148"/>
      <c r="K116" s="193"/>
      <c r="L116" s="473"/>
      <c r="M116" s="429"/>
      <c r="N116" s="193"/>
      <c r="O116" s="473"/>
      <c r="P116" s="429"/>
      <c r="Q116" s="1249" t="s">
        <v>124</v>
      </c>
      <c r="R116" s="365" t="s">
        <v>100</v>
      </c>
      <c r="S116" s="365"/>
      <c r="T116" s="1545"/>
      <c r="U116" s="1436" t="s">
        <v>216</v>
      </c>
    </row>
    <row r="117" spans="1:21" s="311" customFormat="1" ht="32.25" customHeight="1" x14ac:dyDescent="0.25">
      <c r="A117" s="1132"/>
      <c r="B117" s="1308"/>
      <c r="C117" s="1166"/>
      <c r="D117" s="1157"/>
      <c r="E117" s="1311"/>
      <c r="F117" s="1314"/>
      <c r="G117" s="162" t="s">
        <v>121</v>
      </c>
      <c r="H117" s="128">
        <v>1337.4</v>
      </c>
      <c r="I117" s="484">
        <f>1337.4-1100</f>
        <v>237.40000000000009</v>
      </c>
      <c r="J117" s="480">
        <f>I117-H117</f>
        <v>-1100</v>
      </c>
      <c r="K117" s="51"/>
      <c r="L117" s="484">
        <v>1100</v>
      </c>
      <c r="M117" s="536">
        <f>L117-K117</f>
        <v>1100</v>
      </c>
      <c r="N117" s="51"/>
      <c r="O117" s="128"/>
      <c r="P117" s="198"/>
      <c r="Q117" s="1544"/>
      <c r="R117" s="365"/>
      <c r="S117" s="392"/>
      <c r="T117" s="1545"/>
      <c r="U117" s="1437"/>
    </row>
    <row r="118" spans="1:21" s="311" customFormat="1" ht="69" customHeight="1" x14ac:dyDescent="0.25">
      <c r="A118" s="1132"/>
      <c r="B118" s="1308"/>
      <c r="C118" s="1166"/>
      <c r="D118" s="1157"/>
      <c r="E118" s="1311"/>
      <c r="F118" s="1314"/>
      <c r="G118" s="163" t="s">
        <v>187</v>
      </c>
      <c r="H118" s="124">
        <v>3.8</v>
      </c>
      <c r="I118" s="124">
        <v>3.8</v>
      </c>
      <c r="J118" s="480"/>
      <c r="K118" s="53"/>
      <c r="L118" s="124"/>
      <c r="M118" s="186"/>
      <c r="N118" s="53"/>
      <c r="O118" s="124"/>
      <c r="P118" s="186"/>
      <c r="Q118" s="612" t="s">
        <v>99</v>
      </c>
      <c r="R118" s="776" t="s">
        <v>136</v>
      </c>
      <c r="S118" s="777" t="s">
        <v>136</v>
      </c>
      <c r="T118" s="1545"/>
      <c r="U118" s="1437"/>
    </row>
    <row r="119" spans="1:21" s="311" customFormat="1" ht="14.25" customHeight="1" thickBot="1" x14ac:dyDescent="0.3">
      <c r="A119" s="1306"/>
      <c r="B119" s="1309"/>
      <c r="C119" s="1183"/>
      <c r="D119" s="1158"/>
      <c r="E119" s="1312"/>
      <c r="F119" s="1315"/>
      <c r="G119" s="371" t="s">
        <v>27</v>
      </c>
      <c r="H119" s="78">
        <f>SUM(H116:H118)</f>
        <v>1577.9</v>
      </c>
      <c r="I119" s="155">
        <f>SUM(I116:I118)</f>
        <v>477.90000000000009</v>
      </c>
      <c r="J119" s="155">
        <f>SUM(J116:J118)</f>
        <v>-1100</v>
      </c>
      <c r="K119" s="78">
        <f t="shared" ref="K119:P119" si="22">SUM(K116:K118)</f>
        <v>0</v>
      </c>
      <c r="L119" s="155">
        <f t="shared" ref="L119:M119" si="23">SUM(L116:L118)</f>
        <v>1100</v>
      </c>
      <c r="M119" s="155">
        <f t="shared" si="23"/>
        <v>1100</v>
      </c>
      <c r="N119" s="78">
        <f t="shared" ref="N119:O119" si="24">SUM(N116:N118)</f>
        <v>0</v>
      </c>
      <c r="O119" s="155">
        <f t="shared" si="24"/>
        <v>0</v>
      </c>
      <c r="P119" s="48">
        <f t="shared" si="22"/>
        <v>0</v>
      </c>
      <c r="Q119" s="125"/>
      <c r="R119" s="390"/>
      <c r="S119" s="391"/>
      <c r="T119" s="1546"/>
      <c r="U119" s="575"/>
    </row>
    <row r="120" spans="1:21" s="311" customFormat="1" ht="13.5" thickBot="1" x14ac:dyDescent="0.3">
      <c r="A120" s="181" t="s">
        <v>14</v>
      </c>
      <c r="B120" s="595" t="s">
        <v>19</v>
      </c>
      <c r="C120" s="1295" t="s">
        <v>44</v>
      </c>
      <c r="D120" s="1296"/>
      <c r="E120" s="1296"/>
      <c r="F120" s="1296"/>
      <c r="G120" s="1296"/>
      <c r="H120" s="315">
        <f>H119+H115</f>
        <v>2494.4</v>
      </c>
      <c r="I120" s="488">
        <f>I119+I115</f>
        <v>1394.4</v>
      </c>
      <c r="J120" s="488">
        <f>J119+J115</f>
        <v>-1100</v>
      </c>
      <c r="K120" s="315">
        <f t="shared" ref="K120:P120" si="25">K119+K115</f>
        <v>612</v>
      </c>
      <c r="L120" s="488">
        <f t="shared" ref="L120:N120" si="26">L119+L115</f>
        <v>1712</v>
      </c>
      <c r="M120" s="488">
        <f t="shared" si="26"/>
        <v>1100</v>
      </c>
      <c r="N120" s="234">
        <f t="shared" si="26"/>
        <v>0</v>
      </c>
      <c r="O120" s="475">
        <f t="shared" ref="O120" si="27">O119+O115</f>
        <v>0</v>
      </c>
      <c r="P120" s="532">
        <f t="shared" si="25"/>
        <v>0</v>
      </c>
      <c r="Q120" s="1297"/>
      <c r="R120" s="1297"/>
      <c r="S120" s="1297"/>
      <c r="T120" s="1297"/>
      <c r="U120" s="1298"/>
    </row>
    <row r="121" spans="1:21" s="311" customFormat="1" ht="12.75" customHeight="1" thickBot="1" x14ac:dyDescent="0.3">
      <c r="A121" s="27" t="s">
        <v>14</v>
      </c>
      <c r="B121" s="1299" t="s">
        <v>66</v>
      </c>
      <c r="C121" s="1300"/>
      <c r="D121" s="1300"/>
      <c r="E121" s="1300"/>
      <c r="F121" s="1300"/>
      <c r="G121" s="1300"/>
      <c r="H121" s="316">
        <f t="shared" ref="H121:P121" si="28">H111+H50+H38+H120</f>
        <v>11690.4</v>
      </c>
      <c r="I121" s="489">
        <f t="shared" si="28"/>
        <v>9390.9999999999982</v>
      </c>
      <c r="J121" s="489">
        <f t="shared" si="28"/>
        <v>-2299.3999999999996</v>
      </c>
      <c r="K121" s="316">
        <f t="shared" si="28"/>
        <v>9380.7999999999993</v>
      </c>
      <c r="L121" s="489">
        <f t="shared" si="28"/>
        <v>10769</v>
      </c>
      <c r="M121" s="489">
        <f t="shared" si="28"/>
        <v>1388.2</v>
      </c>
      <c r="N121" s="316">
        <f t="shared" si="28"/>
        <v>7076</v>
      </c>
      <c r="O121" s="489">
        <f t="shared" si="28"/>
        <v>7965.2</v>
      </c>
      <c r="P121" s="539">
        <f t="shared" si="28"/>
        <v>889.19999999999993</v>
      </c>
      <c r="Q121" s="1301"/>
      <c r="R121" s="1301"/>
      <c r="S121" s="1301"/>
      <c r="T121" s="1301"/>
      <c r="U121" s="1302"/>
    </row>
    <row r="122" spans="1:21" s="311" customFormat="1" ht="13.5" thickBot="1" x14ac:dyDescent="0.3">
      <c r="A122" s="39" t="s">
        <v>19</v>
      </c>
      <c r="B122" s="1347" t="s">
        <v>67</v>
      </c>
      <c r="C122" s="1348"/>
      <c r="D122" s="1348"/>
      <c r="E122" s="1348"/>
      <c r="F122" s="1348"/>
      <c r="G122" s="1348"/>
      <c r="H122" s="317">
        <f t="shared" ref="H122:P122" si="29">H121</f>
        <v>11690.4</v>
      </c>
      <c r="I122" s="490">
        <f t="shared" ref="I122:J122" si="30">I121</f>
        <v>9390.9999999999982</v>
      </c>
      <c r="J122" s="490">
        <f t="shared" si="30"/>
        <v>-2299.3999999999996</v>
      </c>
      <c r="K122" s="317">
        <f>K121</f>
        <v>9380.7999999999993</v>
      </c>
      <c r="L122" s="490">
        <f>L121</f>
        <v>10769</v>
      </c>
      <c r="M122" s="490">
        <f>M121</f>
        <v>1388.2</v>
      </c>
      <c r="N122" s="317">
        <f t="shared" ref="N122:O122" si="31">N121</f>
        <v>7076</v>
      </c>
      <c r="O122" s="490">
        <f t="shared" si="31"/>
        <v>7965.2</v>
      </c>
      <c r="P122" s="540">
        <f t="shared" si="29"/>
        <v>889.19999999999993</v>
      </c>
      <c r="Q122" s="1349"/>
      <c r="R122" s="1349"/>
      <c r="S122" s="1349"/>
      <c r="T122" s="1349"/>
      <c r="U122" s="1350"/>
    </row>
    <row r="123" spans="1:21" s="11" customFormat="1" x14ac:dyDescent="0.25">
      <c r="A123" s="313"/>
      <c r="B123" s="314"/>
      <c r="C123" s="314"/>
      <c r="D123" s="314"/>
      <c r="E123" s="314"/>
      <c r="F123" s="314"/>
      <c r="G123" s="314"/>
      <c r="H123" s="312"/>
      <c r="I123" s="312"/>
      <c r="J123" s="312"/>
      <c r="K123" s="312"/>
      <c r="L123" s="312"/>
      <c r="M123" s="312"/>
      <c r="N123" s="312"/>
      <c r="O123" s="312"/>
      <c r="P123" s="312"/>
      <c r="Q123" s="10"/>
      <c r="R123" s="10"/>
      <c r="S123" s="10"/>
      <c r="T123" s="10"/>
      <c r="U123" s="10"/>
    </row>
    <row r="124" spans="1:21" s="11" customFormat="1" x14ac:dyDescent="0.25">
      <c r="A124" s="395"/>
      <c r="B124" s="396"/>
      <c r="C124" s="396"/>
      <c r="D124" s="396"/>
      <c r="E124" s="396"/>
      <c r="F124" s="396"/>
      <c r="G124" s="396"/>
      <c r="H124" s="312"/>
      <c r="I124" s="312"/>
      <c r="J124" s="312"/>
      <c r="K124" s="312"/>
      <c r="L124" s="312"/>
      <c r="M124" s="312"/>
      <c r="N124" s="312"/>
      <c r="O124" s="312"/>
      <c r="P124" s="312"/>
      <c r="Q124" s="10"/>
      <c r="R124" s="10"/>
      <c r="S124" s="10"/>
      <c r="T124" s="10"/>
      <c r="U124" s="10"/>
    </row>
    <row r="125" spans="1:21" s="40" customFormat="1" ht="16.5" customHeight="1" thickBot="1" x14ac:dyDescent="0.3">
      <c r="A125" s="1353" t="s">
        <v>68</v>
      </c>
      <c r="B125" s="1353"/>
      <c r="C125" s="1353"/>
      <c r="D125" s="1353"/>
      <c r="E125" s="1353"/>
      <c r="F125" s="1353"/>
      <c r="G125" s="1353"/>
      <c r="H125" s="41"/>
      <c r="I125" s="526"/>
      <c r="J125" s="41"/>
      <c r="K125" s="41"/>
      <c r="L125" s="41"/>
      <c r="M125" s="41"/>
      <c r="N125" s="41"/>
      <c r="O125" s="41"/>
      <c r="P125" s="41"/>
      <c r="Q125" s="10"/>
      <c r="R125" s="10"/>
      <c r="S125" s="10"/>
      <c r="T125" s="10"/>
      <c r="U125" s="10"/>
    </row>
    <row r="126" spans="1:21" s="311" customFormat="1" ht="72" customHeight="1" thickBot="1" x14ac:dyDescent="0.3">
      <c r="A126" s="1354" t="s">
        <v>69</v>
      </c>
      <c r="B126" s="1355"/>
      <c r="C126" s="1355"/>
      <c r="D126" s="1355"/>
      <c r="E126" s="1355"/>
      <c r="F126" s="1355"/>
      <c r="G126" s="1356"/>
      <c r="H126" s="495" t="s">
        <v>173</v>
      </c>
      <c r="I126" s="496" t="s">
        <v>180</v>
      </c>
      <c r="J126" s="497" t="s">
        <v>175</v>
      </c>
      <c r="K126" s="507" t="s">
        <v>96</v>
      </c>
      <c r="L126" s="496" t="s">
        <v>176</v>
      </c>
      <c r="M126" s="497" t="s">
        <v>175</v>
      </c>
      <c r="N126" s="507" t="s">
        <v>126</v>
      </c>
      <c r="O126" s="496" t="s">
        <v>191</v>
      </c>
      <c r="P126" s="497" t="s">
        <v>175</v>
      </c>
      <c r="Q126" s="1"/>
      <c r="R126" s="1"/>
      <c r="S126" s="1"/>
      <c r="T126" s="1"/>
      <c r="U126" s="1"/>
    </row>
    <row r="127" spans="1:21" s="311" customFormat="1" x14ac:dyDescent="0.25">
      <c r="A127" s="1292" t="s">
        <v>70</v>
      </c>
      <c r="B127" s="1293"/>
      <c r="C127" s="1293"/>
      <c r="D127" s="1293"/>
      <c r="E127" s="1293"/>
      <c r="F127" s="1293"/>
      <c r="G127" s="1294"/>
      <c r="H127" s="209">
        <f>H128+H138+H139+H140+H137+H136</f>
        <v>11303.6</v>
      </c>
      <c r="I127" s="499">
        <f>I128+I138+I139+I140+I137+I136</f>
        <v>9004.1999999999989</v>
      </c>
      <c r="J127" s="527">
        <f>I127-H127</f>
        <v>-2299.4000000000015</v>
      </c>
      <c r="K127" s="209">
        <f>K128+K138+K139+K140+K137+K136</f>
        <v>9074.4999999999982</v>
      </c>
      <c r="L127" s="506">
        <f>L128+L138+L139+L140+L137+L136</f>
        <v>10462.699999999999</v>
      </c>
      <c r="M127" s="566">
        <f>L127-K127</f>
        <v>1388.2000000000007</v>
      </c>
      <c r="N127" s="209">
        <f>N128+N138+N139+N140+N137+N136</f>
        <v>7057.5999999999995</v>
      </c>
      <c r="O127" s="506">
        <f>O128+O138+O139+O140+O137+O136</f>
        <v>7946.8</v>
      </c>
      <c r="P127" s="498">
        <f>P128+P138+P139+P140+P137+P136</f>
        <v>889.19999999999993</v>
      </c>
      <c r="Q127" s="42"/>
      <c r="R127" s="1"/>
      <c r="S127" s="1"/>
      <c r="T127" s="1"/>
      <c r="U127" s="1"/>
    </row>
    <row r="128" spans="1:21" s="311" customFormat="1" ht="12.75" customHeight="1" x14ac:dyDescent="0.2">
      <c r="A128" s="1341" t="s">
        <v>71</v>
      </c>
      <c r="B128" s="1342"/>
      <c r="C128" s="1342"/>
      <c r="D128" s="1342"/>
      <c r="E128" s="1342"/>
      <c r="F128" s="1342"/>
      <c r="G128" s="1343"/>
      <c r="H128" s="552">
        <f>SUM(H129:H135)</f>
        <v>9579.1</v>
      </c>
      <c r="I128" s="500">
        <f>SUM(I129:I135)</f>
        <v>7301.7</v>
      </c>
      <c r="J128" s="528">
        <f t="shared" ref="J128:J144" si="32">I128-H128</f>
        <v>-2277.4000000000005</v>
      </c>
      <c r="K128" s="552">
        <f>SUM(K129:K135)</f>
        <v>9035.2999999999993</v>
      </c>
      <c r="L128" s="500">
        <f>SUM(L129:L135)</f>
        <v>10423.5</v>
      </c>
      <c r="M128" s="567">
        <f t="shared" ref="M128:M145" si="33">L128-K128</f>
        <v>1388.2000000000007</v>
      </c>
      <c r="N128" s="552">
        <f>SUM(N129:N135)</f>
        <v>7048.4</v>
      </c>
      <c r="O128" s="500">
        <f>SUM(O129:O135)</f>
        <v>7937.6</v>
      </c>
      <c r="P128" s="531">
        <f>SUM(P129:P135)</f>
        <v>889.19999999999993</v>
      </c>
      <c r="Q128" s="42"/>
      <c r="R128" s="1"/>
      <c r="S128" s="1"/>
      <c r="T128" s="1"/>
      <c r="U128" s="1"/>
    </row>
    <row r="129" spans="1:21" s="311" customFormat="1" x14ac:dyDescent="0.25">
      <c r="A129" s="1344" t="s">
        <v>72</v>
      </c>
      <c r="B129" s="1345"/>
      <c r="C129" s="1345"/>
      <c r="D129" s="1345"/>
      <c r="E129" s="1345"/>
      <c r="F129" s="1345"/>
      <c r="G129" s="1346"/>
      <c r="H129" s="545">
        <f>SUMIF(G15:G122,"SB",H15:H122)</f>
        <v>1882.6000000000001</v>
      </c>
      <c r="I129" s="502">
        <f>SUMIF(G15:G122,"SB",I15:I122)</f>
        <v>1837.8000000000002</v>
      </c>
      <c r="J129" s="185">
        <f t="shared" si="32"/>
        <v>-44.799999999999955</v>
      </c>
      <c r="K129" s="550">
        <f>SUMIF(G15:G122,"SB",K15:K122)</f>
        <v>1740.4</v>
      </c>
      <c r="L129" s="502">
        <f>SUMIF(G15:G122,"SB",L15:L122)</f>
        <v>1785.2</v>
      </c>
      <c r="M129" s="111">
        <f t="shared" si="33"/>
        <v>44.799999999999955</v>
      </c>
      <c r="N129" s="550">
        <f>SUMIF(G15:G122,"SB",N15:N122)</f>
        <v>987.6</v>
      </c>
      <c r="O129" s="502">
        <f>SUMIF(G15:G122,"SB",O15:O122)</f>
        <v>987.6</v>
      </c>
      <c r="P129" s="546">
        <f>SUMIF(G15:G122,"SB",P15:P122)</f>
        <v>0</v>
      </c>
      <c r="Q129" s="42"/>
      <c r="R129" s="1"/>
      <c r="S129" s="1"/>
      <c r="T129" s="1"/>
      <c r="U129" s="1"/>
    </row>
    <row r="130" spans="1:21" s="311" customFormat="1" ht="29.25" customHeight="1" x14ac:dyDescent="0.25">
      <c r="A130" s="1335" t="s">
        <v>73</v>
      </c>
      <c r="B130" s="1336"/>
      <c r="C130" s="1336"/>
      <c r="D130" s="1336"/>
      <c r="E130" s="1336"/>
      <c r="F130" s="1336"/>
      <c r="G130" s="1337"/>
      <c r="H130" s="550">
        <f>SUMIF(G15:G122,"SB(AA)",H15:H122)</f>
        <v>419.99999999999994</v>
      </c>
      <c r="I130" s="502">
        <f>SUMIF(G15:G122,"SB(AA)",I15:I122)</f>
        <v>419.99999999999994</v>
      </c>
      <c r="J130" s="185">
        <f t="shared" si="32"/>
        <v>0</v>
      </c>
      <c r="K130" s="550">
        <f>SUMIF(G15:G122,"SB(AA)",K15:K122)</f>
        <v>570.4</v>
      </c>
      <c r="L130" s="502">
        <f>SUMIF(G15:G122,"SB(AA)",L15:L122)</f>
        <v>570.4</v>
      </c>
      <c r="M130" s="111">
        <f t="shared" si="33"/>
        <v>0</v>
      </c>
      <c r="N130" s="550">
        <f>SUMIF(G15:G122,"SB(AA)",N15:N122)</f>
        <v>381.4</v>
      </c>
      <c r="O130" s="502">
        <f>SUMIF(G15:G122,"SB(AA)",O15:O122)</f>
        <v>381.4</v>
      </c>
      <c r="P130" s="551">
        <f>SUMIF(G15:G122,"SB(AA)",P15:P122)</f>
        <v>0</v>
      </c>
      <c r="Q130" s="42"/>
      <c r="R130" s="1"/>
      <c r="S130" s="1"/>
      <c r="T130" s="1"/>
      <c r="U130" s="1"/>
    </row>
    <row r="131" spans="1:21" s="311" customFormat="1" x14ac:dyDescent="0.25">
      <c r="A131" s="1335" t="s">
        <v>74</v>
      </c>
      <c r="B131" s="1336"/>
      <c r="C131" s="1336"/>
      <c r="D131" s="1336"/>
      <c r="E131" s="1336"/>
      <c r="F131" s="1336"/>
      <c r="G131" s="1337"/>
      <c r="H131" s="545">
        <f>SUMIF(G15:G122,"SB(VR)",H15:H122)</f>
        <v>4770</v>
      </c>
      <c r="I131" s="502">
        <f>SUMIF(G15:G122,"SB(VR)",I15:I122)</f>
        <v>4770</v>
      </c>
      <c r="J131" s="185">
        <f t="shared" si="32"/>
        <v>0</v>
      </c>
      <c r="K131" s="550">
        <f>SUMIF(G15:G122,"SB(VR)",K15:K122)</f>
        <v>5270.5</v>
      </c>
      <c r="L131" s="502">
        <f>SUMIF(G15:G122,"SB(VR)",L15:L122)</f>
        <v>5270.5</v>
      </c>
      <c r="M131" s="111">
        <f t="shared" si="33"/>
        <v>0</v>
      </c>
      <c r="N131" s="550">
        <f>SUMIF(G15:G122,"SB(VR)",N15:N122)</f>
        <v>5270.5</v>
      </c>
      <c r="O131" s="502">
        <f>SUMIF(G15:G122,"SB(VR)",O15:O122)</f>
        <v>5270.5</v>
      </c>
      <c r="P131" s="546">
        <f>SUMIF(G15:G122,"SB(VR)",P15:P122)</f>
        <v>0</v>
      </c>
      <c r="Q131" s="42"/>
      <c r="R131" s="1"/>
      <c r="S131" s="1"/>
      <c r="T131" s="1"/>
      <c r="U131" s="1"/>
    </row>
    <row r="132" spans="1:21" s="311" customFormat="1" x14ac:dyDescent="0.25">
      <c r="A132" s="1335" t="s">
        <v>75</v>
      </c>
      <c r="B132" s="1336"/>
      <c r="C132" s="1336"/>
      <c r="D132" s="1336"/>
      <c r="E132" s="1336"/>
      <c r="F132" s="1336"/>
      <c r="G132" s="1337"/>
      <c r="H132" s="545">
        <f>SUMIF(G15:G122,"SB(P)",H15:H122)</f>
        <v>0</v>
      </c>
      <c r="I132" s="502">
        <f>SUMIF(G15:G122,"SB(P)",I15:I122)</f>
        <v>0</v>
      </c>
      <c r="J132" s="185">
        <f t="shared" si="32"/>
        <v>0</v>
      </c>
      <c r="K132" s="550">
        <f>SUMIF(G15:G122,"SB(P)",K15:K122)</f>
        <v>0</v>
      </c>
      <c r="L132" s="502">
        <f>SUMIF(G15:G122,"SB(P)",L15:L122)</f>
        <v>0</v>
      </c>
      <c r="M132" s="111">
        <f t="shared" si="33"/>
        <v>0</v>
      </c>
      <c r="N132" s="550">
        <f>SUMIF(G16:G123,"SB(P)",N16:N123)</f>
        <v>0</v>
      </c>
      <c r="O132" s="502">
        <f>SUMIF(G16:G123,"SB(P)",O16:O123)</f>
        <v>0</v>
      </c>
      <c r="P132" s="546">
        <f>SUMIF(G16:G123,"SB(P)",P16:P123)</f>
        <v>0</v>
      </c>
      <c r="Q132" s="42"/>
      <c r="R132" s="1"/>
      <c r="S132" s="1"/>
      <c r="T132" s="1"/>
      <c r="U132" s="1"/>
    </row>
    <row r="133" spans="1:21" s="311" customFormat="1" ht="15" customHeight="1" x14ac:dyDescent="0.25">
      <c r="A133" s="1335" t="s">
        <v>76</v>
      </c>
      <c r="B133" s="1336"/>
      <c r="C133" s="1336"/>
      <c r="D133" s="1336"/>
      <c r="E133" s="1336"/>
      <c r="F133" s="1336"/>
      <c r="G133" s="1337"/>
      <c r="H133" s="545">
        <f>SUMIF(G15:G122,"SB(VB)",H15:H122)</f>
        <v>84.3</v>
      </c>
      <c r="I133" s="502">
        <f>SUMIF(G15:G122,"SB(VB)",I15:I122)</f>
        <v>10.899999999999999</v>
      </c>
      <c r="J133" s="185">
        <f t="shared" si="32"/>
        <v>-73.400000000000006</v>
      </c>
      <c r="K133" s="550">
        <f>SUMIF(G15:G122,"SB(VB)",K15:K122)</f>
        <v>131.5</v>
      </c>
      <c r="L133" s="502">
        <f>SUMIF(G15:G122,"SB(VB)",L15:L122)</f>
        <v>131.5</v>
      </c>
      <c r="M133" s="111">
        <f t="shared" si="33"/>
        <v>0</v>
      </c>
      <c r="N133" s="550">
        <f>SUMIF(G15:G122,"SB(VB)",N15:N122)</f>
        <v>42.4</v>
      </c>
      <c r="O133" s="502">
        <f>SUMIF(G15:G122,"SB(VB)",O15:O122)</f>
        <v>115.8</v>
      </c>
      <c r="P133" s="546">
        <f>SUMIF(G15:G122,"SB(VB)",P15:P122)</f>
        <v>73.400000000000006</v>
      </c>
      <c r="Q133" s="42"/>
      <c r="R133" s="1"/>
      <c r="S133" s="1"/>
      <c r="T133" s="1"/>
      <c r="U133" s="1"/>
    </row>
    <row r="134" spans="1:21" s="311" customFormat="1" ht="27" customHeight="1" x14ac:dyDescent="0.25">
      <c r="A134" s="1335" t="s">
        <v>123</v>
      </c>
      <c r="B134" s="1336"/>
      <c r="C134" s="1336"/>
      <c r="D134" s="1336"/>
      <c r="E134" s="1336"/>
      <c r="F134" s="1336"/>
      <c r="G134" s="1337"/>
      <c r="H134" s="545">
        <f>SUMIF(G15:G122,"SB(ESA)",H15:H122)</f>
        <v>0</v>
      </c>
      <c r="I134" s="502">
        <f>SUMIF(G15:G122,"SB(ESA)",I15:I122)</f>
        <v>0</v>
      </c>
      <c r="J134" s="185">
        <f t="shared" si="32"/>
        <v>0</v>
      </c>
      <c r="K134" s="550">
        <f>SUMIF(G17:G122,"SB(ESA)",K17:K122)</f>
        <v>0</v>
      </c>
      <c r="L134" s="502">
        <f>SUMIF(G17:G122,"SB(ESA)",L17:L122)</f>
        <v>0</v>
      </c>
      <c r="M134" s="111">
        <f t="shared" si="33"/>
        <v>0</v>
      </c>
      <c r="N134" s="550">
        <f>SUMIF(G17:G122,"SB(ESA)",N17:N122)</f>
        <v>0</v>
      </c>
      <c r="O134" s="502">
        <f>SUMIF(G17:G122,"SB(ESA)",O17:O122)</f>
        <v>0</v>
      </c>
      <c r="P134" s="546">
        <f>SUMIF(G17:G122,"SB(ESA)",P17:P122)</f>
        <v>0</v>
      </c>
      <c r="Q134" s="42"/>
      <c r="R134" s="1"/>
      <c r="S134" s="1"/>
      <c r="T134" s="1"/>
      <c r="U134" s="1"/>
    </row>
    <row r="135" spans="1:21" s="311" customFormat="1" ht="27.75" customHeight="1" x14ac:dyDescent="0.25">
      <c r="A135" s="1335" t="s">
        <v>169</v>
      </c>
      <c r="B135" s="1336"/>
      <c r="C135" s="1336"/>
      <c r="D135" s="1336"/>
      <c r="E135" s="1336"/>
      <c r="F135" s="1336"/>
      <c r="G135" s="1337"/>
      <c r="H135" s="545">
        <f>SUMIF(G15:G122,"SB(ES)",H15:H122)</f>
        <v>2422.1999999999998</v>
      </c>
      <c r="I135" s="502">
        <f>SUMIF(G15:G122,"SB(ES)",I15:I122)</f>
        <v>263.00000000000011</v>
      </c>
      <c r="J135" s="185">
        <f t="shared" si="32"/>
        <v>-2159.1999999999998</v>
      </c>
      <c r="K135" s="550">
        <f>SUMIF(G18:G122,"SB(ES)",K18:K122)</f>
        <v>1322.5</v>
      </c>
      <c r="L135" s="502">
        <f>SUMIF(G18:G122,"SB(ES)",L18:L122)</f>
        <v>2665.9</v>
      </c>
      <c r="M135" s="111">
        <f t="shared" si="33"/>
        <v>1343.4</v>
      </c>
      <c r="N135" s="550">
        <f>SUMIF(G18:G122,"SB(ES)",N18:N122)</f>
        <v>366.5</v>
      </c>
      <c r="O135" s="502">
        <f>SUMIF(G18:G122,"SB(ES)",O18:O122)</f>
        <v>1182.3</v>
      </c>
      <c r="P135" s="546">
        <f>SUMIF(G18:G122,"SB(ES)",P18:P122)</f>
        <v>815.8</v>
      </c>
      <c r="Q135" s="42"/>
      <c r="R135" s="1"/>
      <c r="S135" s="1"/>
      <c r="T135" s="1"/>
      <c r="U135" s="1"/>
    </row>
    <row r="136" spans="1:21" s="311" customFormat="1" ht="27.75" customHeight="1" x14ac:dyDescent="0.25">
      <c r="A136" s="1320" t="s">
        <v>186</v>
      </c>
      <c r="B136" s="1321"/>
      <c r="C136" s="1321"/>
      <c r="D136" s="1321"/>
      <c r="E136" s="1321"/>
      <c r="F136" s="1321"/>
      <c r="G136" s="1322"/>
      <c r="H136" s="541">
        <f>SUMIF(G16:G123,"SB(ESL)",H16:H123)</f>
        <v>33.799999999999997</v>
      </c>
      <c r="I136" s="503">
        <f>SUMIF(G16:G123,"SB(ESL)",I16:I123)</f>
        <v>33.799999999999997</v>
      </c>
      <c r="J136" s="528">
        <f t="shared" ref="J136" si="34">I136-H136</f>
        <v>0</v>
      </c>
      <c r="K136" s="541">
        <f>SUMIF(G19:G123,"SB(ESL)",K19:K123)</f>
        <v>0</v>
      </c>
      <c r="L136" s="503">
        <f>SUMIF(G19:G123,"SB(ESL)",L19:L123)</f>
        <v>0</v>
      </c>
      <c r="M136" s="567">
        <f t="shared" si="33"/>
        <v>0</v>
      </c>
      <c r="N136" s="541">
        <f>SUMIF(G19:G123,"SB(ESL)",N19:N123)</f>
        <v>0</v>
      </c>
      <c r="O136" s="503">
        <f>SUMIF(G19:G123,"SB(ESL)",O19:O123)</f>
        <v>0</v>
      </c>
      <c r="P136" s="542">
        <f>SUMIF(G19:G123,"SB(ESL)",P19:P123)</f>
        <v>0</v>
      </c>
      <c r="Q136" s="42"/>
      <c r="R136" s="1"/>
      <c r="S136" s="1"/>
      <c r="T136" s="1"/>
      <c r="U136" s="1"/>
    </row>
    <row r="137" spans="1:21" s="26" customFormat="1" ht="14.25" customHeight="1" x14ac:dyDescent="0.25">
      <c r="A137" s="1338" t="s">
        <v>141</v>
      </c>
      <c r="B137" s="1339"/>
      <c r="C137" s="1339"/>
      <c r="D137" s="1339"/>
      <c r="E137" s="1339"/>
      <c r="F137" s="1339"/>
      <c r="G137" s="1340"/>
      <c r="H137" s="541">
        <f>SUMIF(G17:G122,"SB(ŽPL)",H17:H122)</f>
        <v>0</v>
      </c>
      <c r="I137" s="503">
        <f>SUMIF(G17:G122,"SB(ŽPL)",I17:I122)</f>
        <v>0</v>
      </c>
      <c r="J137" s="528">
        <f t="shared" si="32"/>
        <v>0</v>
      </c>
      <c r="K137" s="541">
        <f>SUMIF(G19:G122,"SB(ŽPL)",K19:K122)</f>
        <v>0</v>
      </c>
      <c r="L137" s="503">
        <f>SUMIF(G19:G122,"SB(ŽPL)",L19:L122)</f>
        <v>0</v>
      </c>
      <c r="M137" s="567">
        <f t="shared" si="33"/>
        <v>0</v>
      </c>
      <c r="N137" s="541">
        <f>SUMIF(G19:G122,"SB(ŽPL)",N19:N122)</f>
        <v>0</v>
      </c>
      <c r="O137" s="503">
        <f>SUMIF(G19:G122,"SB(ŽPL)",O19:O122)</f>
        <v>0</v>
      </c>
      <c r="P137" s="542">
        <f>SUMIF(G19:G122,"SB(ŽPL)",P19:P122)</f>
        <v>0</v>
      </c>
      <c r="Q137" s="208"/>
      <c r="R137" s="208"/>
      <c r="S137" s="208"/>
      <c r="T137" s="208"/>
      <c r="U137" s="208"/>
    </row>
    <row r="138" spans="1:21" s="311" customFormat="1" ht="30" customHeight="1" x14ac:dyDescent="0.25">
      <c r="A138" s="1320" t="s">
        <v>77</v>
      </c>
      <c r="B138" s="1321"/>
      <c r="C138" s="1321"/>
      <c r="D138" s="1321"/>
      <c r="E138" s="1321"/>
      <c r="F138" s="1321"/>
      <c r="G138" s="1322"/>
      <c r="H138" s="541">
        <f>SUMIF(G15:G122,"SB(AAL)",H15:H122)</f>
        <v>193.7</v>
      </c>
      <c r="I138" s="503">
        <f>SUMIF(G14:G122,"SB(AAL)",I14:I122)</f>
        <v>193.7</v>
      </c>
      <c r="J138" s="528">
        <f t="shared" si="32"/>
        <v>0</v>
      </c>
      <c r="K138" s="541">
        <f>SUMIF(G17:G122,"SB(AAL)",K17:K122)</f>
        <v>12.799999999999999</v>
      </c>
      <c r="L138" s="503">
        <f>SUMIF(G17:G122,"SB(AAL)",L17:L122)</f>
        <v>12.799999999999999</v>
      </c>
      <c r="M138" s="567">
        <f t="shared" si="33"/>
        <v>0</v>
      </c>
      <c r="N138" s="541">
        <f>SUMIF(G17:G122,"SB(AAL)",N17:N122)</f>
        <v>9.1999999999999993</v>
      </c>
      <c r="O138" s="503">
        <f>SUMIF(G17:G122,"SB(AAL)",O17:O122)</f>
        <v>9.1999999999999993</v>
      </c>
      <c r="P138" s="542">
        <f>SUMIF(G17:G122,"SB(AAL)",P17:P122)</f>
        <v>0</v>
      </c>
      <c r="Q138" s="42"/>
      <c r="R138" s="1"/>
      <c r="S138" s="1"/>
      <c r="T138" s="1"/>
      <c r="U138" s="1"/>
    </row>
    <row r="139" spans="1:21" s="311" customFormat="1" x14ac:dyDescent="0.25">
      <c r="A139" s="1320" t="s">
        <v>170</v>
      </c>
      <c r="B139" s="1321"/>
      <c r="C139" s="1321"/>
      <c r="D139" s="1321"/>
      <c r="E139" s="1321"/>
      <c r="F139" s="1321"/>
      <c r="G139" s="1322"/>
      <c r="H139" s="541">
        <f>SUMIF(G15:G122,"SB(VRL)",H15:H122)</f>
        <v>1228.7</v>
      </c>
      <c r="I139" s="503">
        <f>SUMIF(G15:G122,"SB(VRL)",I15:I122)</f>
        <v>1228.7</v>
      </c>
      <c r="J139" s="528">
        <f t="shared" si="32"/>
        <v>0</v>
      </c>
      <c r="K139" s="541">
        <f>SUMIF(G17:G122,"SB(VRL)",K17:K122)</f>
        <v>26.4</v>
      </c>
      <c r="L139" s="503">
        <f>SUMIF(G17:G122,"SB(VRL)",L17:L122)</f>
        <v>26.4</v>
      </c>
      <c r="M139" s="567">
        <f t="shared" si="33"/>
        <v>0</v>
      </c>
      <c r="N139" s="541">
        <f>SUMIF(G17:G122,"SB(VRL)",N17:N122)</f>
        <v>0</v>
      </c>
      <c r="O139" s="503">
        <f>SUMIF(G17:G122,"SB(VRL)",O17:O122)</f>
        <v>0</v>
      </c>
      <c r="P139" s="542">
        <f>SUMIF(G17:G122,"SB(VRL)",P17:P122)</f>
        <v>0</v>
      </c>
      <c r="Q139" s="42"/>
      <c r="R139" s="1"/>
      <c r="S139" s="1"/>
      <c r="T139" s="1"/>
      <c r="U139" s="1"/>
    </row>
    <row r="140" spans="1:21" s="311" customFormat="1" x14ac:dyDescent="0.25">
      <c r="A140" s="1320" t="s">
        <v>120</v>
      </c>
      <c r="B140" s="1321"/>
      <c r="C140" s="1321"/>
      <c r="D140" s="1321"/>
      <c r="E140" s="1321"/>
      <c r="F140" s="1321"/>
      <c r="G140" s="1322"/>
      <c r="H140" s="541">
        <f>SUMIF(G17:G122,"SB(L)",H17:H122)</f>
        <v>268.3</v>
      </c>
      <c r="I140" s="503">
        <f>SUMIF(G17:G122,"SB(L)",I17:I122)</f>
        <v>246.3</v>
      </c>
      <c r="J140" s="528">
        <f t="shared" si="32"/>
        <v>-22</v>
      </c>
      <c r="K140" s="541">
        <f>SUMIF(G18:G122,"SB(L)",K18:K122)</f>
        <v>0</v>
      </c>
      <c r="L140" s="503">
        <f>SUMIF(G18:G122,"SB(L)",L18:L122)</f>
        <v>0</v>
      </c>
      <c r="M140" s="567">
        <f t="shared" si="33"/>
        <v>0</v>
      </c>
      <c r="N140" s="541">
        <f>SUMIF(G18:G122,"SB(L)",N18:N122)</f>
        <v>0</v>
      </c>
      <c r="O140" s="503">
        <f>SUMIF(G18:G122,"SB(L)",O18:O122)</f>
        <v>0</v>
      </c>
      <c r="P140" s="542">
        <f>SUMIF(G18:G122,"SB(L)",P18:P122)</f>
        <v>0</v>
      </c>
      <c r="Q140" s="42"/>
      <c r="R140" s="1"/>
      <c r="S140" s="1"/>
      <c r="T140" s="1"/>
      <c r="U140" s="1"/>
    </row>
    <row r="141" spans="1:21" s="311" customFormat="1" x14ac:dyDescent="0.25">
      <c r="A141" s="1323" t="s">
        <v>79</v>
      </c>
      <c r="B141" s="1324"/>
      <c r="C141" s="1324"/>
      <c r="D141" s="1324"/>
      <c r="E141" s="1324"/>
      <c r="F141" s="1324"/>
      <c r="G141" s="1325"/>
      <c r="H141" s="543">
        <f>SUM(H142:H144)</f>
        <v>386.79999999999995</v>
      </c>
      <c r="I141" s="504">
        <f>SUM(I142:I144)</f>
        <v>386.79999999999995</v>
      </c>
      <c r="J141" s="527">
        <f t="shared" si="32"/>
        <v>0</v>
      </c>
      <c r="K141" s="543">
        <f>SUM(K142:K144)</f>
        <v>306.3</v>
      </c>
      <c r="L141" s="504">
        <f>SUM(L142:L144)</f>
        <v>306.3</v>
      </c>
      <c r="M141" s="566">
        <f t="shared" si="33"/>
        <v>0</v>
      </c>
      <c r="N141" s="543">
        <f>SUM(N142:N144)</f>
        <v>18.399999999999999</v>
      </c>
      <c r="O141" s="504">
        <f>SUM(O142:O144)</f>
        <v>18.399999999999999</v>
      </c>
      <c r="P141" s="544">
        <f>SUM(P142:P144)</f>
        <v>0</v>
      </c>
      <c r="Q141" s="42"/>
      <c r="R141" s="1"/>
      <c r="S141" s="1"/>
      <c r="T141" s="1"/>
      <c r="U141" s="1"/>
    </row>
    <row r="142" spans="1:21" s="311" customFormat="1" x14ac:dyDescent="0.25">
      <c r="A142" s="1326" t="s">
        <v>80</v>
      </c>
      <c r="B142" s="1327"/>
      <c r="C142" s="1327"/>
      <c r="D142" s="1327"/>
      <c r="E142" s="1327"/>
      <c r="F142" s="1327"/>
      <c r="G142" s="1328"/>
      <c r="H142" s="545">
        <f>SUMIF(G15:G122,"ES",H15:H122)</f>
        <v>301.7</v>
      </c>
      <c r="I142" s="501">
        <f>SUMIF(G15:G122,"ES",I15:I122)</f>
        <v>301.7</v>
      </c>
      <c r="J142" s="185">
        <f t="shared" si="32"/>
        <v>0</v>
      </c>
      <c r="K142" s="545">
        <f>SUMIF(G15:G122,"ES",K15:K122)</f>
        <v>15.9</v>
      </c>
      <c r="L142" s="564">
        <f>SUMIF(G15:G122,"ES",L15:L122)</f>
        <v>15.9</v>
      </c>
      <c r="M142" s="568">
        <f>L142-K142</f>
        <v>0</v>
      </c>
      <c r="N142" s="565">
        <f>SUMIF(G15:G122,"ES",N15:N122)</f>
        <v>0</v>
      </c>
      <c r="O142" s="501">
        <f>SUMIF(G15:G122,"ES",O15:O122)</f>
        <v>0</v>
      </c>
      <c r="P142" s="546">
        <f>SUMIF(G15:G122,"ES",P15:P122)</f>
        <v>0</v>
      </c>
      <c r="Q142" s="42"/>
      <c r="R142" s="1"/>
      <c r="S142" s="1"/>
      <c r="T142" s="1"/>
      <c r="U142" s="1"/>
    </row>
    <row r="143" spans="1:21" s="311" customFormat="1" x14ac:dyDescent="0.25">
      <c r="A143" s="1329" t="s">
        <v>81</v>
      </c>
      <c r="B143" s="1330"/>
      <c r="C143" s="1330"/>
      <c r="D143" s="1330"/>
      <c r="E143" s="1330"/>
      <c r="F143" s="1330"/>
      <c r="G143" s="1331"/>
      <c r="H143" s="545">
        <f>SUMIF(G15:G122,"LRVB",H15:H122)</f>
        <v>18.399999999999999</v>
      </c>
      <c r="I143" s="501">
        <f>SUMIF(G15:G122,"LRVB",I15:I122)</f>
        <v>18.399999999999999</v>
      </c>
      <c r="J143" s="185">
        <f t="shared" si="32"/>
        <v>0</v>
      </c>
      <c r="K143" s="545">
        <f>SUMIF(G17:G122,"LRVB",K17:K122)</f>
        <v>18.399999999999999</v>
      </c>
      <c r="L143" s="564">
        <f>SUMIF(G17:G122,"LRVB",L17:L122)</f>
        <v>18.399999999999999</v>
      </c>
      <c r="M143" s="568">
        <f t="shared" si="33"/>
        <v>0</v>
      </c>
      <c r="N143" s="565">
        <f>SUMIF(G17:G122,"LRVB",N17:N122)</f>
        <v>18.399999999999999</v>
      </c>
      <c r="O143" s="501">
        <f>SUMIF(G17:G122,"LRVB",O17:O122)</f>
        <v>18.399999999999999</v>
      </c>
      <c r="P143" s="546">
        <f>SUMIF(G17:G122,"LRVB",P17:P122)</f>
        <v>0</v>
      </c>
      <c r="Q143" s="42"/>
      <c r="R143" s="1"/>
      <c r="S143" s="1"/>
      <c r="T143" s="1"/>
      <c r="U143" s="1"/>
    </row>
    <row r="144" spans="1:21" s="311" customFormat="1" x14ac:dyDescent="0.25">
      <c r="A144" s="1329" t="s">
        <v>82</v>
      </c>
      <c r="B144" s="1330"/>
      <c r="C144" s="1330"/>
      <c r="D144" s="1330"/>
      <c r="E144" s="1330"/>
      <c r="F144" s="1330"/>
      <c r="G144" s="1331"/>
      <c r="H144" s="545">
        <f>SUMIF(G15:G122,"Kt",H15:H122)</f>
        <v>66.7</v>
      </c>
      <c r="I144" s="501">
        <f>SUMIF(G15:G122,"Kt",I15:I122)</f>
        <v>66.7</v>
      </c>
      <c r="J144" s="185">
        <f t="shared" si="32"/>
        <v>0</v>
      </c>
      <c r="K144" s="545">
        <f>SUMIF(G15:G122,"Kt",K15:K122)</f>
        <v>272</v>
      </c>
      <c r="L144" s="564">
        <f>SUMIF(G15:G122,"Kt",L15:L122)</f>
        <v>272</v>
      </c>
      <c r="M144" s="568">
        <f t="shared" si="33"/>
        <v>0</v>
      </c>
      <c r="N144" s="565">
        <f>SUMIF(G15:G122,"Kt",N15:N122)</f>
        <v>0</v>
      </c>
      <c r="O144" s="501">
        <f>SUMIF(G15:G122,"Kt",O15:O122)</f>
        <v>0</v>
      </c>
      <c r="P144" s="546">
        <f>SUMIF(G15:G122,"Kt",P15:P122)</f>
        <v>0</v>
      </c>
      <c r="Q144" s="42"/>
      <c r="R144" s="1"/>
      <c r="S144" s="1"/>
      <c r="T144" s="1"/>
      <c r="U144" s="1"/>
    </row>
    <row r="145" spans="1:21" s="311" customFormat="1" ht="13.5" thickBot="1" x14ac:dyDescent="0.3">
      <c r="A145" s="1332" t="s">
        <v>83</v>
      </c>
      <c r="B145" s="1333"/>
      <c r="C145" s="1333"/>
      <c r="D145" s="1333"/>
      <c r="E145" s="1333"/>
      <c r="F145" s="1333"/>
      <c r="G145" s="1334"/>
      <c r="H145" s="547">
        <f>SUM(H127,H141)</f>
        <v>11690.4</v>
      </c>
      <c r="I145" s="505">
        <f>SUM(I127,I141)</f>
        <v>9390.9999999999982</v>
      </c>
      <c r="J145" s="548">
        <f>I145-H145</f>
        <v>-2299.4000000000015</v>
      </c>
      <c r="K145" s="547">
        <f>SUM(K127,K141)</f>
        <v>9380.7999999999975</v>
      </c>
      <c r="L145" s="505">
        <f>SUM(L127,L141)</f>
        <v>10768.999999999998</v>
      </c>
      <c r="M145" s="569">
        <f t="shared" si="33"/>
        <v>1388.2000000000007</v>
      </c>
      <c r="N145" s="547">
        <f>SUM(N127,N141)</f>
        <v>7075.9999999999991</v>
      </c>
      <c r="O145" s="505">
        <f>SUM(O127,O141)</f>
        <v>7965.2</v>
      </c>
      <c r="P145" s="549">
        <f>SUM(P127,P141)</f>
        <v>889.19999999999993</v>
      </c>
      <c r="Q145" s="11"/>
    </row>
    <row r="146" spans="1:21" s="311" customFormat="1" x14ac:dyDescent="0.25">
      <c r="A146" s="1"/>
      <c r="B146" s="1"/>
      <c r="C146" s="1"/>
      <c r="D146" s="1"/>
      <c r="E146" s="1"/>
      <c r="F146" s="2"/>
      <c r="G146" s="206"/>
      <c r="H146" s="61"/>
      <c r="I146" s="61"/>
      <c r="J146" s="61"/>
      <c r="K146" s="61"/>
      <c r="L146" s="61"/>
      <c r="M146" s="61"/>
      <c r="N146" s="61"/>
      <c r="O146" s="61"/>
      <c r="P146" s="61"/>
      <c r="Q146" s="1"/>
      <c r="R146" s="1"/>
      <c r="S146" s="1"/>
      <c r="T146" s="1"/>
      <c r="U146" s="1"/>
    </row>
    <row r="147" spans="1:21" x14ac:dyDescent="0.2">
      <c r="F147" s="1085" t="s">
        <v>171</v>
      </c>
      <c r="G147" s="1085"/>
      <c r="H147" s="1085"/>
      <c r="I147" s="1085"/>
      <c r="J147" s="1085"/>
      <c r="K147" s="1085"/>
      <c r="L147" s="448"/>
      <c r="M147" s="580"/>
    </row>
    <row r="148" spans="1:21" x14ac:dyDescent="0.2">
      <c r="H148" s="393"/>
      <c r="I148" s="393"/>
      <c r="J148" s="393"/>
      <c r="K148" s="393"/>
      <c r="L148" s="393"/>
      <c r="M148" s="393"/>
      <c r="N148" s="393"/>
      <c r="O148" s="393"/>
      <c r="P148" s="393"/>
    </row>
    <row r="150" spans="1:21" x14ac:dyDescent="0.2">
      <c r="H150" s="393"/>
      <c r="I150" s="393"/>
      <c r="J150" s="393"/>
    </row>
  </sheetData>
  <mergeCells count="173">
    <mergeCell ref="A145:G145"/>
    <mergeCell ref="F147:K147"/>
    <mergeCell ref="I8:I10"/>
    <mergeCell ref="J8:J10"/>
    <mergeCell ref="A135:G135"/>
    <mergeCell ref="A137:G137"/>
    <mergeCell ref="A138:G138"/>
    <mergeCell ref="A139:G139"/>
    <mergeCell ref="A140:G140"/>
    <mergeCell ref="A141:G141"/>
    <mergeCell ref="A129:G129"/>
    <mergeCell ref="A130:G130"/>
    <mergeCell ref="A131:G131"/>
    <mergeCell ref="A132:G132"/>
    <mergeCell ref="A133:G133"/>
    <mergeCell ref="A134:G134"/>
    <mergeCell ref="B122:G122"/>
    <mergeCell ref="A125:G125"/>
    <mergeCell ref="A126:G126"/>
    <mergeCell ref="A127:G127"/>
    <mergeCell ref="A128:G128"/>
    <mergeCell ref="A116:A119"/>
    <mergeCell ref="A142:G142"/>
    <mergeCell ref="A143:G143"/>
    <mergeCell ref="A144:G144"/>
    <mergeCell ref="Q122:U122"/>
    <mergeCell ref="C111:G111"/>
    <mergeCell ref="Q111:U111"/>
    <mergeCell ref="C112:U112"/>
    <mergeCell ref="D113:D114"/>
    <mergeCell ref="Q113:Q114"/>
    <mergeCell ref="A136:G136"/>
    <mergeCell ref="Q105:Q106"/>
    <mergeCell ref="Q116:Q117"/>
    <mergeCell ref="C120:G120"/>
    <mergeCell ref="Q120:U120"/>
    <mergeCell ref="B121:G121"/>
    <mergeCell ref="Q121:U121"/>
    <mergeCell ref="T116:T119"/>
    <mergeCell ref="D116:D119"/>
    <mergeCell ref="E116:E119"/>
    <mergeCell ref="F116:F119"/>
    <mergeCell ref="C116:C119"/>
    <mergeCell ref="B116:B119"/>
    <mergeCell ref="A107:A109"/>
    <mergeCell ref="B107:B109"/>
    <mergeCell ref="C107:C109"/>
    <mergeCell ref="D107:D109"/>
    <mergeCell ref="E107:E109"/>
    <mergeCell ref="F107:F109"/>
    <mergeCell ref="D99:D100"/>
    <mergeCell ref="A105:A106"/>
    <mergeCell ref="B105:B106"/>
    <mergeCell ref="C105:C106"/>
    <mergeCell ref="D105:D106"/>
    <mergeCell ref="E105:E106"/>
    <mergeCell ref="F105:F106"/>
    <mergeCell ref="D94:D95"/>
    <mergeCell ref="D96:D98"/>
    <mergeCell ref="Q97:Q98"/>
    <mergeCell ref="D80:D83"/>
    <mergeCell ref="Q80:Q82"/>
    <mergeCell ref="E81:E83"/>
    <mergeCell ref="D84:D85"/>
    <mergeCell ref="Q84:Q85"/>
    <mergeCell ref="E91:E93"/>
    <mergeCell ref="D91:D93"/>
    <mergeCell ref="A40:A45"/>
    <mergeCell ref="B40:B45"/>
    <mergeCell ref="C40:C45"/>
    <mergeCell ref="D40:D43"/>
    <mergeCell ref="F40:F45"/>
    <mergeCell ref="D44:D45"/>
    <mergeCell ref="E44:E45"/>
    <mergeCell ref="A35:A37"/>
    <mergeCell ref="B35:B37"/>
    <mergeCell ref="C35:C37"/>
    <mergeCell ref="D35:D36"/>
    <mergeCell ref="E35:E36"/>
    <mergeCell ref="F35:F37"/>
    <mergeCell ref="A4:U4"/>
    <mergeCell ref="A5:U5"/>
    <mergeCell ref="A6:U6"/>
    <mergeCell ref="Q7:U7"/>
    <mergeCell ref="A8:A10"/>
    <mergeCell ref="B8:B10"/>
    <mergeCell ref="C8:C10"/>
    <mergeCell ref="D8:D10"/>
    <mergeCell ref="E8:E10"/>
    <mergeCell ref="Q8:T8"/>
    <mergeCell ref="R9:T9"/>
    <mergeCell ref="N8:N10"/>
    <mergeCell ref="O8:O10"/>
    <mergeCell ref="F8:F10"/>
    <mergeCell ref="G8:G10"/>
    <mergeCell ref="H8:H10"/>
    <mergeCell ref="K8:K10"/>
    <mergeCell ref="P8:P10"/>
    <mergeCell ref="Q9:Q10"/>
    <mergeCell ref="L8:L10"/>
    <mergeCell ref="M8:M10"/>
    <mergeCell ref="D23:D24"/>
    <mergeCell ref="E23:E25"/>
    <mergeCell ref="F23:F25"/>
    <mergeCell ref="D26:D27"/>
    <mergeCell ref="Q26:Q27"/>
    <mergeCell ref="A29:A31"/>
    <mergeCell ref="A11:U11"/>
    <mergeCell ref="A12:U12"/>
    <mergeCell ref="B13:U13"/>
    <mergeCell ref="B29:B31"/>
    <mergeCell ref="C29:C31"/>
    <mergeCell ref="D29:D31"/>
    <mergeCell ref="E29:E31"/>
    <mergeCell ref="F29:F31"/>
    <mergeCell ref="D21:D22"/>
    <mergeCell ref="A23:A25"/>
    <mergeCell ref="A75:A86"/>
    <mergeCell ref="B75:B86"/>
    <mergeCell ref="C75:C86"/>
    <mergeCell ref="D75:D79"/>
    <mergeCell ref="F75:F79"/>
    <mergeCell ref="E78:E79"/>
    <mergeCell ref="U32:U33"/>
    <mergeCell ref="C14:U14"/>
    <mergeCell ref="D15:D16"/>
    <mergeCell ref="E15:E20"/>
    <mergeCell ref="F15:F20"/>
    <mergeCell ref="D17:D18"/>
    <mergeCell ref="Q17:Q18"/>
    <mergeCell ref="D19:D20"/>
    <mergeCell ref="A32:A34"/>
    <mergeCell ref="B32:B34"/>
    <mergeCell ref="C32:C34"/>
    <mergeCell ref="D32:D33"/>
    <mergeCell ref="E32:E33"/>
    <mergeCell ref="F32:F34"/>
    <mergeCell ref="Q19:Q20"/>
    <mergeCell ref="U29:U30"/>
    <mergeCell ref="B23:B25"/>
    <mergeCell ref="C23:C25"/>
    <mergeCell ref="Q70:Q74"/>
    <mergeCell ref="D62:D65"/>
    <mergeCell ref="E63:E65"/>
    <mergeCell ref="D66:D69"/>
    <mergeCell ref="E66:E69"/>
    <mergeCell ref="D70:D72"/>
    <mergeCell ref="E72:E74"/>
    <mergeCell ref="Q91:Q93"/>
    <mergeCell ref="Q76:Q78"/>
    <mergeCell ref="C50:G50"/>
    <mergeCell ref="Q50:U50"/>
    <mergeCell ref="C51:U51"/>
    <mergeCell ref="E54:E55"/>
    <mergeCell ref="D56:D58"/>
    <mergeCell ref="D60:D61"/>
    <mergeCell ref="C38:G38"/>
    <mergeCell ref="C39:U39"/>
    <mergeCell ref="Q63:Q65"/>
    <mergeCell ref="U116:U118"/>
    <mergeCell ref="V32:X32"/>
    <mergeCell ref="U91:U93"/>
    <mergeCell ref="R91:R92"/>
    <mergeCell ref="U35:U36"/>
    <mergeCell ref="U44:U45"/>
    <mergeCell ref="U102:U105"/>
    <mergeCell ref="U80:U83"/>
    <mergeCell ref="U70:U74"/>
    <mergeCell ref="U66:U69"/>
    <mergeCell ref="U84:U86"/>
    <mergeCell ref="U96:U98"/>
    <mergeCell ref="U76:U79"/>
    <mergeCell ref="R76:R77"/>
  </mergeCells>
  <printOptions horizontalCentered="1"/>
  <pageMargins left="0.19685039370078741" right="0.19685039370078741" top="0.59055118110236227" bottom="0.19685039370078741" header="0" footer="0"/>
  <pageSetup paperSize="9" scale="62" orientation="landscape" r:id="rId1"/>
  <rowBreaks count="1" manualBreakCount="1">
    <brk id="79"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5 programa</vt:lpstr>
      <vt:lpstr>Aiškinamoji lentelė </vt:lpstr>
      <vt:lpstr>Lyginamasis variantas</vt:lpstr>
      <vt:lpstr>'5 programa'!Print_Area</vt:lpstr>
      <vt:lpstr>'Aiškinamoji lentelė '!Print_Area</vt:lpstr>
      <vt:lpstr>'Lyginamasis variantas'!Print_Area</vt:lpstr>
      <vt:lpstr>'5 programa'!Print_Titles</vt:lpstr>
      <vt:lpstr>'Aiškinamoji lentelė '!Print_Titles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Lietute Demidova</cp:lastModifiedBy>
  <cp:lastPrinted>2019-01-10T12:41:37Z</cp:lastPrinted>
  <dcterms:created xsi:type="dcterms:W3CDTF">2015-10-26T14:41:47Z</dcterms:created>
  <dcterms:modified xsi:type="dcterms:W3CDTF">2019-02-05T07:14:03Z</dcterms:modified>
</cp:coreProperties>
</file>