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Demidova\Desktop\sprendimai\"/>
    </mc:Choice>
  </mc:AlternateContent>
  <bookViews>
    <workbookView xWindow="0" yWindow="0" windowWidth="28800" windowHeight="12300" tabRatio="764"/>
  </bookViews>
  <sheets>
    <sheet name="8 programa" sheetId="12" r:id="rId1"/>
    <sheet name="Aiškinamoji lentelė" sheetId="1" state="hidden" r:id="rId2"/>
    <sheet name="EKC renginiai" sheetId="4" state="hidden" r:id="rId3"/>
    <sheet name="LAUKSNOS" sheetId="5" state="hidden" r:id="rId4"/>
    <sheet name="Joninės" sheetId="6" state="hidden" r:id="rId5"/>
    <sheet name="Užgavėnės" sheetId="7" state="hidden" r:id="rId6"/>
    <sheet name="Metų ratas" sheetId="8" state="hidden" r:id="rId7"/>
    <sheet name="Europeade" sheetId="9" state="hidden" r:id="rId8"/>
    <sheet name="Violončelės fesivalis" sheetId="10" state="hidden" r:id="rId9"/>
    <sheet name="Žvejų rūmai" sheetId="11" state="hidden" r:id="rId10"/>
  </sheets>
  <definedNames>
    <definedName name="_xlnm.Print_Area" localSheetId="0">'8 programa'!$A$1:$N$171</definedName>
    <definedName name="_xlnm.Print_Area" localSheetId="1">'Aiškinamoji lentelė'!$A$1:$Q$194</definedName>
    <definedName name="_xlnm.Print_Area" localSheetId="8">'Violončelės fesivalis'!$A$1:$G$118</definedName>
    <definedName name="_xlnm.Print_Titles" localSheetId="0">'8 programa'!$6:$9</definedName>
    <definedName name="_xlnm.Print_Titles" localSheetId="1">'Aiškinamoji lentelė'!$6:$9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6" i="1" l="1"/>
  <c r="L166" i="1"/>
  <c r="H122" i="12" l="1"/>
  <c r="J138" i="1"/>
  <c r="J107" i="1" l="1"/>
  <c r="I125" i="12" l="1"/>
  <c r="I42" i="12" l="1"/>
  <c r="J42" i="12"/>
  <c r="H42" i="12"/>
  <c r="I138" i="1" l="1"/>
  <c r="I97" i="12" l="1"/>
  <c r="H163" i="12" l="1"/>
  <c r="J184" i="1"/>
  <c r="L38" i="1" l="1"/>
  <c r="K38" i="1"/>
  <c r="J33" i="12"/>
  <c r="I33" i="12"/>
  <c r="J45" i="12"/>
  <c r="L56" i="1"/>
  <c r="I146" i="12" l="1"/>
  <c r="J146" i="12"/>
  <c r="H146" i="12"/>
  <c r="I122" i="12"/>
  <c r="J122" i="12"/>
  <c r="H94" i="12"/>
  <c r="I79" i="12"/>
  <c r="J79" i="12"/>
  <c r="H79" i="12"/>
  <c r="J62" i="1" l="1"/>
  <c r="J64" i="1"/>
  <c r="J82" i="1" l="1"/>
  <c r="K80" i="1"/>
  <c r="J80" i="1"/>
  <c r="J75" i="1"/>
  <c r="J60" i="1"/>
  <c r="J56" i="1"/>
  <c r="J53" i="1"/>
  <c r="K53" i="1"/>
  <c r="K56" i="1"/>
  <c r="K64" i="1"/>
  <c r="K75" i="1"/>
  <c r="H14" i="12" l="1"/>
  <c r="J14" i="1"/>
  <c r="H18" i="12" l="1"/>
  <c r="J167" i="12" l="1"/>
  <c r="I167" i="12"/>
  <c r="H167" i="12"/>
  <c r="J166" i="12"/>
  <c r="I166" i="12"/>
  <c r="H166" i="12"/>
  <c r="J164" i="12"/>
  <c r="I164" i="12"/>
  <c r="H164" i="12"/>
  <c r="J162" i="12"/>
  <c r="I162" i="12"/>
  <c r="H162" i="12"/>
  <c r="H161" i="12"/>
  <c r="H160" i="12"/>
  <c r="H159" i="12"/>
  <c r="J151" i="12"/>
  <c r="I151" i="12"/>
  <c r="H151" i="12"/>
  <c r="J129" i="12"/>
  <c r="I129" i="12"/>
  <c r="H129" i="12"/>
  <c r="J96" i="12"/>
  <c r="I96" i="12"/>
  <c r="H96" i="12"/>
  <c r="J94" i="12"/>
  <c r="I94" i="12"/>
  <c r="N76" i="12"/>
  <c r="M76" i="12"/>
  <c r="L76" i="12"/>
  <c r="J36" i="12"/>
  <c r="I36" i="12"/>
  <c r="I43" i="12" s="1"/>
  <c r="H36" i="12"/>
  <c r="J32" i="12"/>
  <c r="I32" i="12"/>
  <c r="H32" i="12"/>
  <c r="H30" i="12"/>
  <c r="J27" i="12"/>
  <c r="I27" i="12"/>
  <c r="H27" i="12"/>
  <c r="J23" i="12"/>
  <c r="I23" i="12"/>
  <c r="H23" i="12"/>
  <c r="J18" i="12"/>
  <c r="I18" i="12"/>
  <c r="H43" i="12" l="1"/>
  <c r="J43" i="12"/>
  <c r="J152" i="12"/>
  <c r="H152" i="12"/>
  <c r="I152" i="12"/>
  <c r="I165" i="12"/>
  <c r="J165" i="12"/>
  <c r="H123" i="12"/>
  <c r="I123" i="12"/>
  <c r="H165" i="12"/>
  <c r="H158" i="12"/>
  <c r="H157" i="12" s="1"/>
  <c r="I158" i="12"/>
  <c r="I157" i="12" s="1"/>
  <c r="J158" i="12"/>
  <c r="J157" i="12" s="1"/>
  <c r="J123" i="12"/>
  <c r="H168" i="12" l="1"/>
  <c r="J168" i="12"/>
  <c r="I168" i="12"/>
  <c r="I153" i="12"/>
  <c r="I154" i="12" s="1"/>
  <c r="J153" i="12"/>
  <c r="J154" i="12" s="1"/>
  <c r="H153" i="12"/>
  <c r="H154" i="12" s="1"/>
  <c r="Q76" i="1"/>
  <c r="P76" i="1"/>
  <c r="O76" i="1"/>
  <c r="L75" i="1"/>
  <c r="O64" i="1"/>
  <c r="L64" i="1"/>
  <c r="Q56" i="1"/>
  <c r="P56" i="1"/>
  <c r="O56" i="1"/>
  <c r="O53" i="1"/>
  <c r="L53" i="1"/>
  <c r="K88" i="1" l="1"/>
  <c r="L88" i="1"/>
  <c r="Q85" i="1" l="1"/>
  <c r="P85" i="1"/>
  <c r="O85" i="1"/>
  <c r="K138" i="1" l="1"/>
  <c r="L138" i="1"/>
  <c r="K178" i="1" l="1"/>
  <c r="J179" i="1" l="1"/>
  <c r="D70" i="5" l="1"/>
  <c r="H66" i="5"/>
  <c r="H70" i="5" s="1"/>
  <c r="G66" i="5"/>
  <c r="F66" i="5"/>
  <c r="H48" i="5"/>
  <c r="G48" i="5"/>
  <c r="F48" i="5"/>
  <c r="H42" i="5"/>
  <c r="G42" i="5"/>
  <c r="F42" i="5"/>
  <c r="H22" i="5"/>
  <c r="G22" i="5"/>
  <c r="F22" i="5"/>
  <c r="F18" i="5"/>
  <c r="F7" i="5" s="1"/>
  <c r="F70" i="5" s="1"/>
  <c r="H7" i="5"/>
  <c r="G7" i="5"/>
  <c r="G70" i="5" s="1"/>
  <c r="H138" i="11" l="1"/>
  <c r="H129" i="11"/>
  <c r="H123" i="11"/>
  <c r="H117" i="11"/>
  <c r="H107" i="11"/>
  <c r="H96" i="11"/>
  <c r="M94" i="11"/>
  <c r="H93" i="11"/>
  <c r="M96" i="11" s="1"/>
  <c r="K80" i="11"/>
  <c r="H80" i="11" s="1"/>
  <c r="J80" i="11"/>
  <c r="I80" i="11"/>
  <c r="L62" i="11"/>
  <c r="K62" i="11"/>
  <c r="J62" i="11"/>
  <c r="I62" i="11"/>
  <c r="H62" i="11" s="1"/>
  <c r="H25" i="11"/>
  <c r="J88" i="1" l="1"/>
  <c r="G32" i="10"/>
  <c r="G7" i="10" s="1"/>
  <c r="G100" i="10" s="1"/>
  <c r="G17" i="10"/>
  <c r="E16" i="9" l="1"/>
  <c r="D16" i="9"/>
  <c r="C16" i="9"/>
  <c r="F16" i="9" s="1"/>
  <c r="F15" i="9"/>
  <c r="C14" i="9"/>
  <c r="F14" i="9" s="1"/>
  <c r="F13" i="9"/>
  <c r="F12" i="9"/>
  <c r="C12" i="9"/>
  <c r="E21" i="8"/>
  <c r="D21" i="8"/>
  <c r="C21" i="8"/>
  <c r="F21" i="8" s="1"/>
  <c r="F20" i="8"/>
  <c r="F19" i="8"/>
  <c r="F18" i="8"/>
  <c r="F17" i="8"/>
  <c r="F16" i="8"/>
  <c r="F15" i="8"/>
  <c r="C15" i="8"/>
  <c r="F14" i="8"/>
  <c r="F13" i="8"/>
  <c r="F12" i="8"/>
  <c r="C12" i="8"/>
  <c r="E31" i="7"/>
  <c r="D31" i="7"/>
  <c r="G30" i="7"/>
  <c r="G29" i="7"/>
  <c r="G27" i="7"/>
  <c r="G26" i="7"/>
  <c r="G25" i="7"/>
  <c r="F24" i="7"/>
  <c r="F31" i="7" s="1"/>
  <c r="D24" i="7"/>
  <c r="G24" i="7" s="1"/>
  <c r="G23" i="7"/>
  <c r="G22" i="7"/>
  <c r="G21" i="7"/>
  <c r="G20" i="7"/>
  <c r="G19" i="7" s="1"/>
  <c r="D19" i="7"/>
  <c r="G18" i="7"/>
  <c r="G17" i="7"/>
  <c r="G16" i="7"/>
  <c r="G15" i="7"/>
  <c r="G14" i="7"/>
  <c r="G13" i="7"/>
  <c r="G12" i="7" s="1"/>
  <c r="F12" i="7"/>
  <c r="D12" i="7"/>
  <c r="O27" i="4"/>
  <c r="O26" i="4"/>
  <c r="O25" i="4"/>
  <c r="O24" i="4"/>
  <c r="N23" i="4"/>
  <c r="N28" i="4" s="1"/>
  <c r="K23" i="4"/>
  <c r="O22" i="4"/>
  <c r="O21" i="4"/>
  <c r="O20" i="4"/>
  <c r="O19" i="4"/>
  <c r="O18" i="4"/>
  <c r="O17" i="4"/>
  <c r="O16" i="4"/>
  <c r="O15" i="4"/>
  <c r="O14" i="4"/>
  <c r="O13" i="4"/>
  <c r="O12" i="4"/>
  <c r="O10" i="4" s="1"/>
  <c r="O11" i="4"/>
  <c r="S10" i="4"/>
  <c r="S28" i="4" s="1"/>
  <c r="R10" i="4"/>
  <c r="R28" i="4" s="1"/>
  <c r="Q10" i="4"/>
  <c r="Q28" i="4" s="1"/>
  <c r="P10" i="4"/>
  <c r="P28" i="4" s="1"/>
  <c r="N10" i="4"/>
  <c r="M10" i="4"/>
  <c r="M28" i="4" s="1"/>
  <c r="L10" i="4"/>
  <c r="L28" i="4" s="1"/>
  <c r="K10" i="4"/>
  <c r="K28" i="4" s="1"/>
  <c r="J10" i="4"/>
  <c r="J28" i="4" s="1"/>
  <c r="I10" i="4"/>
  <c r="I28" i="4" s="1"/>
  <c r="H10" i="4"/>
  <c r="H28" i="4" s="1"/>
  <c r="G10" i="4"/>
  <c r="G28" i="4" s="1"/>
  <c r="G31" i="7" l="1"/>
  <c r="O23" i="4"/>
  <c r="O28" i="4" s="1"/>
  <c r="J180" i="1" l="1"/>
  <c r="J178" i="1"/>
  <c r="I51" i="1" l="1"/>
  <c r="I88" i="1" s="1"/>
  <c r="I166" i="1" l="1"/>
  <c r="K107" i="1" l="1"/>
  <c r="L189" i="1" l="1"/>
  <c r="L188" i="1"/>
  <c r="L186" i="1"/>
  <c r="L185" i="1"/>
  <c r="L183" i="1"/>
  <c r="L181" i="1"/>
  <c r="L180" i="1"/>
  <c r="L178" i="1"/>
  <c r="K181" i="1"/>
  <c r="J181" i="1"/>
  <c r="L110" i="1" l="1"/>
  <c r="I101" i="1"/>
  <c r="I107" i="1" s="1"/>
  <c r="L171" i="1" l="1"/>
  <c r="J166" i="1"/>
  <c r="L145" i="1"/>
  <c r="L107" i="1"/>
  <c r="L172" i="1" l="1"/>
  <c r="L139" i="1"/>
  <c r="L41" i="1" l="1"/>
  <c r="L37" i="1"/>
  <c r="L32" i="1"/>
  <c r="K32" i="1"/>
  <c r="L28" i="1"/>
  <c r="J23" i="1"/>
  <c r="K23" i="1"/>
  <c r="L23" i="1"/>
  <c r="I23" i="1"/>
  <c r="L49" i="1" l="1"/>
  <c r="L173" i="1" s="1"/>
  <c r="L174" i="1" s="1"/>
  <c r="K180" i="1" l="1"/>
  <c r="I180" i="1"/>
  <c r="I183" i="1" l="1"/>
  <c r="I178" i="1" l="1"/>
  <c r="I184" i="1" l="1"/>
  <c r="K189" i="1" l="1"/>
  <c r="J189" i="1"/>
  <c r="I189" i="1"/>
  <c r="K188" i="1"/>
  <c r="J188" i="1"/>
  <c r="I188" i="1"/>
  <c r="K186" i="1"/>
  <c r="J186" i="1"/>
  <c r="I186" i="1"/>
  <c r="K185" i="1"/>
  <c r="J185" i="1"/>
  <c r="I185" i="1"/>
  <c r="K183" i="1"/>
  <c r="J183" i="1"/>
  <c r="I182" i="1"/>
  <c r="I181" i="1"/>
  <c r="K171" i="1"/>
  <c r="J171" i="1"/>
  <c r="K145" i="1"/>
  <c r="J145" i="1"/>
  <c r="I145" i="1"/>
  <c r="I172" i="1" s="1"/>
  <c r="K110" i="1"/>
  <c r="J110" i="1"/>
  <c r="I110" i="1"/>
  <c r="K48" i="1"/>
  <c r="J48" i="1"/>
  <c r="I48" i="1"/>
  <c r="K41" i="1"/>
  <c r="J41" i="1"/>
  <c r="I41" i="1"/>
  <c r="K37" i="1"/>
  <c r="J37" i="1"/>
  <c r="I37" i="1"/>
  <c r="J35" i="1"/>
  <c r="I35" i="1"/>
  <c r="J32" i="1"/>
  <c r="I32" i="1"/>
  <c r="K28" i="1"/>
  <c r="J28" i="1"/>
  <c r="I28" i="1"/>
  <c r="K172" i="1" l="1"/>
  <c r="J177" i="1"/>
  <c r="J172" i="1"/>
  <c r="K49" i="1"/>
  <c r="J49" i="1"/>
  <c r="I49" i="1"/>
  <c r="I139" i="1"/>
  <c r="I177" i="1"/>
  <c r="J187" i="1"/>
  <c r="K177" i="1"/>
  <c r="I187" i="1"/>
  <c r="J139" i="1"/>
  <c r="K139" i="1"/>
  <c r="K187" i="1"/>
  <c r="I173" i="1" l="1"/>
  <c r="I174" i="1" s="1"/>
  <c r="J190" i="1"/>
  <c r="K190" i="1"/>
  <c r="J173" i="1"/>
  <c r="J174" i="1" s="1"/>
  <c r="I190" i="1"/>
  <c r="K173" i="1"/>
  <c r="K174" i="1" s="1"/>
  <c r="L177" i="1" l="1"/>
  <c r="L187" i="1"/>
  <c r="L190" i="1" l="1"/>
</calcChain>
</file>

<file path=xl/comments1.xml><?xml version="1.0" encoding="utf-8"?>
<comments xmlns="http://schemas.openxmlformats.org/spreadsheetml/2006/main">
  <authors>
    <author>Snieguole Kacerauskaite</author>
    <author>Sniega</author>
  </authors>
  <commentList>
    <comment ref="K16" authorId="0" shapeId="0">
      <text>
        <r>
          <rPr>
            <sz val="9"/>
            <color indexed="81"/>
            <rFont val="Tahoma"/>
            <family val="2"/>
            <charset val="186"/>
          </rPr>
          <t>Scenos menų, kūrybinių industrijų, vizualiųjų menų, jūrinės kultūros ir edukacijos, kultūros edukacijos, menininkų rezidencijų, bendruomeninių projektų ir istorinės atminties bei etninės kultūros sričių projektai</t>
        </r>
      </text>
    </comment>
    <comment ref="K17" authorId="0" shapeId="0">
      <text>
        <r>
          <rPr>
            <sz val="9"/>
            <color indexed="81"/>
            <rFont val="Tahoma"/>
            <family val="2"/>
            <charset val="186"/>
          </rPr>
          <t>Teatrinės veiklos, muzikinės veiklos, tęstinių tarptautinių meno renginių, jūrinės kultūros tarptautnių tęstinių programų</t>
        </r>
      </text>
    </comment>
    <comment ref="H19" authorId="0" shapeId="0">
      <text>
        <r>
          <rPr>
            <sz val="9"/>
            <color indexed="81"/>
            <rFont val="Tahoma"/>
            <family val="2"/>
            <charset val="186"/>
          </rPr>
          <t xml:space="preserve">Iš jų 40,0 - narystės mokestis organizacijai „Sail Training international“ </t>
        </r>
      </text>
    </comment>
    <comment ref="L28" authorId="0" shapeId="0">
      <text>
        <r>
          <rPr>
            <sz val="9"/>
            <color indexed="81"/>
            <rFont val="Tahoma"/>
            <family val="2"/>
            <charset val="186"/>
          </rPr>
          <t xml:space="preserve">Tarptautinis lėlių teatro festivalis „Materia Magica“, 
XIX tarptautinis gatvės teatrų festivalis „Šermukšnis“, 
Klaipėdos pilies džiazo festivalis, 
XLII festivalis „Klaipėdos muzikos pavasaris“, 
Tarptautinis festivalis „Muzikinis rugpjūtis pajūryje“, 
Tarptautinis šiuolaikinio meno festivalis „Plartforma“, 
Tarptautinis teatro festivalis „Jauno teatro dienos“
</t>
        </r>
      </text>
    </comment>
    <comment ref="E67" authorId="1" shapeId="0">
      <text>
        <r>
          <rPr>
            <sz val="9"/>
            <color indexed="81"/>
            <rFont val="Tahoma"/>
            <family val="2"/>
            <charset val="186"/>
          </rPr>
          <t xml:space="preserve">"Modernizuoti Mažosios Lietuvos istorijos muziejaus ekspozicijas"
</t>
        </r>
      </text>
    </comment>
    <comment ref="D81" authorId="0" shapeId="0">
      <text>
        <r>
          <rPr>
            <b/>
            <sz val="9"/>
            <color indexed="81"/>
            <rFont val="Tahoma"/>
            <family val="2"/>
            <charset val="186"/>
          </rPr>
          <t>Snieguole Kacerauskaite:</t>
        </r>
        <r>
          <rPr>
            <sz val="9"/>
            <color indexed="81"/>
            <rFont val="Tahoma"/>
            <family val="2"/>
            <charset val="186"/>
          </rPr>
          <t xml:space="preserve">
Taikos pr. 70, Debreceno g . 48</t>
        </r>
      </text>
    </comment>
    <comment ref="K112" authorId="0" shapeId="0">
      <text>
        <r>
          <rPr>
            <b/>
            <sz val="9"/>
            <color indexed="81"/>
            <rFont val="Tahoma"/>
            <family val="2"/>
            <charset val="186"/>
          </rPr>
          <t>Renovuoti 2 pastatai vienuolyno teritorijoje -</t>
        </r>
        <r>
          <rPr>
            <sz val="9"/>
            <color indexed="81"/>
            <rFont val="Tahoma"/>
            <family val="2"/>
            <charset val="186"/>
          </rPr>
          <t xml:space="preserve"> </t>
        </r>
        <r>
          <rPr>
            <b/>
            <i/>
            <sz val="9"/>
            <color indexed="81"/>
            <rFont val="Tahoma"/>
            <family val="2"/>
            <charset val="186"/>
          </rPr>
          <t>koplyčios</t>
        </r>
        <r>
          <rPr>
            <sz val="9"/>
            <color indexed="81"/>
            <rFont val="Tahoma"/>
            <family val="2"/>
            <charset val="186"/>
          </rPr>
          <t xml:space="preserve"> pritaikymas muzikinei – koncertinei veiklai (kapitalinis remontas įrengiant šildymo, vėsinimo, vėdinimo, drėkinimo sistemas) ir Klaipėdos Šv. Pranciškaus Asyžiečio </t>
        </r>
        <r>
          <rPr>
            <b/>
            <i/>
            <sz val="9"/>
            <color indexed="81"/>
            <rFont val="Tahoma"/>
            <family val="2"/>
            <charset val="186"/>
          </rPr>
          <t>vienuolyno patalpų</t>
        </r>
        <r>
          <rPr>
            <sz val="9"/>
            <color indexed="81"/>
            <rFont val="Tahoma"/>
            <family val="2"/>
            <charset val="186"/>
          </rPr>
          <t xml:space="preserve"> pritaikymas galerijai (kapitalinis remontas)
</t>
        </r>
      </text>
    </comment>
    <comment ref="E125" authorId="1" shapeId="0">
      <text>
        <r>
          <rPr>
            <sz val="9"/>
            <color indexed="81"/>
            <rFont val="Tahoma"/>
            <family val="2"/>
            <charset val="186"/>
          </rPr>
          <t xml:space="preserve">"Sukurti ir viešinti pažintinius maršrutus, integruoti juos į tarptautinius kultūros ir turizmo kelius"
</t>
        </r>
      </text>
    </comment>
  </commentList>
</comments>
</file>

<file path=xl/comments2.xml><?xml version="1.0" encoding="utf-8"?>
<comments xmlns="http://schemas.openxmlformats.org/spreadsheetml/2006/main">
  <authors>
    <author>Dangirutė Pareigytė</author>
    <author>Snieguole Kacerauskaite</author>
    <author>Sniega</author>
  </authors>
  <commentList>
    <comment ref="D14" authorId="0" shapeId="0">
      <text>
        <r>
          <rPr>
            <b/>
            <sz val="9"/>
            <color indexed="81"/>
            <rFont val="Tahoma"/>
            <family val="2"/>
            <charset val="186"/>
          </rPr>
          <t xml:space="preserve">Dangirutė Šakinienė:
</t>
        </r>
        <r>
          <rPr>
            <sz val="9"/>
            <color indexed="81"/>
            <rFont val="Tahoma"/>
            <family val="2"/>
            <charset val="186"/>
          </rPr>
          <t>1.</t>
        </r>
        <r>
          <rPr>
            <b/>
            <sz val="9"/>
            <color indexed="81"/>
            <rFont val="Tahoma"/>
            <family val="2"/>
            <charset val="186"/>
          </rPr>
          <t xml:space="preserve"> </t>
        </r>
        <r>
          <rPr>
            <sz val="9"/>
            <color indexed="81"/>
            <rFont val="Tahoma"/>
            <family val="2"/>
            <charset val="186"/>
          </rPr>
          <t>Kultūros ir meno projektų sričių dalinis finansavimas 379,5
2. Teatrinės veiklos programų dalinis finansavimas 190,0
3. Tęstinių tarptautinių meno renginių dalinis finansavimas 40,0</t>
        </r>
        <r>
          <rPr>
            <sz val="9"/>
            <color indexed="81"/>
            <rFont val="Tahoma"/>
            <family val="2"/>
            <charset val="186"/>
          </rPr>
          <t xml:space="preserve">
4. Muzikinės veiklos programų dalinis finansavimas 25,0
5. Jūrinės kultūros tarptautinių tęstinių programų dalinis finansavimas 106,6 (SB)
</t>
        </r>
        <r>
          <rPr>
            <b/>
            <sz val="9"/>
            <color indexed="81"/>
            <rFont val="Tahoma"/>
            <family val="2"/>
            <charset val="186"/>
          </rPr>
          <t>IŠ VISO: 741,1</t>
        </r>
      </text>
    </comment>
    <comment ref="M16" authorId="1" shapeId="0">
      <text>
        <r>
          <rPr>
            <sz val="9"/>
            <color indexed="81"/>
            <rFont val="Tahoma"/>
            <family val="2"/>
            <charset val="186"/>
          </rPr>
          <t>Scenos menų, kūrybinių industrijų, vizualiųjų menų, jūrinės kultūros ir edukacijos, kultūros edukacijos, menininkų rezidencijų, bendruomeninių projektų ir istorinės atminties bei etninės kultūros sričių projektai</t>
        </r>
      </text>
    </comment>
    <comment ref="M17" authorId="1" shapeId="0">
      <text>
        <r>
          <rPr>
            <sz val="9"/>
            <color indexed="81"/>
            <rFont val="Tahoma"/>
            <family val="2"/>
            <charset val="186"/>
          </rPr>
          <t>Teatrinės veiklos, muzikinės veiklos, tęstinių tarptautinių meno renginių, jūrinės kultūros tarptautnių tęstinių programų</t>
        </r>
      </text>
    </comment>
    <comment ref="D24" authorId="1" shapeId="0">
      <text>
        <r>
          <rPr>
            <sz val="9"/>
            <color indexed="81"/>
            <rFont val="Tahoma"/>
            <family val="2"/>
            <charset val="186"/>
          </rPr>
          <t>1. Pasirengimas „The Tall Ships Races“ programai ir jos  įgyvendinimas 31,2
2. Narystės mokestis organizacijai „Sail Training international“ 40,0
IŠ VISO: 71,4</t>
        </r>
      </text>
    </comment>
    <comment ref="J24" authorId="1" shapeId="0">
      <text>
        <r>
          <rPr>
            <sz val="9"/>
            <color indexed="81"/>
            <rFont val="Tahoma"/>
            <family val="2"/>
            <charset val="186"/>
          </rPr>
          <t xml:space="preserve">Iš jų 40,0 - narystės mokestis organizacijai „Sail Training international“ </t>
        </r>
      </text>
    </comment>
    <comment ref="N33" authorId="1" shapeId="0">
      <text>
        <r>
          <rPr>
            <sz val="9"/>
            <color indexed="81"/>
            <rFont val="Tahoma"/>
            <family val="2"/>
            <charset val="186"/>
          </rPr>
          <t xml:space="preserve">Klaipėdos pilies džiazo festivalis, 
XLII festivalis „Klaipėdos muzikos pavasaris“, 
Tarptautinis festivalis „Muzikinis rugpjūtis pajūryje“, 
Tarptautinis šiuolaikinio meno festivalis „Plartforma“, 
Tarptautinis teatro festivalis „Jauno teatro dienos“
Tradicinis tarptautinis folkloro festivalis "Parbėg laivelis"
</t>
        </r>
      </text>
    </comment>
    <comment ref="O33" authorId="1" shapeId="0">
      <text>
        <r>
          <rPr>
            <sz val="9"/>
            <color indexed="81"/>
            <rFont val="Tahoma"/>
            <family val="2"/>
            <charset val="186"/>
          </rPr>
          <t xml:space="preserve">Tarptautinis lėlių teatro festivalis „Materia Magica“, 
XIX tarptautinis gatvės teatrų festivalis „Šermukšnis“, 
Klaipėdos pilies džiazo festivalis, 
XLII festivalis „Klaipėdos muzikos pavasaris“, 
Tarptautinis festivalis „Muzikinis rugpjūtis pajūryje“, 
Tarptautinis šiuolaikinio meno festivalis „Plartforma“, 
Tarptautinis teatro festivalis „Jauno teatro dienos“
</t>
        </r>
      </text>
    </comment>
    <comment ref="J56" authorId="0" shapeId="0">
      <text>
        <r>
          <rPr>
            <b/>
            <sz val="9"/>
            <color indexed="81"/>
            <rFont val="Tahoma"/>
            <family val="2"/>
            <charset val="186"/>
          </rPr>
          <t>Dangirutė Šakinienė:</t>
        </r>
        <r>
          <rPr>
            <sz val="9"/>
            <color indexed="81"/>
            <rFont val="Tahoma"/>
            <family val="2"/>
            <charset val="186"/>
          </rPr>
          <t xml:space="preserve">
Siūlomas lėšų mažinas lazerinio projektorio įsigyjimui.</t>
        </r>
      </text>
    </comment>
    <comment ref="J64" authorId="0" shapeId="0">
      <text>
        <r>
          <rPr>
            <b/>
            <sz val="9"/>
            <color indexed="81"/>
            <rFont val="Tahoma"/>
            <family val="2"/>
            <charset val="186"/>
          </rPr>
          <t>Dangirutė Šakinienė:</t>
        </r>
        <r>
          <rPr>
            <sz val="9"/>
            <color indexed="81"/>
            <rFont val="Tahoma"/>
            <family val="2"/>
            <charset val="186"/>
          </rPr>
          <t xml:space="preserve">
Siūlomas mažinimas atisakant Felice Varini viešojo meno projekto įgyvendinimo. </t>
        </r>
      </text>
    </comment>
    <comment ref="E75" authorId="2" shapeId="0">
      <text>
        <r>
          <rPr>
            <sz val="9"/>
            <color indexed="81"/>
            <rFont val="Tahoma"/>
            <family val="2"/>
            <charset val="186"/>
          </rPr>
          <t xml:space="preserve">"Modernizuoti Mažosios Lietuvos istorijos muziejaus ekspozicijas"
</t>
        </r>
      </text>
    </comment>
    <comment ref="D90" authorId="1" shapeId="0">
      <text>
        <r>
          <rPr>
            <b/>
            <sz val="9"/>
            <color indexed="81"/>
            <rFont val="Tahoma"/>
            <family val="2"/>
            <charset val="186"/>
          </rPr>
          <t>Snieguole Kacerauskaite:</t>
        </r>
        <r>
          <rPr>
            <sz val="9"/>
            <color indexed="81"/>
            <rFont val="Tahoma"/>
            <family val="2"/>
            <charset val="186"/>
          </rPr>
          <t xml:space="preserve">
Taikos pr. 70, Debreceno g . 48</t>
        </r>
      </text>
    </comment>
    <comment ref="J99" authorId="0" shapeId="0">
      <text>
        <r>
          <rPr>
            <b/>
            <sz val="9"/>
            <color indexed="81"/>
            <rFont val="Tahoma"/>
            <family val="2"/>
            <charset val="186"/>
          </rPr>
          <t>Dangirutė Šakinienė:</t>
        </r>
        <r>
          <rPr>
            <sz val="9"/>
            <color indexed="81"/>
            <rFont val="Tahoma"/>
            <family val="2"/>
            <charset val="186"/>
          </rPr>
          <t xml:space="preserve">
Tilžės g. 9 (Mansarda): 13 466 Eur
1) Sienų paruošimas,klijavimas viniliniais apmušalais  11 880 Eur
2) Parketinių grindų remontas 1 586 Eur</t>
        </r>
      </text>
    </comment>
    <comment ref="J100" authorId="0" shapeId="0">
      <text>
        <r>
          <rPr>
            <b/>
            <sz val="9"/>
            <color indexed="81"/>
            <rFont val="Tahoma"/>
            <family val="2"/>
            <charset val="186"/>
          </rPr>
          <t xml:space="preserve">Dangirutė Šakinienė:
 </t>
        </r>
        <r>
          <rPr>
            <sz val="9"/>
            <color indexed="81"/>
            <rFont val="Tahoma"/>
            <family val="2"/>
            <charset val="186"/>
          </rPr>
          <t>Šlaito g. 10</t>
        </r>
        <r>
          <rPr>
            <b/>
            <sz val="9"/>
            <color indexed="81"/>
            <rFont val="Tahoma"/>
            <family val="2"/>
            <charset val="186"/>
          </rPr>
          <t xml:space="preserve">
</t>
        </r>
        <r>
          <rPr>
            <sz val="9"/>
            <color indexed="81"/>
            <rFont val="Tahoma"/>
            <family val="2"/>
            <charset val="186"/>
          </rPr>
          <t xml:space="preserve">20 000 Eur stogo remontas </t>
        </r>
        <r>
          <rPr>
            <sz val="9"/>
            <color indexed="81"/>
            <rFont val="Tahoma"/>
            <family val="2"/>
            <charset val="186"/>
          </rPr>
          <t xml:space="preserve">
</t>
        </r>
      </text>
    </comment>
    <comment ref="D125" authorId="1" shapeId="0">
      <text>
        <r>
          <rPr>
            <sz val="9"/>
            <color indexed="81"/>
            <rFont val="Tahoma"/>
            <family val="2"/>
            <charset val="186"/>
          </rPr>
          <t>Projekto pradžia - 2018 m. sausis, trukmė 20 mėn.</t>
        </r>
      </text>
    </comment>
    <comment ref="M125" authorId="1" shapeId="0">
      <text>
        <r>
          <rPr>
            <b/>
            <sz val="9"/>
            <color indexed="81"/>
            <rFont val="Tahoma"/>
            <family val="2"/>
            <charset val="186"/>
          </rPr>
          <t>Renovuoti 2 pastatai vienuolyno teritorijoje -</t>
        </r>
        <r>
          <rPr>
            <sz val="9"/>
            <color indexed="81"/>
            <rFont val="Tahoma"/>
            <family val="2"/>
            <charset val="186"/>
          </rPr>
          <t xml:space="preserve"> </t>
        </r>
        <r>
          <rPr>
            <b/>
            <i/>
            <sz val="9"/>
            <color indexed="81"/>
            <rFont val="Tahoma"/>
            <family val="2"/>
            <charset val="186"/>
          </rPr>
          <t>koplyčios</t>
        </r>
        <r>
          <rPr>
            <sz val="9"/>
            <color indexed="81"/>
            <rFont val="Tahoma"/>
            <family val="2"/>
            <charset val="186"/>
          </rPr>
          <t xml:space="preserve"> pritaikymas muzikinei – koncertinei veiklai (kapitalinis remontas įrengiant šildymo, vėsinimo, vėdinimo, drėkinimo sistemas) ir Klaipėdos Šv. Pranciškaus Asyžiečio </t>
        </r>
        <r>
          <rPr>
            <b/>
            <i/>
            <sz val="9"/>
            <color indexed="81"/>
            <rFont val="Tahoma"/>
            <family val="2"/>
            <charset val="186"/>
          </rPr>
          <t>vienuolyno patalpų</t>
        </r>
        <r>
          <rPr>
            <sz val="9"/>
            <color indexed="81"/>
            <rFont val="Tahoma"/>
            <family val="2"/>
            <charset val="186"/>
          </rPr>
          <t xml:space="preserve"> pritaikymas galerijai (kapitalinis remontas)
</t>
        </r>
      </text>
    </comment>
    <comment ref="H126" authorId="1" shapeId="0">
      <text>
        <r>
          <rPr>
            <b/>
            <sz val="9"/>
            <color indexed="81"/>
            <rFont val="Tahoma"/>
            <family val="2"/>
            <charset val="186"/>
          </rPr>
          <t>Vienuolių lėšos</t>
        </r>
        <r>
          <rPr>
            <sz val="9"/>
            <color indexed="81"/>
            <rFont val="Tahoma"/>
            <family val="2"/>
            <charset val="186"/>
          </rPr>
          <t xml:space="preserve">
</t>
        </r>
      </text>
    </comment>
    <comment ref="E141" authorId="2" shapeId="0">
      <text>
        <r>
          <rPr>
            <sz val="9"/>
            <color indexed="81"/>
            <rFont val="Tahoma"/>
            <family val="2"/>
            <charset val="186"/>
          </rPr>
          <t xml:space="preserve">"Sukurti ir viešinti pažintinius maršrutus, integruoti juos į tarptautinius kultūros ir turizmo kelius"
</t>
        </r>
      </text>
    </comment>
  </commentList>
</comments>
</file>

<file path=xl/sharedStrings.xml><?xml version="1.0" encoding="utf-8"?>
<sst xmlns="http://schemas.openxmlformats.org/spreadsheetml/2006/main" count="1377" uniqueCount="726">
  <si>
    <t>KULTŪROS PLĖTROS PROGRAMOS (NR. 08)</t>
  </si>
  <si>
    <t xml:space="preserve"> TIKSLŲ, UŽDAVINIŲ, PRIEMONIŲ, PRIEMONIŲ IŠLAIDŲ IR PRODUKTO KRITERIJŲ SUVESTINĖ</t>
  </si>
  <si>
    <t>tūkst. Eur</t>
  </si>
  <si>
    <t>Programos tikslo kodas</t>
  </si>
  <si>
    <t>Uždavinio kodas</t>
  </si>
  <si>
    <t>Priemonės kodas</t>
  </si>
  <si>
    <t>Pavadinimas</t>
  </si>
  <si>
    <t>Priemonės požymis</t>
  </si>
  <si>
    <t>Asignavimų valdytojo kodas</t>
  </si>
  <si>
    <t>Finansavimo šaltinis</t>
  </si>
  <si>
    <t>2018-ųjų metų asignavimų planas</t>
  </si>
  <si>
    <t>2020-ųjų metų lėšų projektas</t>
  </si>
  <si>
    <t>Produkto kriterijaus</t>
  </si>
  <si>
    <t>2018-ieji metai</t>
  </si>
  <si>
    <t>2019-ieji metai</t>
  </si>
  <si>
    <t>2020-ieji metai</t>
  </si>
  <si>
    <t>Strateginis tikslas 03. Užtikrinti gyventojams aukštą švietimo, kultūros, socialinių, sporto ir sveikatos apsaugos paslaugų kokybę ir prieinamumą</t>
  </si>
  <si>
    <t xml:space="preserve">08 Kultūros plėtros programa </t>
  </si>
  <si>
    <t>01</t>
  </si>
  <si>
    <t>Skatinti miesto bendruomenės kultūrinį ir kūrybinį aktyvumą bei gerinti kultūrinių paslaugų prieinamumą ir kokybę</t>
  </si>
  <si>
    <t>Remti kūrybinių organizacijų iniciatyvas ir miesto švenčių organizavimą</t>
  </si>
  <si>
    <t>P5</t>
  </si>
  <si>
    <t>SB</t>
  </si>
  <si>
    <t>Iš viso:</t>
  </si>
  <si>
    <t>02</t>
  </si>
  <si>
    <t>2</t>
  </si>
  <si>
    <t>SB(VR)</t>
  </si>
  <si>
    <t>Surengta Jūros šventė</t>
  </si>
  <si>
    <t xml:space="preserve">Jūros šventės programoje dalyvavusių savanorių skaičius </t>
  </si>
  <si>
    <t xml:space="preserve">Surengta regata „Baltic Sail“ </t>
  </si>
  <si>
    <t>03</t>
  </si>
  <si>
    <t>04</t>
  </si>
  <si>
    <t>Kultūros ir meno projektų vertinimas ir administravimas:</t>
  </si>
  <si>
    <t>Kultūros ir meno projektų vertinimo paslaugų pirkimas</t>
  </si>
  <si>
    <t>Ekspertų skaičius</t>
  </si>
  <si>
    <t>Kultūros ir meno projektų administravimo programos įdiegimas</t>
  </si>
  <si>
    <t>Įdiegta programa, proc.</t>
  </si>
  <si>
    <t>05</t>
  </si>
  <si>
    <t>Reprezentacinių Klaipėdos festivalių dalinis finansavimas</t>
  </si>
  <si>
    <t xml:space="preserve">Iš dalies finansuota festivalių, skaičius </t>
  </si>
  <si>
    <t xml:space="preserve">Įgyvendinta edukacinių projektų, skaičius </t>
  </si>
  <si>
    <t>06</t>
  </si>
  <si>
    <t>Skirta kultūros ir meno stipendijų, skaičius</t>
  </si>
  <si>
    <t>07</t>
  </si>
  <si>
    <t>08</t>
  </si>
  <si>
    <t>4</t>
  </si>
  <si>
    <t xml:space="preserve">Išleista leidinių, skaičius </t>
  </si>
  <si>
    <t xml:space="preserve">Parengta paroda, proc. </t>
  </si>
  <si>
    <t xml:space="preserve">Surganizuota meistriškumo sesijų, skaičius </t>
  </si>
  <si>
    <t xml:space="preserve">Pastatyta naujų šokių, skaičius </t>
  </si>
  <si>
    <t>10</t>
  </si>
  <si>
    <t>Iš viso uždaviniui:</t>
  </si>
  <si>
    <t>Užtikrinti kultūros įstaigų veiklą ir atnaujinti viešąsias kultūros erdves</t>
  </si>
  <si>
    <t>Kultūros įstaigų veiklos organizavimas:</t>
  </si>
  <si>
    <t>Lankytojų skaičius, tūkst.</t>
  </si>
  <si>
    <t>SB(SP)</t>
  </si>
  <si>
    <t>SB(ESA)</t>
  </si>
  <si>
    <t>ES</t>
  </si>
  <si>
    <t xml:space="preserve">BĮ Klaipėdos miesto savivaldybės kultūros centro Žvejų rūmų veiklos organizavimas  </t>
  </si>
  <si>
    <t xml:space="preserve">BĮ Klaipėdos miesto savivaldybės koncertinės įstaigos Klaipėdos koncertų salės veiklos organizavimas  </t>
  </si>
  <si>
    <t>BĮ Klaipėdos miesto savivaldybės tautinių kultūrų centro veiklos organizavimas</t>
  </si>
  <si>
    <t>Dokumentų išduotis bibliotekoje, tūkst.</t>
  </si>
  <si>
    <t>BĮ Klaipėdos kultūrų komunikacijų centro veiklos organizavimas:</t>
  </si>
  <si>
    <t xml:space="preserve"> - projekto „Esminis tradicinės industrijos pokytis į kūrybines industrijas – darnios regioninės plėtros pagrindas“ įgyvendinimas</t>
  </si>
  <si>
    <t xml:space="preserve"> - informacinės-kūrybinės zonos įrengimas Parodų rūmų fojė, Didžioji Vandens g. 2</t>
  </si>
  <si>
    <t>Parengtas Parodų rūmo fojė renovacijos projektas, vnt.</t>
  </si>
  <si>
    <t>Įrengta edukacinė kompiuterinės sistema, proc.</t>
  </si>
  <si>
    <t xml:space="preserve">Atlikta fojė renovacija, proc. </t>
  </si>
  <si>
    <t>Įrengta iformacinė-kūrybinė zona, proc.</t>
  </si>
  <si>
    <t>BĮ Klaipėdos miesto savivaldybės Mažosios Lietuvos istorijos muziejaus veiklos organizavimas:</t>
  </si>
  <si>
    <t>3.3.2.5., 3.32.7.</t>
  </si>
  <si>
    <t>Parengta ekspozicijų atnaujinimo ir piliavietės erdvių muziejifikavimo koncepcijų ir programų, skaičius</t>
  </si>
  <si>
    <t xml:space="preserve"> -  Mažosios Lietuvos istorijos muziejaus istorijos laikotarpio XX a. ir Etnografijos ekspozicijų įrengimas Didžioji Vandens g. 2</t>
  </si>
  <si>
    <t>Įrengta ekspozicija, vnt.</t>
  </si>
  <si>
    <t>BĮ Klaipėdos miesto savivaldybės etnokultūros centro veiklos organizavimas</t>
  </si>
  <si>
    <t>Centralizuotas paviršinių (lietaus) nuotekų tvarkymas (paslaugos apmokėjimas)</t>
  </si>
  <si>
    <t>Įstaigų skaičius</t>
  </si>
  <si>
    <t>Kultūros įstaigų remontas:</t>
  </si>
  <si>
    <t>BĮ Klaipėdos kultūrų komunikacijų centro patalpų remontas</t>
  </si>
  <si>
    <t>Atliktas einamasis remontas, proc.</t>
  </si>
  <si>
    <t>Atliktas stogo remontas, 100 kv. m, proc.</t>
  </si>
  <si>
    <t>Bendruomenės centro-bibliotekos (Molo g. 60) pastato kapitalinis remontas</t>
  </si>
  <si>
    <t xml:space="preserve">Parengtas techninis projektas, vnt. </t>
  </si>
  <si>
    <t>Atlikta remonto darbų, proc.</t>
  </si>
  <si>
    <t>Lifto įrengimas Bendruomenės namuose Debreceno g. 48</t>
  </si>
  <si>
    <t>Įrengtas liftas, vnt.</t>
  </si>
  <si>
    <t>BĮ Klaipėdos miesto savivaldybės koncertinės įstaigos Klaipėdos koncertų salės pastato ir patalpų remontas</t>
  </si>
  <si>
    <t>Atlikta kapitalinio remonto darbų, proc.</t>
  </si>
  <si>
    <t>BĮ Klaipėdos miesto savivaldybės etnokultūros centro  remontas</t>
  </si>
  <si>
    <t>Pakeista langų, kv. m</t>
  </si>
  <si>
    <t>Kultūros įstaigų  patalpų šildymas</t>
  </si>
  <si>
    <t xml:space="preserve">Šîldoma įstaigų, įstaigų skaičius  </t>
  </si>
  <si>
    <t>SB(L)</t>
  </si>
  <si>
    <t>Kultūros objektų infrastruktūros modernizavimas:</t>
  </si>
  <si>
    <t xml:space="preserve">Vasaros koncertų estrados architektūrinės idėjos konkurso organizavimas </t>
  </si>
  <si>
    <t>Įvykdytas architektūrinės idėjos pasiūlymų konkursas, vnt.</t>
  </si>
  <si>
    <t xml:space="preserve">Modernaus bendruomenės centro-bibliotekos statyba pietinėje miesto dalyje  </t>
  </si>
  <si>
    <t>Organizuotas projekto konkursas, vnt.</t>
  </si>
  <si>
    <t>Kt</t>
  </si>
  <si>
    <t>Parengtas techninis projektas, vnt.</t>
  </si>
  <si>
    <t>Atlikta rangos darbų, proc.</t>
  </si>
  <si>
    <t>Projekto „Klaipėdos miesto savivaldybės viešosios bibliotekos „Kauno atžalyno“ filialas – naujos galimybės mažiems ir dideliems“ įgyvendinimas</t>
  </si>
  <si>
    <t>Atlikta rekonstravimo darbų,  proc.</t>
  </si>
  <si>
    <t>Įsigyta baldų, įrangos, proc.</t>
  </si>
  <si>
    <t xml:space="preserve">Fachverkinės architektūros pastatų komplekso (Bažnyčių g. 4 / Daržų g. 10, Bažnyčių g. 6, Vežėjų g. 4, Aukštoji g. 1 / Didžioji Vandens g. 2) tvarkyba </t>
  </si>
  <si>
    <t>Kultūrų diasporos centro infrastruktūros kompleksinė plėtra (socialinio kultūrinio klasterio „Vilties miestas“ infrastruktūros  kompleksinė plėtra)</t>
  </si>
  <si>
    <t>Modernizuoti du kultūros infrastruktūros objektai (koplyčia ir vienuolyno patalpos)</t>
  </si>
  <si>
    <t>1</t>
  </si>
  <si>
    <t>Ekspozicijos projektavimas ir įrengimas piliavietės šiaurinėje kurtinoje</t>
  </si>
  <si>
    <t xml:space="preserve">Parengta techninė dokumentacija, vnt. </t>
  </si>
  <si>
    <t>Kultūros centro Žvejų rūmų modernizavimo koncepcijos parengimas</t>
  </si>
  <si>
    <t>Parengta koncepcija</t>
  </si>
  <si>
    <t>Formuoti miesto kultūrinį tapatumą, integruotą į Baltijos jūros regiono kultūrinę erdvę</t>
  </si>
  <si>
    <t>Kultūrinio turizmo maršrutų formavimas:</t>
  </si>
  <si>
    <t>3.2.2.2.</t>
  </si>
  <si>
    <t>Valstybinės ir tarptautinės reikšmės kultūrinių projektų įgyvendinimas</t>
  </si>
  <si>
    <t xml:space="preserve">3.3.1.4. </t>
  </si>
  <si>
    <t>Įgyvendinta Lietuvos valstybės šimtmečio programa</t>
  </si>
  <si>
    <t>Įgyvendinta Lietuvos valstybės šimtmečio minėjimo programos projektų, vnt.</t>
  </si>
  <si>
    <t xml:space="preserve">Klaipėdos miesto kultūros rinkodaros programos įgyvendinimas ir miesto kultūrą pristatančių objektų gamyba  </t>
  </si>
  <si>
    <t>Įgyvendinama Klaipėdos kultūros rinkodaros programa</t>
  </si>
  <si>
    <t>Unikalių lankytojų platformoje „Kultūros uostas“ skaičius  per metus</t>
  </si>
  <si>
    <t xml:space="preserve">Platformos „Kultūros uostas“ „Facebook“ sekėjų skaičius </t>
  </si>
  <si>
    <t xml:space="preserve">Miesto pietinės dalies gyventojų socialinės-kultūrinės atskirites mažinimas, naudojant kūrybinių partnerysčių metodiką </t>
  </si>
  <si>
    <t xml:space="preserve">Parengta programa </t>
  </si>
  <si>
    <t>Bandomųjų projektų skaičius</t>
  </si>
  <si>
    <t xml:space="preserve">Projektuose dalyvaujančių asmenų skaičius </t>
  </si>
  <si>
    <t xml:space="preserve">Kultūrinės veiklos tyrimų ir stebėsenos vykdymas </t>
  </si>
  <si>
    <t>Kultūros lauko tyrimų skaičius</t>
  </si>
  <si>
    <t xml:space="preserve">Klaipėdos kultūros ir meno kūrėjų kompetencijų ugdymo poreikio tyrimų skaičius </t>
  </si>
  <si>
    <t>Iš viso tikslui:</t>
  </si>
  <si>
    <t>Iš viso programai:</t>
  </si>
  <si>
    <t>Finansavimo šaltinių suvestinė</t>
  </si>
  <si>
    <t>Finansavimo šaltiniai</t>
  </si>
  <si>
    <t>2018-ųjų metų asigna-vimų planas</t>
  </si>
  <si>
    <t>2020 m. lėšų projektas</t>
  </si>
  <si>
    <t>SAVIVALDYBĖS LĖŠOS, IŠ VISO</t>
  </si>
  <si>
    <r>
      <t xml:space="preserve">Savivaldybės biudžeto lėšos </t>
    </r>
    <r>
      <rPr>
        <b/>
        <sz val="10"/>
        <rFont val="Times New Roman"/>
        <family val="1"/>
        <charset val="186"/>
      </rPr>
      <t>SB</t>
    </r>
  </si>
  <si>
    <r>
      <t xml:space="preserve">Savivaldybės biudžeto apyvartos lėšos ES finansinės paramos programų laikinam lėšų stygiui dengti  </t>
    </r>
    <r>
      <rPr>
        <b/>
        <sz val="10"/>
        <rFont val="Times New Roman"/>
        <family val="1"/>
        <charset val="186"/>
      </rPr>
      <t>SB(ESA)</t>
    </r>
  </si>
  <si>
    <r>
      <t xml:space="preserve">Apyvartos lėšų likutis </t>
    </r>
    <r>
      <rPr>
        <b/>
        <sz val="10"/>
        <rFont val="Times New Roman"/>
        <family val="1"/>
        <charset val="186"/>
      </rPr>
      <t>SB(L)</t>
    </r>
  </si>
  <si>
    <r>
      <t xml:space="preserve">Vietinės rinkliavos lėšos </t>
    </r>
    <r>
      <rPr>
        <b/>
        <sz val="10"/>
        <rFont val="Times New Roman"/>
        <family val="1"/>
        <charset val="186"/>
      </rPr>
      <t>SB(VR)</t>
    </r>
  </si>
  <si>
    <r>
      <t xml:space="preserve">Specialiosios programos lėšos (pajamos už atsitiktines paslaugas) </t>
    </r>
    <r>
      <rPr>
        <b/>
        <sz val="10"/>
        <rFont val="Times New Roman"/>
        <family val="1"/>
        <charset val="186"/>
      </rPr>
      <t>SB(SP)</t>
    </r>
  </si>
  <si>
    <r>
      <t xml:space="preserve">Pajamų imokų likutis </t>
    </r>
    <r>
      <rPr>
        <b/>
        <sz val="10"/>
        <rFont val="Times New Roman"/>
        <family val="1"/>
        <charset val="186"/>
      </rPr>
      <t>SB(SPL)</t>
    </r>
  </si>
  <si>
    <t>KITOS LĖŠOS, IŠ VISO</t>
  </si>
  <si>
    <r>
      <t xml:space="preserve">Europos Sąjungos paramos lėšos </t>
    </r>
    <r>
      <rPr>
        <b/>
        <sz val="10"/>
        <rFont val="Times New Roman"/>
        <family val="1"/>
        <charset val="186"/>
      </rPr>
      <t>ES</t>
    </r>
  </si>
  <si>
    <r>
      <t xml:space="preserve">Kiti finansavimo šaltiniai </t>
    </r>
    <r>
      <rPr>
        <b/>
        <sz val="10"/>
        <rFont val="Times New Roman"/>
        <family val="1"/>
        <charset val="186"/>
      </rPr>
      <t>Kt</t>
    </r>
  </si>
  <si>
    <t>Planas</t>
  </si>
  <si>
    <t>SB(SPL)</t>
  </si>
  <si>
    <t>SB(VRL)</t>
  </si>
  <si>
    <r>
      <t xml:space="preserve">Vietinės rinkliavos lėšų likutis </t>
    </r>
    <r>
      <rPr>
        <b/>
        <sz val="10"/>
        <rFont val="Times New Roman"/>
        <family val="1"/>
        <charset val="186"/>
      </rPr>
      <t>SB(VRL)</t>
    </r>
  </si>
  <si>
    <t>Naujų erdvių pritaikymas kultūros reikmėms</t>
  </si>
  <si>
    <t>2019-ųjų metų asignavimų planas</t>
  </si>
  <si>
    <t>Pristatyta filmų, skaičius</t>
  </si>
  <si>
    <t>SB(ES)</t>
  </si>
  <si>
    <r>
      <t xml:space="preserve">Europos Sąjungos paramos lėšos, kurios įtrauktos į Savivaldybės biudžetą </t>
    </r>
    <r>
      <rPr>
        <b/>
        <sz val="10"/>
        <rFont val="Times New Roman"/>
        <family val="1"/>
        <charset val="186"/>
      </rPr>
      <t>SB(ES)</t>
    </r>
  </si>
  <si>
    <t>Parengta pastatų panaudojimo galimybių studija</t>
  </si>
  <si>
    <t>______________________________________</t>
  </si>
  <si>
    <t>2021-ųjų metų lėšų projektas</t>
  </si>
  <si>
    <t>2021 m. lėšų projektas</t>
  </si>
  <si>
    <t xml:space="preserve"> 2018–2021 M. KLAIPĖDOS MIESTO SAVIVALDYBĖS</t>
  </si>
  <si>
    <t>2021-ieji metai</t>
  </si>
  <si>
    <t>Kultūros ir meno sričių ir programų projektų dalinis finansavimas</t>
  </si>
  <si>
    <t>Iš dalies finansuota sričių projektų, skaičius</t>
  </si>
  <si>
    <t>Iš dalies finansuota programų projektų, skaičius</t>
  </si>
  <si>
    <t>Apsilankiusiųjų Jūros šventės  renginiuose dalyvių skaičius, tūkst.</t>
  </si>
  <si>
    <t>Dalyvavusių „Baltic Sail“ regatoje laivų, skaičius</t>
  </si>
  <si>
    <t xml:space="preserve">Didžiųjų burlaivių lenktynėse dalyvavusių buriavimo praktikantų skaičius </t>
  </si>
  <si>
    <t>Didižiųjų burlaivių lenktynėse apsilankiusių turistų, skaičius tūkst.</t>
  </si>
  <si>
    <t xml:space="preserve">Stipendijų mokėjimas kultūros ir meno kūrėjams </t>
  </si>
  <si>
    <t xml:space="preserve">Įgyvendintų projektų, skaičius </t>
  </si>
  <si>
    <t>Suorganizuotų renginių, skaičius</t>
  </si>
  <si>
    <t>Edukacinių renginių, skaičius</t>
  </si>
  <si>
    <t>Edukacinio modulio parengimas ir  įgyvendinimas, vnt.</t>
  </si>
  <si>
    <t>Suorganizuota paroda (rezultatų)</t>
  </si>
  <si>
    <t xml:space="preserve"> - projekto kultūrinių kompetencijų ugdymo modelio moksleiviams parengimas ir įgyvendinimas</t>
  </si>
  <si>
    <t>Dalyvaujančių įstaigų skaičius</t>
  </si>
  <si>
    <t>Parengiamųjų seminarų skaičius</t>
  </si>
  <si>
    <t>BĮ Klaipėdos miesto savivaldybės kultūros centro Žvejų rūmų patalpų remontas</t>
  </si>
  <si>
    <t>Įrengta kondicionavimo sistema Bendruomenės namų žiūrovų salėje, proc</t>
  </si>
  <si>
    <t>Vasaros estrados einamasis remontas, objektų skaičius</t>
  </si>
  <si>
    <t>Elektros instaliacijos remontas I ir II a. ekspozicinėse salėse, proc.</t>
  </si>
  <si>
    <r>
      <t>Atliktas stogo remontas, m</t>
    </r>
    <r>
      <rPr>
        <vertAlign val="superscript"/>
        <sz val="10"/>
        <rFont val="Times New Roman"/>
        <family val="1"/>
        <charset val="186"/>
      </rPr>
      <t>2</t>
    </r>
  </si>
  <si>
    <t>Tautinių kultūrų centro stogo remontas (K. Donelaičio g. 6B)</t>
  </si>
  <si>
    <t>Sudaryta urbanistinių maršrutų, skaičius</t>
  </si>
  <si>
    <t>Suroganizuota ekskursijų, skaičius</t>
  </si>
  <si>
    <t>Parengta ir atspausdinta urbanistinių žemėlapių, skaičius</t>
  </si>
  <si>
    <t>Administruojama interneto svetainių, skaičius</t>
  </si>
  <si>
    <t xml:space="preserve">Festivalio dalyvių, skaičius </t>
  </si>
  <si>
    <t>Turistų apsilankiusių Klaipėdoje festivalio metu, skaičius tūkst.</t>
  </si>
  <si>
    <t xml:space="preserve">Senųjų istorinių burlaivių įveiklinimo programos įgyvendinimas </t>
  </si>
  <si>
    <t>Parengta jūrinės kultūros edukacijos senuosiuose burlaiviuose programos metodika, skaičius</t>
  </si>
  <si>
    <t>Visų tautybių gyventojų kultūrinės sąveikos didnimas</t>
  </si>
  <si>
    <t xml:space="preserve">Diskusijose dalyvavusių asmenų, skaičius </t>
  </si>
  <si>
    <t xml:space="preserve">Parengtų leidinio rankraščių, skaičius </t>
  </si>
  <si>
    <t>Išleistų leidinių, skaičius</t>
  </si>
  <si>
    <t xml:space="preserve">Suorganizuota diskusijų, skaičius </t>
  </si>
  <si>
    <t xml:space="preserve">Atlikta tyrimų, skaičius </t>
  </si>
  <si>
    <r>
      <t>Kulūros centro Žvejų rūmai stogo anstato apskardinimas skarda, m</t>
    </r>
    <r>
      <rPr>
        <vertAlign val="superscript"/>
        <sz val="10"/>
        <rFont val="Times New Roman"/>
        <family val="1"/>
        <charset val="186"/>
      </rPr>
      <t>2</t>
    </r>
  </si>
  <si>
    <r>
      <t>Scenos grindų remontas Žvejų rūmų didžiojoje salėje, m</t>
    </r>
    <r>
      <rPr>
        <vertAlign val="superscript"/>
        <sz val="10"/>
        <rFont val="Times New Roman"/>
        <family val="1"/>
        <charset val="186"/>
      </rPr>
      <t>2</t>
    </r>
  </si>
  <si>
    <r>
      <t>Atliktas einamasis remontas, m</t>
    </r>
    <r>
      <rPr>
        <vertAlign val="superscript"/>
        <sz val="10"/>
        <rFont val="Times New Roman"/>
        <family val="1"/>
        <charset val="186"/>
      </rPr>
      <t>2</t>
    </r>
  </si>
  <si>
    <t>Vasaros estrados infrastruktūros  einamasis remontas (Liepojos g. 1)</t>
  </si>
  <si>
    <t>Vykdytojas (skyrius / asmuo)</t>
  </si>
  <si>
    <t>UKD Kultūros skyrius</t>
  </si>
  <si>
    <t>MŪD Socialinės infrastruktūros skyrius</t>
  </si>
  <si>
    <t>Aiškinamojo rašto priedas Nr.3</t>
  </si>
  <si>
    <t>Atlikta langų ir fasado remonto darbų, proc.</t>
  </si>
  <si>
    <t xml:space="preserve">TVIRTINU: </t>
  </si>
  <si>
    <t>Direktorė</t>
  </si>
  <si>
    <t>Nijolė Sliužinskienė</t>
  </si>
  <si>
    <t>Klaipėdos miesto savivaldybės etnokultūros centras</t>
  </si>
  <si>
    <t>KULTŪRINIŲ PROJEKTŲ SĄMATA 2019 M.</t>
  </si>
  <si>
    <t>Projektai</t>
  </si>
  <si>
    <t>IŠ VISO</t>
  </si>
  <si>
    <t>2018 m. lėšų šaltiniai, tūkst. EUR</t>
  </si>
  <si>
    <t>2019 m. lėšų šaltiniai, tūkst. EUR</t>
  </si>
  <si>
    <t>SP</t>
  </si>
  <si>
    <t>SB reprezen-tacinis</t>
  </si>
  <si>
    <t>KT</t>
  </si>
  <si>
    <t>VISO</t>
  </si>
  <si>
    <t>01 02 01 Etninės kultūros sklaida ir mėgėjų meno skatinimas.</t>
  </si>
  <si>
    <r>
      <t xml:space="preserve">1 projektas. Tarptautinis  nematerialaus kultūros paveldo festivalis </t>
    </r>
    <r>
      <rPr>
        <b/>
        <i/>
        <sz val="11"/>
        <rFont val="Times New Roman"/>
        <family val="1"/>
        <charset val="186"/>
      </rPr>
      <t>„LAUKSNOS“</t>
    </r>
  </si>
  <si>
    <t>2 projektas.  „Metų ratas“(Gavėnia,Vėlinės, Adventas)</t>
  </si>
  <si>
    <t xml:space="preserve">  „Metų ratas“: JONINĖS</t>
  </si>
  <si>
    <t xml:space="preserve">  „Metų ratas“: UŽGAVĖNĖS</t>
  </si>
  <si>
    <r>
      <t xml:space="preserve">3 projektas.Klaipėdos krašto folkloro reprezentacija </t>
    </r>
    <r>
      <rPr>
        <b/>
        <i/>
        <sz val="11"/>
        <rFont val="Times New Roman"/>
        <family val="1"/>
        <charset val="186"/>
      </rPr>
      <t xml:space="preserve">EUROPEADE 2019 </t>
    </r>
    <r>
      <rPr>
        <i/>
        <sz val="11"/>
        <rFont val="Times New Roman"/>
        <family val="1"/>
        <charset val="186"/>
      </rPr>
      <t>Vokietijoje</t>
    </r>
  </si>
  <si>
    <t>4 projektas. Folkloro ansamblių etnokultūrinė veikla</t>
  </si>
  <si>
    <t xml:space="preserve">5 projektas. Projektas „Klaipėdos krašto tautinis kostiumas“. </t>
  </si>
  <si>
    <t>6 projektas. Tarptautinis folkloro festivalis "Parbėg laivelis"</t>
  </si>
  <si>
    <t>7 projektas. Etninės kultūros programa  turistams bei miestiečiams. Vasaros renginių plėtra meno kieme. Amatystė</t>
  </si>
  <si>
    <t>8 projektas. Vaikų ir jaunimo  etninės kultūros stovykla – šventė „Vėlungis“</t>
  </si>
  <si>
    <t>9 projektas. Etninės  kultūros programa  Klaipėdos vaikams ir jaunimui (Atvelykio šventė, "Etnokultūrinis ugdymas").</t>
  </si>
  <si>
    <t>10 projektas. Sociokultūriniai švietimo projektai ("Savitas Klaipėdos kraštas", Sakralinis liaudies menas", "Lietuvos etnografiniai regionai", "Tradicija šeimai", "Tradicinio dainavimo studija")</t>
  </si>
  <si>
    <t>01 02 02 Tautiškumo ir pilietiškumo skatinimas("Etnoreidas", "Vėtrungės", "Dainų švenčių tradicijos tęstinumas")</t>
  </si>
  <si>
    <t>1 projektas. Etnoreidas</t>
  </si>
  <si>
    <t>2 projektas. "Vėtrungės  -  regiono kultūrinio turizmo jungtys“</t>
  </si>
  <si>
    <t xml:space="preserve">3 projektas. Dainų švenčių tradicijos tęstinumo programa </t>
  </si>
  <si>
    <t>01 02 03 Klaipėdos krašto EK nematerialaus paveldo archyvo-informacinės bazės sukūrimas ir įsijungimas į nacionalinio tradicinės kultūros vertybių sąvado kūrimo darbus</t>
  </si>
  <si>
    <t>Parengė:</t>
  </si>
  <si>
    <t>Direktorės pavaduotoja kultūrai Loreta Dargužienė</t>
  </si>
  <si>
    <t xml:space="preserve">2018 10 05 </t>
  </si>
  <si>
    <t xml:space="preserve">II Tarptautinis nematerialaus kultūros paveldo festivalis </t>
  </si>
  <si>
    <t>„LAUKSNOS“</t>
  </si>
  <si>
    <t>SĄMATA</t>
  </si>
  <si>
    <t>Paslaugos</t>
  </si>
  <si>
    <t>Išlaidos</t>
  </si>
  <si>
    <t>Kiekis, vnt</t>
  </si>
  <si>
    <t>Visa reikalinga suma, EUR</t>
  </si>
  <si>
    <t>Projektui reikalinga suma, Eur</t>
  </si>
  <si>
    <t>SB lėšos (SB) Eur</t>
  </si>
  <si>
    <t>Iš Kultūros Tarybos prašoma suma, Eur</t>
  </si>
  <si>
    <t>1.</t>
  </si>
  <si>
    <t>Meninė dalis</t>
  </si>
  <si>
    <t>1.2.</t>
  </si>
  <si>
    <t>1.3.</t>
  </si>
  <si>
    <t>Scenografija</t>
  </si>
  <si>
    <t>1.4.</t>
  </si>
  <si>
    <t>1.5.</t>
  </si>
  <si>
    <t>2.</t>
  </si>
  <si>
    <t>Festivalio dalyvių priėmimo išlaidos</t>
  </si>
  <si>
    <t>Užsienio dalyvių maitinimo išlaidos 4 d.</t>
  </si>
  <si>
    <t>Techninė dalis</t>
  </si>
  <si>
    <t>Scenos, įgarsinimo, apšvietimo įrangos, LED ekrano nuoma</t>
  </si>
  <si>
    <t>Vertimo paslaugos</t>
  </si>
  <si>
    <t>3.</t>
  </si>
  <si>
    <t>Reklamos paslaugos</t>
  </si>
  <si>
    <t>Video reklamos sukūrimas</t>
  </si>
  <si>
    <t>Reklama laikraščiuose, radijuje</t>
  </si>
  <si>
    <t>Reklama stotelėse Vilniuje, Klaipėdoje</t>
  </si>
  <si>
    <t>Festivalio filmavimas, filmo sukūrimas</t>
  </si>
  <si>
    <t>Festivalio fotografavimas</t>
  </si>
  <si>
    <t>4.</t>
  </si>
  <si>
    <t>Kitos paslaugos ir prekės</t>
  </si>
  <si>
    <t>Apsaugos paslauga</t>
  </si>
  <si>
    <t>5.</t>
  </si>
  <si>
    <t>01 02 01     Etninės kultūros sklaida ir mėgėjų meno skatinimas.</t>
  </si>
  <si>
    <t>1 projektas.  „Metų ratas“. (Kalendorinės šventės: Užgavėnės)</t>
  </si>
  <si>
    <t>Išlaidų pavadinimas</t>
  </si>
  <si>
    <t>Finansavimo šaltiniai EUR</t>
  </si>
  <si>
    <t xml:space="preserve">SB lėšos, </t>
  </si>
  <si>
    <t xml:space="preserve">SP lėšos, </t>
  </si>
  <si>
    <t>Paramos lėšos, kitos lėšos</t>
  </si>
  <si>
    <t>Iš viso</t>
  </si>
  <si>
    <t xml:space="preserve">1. Renginio techninis aptarnavimas  </t>
  </si>
  <si>
    <t xml:space="preserve">1.1. Įgarsinimo įrangos nuoma </t>
  </si>
  <si>
    <t>1.2.  Elektros pajungimas ir sunaudojimas</t>
  </si>
  <si>
    <t xml:space="preserve">1.3. Transporto paslaugos </t>
  </si>
  <si>
    <t xml:space="preserve">1.4. Pagalbiniai darbininkai  </t>
  </si>
  <si>
    <t>1.5. Fotografavimas</t>
  </si>
  <si>
    <t>2. Scenografija</t>
  </si>
  <si>
    <t>2. Renginio reklamos organizavimas</t>
  </si>
  <si>
    <t>2.1.Tentai</t>
  </si>
  <si>
    <t>2.2. Afišos</t>
  </si>
  <si>
    <t>2.3. Reklama laikraščiuose</t>
  </si>
  <si>
    <t xml:space="preserve">2.4. Grafinis dizainas </t>
  </si>
  <si>
    <t>3. Renginio meninė dalis</t>
  </si>
  <si>
    <t>3.1. Režisūra</t>
  </si>
  <si>
    <t>3.2. Užgavėnių personažų atlikėjai</t>
  </si>
  <si>
    <t>3.3. Renginio vedimas</t>
  </si>
  <si>
    <t>3.4. Meninis projektas "Morė"</t>
  </si>
  <si>
    <t>3.5. Muzikinė programa</t>
  </si>
  <si>
    <t>4.  Kitos prekės</t>
  </si>
  <si>
    <t>2 projektas.  „Metų ratas“. (Kalendorinės šventės: Užgavėnės, Gavėnia, Joninės,  Vėlinės, Advento-Kalėdų renginiai  )</t>
  </si>
  <si>
    <t>Finansavimo šaltiniai, EUR</t>
  </si>
  <si>
    <t>Biudžetas</t>
  </si>
  <si>
    <t>Spec. programa</t>
  </si>
  <si>
    <t>Kitos lėšos, tikslinė parama</t>
  </si>
  <si>
    <t xml:space="preserve">1. Techninis aptarnavimas  </t>
  </si>
  <si>
    <t xml:space="preserve">1.1. Garso ir apšvietimo aparatūros, scenos ir  kt.įrangos nuoma </t>
  </si>
  <si>
    <t>1.2.Transporto išlaidos</t>
  </si>
  <si>
    <t xml:space="preserve">2. Meninė dalis </t>
  </si>
  <si>
    <t>2.1. Scenarijaus, meninės programos sukūrimas</t>
  </si>
  <si>
    <t>2.2. Renginių vedėjai, atlikėjai</t>
  </si>
  <si>
    <t xml:space="preserve">3. Reklaminė ir archyvinė medžiaga </t>
  </si>
  <si>
    <t>5. Joninių šventė (sąmata pridedama)</t>
  </si>
  <si>
    <t>6. Užgavėnių šventė (sąmata pridedama)</t>
  </si>
  <si>
    <t>3 projektas.Klaipėdos krašto folkloro reprezentacija EUROPEADE 2019 Vokietijoje</t>
  </si>
  <si>
    <t>1. Kelionės išlaidos</t>
  </si>
  <si>
    <t>1.1. 1 autobuso nuoma maršrutu Klaipėda- Frankenbergas(Vokietija)-Klaipėda (3200 km; 9 paros)</t>
  </si>
  <si>
    <t>2. Europeade dalyvio mokestis (nakvynė, maitinimas)</t>
  </si>
  <si>
    <t>2.1. Dalyvio mokestis suaugusiems (120 eur x 50)</t>
  </si>
  <si>
    <t>Prancūzų ir lietuvių koprodukcinių projektų įgyvendinimas</t>
  </si>
  <si>
    <t>KLAIPĖDOS MIESTO SAVIVALDYBĖS KONCERTINĖ ĮSTAIGA KLAIPĖDOS KONCERTŲ SALĖ</t>
  </si>
  <si>
    <t>Projekto Klaipėdos tarptautinis violončelės festivalis ir konkursas 2019 m.</t>
  </si>
  <si>
    <t>sąmata (preliminari)</t>
  </si>
  <si>
    <t>Nr.</t>
  </si>
  <si>
    <t>Preimonių pavadinimai</t>
  </si>
  <si>
    <t>Kiekis</t>
  </si>
  <si>
    <t>Kaina (1 vnt.)</t>
  </si>
  <si>
    <t>d.</t>
  </si>
  <si>
    <t>Suma, Eur</t>
  </si>
  <si>
    <t>Viso, Eur</t>
  </si>
  <si>
    <t>I</t>
  </si>
  <si>
    <t>MENINĖS PASLAUGOS, DALYVIŲ IR KONKURSO ŽIURI PRIĖMIMAS</t>
  </si>
  <si>
    <t xml:space="preserve">Tarptautinės komisijos nariai (2 komisijos) </t>
  </si>
  <si>
    <t>*Kelionės išlaidos (2 bilietai 1 asm.)</t>
  </si>
  <si>
    <t xml:space="preserve">Nakvynė </t>
  </si>
  <si>
    <t xml:space="preserve">Maitinimas </t>
  </si>
  <si>
    <t xml:space="preserve">Honorarai </t>
  </si>
  <si>
    <t>Atlikėjai iš užsienio</t>
  </si>
  <si>
    <t>2.1.</t>
  </si>
  <si>
    <t>2.2.</t>
  </si>
  <si>
    <t>2.3.</t>
  </si>
  <si>
    <t>2.4.</t>
  </si>
  <si>
    <t>Lietuvos atlikėjai</t>
  </si>
  <si>
    <t>3.1.</t>
  </si>
  <si>
    <t xml:space="preserve">Kelionės išlaidos </t>
  </si>
  <si>
    <t>3.2.</t>
  </si>
  <si>
    <t>3.3.</t>
  </si>
  <si>
    <t>3.4.</t>
  </si>
  <si>
    <t>Akomponiatoriai, pedagogai ir pranešėjai</t>
  </si>
  <si>
    <t>4.1.</t>
  </si>
  <si>
    <t>4.2.</t>
  </si>
  <si>
    <t>4.3.</t>
  </si>
  <si>
    <t>4.4.</t>
  </si>
  <si>
    <t>Studentai ir moksleiviai (atlikėjai ir savanoriai)</t>
  </si>
  <si>
    <t>5.1.</t>
  </si>
  <si>
    <t>5.2.</t>
  </si>
  <si>
    <t>Nakvynė</t>
  </si>
  <si>
    <t>5.3.</t>
  </si>
  <si>
    <t>6.</t>
  </si>
  <si>
    <t>Koncertinės programos:</t>
  </si>
  <si>
    <t>6.1.</t>
  </si>
  <si>
    <t>Liepojos simfoninio orkestro programa</t>
  </si>
  <si>
    <t>6.1.1.</t>
  </si>
  <si>
    <t>Orkestro meninė paslauga</t>
  </si>
  <si>
    <t>6.1.2.</t>
  </si>
  <si>
    <t>Dirigentas</t>
  </si>
  <si>
    <t>6.1.3.</t>
  </si>
  <si>
    <t>Solistai</t>
  </si>
  <si>
    <t>6.2.</t>
  </si>
  <si>
    <t>Nacionalinis simfoninio orkestro programa</t>
  </si>
  <si>
    <t>6.2.1.</t>
  </si>
  <si>
    <t>Meninė paslauga</t>
  </si>
  <si>
    <t>6.3.</t>
  </si>
  <si>
    <t xml:space="preserve">„Balero" (choreografas Alain Plattel) </t>
  </si>
  <si>
    <t>6.3.1.</t>
  </si>
  <si>
    <t>6.4.</t>
  </si>
  <si>
    <t>„Baroko violončelė"</t>
  </si>
  <si>
    <t>6.4.1.</t>
  </si>
  <si>
    <t>Honoraras</t>
  </si>
  <si>
    <t>6.5.</t>
  </si>
  <si>
    <t>Holt's Canto ostinato"</t>
  </si>
  <si>
    <t>6.6.1.</t>
  </si>
  <si>
    <t>6.6.</t>
  </si>
  <si>
    <t xml:space="preserve">„100 violončelių orkestras"   </t>
  </si>
  <si>
    <t>7.</t>
  </si>
  <si>
    <t>Kita programa</t>
  </si>
  <si>
    <t>7.1.</t>
  </si>
  <si>
    <t>Filmo užsakymas ir siuntimas, licencija, vertimas</t>
  </si>
  <si>
    <t>7.2.</t>
  </si>
  <si>
    <t>Istorinės parodos rengimas ir pristatymas</t>
  </si>
  <si>
    <t>7.3.</t>
  </si>
  <si>
    <t>Spektaklis visai šeimai</t>
  </si>
  <si>
    <t>7.4.</t>
  </si>
  <si>
    <t>Šiuolaikinio šokio projektas</t>
  </si>
  <si>
    <t>7.5.</t>
  </si>
  <si>
    <t>Kitos programos išlaidos</t>
  </si>
  <si>
    <t>II</t>
  </si>
  <si>
    <t>KONKURSAS</t>
  </si>
  <si>
    <t>Konkurso koordinatoriai</t>
  </si>
  <si>
    <t>Natų nuoma</t>
  </si>
  <si>
    <t>Dalyvių anketos generavimas ir administravimas</t>
  </si>
  <si>
    <t>Kitos konkurso organizavimo tiesioginės išlaidos</t>
  </si>
  <si>
    <t>Konkurso komisijos kavos pertraukų aptarnavimas</t>
  </si>
  <si>
    <t>**Piniginiai laimėtojų prizai</t>
  </si>
  <si>
    <t>100-5000</t>
  </si>
  <si>
    <t>III</t>
  </si>
  <si>
    <t>RENGINIŲ APTARNAVIMAS IR PERVEŽIMAI</t>
  </si>
  <si>
    <t>Klaipėdos universiteto  Menų akademija</t>
  </si>
  <si>
    <t>S. Šimkaus konservatorija</t>
  </si>
  <si>
    <t>Klaipėdos koncertų salė</t>
  </si>
  <si>
    <t>Klaipėdos dramos teatras</t>
  </si>
  <si>
    <t>Klaipėdos kultūros fabrikas</t>
  </si>
  <si>
    <t xml:space="preserve">Šv. Pranciškaus Asyžiečio bažnyčia </t>
  </si>
  <si>
    <t>Socialinis klubas „Raketa“</t>
  </si>
  <si>
    <t>8.</t>
  </si>
  <si>
    <t xml:space="preserve">Video projekcijos, įgarsinimas, apšvietimas </t>
  </si>
  <si>
    <t>9.</t>
  </si>
  <si>
    <t>Pervežimai iš ir į oro uostą</t>
  </si>
  <si>
    <t>10.</t>
  </si>
  <si>
    <t>Krovinių pervežimai</t>
  </si>
  <si>
    <t>11.</t>
  </si>
  <si>
    <t>Vietiniai atlikėjų pervežimai</t>
  </si>
  <si>
    <t>IV</t>
  </si>
  <si>
    <t>RINKODARA IR KOMUNIKACIJA</t>
  </si>
  <si>
    <t>mėn.</t>
  </si>
  <si>
    <t>Visi dizaino maketai</t>
  </si>
  <si>
    <t>Tinklalapio programavimas</t>
  </si>
  <si>
    <t>Domeno pirkimas</t>
  </si>
  <si>
    <t>Optimizavimas</t>
  </si>
  <si>
    <t>Straipsnių, tekstų paruošimas ir vertimai</t>
  </si>
  <si>
    <t>Video reklama (žurnalistiniai video)</t>
  </si>
  <si>
    <t>Video reklama (dienų santraukos, klipas)</t>
  </si>
  <si>
    <t>Video / audio reklama (transliacija)</t>
  </si>
  <si>
    <t xml:space="preserve">Internetinė reklama </t>
  </si>
  <si>
    <t>Soc. tinklai (administravimas ir reklama)</t>
  </si>
  <si>
    <t>Lankstukai</t>
  </si>
  <si>
    <t>12.</t>
  </si>
  <si>
    <t>Bukletai (2 vnt.)</t>
  </si>
  <si>
    <t>13.</t>
  </si>
  <si>
    <t>Skrajutės</t>
  </si>
  <si>
    <t>14.</t>
  </si>
  <si>
    <t>Plakatai / afišos</t>
  </si>
  <si>
    <t>15.</t>
  </si>
  <si>
    <t>Lauko reklama</t>
  </si>
  <si>
    <t>16.</t>
  </si>
  <si>
    <t>Tentai ir vėliavos</t>
  </si>
  <si>
    <t>17.</t>
  </si>
  <si>
    <t>Renginių fotografas</t>
  </si>
  <si>
    <t>18.</t>
  </si>
  <si>
    <t>Renginių video operatorius</t>
  </si>
  <si>
    <t>V</t>
  </si>
  <si>
    <t>REPREZENTACINĖS IŠLAIDOS</t>
  </si>
  <si>
    <t>Reprezentacinė atributika</t>
  </si>
  <si>
    <t>Tarptautinės komisijos oficialus priėmimas</t>
  </si>
  <si>
    <t>Festivalio dalyvių, tarptautinės komisijos uždarymo vakaras</t>
  </si>
  <si>
    <t>Pažintinės laisvalaikio programos dalyviams</t>
  </si>
  <si>
    <t>VI</t>
  </si>
  <si>
    <r>
      <rPr>
        <b/>
        <sz val="12"/>
        <color rgb="FF000000"/>
        <rFont val="Times New Roman"/>
        <family val="1"/>
        <charset val="186"/>
      </rPr>
      <t>KITOS IŠLAIDOS</t>
    </r>
    <r>
      <rPr>
        <sz val="12"/>
        <color rgb="FF000000"/>
        <rFont val="Times New Roman"/>
        <family val="1"/>
        <charset val="186"/>
      </rPr>
      <t xml:space="preserve"> (licencijos, natų nuoma ir kt.)</t>
    </r>
  </si>
  <si>
    <t>VII</t>
  </si>
  <si>
    <t>NENUMATYTOS IŠLAIDOS</t>
  </si>
  <si>
    <t>Bendra suma</t>
  </si>
  <si>
    <t>*Kelionės bilietas atlikėjui perkamas dvigubas dėl violončelės pervežimo</t>
  </si>
  <si>
    <t>**Konkurso prizų dydis numatomas nuo 100 iki 5000 eurų</t>
  </si>
  <si>
    <t>Projekto preliminarūs finansavimo šaltiniai:</t>
  </si>
  <si>
    <t>Savivaldybės biudžeto lėšos</t>
  </si>
  <si>
    <t>259300 Eur</t>
  </si>
  <si>
    <t xml:space="preserve">Lietuvos kultūros tarybos lėšos (planuojama teikti paraišką lėšoms gauti, </t>
  </si>
  <si>
    <t>tačiau nesitikim gauti, kadangi organizuojamas tik antrasis festivalis)</t>
  </si>
  <si>
    <t>Rėmėjų lėšos (konkurso priziniam fondui)</t>
  </si>
  <si>
    <t>12500 Eur</t>
  </si>
  <si>
    <t>Pajamos gautos už bilietus</t>
  </si>
  <si>
    <t>10000 Eur</t>
  </si>
  <si>
    <t>Kitos lėšos ( konkurso dalyvių mokestis)</t>
  </si>
  <si>
    <t>5000 Eur</t>
  </si>
  <si>
    <t>286800 Eur</t>
  </si>
  <si>
    <r>
      <rPr>
        <b/>
        <sz val="12"/>
        <color theme="1"/>
        <rFont val="Times New Roman"/>
        <family val="1"/>
        <charset val="186"/>
      </rPr>
      <t>Įstaigos indėlis:</t>
    </r>
    <r>
      <rPr>
        <sz val="12"/>
        <color theme="1"/>
        <rFont val="Times New Roman"/>
        <family val="1"/>
        <charset val="186"/>
      </rPr>
      <t xml:space="preserve"> darbuotojų darbo užmokestis, kanceliarinės prekės, darbo patalpos, ryšio paslaugos</t>
    </r>
  </si>
  <si>
    <r>
      <rPr>
        <b/>
        <sz val="12"/>
        <color theme="1"/>
        <rFont val="Times New Roman"/>
        <family val="1"/>
        <charset val="186"/>
      </rPr>
      <t>Partnerių indėlis:</t>
    </r>
    <r>
      <rPr>
        <sz val="12"/>
        <color theme="1"/>
        <rFont val="Times New Roman"/>
        <family val="1"/>
        <charset val="186"/>
      </rPr>
      <t xml:space="preserve"> patalpos festivalio renginiams, konkursui bei žmogiškieji ištekliai renginiui organizuoti</t>
    </r>
  </si>
  <si>
    <t xml:space="preserve">Direktorė                                                 </t>
  </si>
  <si>
    <t>Danutė Žičkuvienė</t>
  </si>
  <si>
    <t>KLAIPĖDOS MIESTO SAVIVALDYBĖS KULTŪROS CENTRAS ŽVEJŲ RŪMAI</t>
  </si>
  <si>
    <t>KULTŪRINĖMS PROGRAMOMS SKIRTŲ LĖŠŲ IŠLAIDŲ SUVESTINĖ 2019 METAMS</t>
  </si>
  <si>
    <t>Eilės numeris</t>
  </si>
  <si>
    <t>Priemonės / renginio pavadinimas</t>
  </si>
  <si>
    <t>Eil.</t>
  </si>
  <si>
    <t>Suma:</t>
  </si>
  <si>
    <t>2015 metai</t>
  </si>
  <si>
    <t>2019 metai</t>
  </si>
  <si>
    <t>I ketvirtis</t>
  </si>
  <si>
    <t>II ketvirtis</t>
  </si>
  <si>
    <t>III ketvirtis</t>
  </si>
  <si>
    <t>IV ketvirtis</t>
  </si>
  <si>
    <t>01.02.01.</t>
  </si>
  <si>
    <t>Parengti valstybinių švenčių ir minėtinų datų renginių programą ir ją vykdyti</t>
  </si>
  <si>
    <t>Lietuvos valstybės atkūrimo dienai skirti renginiai</t>
  </si>
  <si>
    <t>Apmokėjimas atlikėjams</t>
  </si>
  <si>
    <t>Įgarsinimo, šviesos technikos ir ekranų nuoma</t>
  </si>
  <si>
    <t>Reklama</t>
  </si>
  <si>
    <t>Kitos išlaidos (arena, apsauga, bilietų platinimas, autoriniai mokesčiai)</t>
  </si>
  <si>
    <t>VISO:</t>
  </si>
  <si>
    <t>Lietuvos karaliaus Mindaugo krūnavimo-Lietuvos valstybės dienos renginiai</t>
  </si>
  <si>
    <t>Apmokėjimas renginių vedėjams</t>
  </si>
  <si>
    <t>Spaudiniai</t>
  </si>
  <si>
    <t>Garso ir apšvietimo technikos nuoma</t>
  </si>
  <si>
    <t xml:space="preserve">Apmokėjimas teatrams už spektaklių atlikimą </t>
  </si>
  <si>
    <t>Scenos nuoma</t>
  </si>
  <si>
    <t>Ekranų nuoma, projekcijos, vizualizacijos</t>
  </si>
  <si>
    <t xml:space="preserve">Apmokėjimas  atlikėjams už programų atlikimą </t>
  </si>
  <si>
    <t>3</t>
  </si>
  <si>
    <t>Gedulo ir Vilties dienai skirti renginiai</t>
  </si>
  <si>
    <t>Honorarai solistams, muzikantams, vedėjams</t>
  </si>
  <si>
    <t>Apmokėjimas už transporto nuomą</t>
  </si>
  <si>
    <t xml:space="preserve"> Tarptautinei pagyvenusių žmonių dienai   skirti renginiai</t>
  </si>
  <si>
    <t>Honoraras renginių vedėams</t>
  </si>
  <si>
    <t>Scenografijos atlikimas</t>
  </si>
  <si>
    <t>Apmokėjimas LATGAI</t>
  </si>
  <si>
    <t>Reprezentacinės išlaidos</t>
  </si>
  <si>
    <t>Honorarai atlikėjams</t>
  </si>
  <si>
    <t>5</t>
  </si>
  <si>
    <t>Renginiai Tarptautinei žmonių su negalia dienai</t>
  </si>
  <si>
    <t>Honorarai renginių vedėjams</t>
  </si>
  <si>
    <t>Garso technikos nuoma</t>
  </si>
  <si>
    <t>6</t>
  </si>
  <si>
    <t>Laisvės gynėjų dienai skirti renginiai</t>
  </si>
  <si>
    <t>Šviesos technikos  nuoma</t>
  </si>
  <si>
    <t>Apmokėjimas už laužų paruošimą</t>
  </si>
  <si>
    <t>Rekvizito įsigijimas</t>
  </si>
  <si>
    <t>7</t>
  </si>
  <si>
    <t>Kovo 11 - Lietuvos nepriklausomybės atkūrimo dienai skirti renginiai</t>
  </si>
  <si>
    <t>Šviesos technikos nuoma</t>
  </si>
  <si>
    <t>Pakylų nuoma</t>
  </si>
  <si>
    <t>Apsauga</t>
  </si>
  <si>
    <t>LED ekranų nuoma</t>
  </si>
  <si>
    <t>Vėliavėlių gamyba, spaudiniai</t>
  </si>
  <si>
    <t>Mokestis LATGAI</t>
  </si>
  <si>
    <t>8</t>
  </si>
  <si>
    <t>Kalėdiniai -naujametiniai renginiai</t>
  </si>
  <si>
    <t>Garso įrangos nuoma</t>
  </si>
  <si>
    <t>Baltijos kelio paminėjimo šventė</t>
  </si>
  <si>
    <t>Vėliavų pastatymas</t>
  </si>
  <si>
    <t>IŠ VISO:</t>
  </si>
  <si>
    <t>01.02.02.</t>
  </si>
  <si>
    <t>Organizuoti renginių ciklus, šalies ir tarptautinius festivalius</t>
  </si>
  <si>
    <t>Šalies teatrų renginių ciklas vaikams ir jaunimui "Jaunatis"</t>
  </si>
  <si>
    <t>Apmokėjimas teatrams</t>
  </si>
  <si>
    <t>Apmokėjimas  vedėjams</t>
  </si>
  <si>
    <t>10 000</t>
  </si>
  <si>
    <t>Renginių ciklas "Vaikų kūrybinių užsiėmimų stovykla"</t>
  </si>
  <si>
    <t>Inventoriaus įsigijimas</t>
  </si>
  <si>
    <t>Apmokėjimas vadovams</t>
  </si>
  <si>
    <t>Apmokėjimas už paslaugas</t>
  </si>
  <si>
    <t>6 000</t>
  </si>
  <si>
    <t>Tarptautinio festivalio Šermukšnis organizavimas</t>
  </si>
  <si>
    <t xml:space="preserve">Apmokėjimas teatrams </t>
  </si>
  <si>
    <t>Apgyvendinimo paslaugos</t>
  </si>
  <si>
    <t>Garso ir šviesos technikos nuoma</t>
  </si>
  <si>
    <t>01.02.03.</t>
  </si>
  <si>
    <t xml:space="preserve"> Parengti naujas koncertines programas, pastatyti naujus  teatrų spektaklius</t>
  </si>
  <si>
    <t xml:space="preserve">Choro "Cantare" naujų programų parengimas ir pristatymas visuomenei </t>
  </si>
  <si>
    <t>Apmokėjimas už tobulinimosi kursus</t>
  </si>
  <si>
    <t>Įrašų darymas</t>
  </si>
  <si>
    <t>Transporto išlaidos</t>
  </si>
  <si>
    <t>4 300</t>
  </si>
  <si>
    <t>14</t>
  </si>
  <si>
    <t xml:space="preserve">Choro "Klaipėda " naujų programų sukūrimas ir pristatymas visuomenei </t>
  </si>
  <si>
    <t>Honorarai solistams</t>
  </si>
  <si>
    <t>Apmokėjimas dirigentui, vedėjams</t>
  </si>
  <si>
    <t>3 000</t>
  </si>
  <si>
    <t>Komandiruotės išlaidos</t>
  </si>
  <si>
    <t xml:space="preserve">Moterų choro "Dangė"  naujos programos  sukūrimas ir pristatymas Tarptautiniame chorų konkurse Sardinijoje (Italija) </t>
  </si>
  <si>
    <t>Honoraras vedėjui</t>
  </si>
  <si>
    <t>15</t>
  </si>
  <si>
    <t>Koncertų vedimas</t>
  </si>
  <si>
    <t>2 000</t>
  </si>
  <si>
    <t>Pilies teatro 2 spektaklių pastatymas.</t>
  </si>
  <si>
    <t xml:space="preserve">Kostiumų sukūrimas </t>
  </si>
  <si>
    <t>Scenografijos projektas ir įgyvendinimas</t>
  </si>
  <si>
    <t xml:space="preserve">Medžiagos scenografijai </t>
  </si>
  <si>
    <t>Video medžiagos sukūrimas</t>
  </si>
  <si>
    <t>Apmokėjimas už kostiumų siuvimą</t>
  </si>
  <si>
    <t>Dainų paruošimo šlaidos</t>
  </si>
  <si>
    <t>Butaforijos gamyba</t>
  </si>
  <si>
    <t>Honoraras kompozitoriui</t>
  </si>
  <si>
    <t>8 500</t>
  </si>
  <si>
    <t>Teatro "Be durų"  spektaklio vaikams  pastatymas</t>
  </si>
  <si>
    <t xml:space="preserve">Kostiumų gamyba </t>
  </si>
  <si>
    <t>Medžiagos kostiumams</t>
  </si>
  <si>
    <t>Medžiagos dekoracijoms</t>
  </si>
  <si>
    <t>Mikrofonų įsigijimas</t>
  </si>
  <si>
    <t>Scenografijos gamyba</t>
  </si>
  <si>
    <t xml:space="preserve">Gliukų teatro spektaklio  pastatymas  </t>
  </si>
  <si>
    <t>Garso takelio paruošimas</t>
  </si>
  <si>
    <t>Fotografavimas ir filmavimas</t>
  </si>
  <si>
    <t>Kostiumų projektas ir pasiuvimas</t>
  </si>
  <si>
    <t>5 000</t>
  </si>
  <si>
    <t xml:space="preserve">Pantomimos teatro "A" spektaklio  pastatymas </t>
  </si>
  <si>
    <t>Medžiagos scenografijai</t>
  </si>
  <si>
    <t>Apmokėjimas už fotosesiją</t>
  </si>
  <si>
    <t>Grimo įsigijimas</t>
  </si>
  <si>
    <t>Kostiumų projektas ir gamyba</t>
  </si>
  <si>
    <t xml:space="preserve">Jaunimo liaudiškų šokių kolektyvo "Žilvinas" naujos programos paruošimas ir pristatymas </t>
  </si>
  <si>
    <t>Rūbų cheminis valymas</t>
  </si>
  <si>
    <t>Apmokėjimas už šokų pastatymą</t>
  </si>
  <si>
    <t xml:space="preserve">Renginiai Bendruomenės namuose </t>
  </si>
  <si>
    <t>Apmokėjimas vedėjams</t>
  </si>
  <si>
    <t>1 600</t>
  </si>
  <si>
    <t>Šokių kolektyvo "Vėtra" naujos programosparuošimas ir pristatymas festivalyje "Iš aplinkui" Elektrėnuose</t>
  </si>
  <si>
    <t>Kelionės išlaidos</t>
  </si>
  <si>
    <t>23</t>
  </si>
  <si>
    <t>Savivaldybės kompensuojami renginiai</t>
  </si>
  <si>
    <t>Ruošė: specialistė Reda Zukienė</t>
  </si>
  <si>
    <t>IED, V. Kovaitis</t>
  </si>
  <si>
    <t>IED V. Tkačik ir V. Kovaitis</t>
  </si>
  <si>
    <t>IED Projekto vadovė I. Dulkytė</t>
  </si>
  <si>
    <t>IED Statybos ir infrastruktūros plėtros skyrius</t>
  </si>
  <si>
    <t>IED Statybos ir infrastruktūros plėtros skyrius V. Tkačik</t>
  </si>
  <si>
    <t>IED Statybos ir infrastruktūros plėtros skyrius I. Gustaitienė</t>
  </si>
  <si>
    <t>Šv. Pranciškaus Asyžiečio vienuolynas</t>
  </si>
  <si>
    <t xml:space="preserve">Pasirengimas lenktynių įgyvendinimui, proc. </t>
  </si>
  <si>
    <t xml:space="preserve">Klaipėdoje apsilankiusių burlaivių skaičius </t>
  </si>
  <si>
    <t xml:space="preserve">Didžiųjų burlaivių lenktynėse dalyvavusių sąvanorių, skaičius </t>
  </si>
  <si>
    <t>Apdovanojimo ceremonijų, skaičius</t>
  </si>
  <si>
    <t>Pagamintų apdovanojimų ir memorialinių objektų, skaičius</t>
  </si>
  <si>
    <t>Miestui aktualių renginių skaičius</t>
  </si>
  <si>
    <t>Kultūros skyrius</t>
  </si>
  <si>
    <t>Dalyvavimas Europos Tarybos sertifikuotų kulūros kelių programose</t>
  </si>
  <si>
    <t>Kultūros kelio programos įgyvendinimas, proc.</t>
  </si>
  <si>
    <t>Įrengta ekspozicija, proc.</t>
  </si>
  <si>
    <t xml:space="preserve">Dalyvavimas Europos folkloro festivalyje „Europeada“ </t>
  </si>
  <si>
    <t>Miestui aktualių renginių organizavimas</t>
  </si>
  <si>
    <t>Honorarai meniniams projektams:</t>
  </si>
  <si>
    <t>Sutartinių ir flamenko projektas "Rasų ratas"</t>
  </si>
  <si>
    <t>Purulia Chhau dance (Indija)</t>
  </si>
  <si>
    <t>Tenore Santu Lussugliu Oliena (Sardinija)</t>
  </si>
  <si>
    <t>Renginių režisūra ir vedimas:</t>
  </si>
  <si>
    <t>Renginių ciklo "Tradicija iš arčiau" režisūra ir vedimas</t>
  </si>
  <si>
    <t>Renginių ciklo  "Nacionalinio nematerialaus kultūros paveldo sąvado pristatymas" režisūra ir vedimas</t>
  </si>
  <si>
    <t>Renginio "Didysis koncertas" režisūra, vedimas, vertimas į anglų kalbą</t>
  </si>
  <si>
    <t>Koncerto Žvejo sodyboje  režisūra ir vedimas</t>
  </si>
  <si>
    <t xml:space="preserve">Renginių vedimas </t>
  </si>
  <si>
    <t>Scenografija (LED ekrano užsklandų sukūrimas)</t>
  </si>
  <si>
    <r>
      <rPr>
        <i/>
        <sz val="11"/>
        <rFont val="Times New Roman"/>
        <family val="1"/>
        <charset val="186"/>
      </rPr>
      <t>Jomarko</t>
    </r>
    <r>
      <rPr>
        <sz val="11"/>
        <rFont val="Times New Roman"/>
        <family val="1"/>
      </rPr>
      <t xml:space="preserve"> veiklų atlikėjai:</t>
    </r>
  </si>
  <si>
    <t>Meninės veiklos (klajojantis cirkas, senovinė loterija ir kt.)</t>
  </si>
  <si>
    <t xml:space="preserve">Amatų demonstravimas (kalvystė, drožyba, audimas, karpymas, marginimas, keramika, odininkystė, papuošalų gamyba ir kt.)  </t>
  </si>
  <si>
    <t xml:space="preserve">Transporto išlaidos (lėktuvų bilietai): </t>
  </si>
  <si>
    <t xml:space="preserve">Bilbili/Albanija,Vlorë </t>
  </si>
  <si>
    <t>Bilbili</t>
  </si>
  <si>
    <t>Dudukas/Armėnija, Jerevanas</t>
  </si>
  <si>
    <t>Danijela Đukanović, Ana Bratasevec, Svjetlana Markovic/ Bosnija ir Hercegovina, Banja Luka</t>
  </si>
  <si>
    <t>Danijela Đukanović, Ana Bratasevec, Svjetlana Markovic</t>
  </si>
  <si>
    <t>Fratelli Napoli lėlių teatras/ Italija, Sicilija, Katanija</t>
  </si>
  <si>
    <t>Fratelli Napoli lėlių teatras</t>
  </si>
  <si>
    <t>Zwizde/ Kroatija, Zagreb</t>
  </si>
  <si>
    <t>Zwizde</t>
  </si>
  <si>
    <t>Tango orchestra La Grossa/Prancūzija, Paryžius</t>
  </si>
  <si>
    <t>Tango orchestra La Grossa</t>
  </si>
  <si>
    <t>Volodar/ Ukraina, Kijevas</t>
  </si>
  <si>
    <t>Volodar</t>
  </si>
  <si>
    <t>Annamaria Panak/Vengrija, Budapeštas</t>
  </si>
  <si>
    <t>Annamaria Panak</t>
  </si>
  <si>
    <t xml:space="preserve">Tenore Santu Lussugliu Oliena (Sardinija) </t>
  </si>
  <si>
    <t>Transporto išlaidos (autobuso nuoma):</t>
  </si>
  <si>
    <t>KUD /Milan Begovic/ Kroatija, Vrlika</t>
  </si>
  <si>
    <t>KUD MILAN BEGOVIĆ</t>
  </si>
  <si>
    <t xml:space="preserve">Transporto išlaidų kompensavimas (kuras atvykstantiems autobusais) </t>
  </si>
  <si>
    <t>Lėlių tetras/ Čekija, Strážnice</t>
  </si>
  <si>
    <t>The National Institute of Folk Culture</t>
  </si>
  <si>
    <t>Užsienio dalyvių apgyvendinimo išlaidos 5 d.x150</t>
  </si>
  <si>
    <t>Lietuvių dalyvių apgyvendinimo išlaidos  3d. x 130</t>
  </si>
  <si>
    <t>Lietuvių dalyvių maitinimo išlaidos 2 d.</t>
  </si>
  <si>
    <t>Techniniai režisieriai (garso, šviesų, vaizdo)</t>
  </si>
  <si>
    <t>Salių ir kitų erdvių nuoma koncertams</t>
  </si>
  <si>
    <t>Įrangos nuoma (palapinės prie scenos ir veikloms jomarke ir kt.)</t>
  </si>
  <si>
    <t>Reklamos produktų dizainas (vizualinis sprendimas, maketai spaudai, spaudiniai, tentai ir kt.)</t>
  </si>
  <si>
    <t>Spaudiniai:</t>
  </si>
  <si>
    <t>Afišos A1</t>
  </si>
  <si>
    <t>Dalyvio kortelė</t>
  </si>
  <si>
    <t>Skrajutė A4 lietuvių k.</t>
  </si>
  <si>
    <t>Skrajutė A4 anglų  k.</t>
  </si>
  <si>
    <t>Kvietimas</t>
  </si>
  <si>
    <t>Programa festivalio A1</t>
  </si>
  <si>
    <t>Programa jomarko A1</t>
  </si>
  <si>
    <t xml:space="preserve">Afišų spauda (nemokamos kolonos) </t>
  </si>
  <si>
    <t>Tentai</t>
  </si>
  <si>
    <t>Reklama autobusuose</t>
  </si>
  <si>
    <t xml:space="preserve">Civilinis renginio draudimas </t>
  </si>
  <si>
    <t xml:space="preserve">Kitos prekės (vanduo, kanceliarinės prekės, suvenyrai ir kt.) </t>
  </si>
  <si>
    <t>2018 11 14</t>
  </si>
  <si>
    <t>Pasirengimas „The Tall Ships Races“ programai</t>
  </si>
  <si>
    <t>Programos „Lietuvos valstybės šimtmečio minėjimo Klaipėdoje“ įgyvendinimas</t>
  </si>
  <si>
    <t>Pasirengimas festivalio įgyvendinimui, proc.</t>
  </si>
  <si>
    <r>
      <t xml:space="preserve">Savivaldybės biudžeto lėšų likutis </t>
    </r>
    <r>
      <rPr>
        <b/>
        <sz val="10"/>
        <rFont val="Times New Roman"/>
        <family val="1"/>
        <charset val="186"/>
      </rPr>
      <t>SB(L)</t>
    </r>
  </si>
  <si>
    <t>Netlygintinai suteiktų paslaugų kompensavimas</t>
  </si>
  <si>
    <t>Kompensuota bilietų, skaičius, tūkst.</t>
  </si>
  <si>
    <t>Nemokamai suteikta patalpų, kartai (Koncertų salė, KKKC, Žvejų rūmai ir MLIM)</t>
  </si>
  <si>
    <t xml:space="preserve">Atliktas filialo Tilžės g. 9 remontas, proc. </t>
  </si>
  <si>
    <t xml:space="preserve">Atliktas filialo Šlaito g. 10 remontas, proc. </t>
  </si>
  <si>
    <t>Parengtas Bendruomenės namų remonto techninis projektas, proc</t>
  </si>
  <si>
    <t xml:space="preserve"> 2019–2021 M. KLAIPĖDOS MIESTO SAVIVALDYBĖS</t>
  </si>
  <si>
    <t xml:space="preserve">Suorganizuota paroda </t>
  </si>
  <si>
    <t xml:space="preserve">Festivalio dalyvių skaičius </t>
  </si>
  <si>
    <t>BĮ Klaipėdos kultūrų komunikacijų centro veiklos organizavimas, iš jų:</t>
  </si>
  <si>
    <t>BĮ Klaipėdos miesto savivaldybės Mažosios Lietuvos istorijos muziejaus veiklos organizavimas, iš jų:</t>
  </si>
  <si>
    <r>
      <t xml:space="preserve"> </t>
    </r>
    <r>
      <rPr>
        <i/>
        <sz val="10"/>
        <rFont val="Times New Roman"/>
        <family val="1"/>
        <charset val="186"/>
      </rPr>
      <t>- Ekspozicijos projektavimas ir įrengimas piliavietės šiaurinėje kurtinoje</t>
    </r>
  </si>
  <si>
    <t>BĮ Klaipėdos miesto savivaldybės Emanuelio Kanto viešosios bibliotekos veiklos organizavimas</t>
  </si>
  <si>
    <t>Dalyvavimas Europos Tarybos sertifikuotų kultūros kelių programose</t>
  </si>
  <si>
    <t>Atviro virtualaus ubanistikos muziejaus sukūrimas</t>
  </si>
  <si>
    <t>Viešosios bibliotekos filialų  einamasis remontas (2019 m. – Šlaito g. 10, Tilžės g. 9)</t>
  </si>
  <si>
    <t xml:space="preserve">Parengtas remonto techninis projektas, vnt. </t>
  </si>
  <si>
    <t xml:space="preserve">Pasirašyta bendradarbiavimo sutarčių, skaičius </t>
  </si>
  <si>
    <t>Į projektą įtrauktų asmenų skaičius</t>
  </si>
  <si>
    <t xml:space="preserve">Miesto pietinės dalies gyventojų socialinės-kultūrinės atskirties mažinimas, naudojant kūrybinių partnerysčių metodiką </t>
  </si>
  <si>
    <r>
      <t xml:space="preserve">Europos Sąjungos paramos lėšos, kurios įtrauktos į savivaldybės biudžetą </t>
    </r>
    <r>
      <rPr>
        <b/>
        <sz val="10"/>
        <rFont val="Times New Roman"/>
        <family val="1"/>
        <charset val="186"/>
      </rPr>
      <t>SB(ES)</t>
    </r>
  </si>
  <si>
    <t>Didžiųjų burlaivių lenktynėse apsilankiusių turistų, skaičius tūkst.</t>
  </si>
  <si>
    <t>Neatlygintinai suteiktų paslaugų kompensavimas</t>
  </si>
  <si>
    <r>
      <t>Kulūros centro Žvejų rūmų stogo anstato apskardinimas skarda, m</t>
    </r>
    <r>
      <rPr>
        <vertAlign val="superscript"/>
        <sz val="10"/>
        <rFont val="Times New Roman"/>
        <family val="1"/>
        <charset val="186"/>
      </rPr>
      <t>2</t>
    </r>
  </si>
  <si>
    <t>Kultūros įstaigų patalpų šildymas</t>
  </si>
  <si>
    <t>Parengta ir išspausdinta urbanistinių žemėlapių, skaičius</t>
  </si>
  <si>
    <t xml:space="preserve">Dalyvavimas Europos folkloro festivalyje „Europiada“ </t>
  </si>
  <si>
    <t>Turistų, apsilankiusių Klaipėdoje festivalio metu, skaičius tūkst.</t>
  </si>
  <si>
    <t>Programos dalyvių skaičius</t>
  </si>
  <si>
    <t xml:space="preserve">Diskusijose dalyvavusių asmenų skaičius </t>
  </si>
  <si>
    <t xml:space="preserve">Parengta leidinio rankraščių, skaičius </t>
  </si>
  <si>
    <t>Išleista leidinių, skaičius</t>
  </si>
  <si>
    <t>Visų tautybių gyventojų kultūrinės sąveikos didinimas</t>
  </si>
  <si>
    <t>Klaipėdos miesto savivaldybės kultūros plėtros  programos (Nr. 8) aprašymo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</si>
</sst>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 &quot;Lt&quot;;[Red]\-#,##0\ &quot;Lt&quot;"/>
    <numFmt numFmtId="165" formatCode="_-* #,##0.00\ _L_t_-;\-* #,##0.00\ _L_t_-;_-* &quot;-&quot;??\ _L_t_-;_-@_-"/>
    <numFmt numFmtId="166" formatCode="#,##0.0"/>
    <numFmt numFmtId="167" formatCode="0.0"/>
    <numFmt numFmtId="168" formatCode="[$-409]General"/>
    <numFmt numFmtId="169" formatCode="[$-409]#,##0"/>
    <numFmt numFmtId="170" formatCode="#,##0\ _L_t"/>
    <numFmt numFmtId="171" formatCode="#,##0\ &quot;Lt&quot;"/>
  </numFmts>
  <fonts count="63" x14ac:knownFonts="1">
    <font>
      <sz val="10"/>
      <name val="Arial"/>
      <charset val="186"/>
    </font>
    <font>
      <sz val="11"/>
      <color theme="1"/>
      <name val="Calibri"/>
      <family val="2"/>
      <charset val="186"/>
      <scheme val="minor"/>
    </font>
    <font>
      <sz val="10"/>
      <name val="Times New Roman"/>
      <family val="1"/>
      <charset val="186"/>
    </font>
    <font>
      <sz val="12"/>
      <name val="Times New Roman"/>
      <family val="1"/>
    </font>
    <font>
      <sz val="12"/>
      <name val="Times New Roman"/>
      <family val="1"/>
      <charset val="186"/>
    </font>
    <font>
      <b/>
      <sz val="12"/>
      <name val="Times New Roman"/>
      <family val="1"/>
      <charset val="186"/>
    </font>
    <font>
      <b/>
      <sz val="12"/>
      <name val="Times New Roman"/>
      <family val="1"/>
    </font>
    <font>
      <sz val="12"/>
      <name val="Arial"/>
      <family val="2"/>
      <charset val="186"/>
    </font>
    <font>
      <sz val="10"/>
      <name val="Times New Roman"/>
      <family val="1"/>
    </font>
    <font>
      <b/>
      <sz val="10"/>
      <name val="Times New Roman"/>
      <family val="1"/>
      <charset val="186"/>
    </font>
    <font>
      <sz val="9"/>
      <name val="Times New Roman"/>
      <family val="1"/>
      <charset val="186"/>
    </font>
    <font>
      <i/>
      <sz val="10"/>
      <name val="Times New Roman"/>
      <family val="1"/>
      <charset val="186"/>
    </font>
    <font>
      <b/>
      <i/>
      <sz val="10"/>
      <name val="Times New Roman"/>
      <family val="1"/>
      <charset val="186"/>
    </font>
    <font>
      <b/>
      <u/>
      <sz val="10"/>
      <name val="Times New Roman"/>
      <family val="1"/>
      <charset val="186"/>
    </font>
    <font>
      <sz val="10"/>
      <name val="Arial"/>
      <family val="2"/>
      <charset val="186"/>
    </font>
    <font>
      <b/>
      <u/>
      <sz val="10"/>
      <name val="Times New Roman"/>
      <family val="1"/>
    </font>
    <font>
      <b/>
      <sz val="10"/>
      <name val="Times New Roman"/>
      <family val="1"/>
    </font>
    <font>
      <b/>
      <sz val="9"/>
      <color indexed="81"/>
      <name val="Tahoma"/>
      <family val="2"/>
      <charset val="186"/>
    </font>
    <font>
      <sz val="9"/>
      <color indexed="81"/>
      <name val="Tahoma"/>
      <family val="2"/>
      <charset val="186"/>
    </font>
    <font>
      <b/>
      <i/>
      <sz val="9"/>
      <color indexed="81"/>
      <name val="Tahoma"/>
      <family val="2"/>
      <charset val="186"/>
    </font>
    <font>
      <sz val="10"/>
      <color rgb="FFFF0000"/>
      <name val="Times New Roman"/>
      <family val="1"/>
      <charset val="186"/>
    </font>
    <font>
      <strike/>
      <sz val="10"/>
      <name val="Times New Roman"/>
      <family val="1"/>
      <charset val="186"/>
    </font>
    <font>
      <sz val="10"/>
      <color rgb="FFFF0000"/>
      <name val="Times New Roman"/>
      <family val="1"/>
    </font>
    <font>
      <vertAlign val="superscript"/>
      <sz val="10"/>
      <name val="Times New Roman"/>
      <family val="1"/>
      <charset val="186"/>
    </font>
    <font>
      <sz val="11"/>
      <color rgb="FF000000"/>
      <name val="Calibri"/>
      <family val="2"/>
      <charset val="186"/>
    </font>
    <font>
      <b/>
      <i/>
      <sz val="12"/>
      <name val="Times New Roman"/>
      <family val="1"/>
      <charset val="186"/>
    </font>
    <font>
      <i/>
      <sz val="11"/>
      <name val="Times New Roman"/>
      <family val="1"/>
    </font>
    <font>
      <b/>
      <i/>
      <sz val="11"/>
      <name val="Times New Roman"/>
      <family val="1"/>
      <charset val="186"/>
    </font>
    <font>
      <b/>
      <i/>
      <sz val="11"/>
      <name val="Times New Roman"/>
      <family val="1"/>
    </font>
    <font>
      <i/>
      <sz val="11"/>
      <name val="Times New Roman"/>
      <family val="1"/>
      <charset val="186"/>
    </font>
    <font>
      <b/>
      <i/>
      <sz val="12"/>
      <name val="Times New Roman"/>
      <family val="1"/>
    </font>
    <font>
      <sz val="11"/>
      <color theme="1"/>
      <name val="Calibri"/>
      <family val="2"/>
      <scheme val="minor"/>
    </font>
    <font>
      <b/>
      <sz val="14"/>
      <name val="Times New Roman"/>
      <family val="1"/>
    </font>
    <font>
      <sz val="10"/>
      <name val="Arial"/>
      <family val="2"/>
    </font>
    <font>
      <b/>
      <sz val="12"/>
      <color theme="1"/>
      <name val="Times New Roman"/>
      <family val="1"/>
    </font>
    <font>
      <b/>
      <sz val="11"/>
      <name val="Times New Roman"/>
      <family val="1"/>
    </font>
    <font>
      <b/>
      <sz val="10.5"/>
      <name val="Times New Roman"/>
      <family val="1"/>
    </font>
    <font>
      <sz val="11"/>
      <name val="Times New Roman"/>
      <family val="1"/>
    </font>
    <font>
      <sz val="11"/>
      <name val="Times New Roman"/>
      <family val="1"/>
      <charset val="186"/>
    </font>
    <font>
      <sz val="10"/>
      <color rgb="FF00B050"/>
      <name val="Times New Roman"/>
      <family val="1"/>
    </font>
    <font>
      <b/>
      <sz val="11"/>
      <name val="Times New Roman"/>
      <family val="1"/>
      <charset val="186"/>
    </font>
    <font>
      <sz val="10"/>
      <color theme="1"/>
      <name val="Times New Roman"/>
      <family val="1"/>
    </font>
    <font>
      <sz val="10.5"/>
      <name val="Times New Roman"/>
      <family val="1"/>
    </font>
    <font>
      <b/>
      <sz val="11"/>
      <color indexed="8"/>
      <name val="Times New Roman"/>
      <family val="1"/>
      <charset val="186"/>
    </font>
    <font>
      <sz val="11"/>
      <color indexed="8"/>
      <name val="Times New Roman"/>
      <family val="1"/>
      <charset val="186"/>
    </font>
    <font>
      <sz val="11"/>
      <name val="Arial"/>
      <family val="2"/>
      <charset val="186"/>
    </font>
    <font>
      <b/>
      <sz val="11"/>
      <color indexed="8"/>
      <name val="Times New Roman"/>
      <family val="1"/>
    </font>
    <font>
      <sz val="11"/>
      <color indexed="8"/>
      <name val="Times New Roman"/>
      <family val="1"/>
    </font>
    <font>
      <sz val="10"/>
      <name val="Arial"/>
      <family val="2"/>
      <charset val="186"/>
    </font>
    <font>
      <sz val="12"/>
      <color theme="1"/>
      <name val="Calibri"/>
      <family val="2"/>
      <charset val="186"/>
      <scheme val="minor"/>
    </font>
    <font>
      <b/>
      <sz val="12"/>
      <color rgb="FF000000"/>
      <name val="Times New Roman"/>
      <family val="1"/>
      <charset val="186"/>
    </font>
    <font>
      <sz val="12"/>
      <color theme="1"/>
      <name val="Times New Roman"/>
      <family val="1"/>
      <charset val="186"/>
    </font>
    <font>
      <b/>
      <sz val="12"/>
      <color theme="1"/>
      <name val="Times New Roman"/>
      <family val="1"/>
      <charset val="186"/>
    </font>
    <font>
      <sz val="12"/>
      <color rgb="FF000000"/>
      <name val="Times New Roman"/>
      <family val="1"/>
      <charset val="186"/>
    </font>
    <font>
      <sz val="12"/>
      <color rgb="FF000000"/>
      <name val="Calibri"/>
      <family val="2"/>
      <charset val="186"/>
      <scheme val="minor"/>
    </font>
    <font>
      <b/>
      <sz val="12"/>
      <color rgb="FF000000"/>
      <name val="Calibri"/>
      <family val="2"/>
      <charset val="186"/>
      <scheme val="minor"/>
    </font>
    <font>
      <b/>
      <sz val="12"/>
      <color theme="1"/>
      <name val="Calibri"/>
      <family val="2"/>
      <charset val="186"/>
      <scheme val="minor"/>
    </font>
    <font>
      <sz val="11"/>
      <color theme="1"/>
      <name val="Times New Roman"/>
      <family val="1"/>
      <charset val="186"/>
    </font>
    <font>
      <b/>
      <sz val="11"/>
      <color theme="1"/>
      <name val="Times New Roman"/>
      <family val="1"/>
      <charset val="186"/>
    </font>
    <font>
      <sz val="11"/>
      <color indexed="10"/>
      <name val="Times New Roman"/>
      <family val="1"/>
      <charset val="186"/>
    </font>
    <font>
      <i/>
      <sz val="11"/>
      <color theme="1"/>
      <name val="Times New Roman"/>
      <family val="1"/>
      <charset val="186"/>
    </font>
    <font>
      <i/>
      <sz val="10"/>
      <color theme="1"/>
      <name val="Times New Roman"/>
      <family val="1"/>
      <charset val="186"/>
    </font>
    <font>
      <sz val="11"/>
      <color rgb="FF9C0006"/>
      <name val="Calibri"/>
      <family val="2"/>
      <charset val="186"/>
      <scheme val="minor"/>
    </font>
  </fonts>
  <fills count="19">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99CCFF"/>
        <bgColor indexed="64"/>
      </patternFill>
    </fill>
    <fill>
      <patternFill patternType="solid">
        <fgColor rgb="FFBCF6BD"/>
        <bgColor indexed="64"/>
      </patternFill>
    </fill>
    <fill>
      <patternFill patternType="solid">
        <fgColor rgb="FFCCFFCC"/>
        <bgColor indexed="64"/>
      </patternFill>
    </fill>
    <fill>
      <patternFill patternType="solid">
        <fgColor rgb="FFFFFFFF"/>
        <bgColor rgb="FFFFFFFF"/>
      </patternFill>
    </fill>
    <fill>
      <patternFill patternType="solid">
        <fgColor theme="0"/>
        <bgColor rgb="FFD9D9D9"/>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C7CE"/>
      </patternFill>
    </fill>
  </fills>
  <borders count="93">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rgb="FF000000"/>
      </right>
      <top style="thin">
        <color indexed="64"/>
      </top>
      <bottom/>
      <diagonal/>
    </border>
    <border>
      <left style="thin">
        <color rgb="FF000000"/>
      </left>
      <right style="medium">
        <color indexed="64"/>
      </right>
      <top style="thin">
        <color indexed="64"/>
      </top>
      <bottom/>
      <diagonal/>
    </border>
    <border>
      <left style="thin">
        <color rgb="FF000000"/>
      </left>
      <right/>
      <top style="thin">
        <color rgb="FF000000"/>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rgb="FF000000"/>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thin">
        <color indexed="64"/>
      </top>
      <bottom/>
      <diagonal/>
    </border>
    <border>
      <left style="thin">
        <color indexed="64"/>
      </left>
      <right style="medium">
        <color indexed="64"/>
      </right>
      <top style="thin">
        <color indexed="64"/>
      </top>
      <bottom style="thin">
        <color rgb="FF000000"/>
      </bottom>
      <diagonal/>
    </border>
    <border>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diagonal/>
    </border>
    <border>
      <left style="thin">
        <color indexed="64"/>
      </left>
      <right style="thin">
        <color rgb="FF000000"/>
      </right>
      <top/>
      <bottom/>
      <diagonal/>
    </border>
    <border>
      <left style="thin">
        <color rgb="FF000000"/>
      </left>
      <right/>
      <top style="thin">
        <color indexed="64"/>
      </top>
      <bottom/>
      <diagonal/>
    </border>
  </borders>
  <cellStyleXfs count="12">
    <xf numFmtId="0" fontId="0" fillId="0" borderId="0"/>
    <xf numFmtId="0" fontId="14" fillId="0" borderId="0"/>
    <xf numFmtId="0" fontId="14" fillId="0" borderId="0">
      <alignment vertical="center"/>
    </xf>
    <xf numFmtId="168" fontId="24" fillId="0" borderId="0" applyBorder="0" applyProtection="0"/>
    <xf numFmtId="0" fontId="14" fillId="0" borderId="0"/>
    <xf numFmtId="0" fontId="14" fillId="0" borderId="0"/>
    <xf numFmtId="0" fontId="31" fillId="0" borderId="0"/>
    <xf numFmtId="0" fontId="33" fillId="0" borderId="0"/>
    <xf numFmtId="165" fontId="48" fillId="0" borderId="0" applyFont="0" applyFill="0" applyBorder="0" applyAlignment="0" applyProtection="0"/>
    <xf numFmtId="0" fontId="1" fillId="0" borderId="0"/>
    <xf numFmtId="0" fontId="14" fillId="0" borderId="0"/>
    <xf numFmtId="0" fontId="62" fillId="18" borderId="0" applyNumberFormat="0" applyBorder="0" applyAlignment="0" applyProtection="0"/>
  </cellStyleXfs>
  <cellXfs count="1744">
    <xf numFmtId="0" fontId="0" fillId="0" borderId="0" xfId="0"/>
    <xf numFmtId="49" fontId="2" fillId="0" borderId="0" xfId="0" applyNumberFormat="1" applyFont="1" applyAlignment="1">
      <alignment vertical="top"/>
    </xf>
    <xf numFmtId="49" fontId="2" fillId="0" borderId="0" xfId="0" applyNumberFormat="1" applyFont="1" applyAlignment="1">
      <alignment horizontal="center" vertical="top"/>
    </xf>
    <xf numFmtId="3" fontId="2" fillId="0" borderId="0" xfId="0" applyNumberFormat="1" applyFont="1" applyAlignment="1">
      <alignment horizontal="center" vertical="top"/>
    </xf>
    <xf numFmtId="166" fontId="2" fillId="0" borderId="0" xfId="0" applyNumberFormat="1" applyFont="1" applyAlignment="1">
      <alignment horizontal="center" vertical="top"/>
    </xf>
    <xf numFmtId="3" fontId="2" fillId="0" borderId="0" xfId="0" applyNumberFormat="1" applyFont="1" applyBorder="1" applyAlignment="1">
      <alignment vertical="top"/>
    </xf>
    <xf numFmtId="3" fontId="3" fillId="0" borderId="0" xfId="0" applyNumberFormat="1" applyFont="1" applyBorder="1" applyAlignment="1">
      <alignment vertical="top"/>
    </xf>
    <xf numFmtId="49" fontId="8" fillId="0" borderId="0" xfId="0" applyNumberFormat="1" applyFont="1" applyAlignment="1">
      <alignment vertical="top"/>
    </xf>
    <xf numFmtId="49" fontId="8" fillId="0" borderId="0" xfId="0" applyNumberFormat="1" applyFont="1" applyAlignment="1">
      <alignment horizontal="center" vertical="top"/>
    </xf>
    <xf numFmtId="3" fontId="8" fillId="0" borderId="0" xfId="0" applyNumberFormat="1" applyFont="1" applyAlignment="1">
      <alignment vertical="top"/>
    </xf>
    <xf numFmtId="3" fontId="8" fillId="0" borderId="0" xfId="0" applyNumberFormat="1" applyFont="1" applyAlignment="1">
      <alignment horizontal="center" vertical="center" wrapText="1"/>
    </xf>
    <xf numFmtId="3" fontId="8" fillId="0" borderId="0" xfId="0" applyNumberFormat="1" applyFont="1" applyAlignment="1">
      <alignment horizontal="center" vertical="top"/>
    </xf>
    <xf numFmtId="166" fontId="8" fillId="0" borderId="0" xfId="0" applyNumberFormat="1" applyFont="1" applyAlignment="1">
      <alignment horizontal="center" vertical="top"/>
    </xf>
    <xf numFmtId="3" fontId="8" fillId="0" borderId="0" xfId="0" applyNumberFormat="1" applyFont="1" applyAlignment="1">
      <alignment vertical="top" wrapText="1"/>
    </xf>
    <xf numFmtId="3" fontId="8" fillId="0" borderId="0" xfId="0" applyNumberFormat="1" applyFont="1" applyBorder="1" applyAlignment="1">
      <alignment vertical="top"/>
    </xf>
    <xf numFmtId="49" fontId="9" fillId="4" borderId="25" xfId="0" applyNumberFormat="1" applyFont="1" applyFill="1" applyBorder="1" applyAlignment="1">
      <alignment horizontal="center" vertical="top"/>
    </xf>
    <xf numFmtId="49" fontId="9" fillId="5" borderId="19" xfId="0" applyNumberFormat="1" applyFont="1" applyFill="1" applyBorder="1" applyAlignment="1">
      <alignment horizontal="center" vertical="top"/>
    </xf>
    <xf numFmtId="49" fontId="9" fillId="5" borderId="3" xfId="0" applyNumberFormat="1" applyFont="1" applyFill="1" applyBorder="1" applyAlignment="1">
      <alignment horizontal="center" vertical="top"/>
    </xf>
    <xf numFmtId="49" fontId="9" fillId="6" borderId="3" xfId="0" applyNumberFormat="1" applyFont="1" applyFill="1" applyBorder="1" applyAlignment="1">
      <alignment horizontal="left" vertical="top" wrapText="1"/>
    </xf>
    <xf numFmtId="3" fontId="9" fillId="6" borderId="4" xfId="0" applyNumberFormat="1" applyFont="1" applyFill="1" applyBorder="1" applyAlignment="1">
      <alignment horizontal="center" vertical="top" wrapText="1"/>
    </xf>
    <xf numFmtId="3" fontId="9" fillId="6" borderId="5" xfId="0" applyNumberFormat="1" applyFont="1" applyFill="1" applyBorder="1" applyAlignment="1">
      <alignment horizontal="center" vertical="top" wrapText="1"/>
    </xf>
    <xf numFmtId="3" fontId="2" fillId="0" borderId="29" xfId="0" applyNumberFormat="1" applyFont="1" applyFill="1" applyBorder="1" applyAlignment="1">
      <alignment horizontal="center" vertical="top"/>
    </xf>
    <xf numFmtId="166" fontId="2" fillId="6" borderId="29" xfId="0" applyNumberFormat="1" applyFont="1" applyFill="1" applyBorder="1" applyAlignment="1">
      <alignment horizontal="center" vertical="top"/>
    </xf>
    <xf numFmtId="3" fontId="2" fillId="6" borderId="30" xfId="0" applyNumberFormat="1" applyFont="1" applyFill="1" applyBorder="1" applyAlignment="1">
      <alignment horizontal="center" vertical="top"/>
    </xf>
    <xf numFmtId="3" fontId="2" fillId="6" borderId="4" xfId="0" applyNumberFormat="1" applyFont="1" applyFill="1" applyBorder="1" applyAlignment="1">
      <alignment horizontal="center" vertical="top"/>
    </xf>
    <xf numFmtId="49" fontId="9" fillId="5" borderId="10" xfId="0" applyNumberFormat="1" applyFont="1" applyFill="1" applyBorder="1" applyAlignment="1">
      <alignment horizontal="center" vertical="top"/>
    </xf>
    <xf numFmtId="49" fontId="9" fillId="6" borderId="10" xfId="0" applyNumberFormat="1" applyFont="1" applyFill="1" applyBorder="1" applyAlignment="1">
      <alignment horizontal="left" vertical="top" wrapText="1"/>
    </xf>
    <xf numFmtId="3" fontId="2" fillId="6" borderId="33"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3" fontId="2" fillId="6" borderId="9" xfId="0" applyNumberFormat="1" applyFont="1" applyFill="1" applyBorder="1" applyAlignment="1">
      <alignment horizontal="center" vertical="top"/>
    </xf>
    <xf numFmtId="3" fontId="2" fillId="6" borderId="36" xfId="0" applyNumberFormat="1" applyFont="1" applyFill="1" applyBorder="1" applyAlignment="1">
      <alignment horizontal="center" vertical="top"/>
    </xf>
    <xf numFmtId="166" fontId="9" fillId="7" borderId="22" xfId="0" applyNumberFormat="1" applyFont="1" applyFill="1" applyBorder="1" applyAlignment="1">
      <alignment horizontal="center" vertical="top" wrapText="1"/>
    </xf>
    <xf numFmtId="49" fontId="9" fillId="4" borderId="31" xfId="0" applyNumberFormat="1" applyFont="1" applyFill="1" applyBorder="1" applyAlignment="1">
      <alignment vertical="top"/>
    </xf>
    <xf numFmtId="49" fontId="9" fillId="0" borderId="10" xfId="0" applyNumberFormat="1" applyFont="1" applyBorder="1" applyAlignment="1">
      <alignment vertical="top"/>
    </xf>
    <xf numFmtId="3" fontId="2" fillId="0" borderId="4" xfId="0" applyNumberFormat="1" applyFont="1" applyBorder="1" applyAlignment="1">
      <alignment horizontal="center" vertical="top"/>
    </xf>
    <xf numFmtId="3" fontId="9" fillId="0" borderId="12" xfId="0" applyNumberFormat="1" applyFont="1" applyBorder="1" applyAlignment="1">
      <alignment horizontal="center" vertical="top"/>
    </xf>
    <xf numFmtId="3" fontId="2" fillId="6" borderId="32" xfId="0" applyNumberFormat="1" applyFont="1" applyFill="1" applyBorder="1" applyAlignment="1">
      <alignment horizontal="left" vertical="top" wrapText="1"/>
    </xf>
    <xf numFmtId="3" fontId="2" fillId="6" borderId="36" xfId="0" applyNumberFormat="1" applyFont="1" applyFill="1" applyBorder="1" applyAlignment="1">
      <alignment horizontal="left" vertical="top" wrapText="1"/>
    </xf>
    <xf numFmtId="3" fontId="2" fillId="6" borderId="41" xfId="0" applyNumberFormat="1" applyFont="1" applyFill="1" applyBorder="1" applyAlignment="1">
      <alignment horizontal="center" vertical="top"/>
    </xf>
    <xf numFmtId="3" fontId="2" fillId="0" borderId="32" xfId="0" applyNumberFormat="1" applyFont="1" applyFill="1" applyBorder="1" applyAlignment="1">
      <alignment horizontal="left" vertical="top" wrapText="1"/>
    </xf>
    <xf numFmtId="3" fontId="2" fillId="6" borderId="45" xfId="0" applyNumberFormat="1" applyFont="1" applyFill="1" applyBorder="1" applyAlignment="1">
      <alignment horizontal="center" vertical="top"/>
    </xf>
    <xf numFmtId="3" fontId="2" fillId="6" borderId="46" xfId="0" applyNumberFormat="1" applyFont="1" applyFill="1" applyBorder="1" applyAlignment="1">
      <alignment vertical="top" wrapText="1"/>
    </xf>
    <xf numFmtId="3" fontId="2" fillId="6" borderId="45" xfId="0" applyNumberFormat="1" applyFont="1" applyFill="1" applyBorder="1" applyAlignment="1">
      <alignment horizontal="center" vertical="top" wrapText="1"/>
    </xf>
    <xf numFmtId="3" fontId="2" fillId="6" borderId="16" xfId="0" applyNumberFormat="1" applyFont="1" applyFill="1" applyBorder="1" applyAlignment="1">
      <alignment horizontal="center" vertical="top" wrapText="1"/>
    </xf>
    <xf numFmtId="3" fontId="2" fillId="6" borderId="17" xfId="0" applyNumberFormat="1" applyFont="1" applyFill="1" applyBorder="1" applyAlignment="1">
      <alignment horizontal="center" vertical="top" wrapText="1"/>
    </xf>
    <xf numFmtId="0" fontId="2" fillId="6" borderId="32" xfId="0" applyFont="1" applyFill="1" applyBorder="1" applyAlignment="1">
      <alignment horizontal="left" vertical="top" wrapText="1"/>
    </xf>
    <xf numFmtId="0" fontId="2" fillId="6" borderId="44" xfId="0" applyFont="1" applyFill="1" applyBorder="1" applyAlignment="1">
      <alignment horizontal="center" vertical="top" wrapText="1"/>
    </xf>
    <xf numFmtId="0" fontId="2" fillId="6" borderId="35" xfId="0" applyFont="1" applyFill="1" applyBorder="1" applyAlignment="1">
      <alignment horizontal="center" vertical="top" wrapText="1"/>
    </xf>
    <xf numFmtId="3" fontId="2" fillId="6" borderId="44" xfId="0" applyNumberFormat="1" applyFont="1" applyFill="1" applyBorder="1" applyAlignment="1">
      <alignment horizontal="center" vertical="top" wrapText="1"/>
    </xf>
    <xf numFmtId="3" fontId="2" fillId="6" borderId="35" xfId="0" applyNumberFormat="1" applyFont="1" applyFill="1" applyBorder="1" applyAlignment="1">
      <alignment horizontal="center" vertical="top" wrapText="1"/>
    </xf>
    <xf numFmtId="49" fontId="9" fillId="4" borderId="29" xfId="0" applyNumberFormat="1" applyFont="1" applyFill="1" applyBorder="1" applyAlignment="1">
      <alignment horizontal="center" vertical="top"/>
    </xf>
    <xf numFmtId="49" fontId="9" fillId="6" borderId="30" xfId="0" applyNumberFormat="1" applyFont="1" applyFill="1" applyBorder="1" applyAlignment="1">
      <alignment horizontal="center" vertical="top"/>
    </xf>
    <xf numFmtId="3" fontId="2" fillId="6" borderId="30" xfId="0" applyNumberFormat="1" applyFont="1" applyFill="1" applyBorder="1" applyAlignment="1">
      <alignment horizontal="center" vertical="center" textRotation="90" wrapText="1"/>
    </xf>
    <xf numFmtId="166" fontId="2" fillId="6" borderId="29" xfId="0" applyNumberFormat="1" applyFont="1" applyFill="1" applyBorder="1" applyAlignment="1">
      <alignment horizontal="center" vertical="top" wrapText="1"/>
    </xf>
    <xf numFmtId="0" fontId="2" fillId="6" borderId="30" xfId="0" applyFont="1" applyFill="1" applyBorder="1" applyAlignment="1">
      <alignment horizontal="center" vertical="top" wrapText="1"/>
    </xf>
    <xf numFmtId="0" fontId="2" fillId="6" borderId="4" xfId="0" applyFont="1" applyFill="1" applyBorder="1" applyAlignment="1">
      <alignment horizontal="center" vertical="top" wrapText="1"/>
    </xf>
    <xf numFmtId="49" fontId="9" fillId="4" borderId="31" xfId="0" applyNumberFormat="1" applyFont="1" applyFill="1" applyBorder="1" applyAlignment="1">
      <alignment horizontal="center" vertical="top"/>
    </xf>
    <xf numFmtId="49" fontId="9" fillId="6" borderId="38" xfId="0" applyNumberFormat="1" applyFont="1" applyFill="1" applyBorder="1" applyAlignment="1">
      <alignment horizontal="center" vertical="top"/>
    </xf>
    <xf numFmtId="0" fontId="2" fillId="0" borderId="32" xfId="0" applyFont="1" applyFill="1" applyBorder="1" applyAlignment="1">
      <alignment horizontal="left" vertical="top" wrapText="1"/>
    </xf>
    <xf numFmtId="0" fontId="2" fillId="6" borderId="32" xfId="0" applyFont="1" applyFill="1" applyBorder="1" applyAlignment="1">
      <alignment horizontal="center" vertical="top" wrapText="1"/>
    </xf>
    <xf numFmtId="0" fontId="2" fillId="6" borderId="31" xfId="0" applyFont="1" applyFill="1" applyBorder="1" applyAlignment="1">
      <alignment horizontal="left" vertical="top" wrapText="1"/>
    </xf>
    <xf numFmtId="0" fontId="2" fillId="6" borderId="11" xfId="0" applyFont="1" applyFill="1" applyBorder="1" applyAlignment="1">
      <alignment horizontal="center" vertical="top" wrapText="1"/>
    </xf>
    <xf numFmtId="49" fontId="9" fillId="4" borderId="48" xfId="0" applyNumberFormat="1" applyFont="1" applyFill="1" applyBorder="1" applyAlignment="1">
      <alignment horizontal="center" vertical="top"/>
    </xf>
    <xf numFmtId="49" fontId="9" fillId="6" borderId="49" xfId="0" applyNumberFormat="1" applyFont="1" applyFill="1" applyBorder="1" applyAlignment="1">
      <alignment horizontal="center" vertical="top"/>
    </xf>
    <xf numFmtId="3" fontId="2" fillId="6" borderId="49" xfId="0" applyNumberFormat="1" applyFont="1" applyFill="1" applyBorder="1" applyAlignment="1">
      <alignment horizontal="center" vertical="center" textRotation="90" wrapText="1"/>
    </xf>
    <xf numFmtId="167" fontId="9" fillId="7" borderId="22" xfId="0" applyNumberFormat="1" applyFont="1" applyFill="1" applyBorder="1" applyAlignment="1">
      <alignment horizontal="center" vertical="top" wrapText="1"/>
    </xf>
    <xf numFmtId="0" fontId="2" fillId="0" borderId="22" xfId="0" applyFont="1" applyFill="1" applyBorder="1" applyAlignment="1">
      <alignment horizontal="left" vertical="top" wrapText="1"/>
    </xf>
    <xf numFmtId="49" fontId="9" fillId="6" borderId="3" xfId="0" applyNumberFormat="1" applyFont="1" applyFill="1" applyBorder="1" applyAlignment="1">
      <alignment horizontal="center" vertical="top"/>
    </xf>
    <xf numFmtId="0" fontId="2" fillId="6" borderId="2" xfId="0" applyFont="1" applyFill="1" applyBorder="1" applyAlignment="1">
      <alignment horizontal="center" vertical="top" wrapText="1"/>
    </xf>
    <xf numFmtId="3" fontId="2" fillId="6" borderId="52" xfId="0" applyNumberFormat="1" applyFont="1" applyFill="1" applyBorder="1" applyAlignment="1">
      <alignment horizontal="center" vertical="top"/>
    </xf>
    <xf numFmtId="3" fontId="2" fillId="6" borderId="51" xfId="0" applyNumberFormat="1" applyFont="1" applyFill="1" applyBorder="1" applyAlignment="1">
      <alignment horizontal="center" vertical="top"/>
    </xf>
    <xf numFmtId="3" fontId="2" fillId="6" borderId="6" xfId="0" applyNumberFormat="1" applyFont="1" applyFill="1" applyBorder="1" applyAlignment="1">
      <alignment vertical="top" wrapText="1"/>
    </xf>
    <xf numFmtId="3" fontId="2" fillId="6" borderId="7" xfId="0" applyNumberFormat="1" applyFont="1" applyFill="1" applyBorder="1" applyAlignment="1">
      <alignment horizontal="center" vertical="top"/>
    </xf>
    <xf numFmtId="3" fontId="2" fillId="6" borderId="54" xfId="0" applyNumberFormat="1" applyFont="1" applyFill="1" applyBorder="1" applyAlignment="1">
      <alignment horizontal="center" vertical="top"/>
    </xf>
    <xf numFmtId="3" fontId="2" fillId="6" borderId="0" xfId="0" applyNumberFormat="1" applyFont="1" applyFill="1" applyBorder="1" applyAlignment="1">
      <alignment horizontal="center" vertical="top"/>
    </xf>
    <xf numFmtId="3" fontId="2" fillId="6" borderId="18" xfId="0" applyNumberFormat="1" applyFont="1" applyFill="1" applyBorder="1" applyAlignment="1">
      <alignment horizontal="center" vertical="top"/>
    </xf>
    <xf numFmtId="3" fontId="2" fillId="6" borderId="20" xfId="0" applyNumberFormat="1" applyFont="1" applyFill="1" applyBorder="1" applyAlignment="1">
      <alignment horizontal="center" vertical="top"/>
    </xf>
    <xf numFmtId="49" fontId="9" fillId="4" borderId="29" xfId="0" applyNumberFormat="1" applyFont="1" applyFill="1" applyBorder="1" applyAlignment="1">
      <alignment vertical="top"/>
    </xf>
    <xf numFmtId="49" fontId="9" fillId="0" borderId="3" xfId="0" applyNumberFormat="1" applyFont="1" applyBorder="1" applyAlignment="1">
      <alignment vertical="top"/>
    </xf>
    <xf numFmtId="3" fontId="2" fillId="0" borderId="2" xfId="0" applyNumberFormat="1" applyFont="1" applyFill="1" applyBorder="1" applyAlignment="1">
      <alignment horizontal="center" vertical="top"/>
    </xf>
    <xf numFmtId="3" fontId="2" fillId="0" borderId="30" xfId="0" applyNumberFormat="1" applyFont="1" applyFill="1" applyBorder="1" applyAlignment="1">
      <alignment horizontal="center" vertical="top"/>
    </xf>
    <xf numFmtId="3" fontId="2" fillId="0" borderId="4" xfId="0" applyNumberFormat="1" applyFont="1" applyFill="1" applyBorder="1" applyAlignment="1">
      <alignment horizontal="center" vertical="top"/>
    </xf>
    <xf numFmtId="49" fontId="9" fillId="4" borderId="48" xfId="0" applyNumberFormat="1" applyFont="1" applyFill="1" applyBorder="1" applyAlignment="1">
      <alignment vertical="top"/>
    </xf>
    <xf numFmtId="49" fontId="9" fillId="0" borderId="19" xfId="0" applyNumberFormat="1" applyFont="1" applyBorder="1" applyAlignment="1">
      <alignment vertical="top"/>
    </xf>
    <xf numFmtId="3" fontId="2" fillId="0" borderId="49" xfId="0" applyNumberFormat="1" applyFont="1" applyFill="1" applyBorder="1" applyAlignment="1">
      <alignment horizontal="center" vertical="top"/>
    </xf>
    <xf numFmtId="3" fontId="2" fillId="0" borderId="20" xfId="0" applyNumberFormat="1" applyFont="1" applyFill="1" applyBorder="1" applyAlignment="1">
      <alignment horizontal="center" vertical="top"/>
    </xf>
    <xf numFmtId="3" fontId="2" fillId="6" borderId="9" xfId="0" applyNumberFormat="1" applyFont="1" applyFill="1" applyBorder="1" applyAlignment="1">
      <alignment horizontal="center" vertical="top" wrapText="1"/>
    </xf>
    <xf numFmtId="3" fontId="2" fillId="6" borderId="11" xfId="0" applyNumberFormat="1" applyFont="1" applyFill="1" applyBorder="1" applyAlignment="1">
      <alignment horizontal="center" vertical="top" wrapText="1"/>
    </xf>
    <xf numFmtId="3" fontId="9" fillId="0" borderId="20" xfId="0" applyNumberFormat="1" applyFont="1" applyFill="1" applyBorder="1" applyAlignment="1">
      <alignment horizontal="center" vertical="center" textRotation="90" wrapText="1"/>
    </xf>
    <xf numFmtId="166" fontId="9" fillId="7" borderId="22" xfId="0" applyNumberFormat="1" applyFont="1" applyFill="1" applyBorder="1" applyAlignment="1">
      <alignment horizontal="center" vertical="top"/>
    </xf>
    <xf numFmtId="3" fontId="9" fillId="0" borderId="0" xfId="0" applyNumberFormat="1" applyFont="1" applyAlignment="1">
      <alignment vertical="top"/>
    </xf>
    <xf numFmtId="49" fontId="9" fillId="4" borderId="2" xfId="0" applyNumberFormat="1" applyFont="1" applyFill="1" applyBorder="1" applyAlignment="1">
      <alignment vertical="top"/>
    </xf>
    <xf numFmtId="3" fontId="9" fillId="0" borderId="5" xfId="0" applyNumberFormat="1" applyFont="1" applyBorder="1" applyAlignment="1">
      <alignment horizontal="center" vertical="top" wrapText="1"/>
    </xf>
    <xf numFmtId="3" fontId="2" fillId="0" borderId="39" xfId="0" applyNumberFormat="1" applyFont="1" applyFill="1" applyBorder="1" applyAlignment="1">
      <alignment horizontal="center" vertical="top" wrapText="1"/>
    </xf>
    <xf numFmtId="3" fontId="9" fillId="0" borderId="12" xfId="0" applyNumberFormat="1" applyFont="1" applyBorder="1" applyAlignment="1">
      <alignment horizontal="center" vertical="top" wrapText="1"/>
    </xf>
    <xf numFmtId="166" fontId="2" fillId="0" borderId="31" xfId="0" applyNumberFormat="1" applyFont="1" applyFill="1" applyBorder="1" applyAlignment="1">
      <alignment horizontal="center" vertical="top" wrapText="1"/>
    </xf>
    <xf numFmtId="3" fontId="2" fillId="0" borderId="31" xfId="0" applyNumberFormat="1" applyFont="1" applyFill="1" applyBorder="1" applyAlignment="1">
      <alignment vertical="top" wrapText="1"/>
    </xf>
    <xf numFmtId="3" fontId="2" fillId="0" borderId="0" xfId="0" applyNumberFormat="1" applyFont="1" applyFill="1" applyBorder="1" applyAlignment="1">
      <alignment horizontal="center" vertical="top" wrapText="1"/>
    </xf>
    <xf numFmtId="3" fontId="2" fillId="0" borderId="10" xfId="0" applyNumberFormat="1" applyFont="1" applyFill="1" applyBorder="1" applyAlignment="1">
      <alignment vertical="top" wrapText="1"/>
    </xf>
    <xf numFmtId="3" fontId="2" fillId="6" borderId="36" xfId="0" applyNumberFormat="1" applyFont="1" applyFill="1" applyBorder="1" applyAlignment="1">
      <alignment vertical="top" wrapText="1"/>
    </xf>
    <xf numFmtId="3" fontId="9" fillId="6" borderId="12" xfId="0" applyNumberFormat="1" applyFont="1" applyFill="1" applyBorder="1" applyAlignment="1">
      <alignment horizontal="center" vertical="top" wrapText="1"/>
    </xf>
    <xf numFmtId="3" fontId="2" fillId="6" borderId="44" xfId="0" applyNumberFormat="1" applyFont="1" applyFill="1" applyBorder="1" applyAlignment="1">
      <alignment horizontal="center" vertical="top"/>
    </xf>
    <xf numFmtId="3" fontId="2" fillId="6" borderId="48" xfId="0" applyNumberFormat="1" applyFont="1" applyFill="1" applyBorder="1" applyAlignment="1">
      <alignment vertical="top" wrapText="1"/>
    </xf>
    <xf numFmtId="3" fontId="2" fillId="8" borderId="49" xfId="0" applyNumberFormat="1" applyFont="1" applyFill="1" applyBorder="1" applyAlignment="1">
      <alignment horizontal="center" vertical="top"/>
    </xf>
    <xf numFmtId="3" fontId="2" fillId="8" borderId="20" xfId="0" applyNumberFormat="1" applyFont="1" applyFill="1" applyBorder="1" applyAlignment="1">
      <alignment horizontal="center" vertical="top"/>
    </xf>
    <xf numFmtId="3" fontId="2" fillId="0" borderId="32" xfId="0" applyNumberFormat="1" applyFont="1" applyBorder="1" applyAlignment="1">
      <alignment horizontal="center" vertical="top"/>
    </xf>
    <xf numFmtId="3" fontId="2" fillId="6" borderId="55" xfId="0" applyNumberFormat="1" applyFont="1" applyFill="1" applyBorder="1" applyAlignment="1">
      <alignment horizontal="center" vertical="top"/>
    </xf>
    <xf numFmtId="3" fontId="2" fillId="6" borderId="38" xfId="0" applyNumberFormat="1" applyFont="1" applyFill="1" applyBorder="1" applyAlignment="1">
      <alignment horizontal="center" vertical="top"/>
    </xf>
    <xf numFmtId="3" fontId="2" fillId="6" borderId="57" xfId="0" applyNumberFormat="1" applyFont="1" applyFill="1" applyBorder="1" applyAlignment="1">
      <alignment horizontal="center" vertical="top"/>
    </xf>
    <xf numFmtId="3" fontId="2" fillId="6" borderId="31" xfId="0" applyNumberFormat="1" applyFont="1" applyFill="1" applyBorder="1" applyAlignment="1">
      <alignment vertical="top" wrapText="1"/>
    </xf>
    <xf numFmtId="3" fontId="2" fillId="6" borderId="49" xfId="0" applyNumberFormat="1" applyFont="1" applyFill="1" applyBorder="1" applyAlignment="1">
      <alignment horizontal="center" vertical="top"/>
    </xf>
    <xf numFmtId="49" fontId="9" fillId="5" borderId="49" xfId="0" applyNumberFormat="1" applyFont="1" applyFill="1" applyBorder="1" applyAlignment="1">
      <alignment horizontal="center" vertical="top"/>
    </xf>
    <xf numFmtId="167" fontId="9" fillId="5" borderId="58" xfId="0" applyNumberFormat="1" applyFont="1" applyFill="1" applyBorder="1" applyAlignment="1">
      <alignment horizontal="center" vertical="top"/>
    </xf>
    <xf numFmtId="49" fontId="9" fillId="5" borderId="30" xfId="0" applyNumberFormat="1" applyFont="1" applyFill="1" applyBorder="1" applyAlignment="1">
      <alignment horizontal="center" vertical="top"/>
    </xf>
    <xf numFmtId="3" fontId="2" fillId="6" borderId="59" xfId="0" applyNumberFormat="1" applyFont="1" applyFill="1" applyBorder="1" applyAlignment="1">
      <alignment horizontal="left" vertical="top" wrapText="1"/>
    </xf>
    <xf numFmtId="166" fontId="2" fillId="6" borderId="61" xfId="0" applyNumberFormat="1" applyFont="1" applyFill="1" applyBorder="1" applyAlignment="1">
      <alignment horizontal="center" vertical="top" wrapText="1"/>
    </xf>
    <xf numFmtId="3" fontId="2" fillId="0" borderId="41" xfId="0" applyNumberFormat="1" applyFont="1" applyFill="1" applyBorder="1" applyAlignment="1">
      <alignment horizontal="center" vertical="top"/>
    </xf>
    <xf numFmtId="3" fontId="2" fillId="0" borderId="33" xfId="0" applyNumberFormat="1" applyFont="1" applyFill="1" applyBorder="1" applyAlignment="1">
      <alignment horizontal="center" vertical="top"/>
    </xf>
    <xf numFmtId="3" fontId="2" fillId="0" borderId="35" xfId="0" applyNumberFormat="1" applyFont="1" applyBorder="1" applyAlignment="1">
      <alignment horizontal="center" vertical="top"/>
    </xf>
    <xf numFmtId="3" fontId="2" fillId="0" borderId="45" xfId="0" applyNumberFormat="1" applyFont="1" applyFill="1" applyBorder="1" applyAlignment="1">
      <alignment horizontal="center" vertical="top"/>
    </xf>
    <xf numFmtId="3" fontId="2" fillId="0" borderId="52" xfId="0" applyNumberFormat="1" applyFont="1" applyFill="1" applyBorder="1" applyAlignment="1">
      <alignment horizontal="center" vertical="top"/>
    </xf>
    <xf numFmtId="3" fontId="2" fillId="0" borderId="35" xfId="0" applyNumberFormat="1" applyFont="1" applyFill="1" applyBorder="1" applyAlignment="1">
      <alignment horizontal="center" vertical="top"/>
    </xf>
    <xf numFmtId="3" fontId="2" fillId="0" borderId="12" xfId="0" applyNumberFormat="1" applyFont="1" applyBorder="1" applyAlignment="1">
      <alignment horizontal="center" vertical="top"/>
    </xf>
    <xf numFmtId="166" fontId="2" fillId="6" borderId="9" xfId="0" applyNumberFormat="1" applyFont="1" applyFill="1" applyBorder="1" applyAlignment="1">
      <alignment horizontal="center" vertical="top"/>
    </xf>
    <xf numFmtId="3" fontId="2" fillId="0" borderId="38" xfId="0" applyNumberFormat="1" applyFont="1" applyBorder="1" applyAlignment="1">
      <alignment horizontal="center" vertical="top"/>
    </xf>
    <xf numFmtId="166" fontId="2" fillId="6" borderId="0" xfId="0" applyNumberFormat="1" applyFont="1" applyFill="1" applyBorder="1" applyAlignment="1">
      <alignment horizontal="center" vertical="top" wrapText="1"/>
    </xf>
    <xf numFmtId="49" fontId="2" fillId="0" borderId="10" xfId="0" applyNumberFormat="1" applyFont="1" applyBorder="1" applyAlignment="1">
      <alignment vertical="top"/>
    </xf>
    <xf numFmtId="49" fontId="9" fillId="4" borderId="9" xfId="0" applyNumberFormat="1" applyFont="1" applyFill="1" applyBorder="1" applyAlignment="1">
      <alignment vertical="top"/>
    </xf>
    <xf numFmtId="49" fontId="9" fillId="0" borderId="38" xfId="0" applyNumberFormat="1" applyFont="1" applyBorder="1" applyAlignment="1">
      <alignment vertical="top"/>
    </xf>
    <xf numFmtId="166" fontId="2" fillId="6" borderId="0" xfId="0" applyNumberFormat="1" applyFont="1" applyFill="1" applyBorder="1" applyAlignment="1">
      <alignment horizontal="center" vertical="top"/>
    </xf>
    <xf numFmtId="3" fontId="2" fillId="0" borderId="0" xfId="0" applyNumberFormat="1" applyFont="1" applyFill="1" applyBorder="1" applyAlignment="1">
      <alignment horizontal="center" vertical="center" wrapText="1"/>
    </xf>
    <xf numFmtId="3" fontId="2" fillId="6" borderId="56" xfId="0" applyNumberFormat="1" applyFont="1" applyFill="1" applyBorder="1" applyAlignment="1">
      <alignment horizontal="left" vertical="top" wrapText="1"/>
    </xf>
    <xf numFmtId="3" fontId="2" fillId="6" borderId="32" xfId="0" applyNumberFormat="1" applyFont="1" applyFill="1" applyBorder="1" applyAlignment="1">
      <alignment horizontal="center" vertical="top"/>
    </xf>
    <xf numFmtId="49" fontId="9" fillId="6" borderId="38" xfId="0" applyNumberFormat="1" applyFont="1" applyFill="1" applyBorder="1" applyAlignment="1">
      <alignment vertical="top"/>
    </xf>
    <xf numFmtId="3" fontId="2" fillId="6" borderId="0" xfId="0" applyNumberFormat="1" applyFont="1" applyFill="1" applyBorder="1" applyAlignment="1">
      <alignment horizontal="center" vertical="center" textRotation="90" wrapText="1"/>
    </xf>
    <xf numFmtId="3" fontId="9" fillId="6" borderId="12" xfId="0" applyNumberFormat="1" applyFont="1" applyFill="1" applyBorder="1" applyAlignment="1">
      <alignment horizontal="center" vertical="center"/>
    </xf>
    <xf numFmtId="49" fontId="9" fillId="6" borderId="10" xfId="0" applyNumberFormat="1" applyFont="1" applyFill="1" applyBorder="1" applyAlignment="1">
      <alignment vertical="top"/>
    </xf>
    <xf numFmtId="49" fontId="9" fillId="0" borderId="63" xfId="0" applyNumberFormat="1" applyFont="1" applyBorder="1" applyAlignment="1">
      <alignment vertical="top"/>
    </xf>
    <xf numFmtId="49" fontId="9" fillId="6" borderId="0" xfId="0" applyNumberFormat="1" applyFont="1" applyFill="1" applyBorder="1" applyAlignment="1">
      <alignment vertical="top"/>
    </xf>
    <xf numFmtId="49" fontId="9" fillId="0" borderId="1" xfId="0" applyNumberFormat="1" applyFont="1" applyBorder="1" applyAlignment="1">
      <alignment horizontal="center" vertical="top"/>
    </xf>
    <xf numFmtId="3" fontId="2" fillId="0" borderId="49" xfId="0" applyNumberFormat="1" applyFont="1" applyBorder="1" applyAlignment="1">
      <alignment horizontal="center" vertical="top"/>
    </xf>
    <xf numFmtId="3" fontId="2" fillId="0" borderId="20" xfId="0" applyNumberFormat="1" applyFont="1" applyBorder="1" applyAlignment="1">
      <alignment horizontal="center" vertical="top"/>
    </xf>
    <xf numFmtId="49" fontId="9" fillId="9" borderId="29" xfId="0" applyNumberFormat="1" applyFont="1" applyFill="1" applyBorder="1" applyAlignment="1">
      <alignment horizontal="center" vertical="top"/>
    </xf>
    <xf numFmtId="49" fontId="9" fillId="10" borderId="3" xfId="0" applyNumberFormat="1" applyFont="1" applyFill="1" applyBorder="1" applyAlignment="1">
      <alignment horizontal="center" vertical="top"/>
    </xf>
    <xf numFmtId="49" fontId="9" fillId="6" borderId="30" xfId="0" applyNumberFormat="1" applyFont="1" applyFill="1" applyBorder="1" applyAlignment="1">
      <alignment vertical="top"/>
    </xf>
    <xf numFmtId="3" fontId="2" fillId="6" borderId="39" xfId="0" applyNumberFormat="1" applyFont="1" applyFill="1" applyBorder="1" applyAlignment="1">
      <alignment horizontal="center" vertical="center" wrapText="1"/>
    </xf>
    <xf numFmtId="3" fontId="9" fillId="6" borderId="5" xfId="0" applyNumberFormat="1" applyFont="1" applyFill="1" applyBorder="1" applyAlignment="1">
      <alignment horizontal="center" vertical="center"/>
    </xf>
    <xf numFmtId="3" fontId="2" fillId="6" borderId="0" xfId="0" applyNumberFormat="1" applyFont="1" applyFill="1" applyBorder="1" applyAlignment="1">
      <alignment horizontal="center" vertical="center" wrapText="1"/>
    </xf>
    <xf numFmtId="49" fontId="9" fillId="6" borderId="63" xfId="0" applyNumberFormat="1" applyFont="1" applyFill="1" applyBorder="1" applyAlignment="1">
      <alignment horizontal="center" vertical="top"/>
    </xf>
    <xf numFmtId="49" fontId="9" fillId="6" borderId="0" xfId="0" applyNumberFormat="1" applyFont="1" applyFill="1" applyBorder="1" applyAlignment="1">
      <alignment horizontal="center" vertical="top"/>
    </xf>
    <xf numFmtId="3" fontId="2" fillId="6" borderId="38" xfId="0" applyNumberFormat="1" applyFont="1" applyFill="1" applyBorder="1" applyAlignment="1">
      <alignment horizontal="center" vertical="center" wrapText="1"/>
    </xf>
    <xf numFmtId="3" fontId="2" fillId="0" borderId="13" xfId="0" applyNumberFormat="1" applyFont="1" applyFill="1" applyBorder="1" applyAlignment="1">
      <alignment vertical="top" wrapText="1"/>
    </xf>
    <xf numFmtId="3" fontId="2" fillId="0" borderId="55" xfId="0" applyNumberFormat="1" applyFont="1" applyFill="1" applyBorder="1" applyAlignment="1">
      <alignment horizontal="center" vertical="top"/>
    </xf>
    <xf numFmtId="3" fontId="2" fillId="6" borderId="16" xfId="0" applyNumberFormat="1" applyFont="1" applyFill="1" applyBorder="1" applyAlignment="1">
      <alignment vertical="top" wrapText="1"/>
    </xf>
    <xf numFmtId="3" fontId="2" fillId="0" borderId="38" xfId="0" applyNumberFormat="1" applyFont="1" applyFill="1" applyBorder="1" applyAlignment="1">
      <alignment horizontal="center" vertical="center" wrapText="1"/>
    </xf>
    <xf numFmtId="3" fontId="2" fillId="6" borderId="10" xfId="0" applyNumberFormat="1" applyFont="1" applyFill="1" applyBorder="1" applyAlignment="1">
      <alignment vertical="top" wrapText="1"/>
    </xf>
    <xf numFmtId="3" fontId="2" fillId="0" borderId="44" xfId="0" applyNumberFormat="1" applyFont="1" applyFill="1" applyBorder="1" applyAlignment="1">
      <alignment horizontal="center" vertical="top"/>
    </xf>
    <xf numFmtId="49" fontId="9" fillId="0" borderId="0" xfId="0" applyNumberFormat="1" applyFont="1" applyBorder="1" applyAlignment="1">
      <alignment horizontal="center" vertical="top"/>
    </xf>
    <xf numFmtId="3" fontId="2" fillId="0" borderId="2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textRotation="90" wrapText="1"/>
    </xf>
    <xf numFmtId="166" fontId="2" fillId="0" borderId="65" xfId="0" applyNumberFormat="1" applyFont="1" applyBorder="1" applyAlignment="1">
      <alignment horizontal="center" vertical="top"/>
    </xf>
    <xf numFmtId="3" fontId="2" fillId="0" borderId="30" xfId="0" applyNumberFormat="1" applyFont="1" applyBorder="1" applyAlignment="1">
      <alignment horizontal="center" vertical="top"/>
    </xf>
    <xf numFmtId="49" fontId="9" fillId="0" borderId="0" xfId="0" applyNumberFormat="1" applyFont="1" applyBorder="1" applyAlignment="1">
      <alignment vertical="top"/>
    </xf>
    <xf numFmtId="166" fontId="2" fillId="0" borderId="15" xfId="0" applyNumberFormat="1" applyFont="1" applyBorder="1" applyAlignment="1">
      <alignment horizontal="center" vertical="top"/>
    </xf>
    <xf numFmtId="3" fontId="2" fillId="0" borderId="49" xfId="0" applyNumberFormat="1" applyFont="1" applyFill="1" applyBorder="1" applyAlignment="1">
      <alignment horizontal="center" vertical="top" wrapText="1"/>
    </xf>
    <xf numFmtId="3" fontId="2" fillId="0" borderId="20" xfId="0" applyNumberFormat="1" applyFont="1" applyFill="1" applyBorder="1" applyAlignment="1">
      <alignment horizontal="center" vertical="top" wrapText="1"/>
    </xf>
    <xf numFmtId="166" fontId="2" fillId="6" borderId="32" xfId="0" applyNumberFormat="1" applyFont="1" applyFill="1" applyBorder="1" applyAlignment="1">
      <alignment horizontal="center" vertical="top"/>
    </xf>
    <xf numFmtId="0" fontId="2" fillId="6" borderId="46" xfId="0" applyFont="1" applyFill="1" applyBorder="1" applyAlignment="1">
      <alignment vertical="top" wrapText="1"/>
    </xf>
    <xf numFmtId="0" fontId="2" fillId="6" borderId="32" xfId="0" applyFont="1" applyFill="1" applyBorder="1" applyAlignment="1">
      <alignment vertical="top" wrapText="1"/>
    </xf>
    <xf numFmtId="49" fontId="2" fillId="4" borderId="31" xfId="0" applyNumberFormat="1" applyFont="1" applyFill="1" applyBorder="1" applyAlignment="1">
      <alignment horizontal="center" vertical="top"/>
    </xf>
    <xf numFmtId="3" fontId="2" fillId="0" borderId="16" xfId="0" applyNumberFormat="1" applyFont="1" applyFill="1" applyBorder="1" applyAlignment="1">
      <alignment horizontal="center" vertical="top"/>
    </xf>
    <xf numFmtId="3" fontId="2" fillId="0" borderId="42" xfId="0" applyNumberFormat="1" applyFont="1" applyFill="1" applyBorder="1" applyAlignment="1">
      <alignment horizontal="center" vertical="top"/>
    </xf>
    <xf numFmtId="3" fontId="2" fillId="0" borderId="17" xfId="0" applyNumberFormat="1" applyFont="1" applyFill="1" applyBorder="1" applyAlignment="1">
      <alignment horizontal="center" vertical="top"/>
    </xf>
    <xf numFmtId="0" fontId="2" fillId="6" borderId="41" xfId="0" applyNumberFormat="1" applyFont="1" applyFill="1" applyBorder="1" applyAlignment="1">
      <alignment horizontal="center" vertical="top"/>
    </xf>
    <xf numFmtId="49" fontId="9" fillId="5" borderId="63" xfId="0" applyNumberFormat="1" applyFont="1" applyFill="1" applyBorder="1" applyAlignment="1">
      <alignment horizontal="center" vertical="top"/>
    </xf>
    <xf numFmtId="166" fontId="12" fillId="6" borderId="31" xfId="0" applyNumberFormat="1" applyFont="1" applyFill="1" applyBorder="1" applyAlignment="1">
      <alignment horizontal="center" vertical="top" wrapText="1"/>
    </xf>
    <xf numFmtId="3" fontId="2" fillId="6" borderId="14" xfId="0" applyNumberFormat="1" applyFont="1" applyFill="1" applyBorder="1" applyAlignment="1">
      <alignment horizontal="center" vertical="top"/>
    </xf>
    <xf numFmtId="0" fontId="2" fillId="0" borderId="35" xfId="0" applyFont="1" applyFill="1" applyBorder="1" applyAlignment="1">
      <alignment horizontal="center" vertical="top" wrapText="1"/>
    </xf>
    <xf numFmtId="3" fontId="9" fillId="6" borderId="56" xfId="0" applyNumberFormat="1" applyFont="1" applyFill="1" applyBorder="1" applyAlignment="1">
      <alignment horizontal="center" vertical="top"/>
    </xf>
    <xf numFmtId="3" fontId="2" fillId="6" borderId="31" xfId="0" applyNumberFormat="1" applyFont="1" applyFill="1" applyBorder="1" applyAlignment="1">
      <alignment horizontal="center" vertical="top"/>
    </xf>
    <xf numFmtId="49" fontId="9" fillId="4" borderId="58" xfId="0" applyNumberFormat="1" applyFont="1" applyFill="1" applyBorder="1" applyAlignment="1">
      <alignment horizontal="center" vertical="top"/>
    </xf>
    <xf numFmtId="3" fontId="2" fillId="6" borderId="14" xfId="0" applyNumberFormat="1" applyFont="1" applyFill="1" applyBorder="1" applyAlignment="1">
      <alignment horizontal="left" vertical="top" wrapText="1"/>
    </xf>
    <xf numFmtId="3" fontId="2" fillId="6" borderId="60" xfId="0" applyNumberFormat="1" applyFont="1" applyFill="1" applyBorder="1" applyAlignment="1">
      <alignment horizontal="center" vertical="top"/>
    </xf>
    <xf numFmtId="3" fontId="8" fillId="0" borderId="10" xfId="0" applyNumberFormat="1" applyFont="1" applyFill="1" applyBorder="1" applyAlignment="1">
      <alignment horizontal="center" vertical="center" textRotation="90" wrapText="1"/>
    </xf>
    <xf numFmtId="3" fontId="16" fillId="0" borderId="12" xfId="0" applyNumberFormat="1" applyFont="1" applyBorder="1" applyAlignment="1">
      <alignment horizontal="center" vertical="top"/>
    </xf>
    <xf numFmtId="3" fontId="9" fillId="8" borderId="3" xfId="0" applyNumberFormat="1" applyFont="1" applyFill="1" applyBorder="1" applyAlignment="1">
      <alignment vertical="top" wrapText="1"/>
    </xf>
    <xf numFmtId="166" fontId="2" fillId="0" borderId="0" xfId="0" applyNumberFormat="1" applyFont="1" applyFill="1" applyBorder="1" applyAlignment="1">
      <alignment horizontal="center" vertical="top" wrapText="1"/>
    </xf>
    <xf numFmtId="3" fontId="8" fillId="6" borderId="10" xfId="0" applyNumberFormat="1" applyFont="1" applyFill="1" applyBorder="1" applyAlignment="1">
      <alignment horizontal="center" vertical="top" textRotation="90" wrapText="1"/>
    </xf>
    <xf numFmtId="49" fontId="14" fillId="0" borderId="19" xfId="0" applyNumberFormat="1" applyFont="1" applyBorder="1" applyAlignment="1">
      <alignment vertical="top"/>
    </xf>
    <xf numFmtId="3" fontId="16" fillId="0" borderId="21" xfId="0" applyNumberFormat="1" applyFont="1" applyBorder="1" applyAlignment="1">
      <alignment horizontal="center" vertical="top"/>
    </xf>
    <xf numFmtId="3" fontId="16" fillId="0" borderId="5" xfId="0" applyNumberFormat="1" applyFont="1" applyBorder="1" applyAlignment="1">
      <alignment horizontal="center" vertical="top"/>
    </xf>
    <xf numFmtId="3" fontId="16" fillId="6" borderId="12" xfId="0" applyNumberFormat="1" applyFont="1" applyFill="1" applyBorder="1" applyAlignment="1">
      <alignment horizontal="center" vertical="top"/>
    </xf>
    <xf numFmtId="0" fontId="2" fillId="6" borderId="33" xfId="0" applyNumberFormat="1" applyFont="1" applyFill="1" applyBorder="1" applyAlignment="1">
      <alignment horizontal="center" vertical="top"/>
    </xf>
    <xf numFmtId="0" fontId="2" fillId="6" borderId="35" xfId="0" applyNumberFormat="1" applyFont="1" applyFill="1" applyBorder="1" applyAlignment="1">
      <alignment horizontal="center" vertical="top"/>
    </xf>
    <xf numFmtId="0" fontId="2" fillId="6" borderId="9" xfId="0" applyNumberFormat="1" applyFont="1" applyFill="1" applyBorder="1" applyAlignment="1">
      <alignment horizontal="center" vertical="top"/>
    </xf>
    <xf numFmtId="0" fontId="2" fillId="6" borderId="11" xfId="0" applyNumberFormat="1" applyFont="1" applyFill="1" applyBorder="1" applyAlignment="1">
      <alignment horizontal="center" vertical="top"/>
    </xf>
    <xf numFmtId="0" fontId="2" fillId="6" borderId="36" xfId="0" applyNumberFormat="1" applyFont="1" applyFill="1" applyBorder="1" applyAlignment="1">
      <alignment horizontal="center" vertical="top"/>
    </xf>
    <xf numFmtId="0" fontId="2" fillId="6" borderId="42" xfId="0" applyNumberFormat="1" applyFont="1" applyFill="1" applyBorder="1" applyAlignment="1">
      <alignment horizontal="center" vertical="top"/>
    </xf>
    <xf numFmtId="0" fontId="2" fillId="6" borderId="43" xfId="0" applyNumberFormat="1" applyFont="1" applyFill="1" applyBorder="1" applyAlignment="1">
      <alignment horizontal="center" vertical="top"/>
    </xf>
    <xf numFmtId="3" fontId="2" fillId="6" borderId="10" xfId="0" applyNumberFormat="1" applyFont="1" applyFill="1" applyBorder="1" applyAlignment="1">
      <alignment horizontal="center" vertical="top" textRotation="90" wrapText="1"/>
    </xf>
    <xf numFmtId="0" fontId="2" fillId="6" borderId="17" xfId="0" applyNumberFormat="1" applyFont="1" applyFill="1" applyBorder="1" applyAlignment="1">
      <alignment horizontal="center" vertical="top"/>
    </xf>
    <xf numFmtId="0" fontId="2" fillId="6" borderId="38" xfId="0" applyNumberFormat="1" applyFont="1" applyFill="1" applyBorder="1" applyAlignment="1">
      <alignment horizontal="center" vertical="top"/>
    </xf>
    <xf numFmtId="3" fontId="8" fillId="0" borderId="4" xfId="0" applyNumberFormat="1" applyFont="1" applyBorder="1" applyAlignment="1">
      <alignment horizontal="center" vertical="center" wrapText="1"/>
    </xf>
    <xf numFmtId="3" fontId="2" fillId="0" borderId="39" xfId="0" applyNumberFormat="1" applyFont="1" applyFill="1" applyBorder="1" applyAlignment="1">
      <alignment horizontal="center" vertical="top"/>
    </xf>
    <xf numFmtId="3" fontId="8" fillId="0" borderId="10" xfId="0" applyNumberFormat="1" applyFont="1" applyFill="1" applyBorder="1" applyAlignment="1">
      <alignment vertical="top" wrapText="1"/>
    </xf>
    <xf numFmtId="166" fontId="9" fillId="5" borderId="58" xfId="0" applyNumberFormat="1" applyFont="1" applyFill="1" applyBorder="1" applyAlignment="1">
      <alignment horizontal="center" vertical="top"/>
    </xf>
    <xf numFmtId="49" fontId="9" fillId="3" borderId="25" xfId="0" applyNumberFormat="1" applyFont="1" applyFill="1" applyBorder="1" applyAlignment="1">
      <alignment horizontal="center" vertical="top"/>
    </xf>
    <xf numFmtId="3" fontId="9" fillId="0" borderId="0" xfId="0" applyNumberFormat="1" applyFont="1" applyFill="1" applyBorder="1" applyAlignment="1">
      <alignment vertical="top" wrapText="1"/>
    </xf>
    <xf numFmtId="3" fontId="9" fillId="0" borderId="0" xfId="0" applyNumberFormat="1" applyFont="1" applyFill="1" applyBorder="1" applyAlignment="1">
      <alignment horizontal="center" vertical="top" wrapText="1"/>
    </xf>
    <xf numFmtId="3" fontId="2" fillId="0" borderId="0" xfId="0" applyNumberFormat="1" applyFont="1" applyAlignment="1">
      <alignment horizontal="right" vertical="top"/>
    </xf>
    <xf numFmtId="166" fontId="2" fillId="6" borderId="32" xfId="0" applyNumberFormat="1" applyFont="1" applyFill="1" applyBorder="1" applyAlignment="1">
      <alignment horizontal="center" vertical="top" wrapText="1"/>
    </xf>
    <xf numFmtId="49" fontId="2" fillId="0" borderId="39" xfId="0" applyNumberFormat="1" applyFont="1" applyBorder="1" applyAlignment="1">
      <alignment vertical="top"/>
    </xf>
    <xf numFmtId="49" fontId="2" fillId="0" borderId="39" xfId="0" applyNumberFormat="1" applyFont="1" applyBorder="1" applyAlignment="1">
      <alignment horizontal="center" vertical="top"/>
    </xf>
    <xf numFmtId="3" fontId="2" fillId="0" borderId="39" xfId="0" applyNumberFormat="1" applyFont="1" applyBorder="1" applyAlignment="1">
      <alignment vertical="top"/>
    </xf>
    <xf numFmtId="3" fontId="2" fillId="8" borderId="0" xfId="0" applyNumberFormat="1" applyFont="1" applyFill="1" applyBorder="1" applyAlignment="1">
      <alignment vertical="top" wrapText="1"/>
    </xf>
    <xf numFmtId="3" fontId="2" fillId="0" borderId="0" xfId="0" applyNumberFormat="1" applyFont="1" applyAlignment="1">
      <alignment vertical="top" wrapText="1"/>
    </xf>
    <xf numFmtId="166" fontId="2" fillId="6" borderId="3" xfId="0" applyNumberFormat="1" applyFont="1" applyFill="1" applyBorder="1" applyAlignment="1">
      <alignment horizontal="center" vertical="top"/>
    </xf>
    <xf numFmtId="166" fontId="9" fillId="7" borderId="50" xfId="0" applyNumberFormat="1" applyFont="1" applyFill="1" applyBorder="1" applyAlignment="1">
      <alignment horizontal="center" vertical="top" wrapText="1"/>
    </xf>
    <xf numFmtId="166" fontId="9" fillId="7" borderId="24" xfId="0" applyNumberFormat="1" applyFont="1" applyFill="1" applyBorder="1" applyAlignment="1">
      <alignment horizontal="center" vertical="top" wrapText="1"/>
    </xf>
    <xf numFmtId="166" fontId="2" fillId="0" borderId="3" xfId="0" applyNumberFormat="1" applyFont="1" applyBorder="1" applyAlignment="1">
      <alignment horizontal="center" vertical="top"/>
    </xf>
    <xf numFmtId="166" fontId="2" fillId="6" borderId="68" xfId="0" applyNumberFormat="1" applyFont="1" applyFill="1" applyBorder="1" applyAlignment="1">
      <alignment horizontal="center" vertical="top"/>
    </xf>
    <xf numFmtId="166" fontId="2" fillId="6" borderId="69" xfId="0" applyNumberFormat="1" applyFont="1" applyFill="1" applyBorder="1" applyAlignment="1">
      <alignment horizontal="center" vertical="top"/>
    </xf>
    <xf numFmtId="166" fontId="2" fillId="6" borderId="36" xfId="0" applyNumberFormat="1" applyFont="1" applyFill="1" applyBorder="1" applyAlignment="1">
      <alignment horizontal="center" vertical="top"/>
    </xf>
    <xf numFmtId="166" fontId="2" fillId="0" borderId="0" xfId="0" applyNumberFormat="1" applyFont="1" applyFill="1" applyBorder="1" applyAlignment="1">
      <alignment horizontal="center" vertical="top"/>
    </xf>
    <xf numFmtId="166" fontId="2" fillId="0" borderId="10" xfId="0" applyNumberFormat="1" applyFont="1" applyFill="1" applyBorder="1" applyAlignment="1">
      <alignment horizontal="center" vertical="top"/>
    </xf>
    <xf numFmtId="166" fontId="2" fillId="0" borderId="47" xfId="0" applyNumberFormat="1" applyFont="1" applyFill="1" applyBorder="1" applyAlignment="1">
      <alignment horizontal="center" vertical="top"/>
    </xf>
    <xf numFmtId="166" fontId="2" fillId="0" borderId="15" xfId="0" applyNumberFormat="1" applyFont="1" applyFill="1" applyBorder="1" applyAlignment="1">
      <alignment horizontal="center" vertical="top"/>
    </xf>
    <xf numFmtId="166" fontId="2" fillId="6" borderId="52" xfId="0" applyNumberFormat="1" applyFont="1" applyFill="1" applyBorder="1" applyAlignment="1">
      <alignment horizontal="center" vertical="top"/>
    </xf>
    <xf numFmtId="166" fontId="2" fillId="6" borderId="61" xfId="0" applyNumberFormat="1" applyFont="1" applyFill="1" applyBorder="1" applyAlignment="1">
      <alignment horizontal="center" vertical="top"/>
    </xf>
    <xf numFmtId="166" fontId="2" fillId="6" borderId="39" xfId="0" applyNumberFormat="1" applyFont="1" applyFill="1" applyBorder="1" applyAlignment="1">
      <alignment horizontal="center" vertical="top" wrapText="1"/>
    </xf>
    <xf numFmtId="166" fontId="2" fillId="6" borderId="3" xfId="0" applyNumberFormat="1" applyFont="1" applyFill="1" applyBorder="1" applyAlignment="1">
      <alignment horizontal="center" vertical="top" wrapText="1"/>
    </xf>
    <xf numFmtId="166" fontId="2" fillId="6" borderId="65" xfId="0" applyNumberFormat="1" applyFont="1" applyFill="1" applyBorder="1" applyAlignment="1">
      <alignment horizontal="center" vertical="top" wrapText="1"/>
    </xf>
    <xf numFmtId="166" fontId="2" fillId="6" borderId="52" xfId="0" applyNumberFormat="1" applyFont="1" applyFill="1" applyBorder="1" applyAlignment="1">
      <alignment horizontal="center" vertical="top" wrapText="1"/>
    </xf>
    <xf numFmtId="167" fontId="9" fillId="7" borderId="23" xfId="0" applyNumberFormat="1" applyFont="1" applyFill="1" applyBorder="1" applyAlignment="1">
      <alignment horizontal="center" vertical="top" wrapText="1"/>
    </xf>
    <xf numFmtId="167" fontId="9" fillId="7" borderId="50" xfId="0" applyNumberFormat="1" applyFont="1" applyFill="1" applyBorder="1" applyAlignment="1">
      <alignment horizontal="center" vertical="top" wrapText="1"/>
    </xf>
    <xf numFmtId="167" fontId="9" fillId="7" borderId="24" xfId="0" applyNumberFormat="1" applyFont="1" applyFill="1" applyBorder="1" applyAlignment="1">
      <alignment horizontal="center" vertical="top" wrapText="1"/>
    </xf>
    <xf numFmtId="167" fontId="9" fillId="7" borderId="50" xfId="0" applyNumberFormat="1" applyFont="1" applyFill="1" applyBorder="1" applyAlignment="1">
      <alignment horizontal="center" vertical="top"/>
    </xf>
    <xf numFmtId="166" fontId="2" fillId="0" borderId="65" xfId="0" applyNumberFormat="1" applyFont="1" applyFill="1" applyBorder="1" applyAlignment="1">
      <alignment horizontal="center" vertical="top"/>
    </xf>
    <xf numFmtId="166" fontId="2" fillId="0" borderId="52" xfId="0" applyNumberFormat="1" applyFont="1" applyFill="1" applyBorder="1" applyAlignment="1">
      <alignment horizontal="center" vertical="top" wrapText="1"/>
    </xf>
    <xf numFmtId="166" fontId="2" fillId="0" borderId="16" xfId="0" applyNumberFormat="1" applyFont="1" applyFill="1" applyBorder="1" applyAlignment="1">
      <alignment horizontal="center" vertical="top" wrapText="1"/>
    </xf>
    <xf numFmtId="166" fontId="9" fillId="7" borderId="50" xfId="0" applyNumberFormat="1" applyFont="1" applyFill="1" applyBorder="1" applyAlignment="1">
      <alignment horizontal="center" vertical="top"/>
    </xf>
    <xf numFmtId="166" fontId="9" fillId="7" borderId="24" xfId="0" applyNumberFormat="1" applyFont="1" applyFill="1" applyBorder="1" applyAlignment="1">
      <alignment horizontal="center" vertical="top"/>
    </xf>
    <xf numFmtId="3" fontId="2" fillId="6" borderId="51" xfId="0" applyNumberFormat="1" applyFont="1" applyFill="1" applyBorder="1" applyAlignment="1">
      <alignment horizontal="center" vertical="top" wrapText="1"/>
    </xf>
    <xf numFmtId="166" fontId="2" fillId="0" borderId="10" xfId="0" applyNumberFormat="1" applyFont="1" applyFill="1" applyBorder="1" applyAlignment="1">
      <alignment horizontal="center" vertical="top" wrapText="1"/>
    </xf>
    <xf numFmtId="166" fontId="2" fillId="0" borderId="47" xfId="0" applyNumberFormat="1" applyFont="1" applyFill="1" applyBorder="1" applyAlignment="1">
      <alignment horizontal="center" vertical="top" wrapText="1"/>
    </xf>
    <xf numFmtId="166" fontId="2" fillId="6" borderId="36" xfId="0" applyNumberFormat="1" applyFont="1" applyFill="1" applyBorder="1" applyAlignment="1">
      <alignment horizontal="center" vertical="top" wrapText="1"/>
    </xf>
    <xf numFmtId="166" fontId="2" fillId="6" borderId="15" xfId="0" applyNumberFormat="1" applyFont="1" applyFill="1" applyBorder="1" applyAlignment="1">
      <alignment horizontal="center" vertical="top" wrapText="1"/>
    </xf>
    <xf numFmtId="167" fontId="9" fillId="5" borderId="27" xfId="0" applyNumberFormat="1" applyFont="1" applyFill="1" applyBorder="1" applyAlignment="1">
      <alignment horizontal="center" vertical="top"/>
    </xf>
    <xf numFmtId="167" fontId="9" fillId="5" borderId="70" xfId="0" applyNumberFormat="1" applyFont="1" applyFill="1" applyBorder="1" applyAlignment="1">
      <alignment horizontal="center" vertical="top"/>
    </xf>
    <xf numFmtId="3" fontId="2" fillId="6" borderId="42" xfId="0" applyNumberFormat="1" applyFont="1" applyFill="1" applyBorder="1" applyAlignment="1">
      <alignment vertical="top" wrapText="1"/>
    </xf>
    <xf numFmtId="166" fontId="9" fillId="5" borderId="70" xfId="0" applyNumberFormat="1" applyFont="1" applyFill="1" applyBorder="1" applyAlignment="1">
      <alignment horizontal="center" vertical="top"/>
    </xf>
    <xf numFmtId="167" fontId="16" fillId="7" borderId="50" xfId="0" applyNumberFormat="1" applyFont="1" applyFill="1" applyBorder="1" applyAlignment="1">
      <alignment horizontal="center" vertical="top" wrapText="1"/>
    </xf>
    <xf numFmtId="167" fontId="16" fillId="7" borderId="23" xfId="0" applyNumberFormat="1" applyFont="1" applyFill="1" applyBorder="1" applyAlignment="1">
      <alignment horizontal="center" vertical="top" wrapText="1"/>
    </xf>
    <xf numFmtId="166" fontId="2" fillId="8" borderId="3" xfId="0" applyNumberFormat="1" applyFont="1" applyFill="1" applyBorder="1" applyAlignment="1">
      <alignment horizontal="center" vertical="top" wrapText="1"/>
    </xf>
    <xf numFmtId="166" fontId="2" fillId="8" borderId="39" xfId="0" applyNumberFormat="1" applyFont="1" applyFill="1" applyBorder="1" applyAlignment="1">
      <alignment horizontal="center" vertical="top" wrapText="1"/>
    </xf>
    <xf numFmtId="166" fontId="8" fillId="0" borderId="3" xfId="0" applyNumberFormat="1" applyFont="1" applyBorder="1" applyAlignment="1">
      <alignment horizontal="center" vertical="top"/>
    </xf>
    <xf numFmtId="166" fontId="8" fillId="8" borderId="3" xfId="0" applyNumberFormat="1" applyFont="1" applyFill="1" applyBorder="1" applyAlignment="1">
      <alignment horizontal="center" vertical="top"/>
    </xf>
    <xf numFmtId="166" fontId="8" fillId="8" borderId="39" xfId="0" applyNumberFormat="1" applyFont="1" applyFill="1" applyBorder="1" applyAlignment="1">
      <alignment horizontal="center" vertical="top"/>
    </xf>
    <xf numFmtId="3" fontId="2" fillId="6" borderId="15" xfId="0" applyNumberFormat="1" applyFont="1" applyFill="1" applyBorder="1" applyAlignment="1">
      <alignment horizontal="center" vertical="top"/>
    </xf>
    <xf numFmtId="166" fontId="9" fillId="5" borderId="27" xfId="0" applyNumberFormat="1" applyFont="1" applyFill="1" applyBorder="1" applyAlignment="1">
      <alignment horizontal="center" vertical="top"/>
    </xf>
    <xf numFmtId="166" fontId="2" fillId="0" borderId="36" xfId="0" applyNumberFormat="1" applyFont="1" applyBorder="1" applyAlignment="1">
      <alignment horizontal="center" vertical="top"/>
    </xf>
    <xf numFmtId="166" fontId="2" fillId="0" borderId="36" xfId="0" applyNumberFormat="1" applyFont="1" applyBorder="1" applyAlignment="1">
      <alignment horizontal="center" vertical="top" wrapText="1"/>
    </xf>
    <xf numFmtId="166" fontId="14" fillId="6" borderId="31" xfId="0" applyNumberFormat="1" applyFont="1" applyFill="1" applyBorder="1" applyAlignment="1">
      <alignment horizontal="center" vertical="top" wrapText="1"/>
    </xf>
    <xf numFmtId="166" fontId="2" fillId="6" borderId="39" xfId="0" applyNumberFormat="1" applyFont="1" applyFill="1" applyBorder="1" applyAlignment="1">
      <alignment horizontal="center" vertical="top"/>
    </xf>
    <xf numFmtId="166" fontId="14" fillId="6" borderId="0" xfId="0" applyNumberFormat="1" applyFont="1" applyFill="1" applyBorder="1" applyAlignment="1">
      <alignment horizontal="center" vertical="top" wrapText="1"/>
    </xf>
    <xf numFmtId="166" fontId="14" fillId="6" borderId="10" xfId="0" applyNumberFormat="1" applyFont="1" applyFill="1" applyBorder="1" applyAlignment="1">
      <alignment horizontal="center" vertical="top" wrapText="1"/>
    </xf>
    <xf numFmtId="166" fontId="12" fillId="6" borderId="10" xfId="0" applyNumberFormat="1" applyFont="1" applyFill="1" applyBorder="1" applyAlignment="1">
      <alignment horizontal="center" vertical="top" wrapText="1"/>
    </xf>
    <xf numFmtId="166" fontId="11" fillId="6" borderId="42" xfId="0" applyNumberFormat="1" applyFont="1" applyFill="1" applyBorder="1" applyAlignment="1">
      <alignment horizontal="center" vertical="top"/>
    </xf>
    <xf numFmtId="166" fontId="11" fillId="6" borderId="10" xfId="0" applyNumberFormat="1" applyFont="1" applyFill="1" applyBorder="1" applyAlignment="1">
      <alignment horizontal="center" vertical="top"/>
    </xf>
    <xf numFmtId="3" fontId="2" fillId="6" borderId="57" xfId="0" applyNumberFormat="1" applyFont="1" applyFill="1" applyBorder="1" applyAlignment="1">
      <alignment horizontal="center" vertical="center" textRotation="90" wrapText="1"/>
    </xf>
    <xf numFmtId="3" fontId="2" fillId="6" borderId="47" xfId="0" applyNumberFormat="1" applyFont="1" applyFill="1" applyBorder="1" applyAlignment="1">
      <alignment horizontal="center" vertical="top"/>
    </xf>
    <xf numFmtId="3" fontId="2" fillId="6" borderId="20" xfId="0" applyNumberFormat="1" applyFont="1" applyFill="1" applyBorder="1" applyAlignment="1">
      <alignment horizontal="center" vertical="center" textRotation="90" wrapText="1"/>
    </xf>
    <xf numFmtId="3" fontId="9" fillId="6" borderId="21" xfId="0" applyNumberFormat="1" applyFont="1" applyFill="1" applyBorder="1" applyAlignment="1">
      <alignment horizontal="center" vertical="top" wrapText="1"/>
    </xf>
    <xf numFmtId="166" fontId="2" fillId="6" borderId="71" xfId="0" applyNumberFormat="1" applyFont="1" applyFill="1" applyBorder="1" applyAlignment="1">
      <alignment horizontal="center" vertical="top" wrapText="1"/>
    </xf>
    <xf numFmtId="3" fontId="2" fillId="0" borderId="11" xfId="0" applyNumberFormat="1" applyFont="1" applyFill="1" applyBorder="1" applyAlignment="1">
      <alignment horizontal="center" vertical="center" wrapText="1"/>
    </xf>
    <xf numFmtId="3" fontId="2" fillId="0" borderId="17" xfId="0" applyNumberFormat="1" applyFont="1" applyBorder="1" applyAlignment="1">
      <alignment horizontal="center" vertical="top"/>
    </xf>
    <xf numFmtId="3" fontId="2" fillId="6" borderId="31" xfId="0" applyNumberFormat="1" applyFont="1" applyFill="1" applyBorder="1" applyAlignment="1">
      <alignment horizontal="left" vertical="top" wrapText="1"/>
    </xf>
    <xf numFmtId="3" fontId="8" fillId="0" borderId="19" xfId="0" applyNumberFormat="1" applyFont="1" applyFill="1" applyBorder="1" applyAlignment="1">
      <alignment horizontal="center" vertical="center" textRotation="90" wrapText="1"/>
    </xf>
    <xf numFmtId="0" fontId="2" fillId="0" borderId="31" xfId="0" applyFont="1" applyFill="1" applyBorder="1" applyAlignment="1">
      <alignment horizontal="left" vertical="top" wrapText="1"/>
    </xf>
    <xf numFmtId="3" fontId="2" fillId="6" borderId="0" xfId="0" applyNumberFormat="1" applyFont="1" applyFill="1" applyBorder="1" applyAlignment="1">
      <alignment horizontal="center" vertical="top" wrapText="1"/>
    </xf>
    <xf numFmtId="3" fontId="8" fillId="0" borderId="19" xfId="0" applyNumberFormat="1" applyFont="1" applyFill="1" applyBorder="1" applyAlignment="1">
      <alignment horizontal="left" vertical="top" wrapText="1"/>
    </xf>
    <xf numFmtId="3" fontId="10" fillId="6" borderId="38" xfId="0" applyNumberFormat="1" applyFont="1" applyFill="1" applyBorder="1" applyAlignment="1">
      <alignment horizontal="center" vertical="top"/>
    </xf>
    <xf numFmtId="167" fontId="2" fillId="6" borderId="65" xfId="0" applyNumberFormat="1" applyFont="1" applyFill="1" applyBorder="1" applyAlignment="1">
      <alignment horizontal="center" vertical="top" wrapText="1"/>
    </xf>
    <xf numFmtId="166" fontId="9" fillId="0" borderId="47" xfId="0" applyNumberFormat="1" applyFont="1" applyFill="1" applyBorder="1" applyAlignment="1">
      <alignment horizontal="center" vertical="top" wrapText="1"/>
    </xf>
    <xf numFmtId="166" fontId="9" fillId="6" borderId="61" xfId="0" applyNumberFormat="1" applyFont="1" applyFill="1" applyBorder="1" applyAlignment="1">
      <alignment horizontal="center" vertical="top" wrapText="1"/>
    </xf>
    <xf numFmtId="166" fontId="11" fillId="6" borderId="15" xfId="0" applyNumberFormat="1" applyFont="1" applyFill="1" applyBorder="1" applyAlignment="1">
      <alignment horizontal="center" vertical="top"/>
    </xf>
    <xf numFmtId="166" fontId="11" fillId="6" borderId="47" xfId="0" applyNumberFormat="1" applyFont="1" applyFill="1" applyBorder="1" applyAlignment="1">
      <alignment horizontal="center" vertical="top"/>
    </xf>
    <xf numFmtId="166" fontId="12" fillId="6" borderId="47" xfId="0" applyNumberFormat="1" applyFont="1" applyFill="1" applyBorder="1" applyAlignment="1">
      <alignment horizontal="center" vertical="top" wrapText="1"/>
    </xf>
    <xf numFmtId="166" fontId="11" fillId="6" borderId="69" xfId="0" applyNumberFormat="1" applyFont="1" applyFill="1" applyBorder="1" applyAlignment="1">
      <alignment horizontal="center" vertical="top"/>
    </xf>
    <xf numFmtId="166" fontId="9" fillId="0" borderId="10" xfId="0" applyNumberFormat="1" applyFont="1" applyFill="1" applyBorder="1" applyAlignment="1">
      <alignment horizontal="center" vertical="top" wrapText="1"/>
    </xf>
    <xf numFmtId="166" fontId="9" fillId="6" borderId="16" xfId="0" applyNumberFormat="1" applyFont="1" applyFill="1" applyBorder="1" applyAlignment="1">
      <alignment horizontal="center" vertical="top" wrapText="1"/>
    </xf>
    <xf numFmtId="166" fontId="11" fillId="6" borderId="36" xfId="0" applyNumberFormat="1" applyFont="1" applyFill="1" applyBorder="1" applyAlignment="1">
      <alignment horizontal="center" vertical="top"/>
    </xf>
    <xf numFmtId="166" fontId="2" fillId="8" borderId="65" xfId="0" applyNumberFormat="1" applyFont="1" applyFill="1" applyBorder="1" applyAlignment="1">
      <alignment horizontal="center" vertical="top" wrapText="1"/>
    </xf>
    <xf numFmtId="4" fontId="16" fillId="7" borderId="24" xfId="0" applyNumberFormat="1" applyFont="1" applyFill="1" applyBorder="1" applyAlignment="1">
      <alignment horizontal="center" vertical="top" wrapText="1"/>
    </xf>
    <xf numFmtId="4" fontId="2" fillId="0" borderId="10" xfId="0" applyNumberFormat="1" applyFont="1" applyFill="1" applyBorder="1" applyAlignment="1">
      <alignment horizontal="center" vertical="top"/>
    </xf>
    <xf numFmtId="166" fontId="2" fillId="0" borderId="15" xfId="0" applyNumberFormat="1" applyFont="1" applyBorder="1" applyAlignment="1">
      <alignment horizontal="center" vertical="top" wrapText="1"/>
    </xf>
    <xf numFmtId="166" fontId="2" fillId="0" borderId="61" xfId="0" applyNumberFormat="1" applyFont="1" applyBorder="1" applyAlignment="1">
      <alignment horizontal="center" vertical="top"/>
    </xf>
    <xf numFmtId="166" fontId="2" fillId="0" borderId="16" xfId="0" applyNumberFormat="1" applyFont="1" applyBorder="1" applyAlignment="1">
      <alignment horizontal="center" vertical="top"/>
    </xf>
    <xf numFmtId="3" fontId="9" fillId="6" borderId="11" xfId="0" applyNumberFormat="1" applyFont="1" applyFill="1" applyBorder="1" applyAlignment="1">
      <alignment horizontal="center" vertical="top" wrapText="1"/>
    </xf>
    <xf numFmtId="166" fontId="2" fillId="6" borderId="69" xfId="0" applyNumberFormat="1" applyFont="1" applyFill="1" applyBorder="1" applyAlignment="1">
      <alignment horizontal="center" vertical="top" wrapText="1"/>
    </xf>
    <xf numFmtId="166" fontId="8" fillId="6" borderId="47" xfId="0" applyNumberFormat="1" applyFont="1" applyFill="1" applyBorder="1" applyAlignment="1">
      <alignment horizontal="center" vertical="top"/>
    </xf>
    <xf numFmtId="166" fontId="2" fillId="6" borderId="65" xfId="0" applyNumberFormat="1" applyFont="1" applyFill="1" applyBorder="1" applyAlignment="1">
      <alignment horizontal="center" vertical="top"/>
    </xf>
    <xf numFmtId="3" fontId="9" fillId="6" borderId="5" xfId="0" applyNumberFormat="1" applyFont="1" applyFill="1" applyBorder="1" applyAlignment="1">
      <alignment horizontal="center" vertical="top"/>
    </xf>
    <xf numFmtId="3" fontId="2" fillId="0" borderId="32" xfId="0" applyNumberFormat="1" applyFont="1" applyFill="1" applyBorder="1" applyAlignment="1">
      <alignment horizontal="center" vertical="top"/>
    </xf>
    <xf numFmtId="166" fontId="2" fillId="6" borderId="46" xfId="0" applyNumberFormat="1" applyFont="1" applyFill="1" applyBorder="1" applyAlignment="1">
      <alignment horizontal="center" vertical="top"/>
    </xf>
    <xf numFmtId="3" fontId="2" fillId="6" borderId="39" xfId="0" applyNumberFormat="1" applyFont="1" applyFill="1" applyBorder="1" applyAlignment="1">
      <alignment horizontal="center" vertical="top"/>
    </xf>
    <xf numFmtId="3" fontId="2" fillId="0" borderId="0" xfId="0" applyNumberFormat="1" applyFont="1" applyFill="1" applyAlignment="1">
      <alignment vertical="top"/>
    </xf>
    <xf numFmtId="3" fontId="2" fillId="0" borderId="0" xfId="0" applyNumberFormat="1" applyFont="1" applyFill="1" applyBorder="1" applyAlignment="1">
      <alignment vertical="top"/>
    </xf>
    <xf numFmtId="3" fontId="4" fillId="0" borderId="0" xfId="0" applyNumberFormat="1" applyFont="1" applyFill="1" applyBorder="1" applyAlignment="1">
      <alignment vertical="top"/>
    </xf>
    <xf numFmtId="3" fontId="3" fillId="0" borderId="0" xfId="0" applyNumberFormat="1" applyFont="1" applyFill="1" applyBorder="1" applyAlignment="1">
      <alignment vertical="top"/>
    </xf>
    <xf numFmtId="3" fontId="8" fillId="0" borderId="0" xfId="0" applyNumberFormat="1" applyFont="1" applyFill="1" applyBorder="1" applyAlignment="1">
      <alignment vertical="top"/>
    </xf>
    <xf numFmtId="3" fontId="2" fillId="0" borderId="0" xfId="0" applyNumberFormat="1" applyFont="1" applyFill="1" applyBorder="1" applyAlignment="1">
      <alignment horizontal="right" vertical="top"/>
    </xf>
    <xf numFmtId="166" fontId="2" fillId="0" borderId="0" xfId="0" applyNumberFormat="1" applyFont="1" applyFill="1" applyBorder="1" applyAlignment="1">
      <alignment horizontal="left" vertical="top" wrapText="1"/>
    </xf>
    <xf numFmtId="0" fontId="2" fillId="0" borderId="0" xfId="0" applyNumberFormat="1" applyFont="1" applyFill="1" applyBorder="1" applyAlignment="1">
      <alignment horizontal="center" vertical="top"/>
    </xf>
    <xf numFmtId="3" fontId="9" fillId="0" borderId="0" xfId="0" applyNumberFormat="1" applyFont="1" applyFill="1" applyAlignment="1">
      <alignment vertical="top"/>
    </xf>
    <xf numFmtId="3" fontId="9" fillId="0" borderId="0" xfId="0" applyNumberFormat="1" applyFont="1" applyFill="1" applyBorder="1" applyAlignment="1">
      <alignment vertical="top"/>
    </xf>
    <xf numFmtId="166" fontId="2" fillId="0" borderId="0" xfId="0" applyNumberFormat="1" applyFont="1" applyFill="1" applyAlignment="1">
      <alignment vertical="top"/>
    </xf>
    <xf numFmtId="3" fontId="2" fillId="0" borderId="0" xfId="0" applyNumberFormat="1" applyFont="1" applyFill="1" applyBorder="1" applyAlignment="1">
      <alignment horizontal="center" vertical="top"/>
    </xf>
    <xf numFmtId="4" fontId="2" fillId="0" borderId="0" xfId="0" applyNumberFormat="1" applyFont="1" applyFill="1" applyAlignment="1">
      <alignment vertical="top"/>
    </xf>
    <xf numFmtId="166" fontId="2" fillId="0" borderId="0" xfId="0" applyNumberFormat="1" applyFont="1" applyFill="1" applyAlignment="1">
      <alignment vertical="top" wrapText="1"/>
    </xf>
    <xf numFmtId="167" fontId="2" fillId="0" borderId="0" xfId="0" applyNumberFormat="1" applyFont="1" applyFill="1" applyAlignment="1">
      <alignment vertical="top" wrapText="1"/>
    </xf>
    <xf numFmtId="3" fontId="8" fillId="0" borderId="0" xfId="0" applyNumberFormat="1" applyFont="1" applyFill="1" applyAlignment="1">
      <alignment vertical="top"/>
    </xf>
    <xf numFmtId="3" fontId="2" fillId="6" borderId="29" xfId="0" applyNumberFormat="1" applyFont="1" applyFill="1" applyBorder="1" applyAlignment="1">
      <alignment horizontal="left" vertical="top"/>
    </xf>
    <xf numFmtId="3" fontId="2" fillId="6" borderId="31" xfId="0" applyNumberFormat="1" applyFont="1" applyFill="1" applyBorder="1" applyAlignment="1">
      <alignment horizontal="left" vertical="top"/>
    </xf>
    <xf numFmtId="49" fontId="14" fillId="6" borderId="10" xfId="0" applyNumberFormat="1" applyFont="1" applyFill="1" applyBorder="1" applyAlignment="1">
      <alignment vertical="top"/>
    </xf>
    <xf numFmtId="3" fontId="2" fillId="6" borderId="61" xfId="0" applyNumberFormat="1" applyFont="1" applyFill="1" applyBorder="1" applyAlignment="1">
      <alignment horizontal="center" vertical="top"/>
    </xf>
    <xf numFmtId="3" fontId="2" fillId="6" borderId="62" xfId="0" applyNumberFormat="1" applyFont="1" applyFill="1" applyBorder="1" applyAlignment="1">
      <alignment horizontal="center" vertical="top"/>
    </xf>
    <xf numFmtId="3" fontId="2" fillId="0" borderId="0" xfId="0" applyNumberFormat="1" applyFont="1" applyAlignment="1">
      <alignment vertical="top"/>
    </xf>
    <xf numFmtId="166" fontId="2" fillId="6" borderId="16" xfId="0" applyNumberFormat="1" applyFont="1" applyFill="1" applyBorder="1" applyAlignment="1">
      <alignment horizontal="center" vertical="top"/>
    </xf>
    <xf numFmtId="166" fontId="2" fillId="6" borderId="42" xfId="0" applyNumberFormat="1" applyFont="1" applyFill="1" applyBorder="1" applyAlignment="1">
      <alignment horizontal="center" vertical="top"/>
    </xf>
    <xf numFmtId="0" fontId="2" fillId="6" borderId="40" xfId="0" applyFont="1" applyFill="1" applyBorder="1" applyAlignment="1">
      <alignment vertical="top"/>
    </xf>
    <xf numFmtId="3" fontId="2" fillId="0" borderId="52" xfId="0" applyNumberFormat="1" applyFont="1" applyBorder="1" applyAlignment="1">
      <alignment horizontal="center" vertical="top"/>
    </xf>
    <xf numFmtId="166" fontId="11" fillId="6" borderId="16" xfId="0" applyNumberFormat="1" applyFont="1" applyFill="1" applyBorder="1" applyAlignment="1">
      <alignment horizontal="center" vertical="top" wrapText="1"/>
    </xf>
    <xf numFmtId="166" fontId="11" fillId="6" borderId="10" xfId="0" applyNumberFormat="1" applyFont="1" applyFill="1" applyBorder="1" applyAlignment="1">
      <alignment horizontal="center" vertical="top" wrapText="1"/>
    </xf>
    <xf numFmtId="166" fontId="11" fillId="6" borderId="52" xfId="0" applyNumberFormat="1" applyFont="1" applyFill="1" applyBorder="1" applyAlignment="1">
      <alignment horizontal="center" vertical="top"/>
    </xf>
    <xf numFmtId="166" fontId="11" fillId="6" borderId="61" xfId="0" applyNumberFormat="1" applyFont="1" applyFill="1" applyBorder="1" applyAlignment="1">
      <alignment horizontal="center" vertical="top"/>
    </xf>
    <xf numFmtId="166" fontId="2" fillId="6" borderId="63" xfId="0" applyNumberFormat="1" applyFont="1" applyFill="1" applyBorder="1" applyAlignment="1">
      <alignment horizontal="center" vertical="top"/>
    </xf>
    <xf numFmtId="166" fontId="2" fillId="6" borderId="15" xfId="0" applyNumberFormat="1" applyFont="1" applyFill="1" applyBorder="1" applyAlignment="1">
      <alignment horizontal="center" vertical="top"/>
    </xf>
    <xf numFmtId="166" fontId="2" fillId="6" borderId="45" xfId="0" applyNumberFormat="1" applyFont="1" applyFill="1" applyBorder="1" applyAlignment="1">
      <alignment horizontal="center" vertical="top"/>
    </xf>
    <xf numFmtId="166" fontId="2" fillId="6" borderId="41" xfId="0" applyNumberFormat="1" applyFont="1" applyFill="1" applyBorder="1" applyAlignment="1">
      <alignment horizontal="center" vertical="top"/>
    </xf>
    <xf numFmtId="3" fontId="16" fillId="6" borderId="17" xfId="0" applyNumberFormat="1" applyFont="1" applyFill="1" applyBorder="1" applyAlignment="1">
      <alignment horizontal="center" vertical="top" wrapText="1"/>
    </xf>
    <xf numFmtId="166" fontId="8" fillId="6" borderId="16" xfId="0" applyNumberFormat="1" applyFont="1" applyFill="1" applyBorder="1" applyAlignment="1">
      <alignment horizontal="center" vertical="top" wrapText="1"/>
    </xf>
    <xf numFmtId="166" fontId="8" fillId="6" borderId="46" xfId="0" applyNumberFormat="1" applyFont="1" applyFill="1" applyBorder="1" applyAlignment="1">
      <alignment horizontal="center" vertical="top" wrapText="1"/>
    </xf>
    <xf numFmtId="3" fontId="8" fillId="6" borderId="0" xfId="0" applyNumberFormat="1" applyFont="1" applyFill="1" applyBorder="1" applyAlignment="1">
      <alignment horizontal="center" vertical="center" wrapText="1"/>
    </xf>
    <xf numFmtId="3" fontId="9" fillId="0" borderId="0" xfId="0" applyNumberFormat="1" applyFont="1" applyFill="1" applyBorder="1" applyAlignment="1">
      <alignment horizontal="center" wrapText="1"/>
    </xf>
    <xf numFmtId="3" fontId="2" fillId="0" borderId="11" xfId="0" applyNumberFormat="1" applyFont="1" applyBorder="1" applyAlignment="1">
      <alignment horizontal="center" vertical="top"/>
    </xf>
    <xf numFmtId="3" fontId="2" fillId="6" borderId="74" xfId="0" applyNumberFormat="1" applyFont="1" applyFill="1" applyBorder="1" applyAlignment="1">
      <alignment horizontal="center" vertical="top"/>
    </xf>
    <xf numFmtId="3" fontId="2" fillId="0" borderId="1" xfId="0" applyNumberFormat="1" applyFont="1" applyFill="1" applyBorder="1" applyAlignment="1">
      <alignment horizontal="center" vertical="top"/>
    </xf>
    <xf numFmtId="3" fontId="2" fillId="6" borderId="68" xfId="0" applyNumberFormat="1" applyFont="1" applyFill="1" applyBorder="1" applyAlignment="1">
      <alignment horizontal="center" vertical="top"/>
    </xf>
    <xf numFmtId="3" fontId="2" fillId="0" borderId="0" xfId="0" applyNumberFormat="1" applyFont="1" applyBorder="1" applyAlignment="1">
      <alignment horizontal="center" vertical="top"/>
    </xf>
    <xf numFmtId="3" fontId="2" fillId="0" borderId="14" xfId="0" applyNumberFormat="1" applyFont="1" applyFill="1" applyBorder="1" applyAlignment="1">
      <alignment horizontal="center" vertical="top"/>
    </xf>
    <xf numFmtId="3" fontId="2" fillId="0" borderId="32" xfId="0" applyNumberFormat="1" applyFont="1" applyFill="1" applyBorder="1" applyAlignment="1">
      <alignment vertical="top" wrapText="1"/>
    </xf>
    <xf numFmtId="166" fontId="9" fillId="6" borderId="36" xfId="0" applyNumberFormat="1" applyFont="1" applyFill="1" applyBorder="1" applyAlignment="1">
      <alignment horizontal="center" vertical="top" wrapText="1"/>
    </xf>
    <xf numFmtId="166" fontId="9" fillId="6" borderId="15" xfId="0" applyNumberFormat="1" applyFont="1" applyFill="1" applyBorder="1" applyAlignment="1">
      <alignment horizontal="center" vertical="top" wrapText="1"/>
    </xf>
    <xf numFmtId="3" fontId="16" fillId="6" borderId="10" xfId="0" applyNumberFormat="1" applyFont="1" applyFill="1" applyBorder="1" applyAlignment="1">
      <alignment horizontal="left" vertical="top" wrapText="1"/>
    </xf>
    <xf numFmtId="3" fontId="8" fillId="0" borderId="38" xfId="0" applyNumberFormat="1" applyFont="1" applyBorder="1" applyAlignment="1">
      <alignment horizontal="center" vertical="center" wrapText="1"/>
    </xf>
    <xf numFmtId="166" fontId="8" fillId="8" borderId="0" xfId="0" applyNumberFormat="1" applyFont="1" applyFill="1" applyBorder="1" applyAlignment="1">
      <alignment horizontal="center" vertical="top"/>
    </xf>
    <xf numFmtId="0" fontId="2" fillId="0" borderId="38" xfId="0" applyNumberFormat="1" applyFont="1" applyFill="1" applyBorder="1" applyAlignment="1">
      <alignment horizontal="center" vertical="top"/>
    </xf>
    <xf numFmtId="0" fontId="2" fillId="0" borderId="36" xfId="0" applyNumberFormat="1" applyFont="1" applyFill="1" applyBorder="1" applyAlignment="1">
      <alignment horizontal="center" vertical="top"/>
    </xf>
    <xf numFmtId="166" fontId="2" fillId="0" borderId="32" xfId="1" applyNumberFormat="1" applyFont="1" applyFill="1" applyBorder="1" applyAlignment="1">
      <alignment vertical="top" wrapText="1"/>
    </xf>
    <xf numFmtId="49" fontId="9" fillId="6" borderId="10" xfId="0" applyNumberFormat="1" applyFont="1" applyFill="1" applyBorder="1" applyAlignment="1">
      <alignment horizontal="center" vertical="top"/>
    </xf>
    <xf numFmtId="0" fontId="2" fillId="6" borderId="31" xfId="0" applyFont="1" applyFill="1" applyBorder="1" applyAlignment="1">
      <alignment horizontal="center" vertical="top"/>
    </xf>
    <xf numFmtId="0" fontId="2" fillId="6" borderId="31" xfId="0" applyFont="1" applyFill="1" applyBorder="1" applyAlignment="1">
      <alignment horizontal="center" vertical="top" wrapText="1"/>
    </xf>
    <xf numFmtId="3" fontId="9" fillId="6" borderId="31" xfId="0" applyNumberFormat="1" applyFont="1" applyFill="1" applyBorder="1" applyAlignment="1">
      <alignment horizontal="center" vertical="top" wrapText="1"/>
    </xf>
    <xf numFmtId="3" fontId="2" fillId="0" borderId="46" xfId="0" applyNumberFormat="1" applyFont="1" applyBorder="1" applyAlignment="1">
      <alignment horizontal="center" vertical="top"/>
    </xf>
    <xf numFmtId="166" fontId="11" fillId="6" borderId="61" xfId="0" applyNumberFormat="1" applyFont="1" applyFill="1" applyBorder="1" applyAlignment="1">
      <alignment horizontal="center" vertical="top" wrapText="1"/>
    </xf>
    <xf numFmtId="166" fontId="11" fillId="6" borderId="36" xfId="0" applyNumberFormat="1" applyFont="1" applyFill="1" applyBorder="1" applyAlignment="1">
      <alignment horizontal="center" vertical="top" wrapText="1"/>
    </xf>
    <xf numFmtId="166" fontId="11" fillId="6" borderId="15" xfId="0" applyNumberFormat="1" applyFont="1" applyFill="1" applyBorder="1" applyAlignment="1">
      <alignment horizontal="center" vertical="top" wrapText="1"/>
    </xf>
    <xf numFmtId="3" fontId="2" fillId="0" borderId="40" xfId="0" applyNumberFormat="1" applyFont="1" applyBorder="1" applyAlignment="1">
      <alignment horizontal="center" vertical="top"/>
    </xf>
    <xf numFmtId="0" fontId="2" fillId="6" borderId="40" xfId="0" applyFont="1" applyFill="1" applyBorder="1" applyAlignment="1">
      <alignment horizontal="center" vertical="top"/>
    </xf>
    <xf numFmtId="0" fontId="2" fillId="6" borderId="32" xfId="0" applyFont="1" applyFill="1" applyBorder="1" applyAlignment="1">
      <alignment horizontal="center" vertical="top"/>
    </xf>
    <xf numFmtId="166" fontId="2" fillId="6" borderId="63" xfId="0" applyNumberFormat="1" applyFont="1" applyFill="1" applyBorder="1" applyAlignment="1">
      <alignment horizontal="center" vertical="top" wrapText="1"/>
    </xf>
    <xf numFmtId="166" fontId="2" fillId="6" borderId="74" xfId="0" applyNumberFormat="1" applyFont="1" applyFill="1" applyBorder="1" applyAlignment="1">
      <alignment horizontal="center" vertical="top" wrapText="1"/>
    </xf>
    <xf numFmtId="166" fontId="2" fillId="6" borderId="33" xfId="0" applyNumberFormat="1" applyFont="1" applyFill="1" applyBorder="1" applyAlignment="1">
      <alignment horizontal="center" vertical="top" wrapText="1"/>
    </xf>
    <xf numFmtId="3" fontId="2" fillId="0" borderId="40" xfId="0" applyNumberFormat="1" applyFont="1" applyFill="1" applyBorder="1" applyAlignment="1">
      <alignment vertical="top" wrapText="1"/>
    </xf>
    <xf numFmtId="3" fontId="2" fillId="6" borderId="32" xfId="0" applyNumberFormat="1" applyFont="1" applyFill="1" applyBorder="1" applyAlignment="1">
      <alignment horizontal="center" vertical="top" wrapText="1"/>
    </xf>
    <xf numFmtId="3" fontId="2" fillId="6" borderId="66" xfId="0" applyNumberFormat="1" applyFont="1" applyFill="1" applyBorder="1" applyAlignment="1">
      <alignment horizontal="center" vertical="top"/>
    </xf>
    <xf numFmtId="166" fontId="9" fillId="0" borderId="16" xfId="0" applyNumberFormat="1" applyFont="1" applyFill="1" applyBorder="1" applyAlignment="1">
      <alignment horizontal="center" vertical="top" wrapText="1"/>
    </xf>
    <xf numFmtId="166" fontId="9" fillId="0" borderId="61" xfId="0" applyNumberFormat="1" applyFont="1" applyFill="1" applyBorder="1" applyAlignment="1">
      <alignment horizontal="center" vertical="top" wrapText="1"/>
    </xf>
    <xf numFmtId="167" fontId="9" fillId="5" borderId="82" xfId="0" applyNumberFormat="1" applyFont="1" applyFill="1" applyBorder="1" applyAlignment="1">
      <alignment horizontal="center" vertical="top"/>
    </xf>
    <xf numFmtId="3" fontId="2" fillId="6" borderId="46" xfId="0" applyNumberFormat="1" applyFont="1" applyFill="1" applyBorder="1" applyAlignment="1">
      <alignment horizontal="center" vertical="top" wrapText="1"/>
    </xf>
    <xf numFmtId="166" fontId="9" fillId="6" borderId="30" xfId="0" applyNumberFormat="1" applyFont="1" applyFill="1" applyBorder="1" applyAlignment="1">
      <alignment horizontal="center" vertical="top" wrapText="1"/>
    </xf>
    <xf numFmtId="166" fontId="2" fillId="6" borderId="55" xfId="0" applyNumberFormat="1" applyFont="1" applyFill="1" applyBorder="1" applyAlignment="1">
      <alignment horizontal="center" vertical="top" wrapText="1"/>
    </xf>
    <xf numFmtId="166" fontId="2" fillId="6" borderId="38" xfId="0" applyNumberFormat="1" applyFont="1" applyFill="1" applyBorder="1" applyAlignment="1">
      <alignment horizontal="center" vertical="top" wrapText="1"/>
    </xf>
    <xf numFmtId="166" fontId="2" fillId="6" borderId="44" xfId="0" applyNumberFormat="1" applyFont="1" applyFill="1" applyBorder="1" applyAlignment="1">
      <alignment horizontal="center" vertical="top" wrapText="1"/>
    </xf>
    <xf numFmtId="166" fontId="9" fillId="7" borderId="55" xfId="0" applyNumberFormat="1" applyFont="1" applyFill="1" applyBorder="1" applyAlignment="1">
      <alignment horizontal="center" vertical="top" wrapText="1"/>
    </xf>
    <xf numFmtId="166" fontId="9" fillId="7" borderId="67" xfId="0" applyNumberFormat="1" applyFont="1" applyFill="1" applyBorder="1" applyAlignment="1">
      <alignment horizontal="center" vertical="top" wrapText="1"/>
    </xf>
    <xf numFmtId="166" fontId="2" fillId="6" borderId="4" xfId="0" applyNumberFormat="1" applyFont="1" applyFill="1" applyBorder="1" applyAlignment="1">
      <alignment horizontal="center" vertical="top" wrapText="1"/>
    </xf>
    <xf numFmtId="166" fontId="2" fillId="6" borderId="17" xfId="0" applyNumberFormat="1" applyFont="1" applyFill="1" applyBorder="1" applyAlignment="1">
      <alignment horizontal="center" vertical="top"/>
    </xf>
    <xf numFmtId="166" fontId="2" fillId="6" borderId="11" xfId="0" applyNumberFormat="1" applyFont="1" applyFill="1" applyBorder="1" applyAlignment="1">
      <alignment horizontal="center" vertical="top"/>
    </xf>
    <xf numFmtId="166" fontId="11" fillId="6" borderId="11" xfId="0" applyNumberFormat="1" applyFont="1" applyFill="1" applyBorder="1" applyAlignment="1">
      <alignment horizontal="center" vertical="top"/>
    </xf>
    <xf numFmtId="3" fontId="8" fillId="0" borderId="29" xfId="0" applyNumberFormat="1" applyFont="1" applyBorder="1" applyAlignment="1">
      <alignment horizontal="center" vertical="top"/>
    </xf>
    <xf numFmtId="3" fontId="8" fillId="0" borderId="31" xfId="0" applyNumberFormat="1" applyFont="1" applyBorder="1" applyAlignment="1">
      <alignment horizontal="center" vertical="top"/>
    </xf>
    <xf numFmtId="3" fontId="16" fillId="7" borderId="22" xfId="0" applyNumberFormat="1" applyFont="1" applyFill="1" applyBorder="1" applyAlignment="1">
      <alignment horizontal="center" vertical="top" wrapText="1"/>
    </xf>
    <xf numFmtId="166" fontId="8" fillId="8" borderId="4" xfId="0" applyNumberFormat="1" applyFont="1" applyFill="1" applyBorder="1" applyAlignment="1">
      <alignment horizontal="center" vertical="top"/>
    </xf>
    <xf numFmtId="166" fontId="8" fillId="8" borderId="11" xfId="0" applyNumberFormat="1" applyFont="1" applyFill="1" applyBorder="1" applyAlignment="1">
      <alignment horizontal="center" vertical="top"/>
    </xf>
    <xf numFmtId="4" fontId="2" fillId="0" borderId="11" xfId="0" applyNumberFormat="1" applyFont="1" applyFill="1" applyBorder="1" applyAlignment="1">
      <alignment horizontal="center" vertical="top" wrapText="1"/>
    </xf>
    <xf numFmtId="4" fontId="16" fillId="7" borderId="51" xfId="0" applyNumberFormat="1" applyFont="1" applyFill="1" applyBorder="1" applyAlignment="1">
      <alignment horizontal="center" vertical="top" wrapText="1"/>
    </xf>
    <xf numFmtId="166" fontId="9" fillId="4" borderId="82" xfId="0" applyNumberFormat="1" applyFont="1" applyFill="1" applyBorder="1" applyAlignment="1">
      <alignment horizontal="center" vertical="top"/>
    </xf>
    <xf numFmtId="166" fontId="9" fillId="3" borderId="82" xfId="0" applyNumberFormat="1" applyFont="1" applyFill="1" applyBorder="1" applyAlignment="1">
      <alignment horizontal="center" vertical="top"/>
    </xf>
    <xf numFmtId="166" fontId="2" fillId="0" borderId="54" xfId="0" applyNumberFormat="1" applyFont="1" applyBorder="1" applyAlignment="1">
      <alignment horizontal="center" vertical="center" wrapText="1"/>
    </xf>
    <xf numFmtId="166" fontId="9" fillId="3" borderId="35" xfId="0" applyNumberFormat="1" applyFont="1" applyFill="1" applyBorder="1" applyAlignment="1">
      <alignment horizontal="center" vertical="top" wrapText="1"/>
    </xf>
    <xf numFmtId="166" fontId="2" fillId="0" borderId="35" xfId="0" applyNumberFormat="1" applyFont="1" applyBorder="1" applyAlignment="1">
      <alignment horizontal="center" vertical="top"/>
    </xf>
    <xf numFmtId="166" fontId="2" fillId="0" borderId="35" xfId="0" applyNumberFormat="1" applyFont="1" applyBorder="1" applyAlignment="1">
      <alignment horizontal="center" vertical="top" wrapText="1"/>
    </xf>
    <xf numFmtId="166" fontId="2" fillId="6" borderId="35" xfId="0" applyNumberFormat="1" applyFont="1" applyFill="1" applyBorder="1" applyAlignment="1">
      <alignment horizontal="center" vertical="top" wrapText="1"/>
    </xf>
    <xf numFmtId="166" fontId="9" fillId="3" borderId="35" xfId="0" applyNumberFormat="1" applyFont="1" applyFill="1" applyBorder="1" applyAlignment="1">
      <alignment horizontal="center" vertical="top"/>
    </xf>
    <xf numFmtId="166" fontId="9" fillId="7" borderId="51" xfId="0" applyNumberFormat="1" applyFont="1" applyFill="1" applyBorder="1" applyAlignment="1">
      <alignment horizontal="center" vertical="top"/>
    </xf>
    <xf numFmtId="3" fontId="2" fillId="6" borderId="29" xfId="0" applyNumberFormat="1" applyFont="1" applyFill="1" applyBorder="1" applyAlignment="1">
      <alignment vertical="top" wrapText="1"/>
    </xf>
    <xf numFmtId="3" fontId="9" fillId="7" borderId="22" xfId="0" applyNumberFormat="1" applyFont="1" applyFill="1" applyBorder="1" applyAlignment="1">
      <alignment horizontal="center" vertical="top" wrapText="1"/>
    </xf>
    <xf numFmtId="166" fontId="2" fillId="6" borderId="43" xfId="0" applyNumberFormat="1" applyFont="1" applyFill="1" applyBorder="1" applyAlignment="1">
      <alignment horizontal="center" vertical="top"/>
    </xf>
    <xf numFmtId="166" fontId="2" fillId="6" borderId="40" xfId="0" applyNumberFormat="1" applyFont="1" applyFill="1" applyBorder="1" applyAlignment="1">
      <alignment horizontal="center" vertical="top"/>
    </xf>
    <xf numFmtId="3" fontId="2" fillId="6" borderId="29" xfId="0" applyNumberFormat="1" applyFont="1" applyFill="1" applyBorder="1" applyAlignment="1">
      <alignment horizontal="center" vertical="top"/>
    </xf>
    <xf numFmtId="166" fontId="2" fillId="6" borderId="30" xfId="0" applyNumberFormat="1" applyFont="1" applyFill="1" applyBorder="1" applyAlignment="1">
      <alignment horizontal="center" vertical="top" wrapText="1"/>
    </xf>
    <xf numFmtId="166" fontId="2" fillId="6" borderId="38" xfId="0" applyNumberFormat="1" applyFont="1" applyFill="1" applyBorder="1" applyAlignment="1">
      <alignment horizontal="center" vertical="top"/>
    </xf>
    <xf numFmtId="166" fontId="12" fillId="6" borderId="38" xfId="0" applyNumberFormat="1" applyFont="1" applyFill="1" applyBorder="1" applyAlignment="1">
      <alignment horizontal="center" vertical="top" wrapText="1"/>
    </xf>
    <xf numFmtId="166" fontId="11" fillId="6" borderId="44" xfId="0" applyNumberFormat="1" applyFont="1" applyFill="1" applyBorder="1" applyAlignment="1">
      <alignment horizontal="center" vertical="top"/>
    </xf>
    <xf numFmtId="166" fontId="2" fillId="6" borderId="55" xfId="0" applyNumberFormat="1" applyFont="1" applyFill="1" applyBorder="1" applyAlignment="1">
      <alignment horizontal="center" vertical="top"/>
    </xf>
    <xf numFmtId="166" fontId="2" fillId="0" borderId="64" xfId="0" applyNumberFormat="1" applyFont="1" applyBorder="1" applyAlignment="1">
      <alignment horizontal="center" vertical="top"/>
    </xf>
    <xf numFmtId="166" fontId="2" fillId="6" borderId="4" xfId="0" applyNumberFormat="1" applyFont="1" applyFill="1" applyBorder="1" applyAlignment="1">
      <alignment horizontal="center" vertical="top"/>
    </xf>
    <xf numFmtId="166" fontId="2" fillId="6" borderId="32" xfId="0" applyNumberFormat="1" applyFont="1" applyFill="1" applyBorder="1" applyAlignment="1">
      <alignment vertical="top" wrapText="1"/>
    </xf>
    <xf numFmtId="3" fontId="2" fillId="6" borderId="10" xfId="0" applyNumberFormat="1" applyFont="1" applyFill="1" applyBorder="1" applyAlignment="1">
      <alignment horizontal="center" vertical="center" textRotation="90" wrapText="1"/>
    </xf>
    <xf numFmtId="3" fontId="2" fillId="6" borderId="38" xfId="0" applyNumberFormat="1" applyFont="1" applyFill="1" applyBorder="1" applyAlignment="1">
      <alignment horizontal="center" vertical="top" wrapText="1"/>
    </xf>
    <xf numFmtId="0" fontId="2" fillId="6" borderId="31" xfId="0" quotePrefix="1" applyFont="1" applyFill="1" applyBorder="1" applyAlignment="1">
      <alignment horizontal="left" vertical="top" wrapText="1"/>
    </xf>
    <xf numFmtId="0" fontId="2" fillId="6" borderId="55" xfId="0" applyFont="1" applyFill="1" applyBorder="1" applyAlignment="1">
      <alignment horizontal="center" vertical="top" wrapText="1"/>
    </xf>
    <xf numFmtId="0" fontId="2" fillId="6" borderId="17" xfId="0" applyFont="1" applyFill="1" applyBorder="1" applyAlignment="1">
      <alignment horizontal="center" vertical="top" wrapText="1"/>
    </xf>
    <xf numFmtId="3" fontId="2" fillId="6" borderId="19" xfId="0" applyNumberFormat="1" applyFont="1" applyFill="1" applyBorder="1" applyAlignment="1">
      <alignment vertical="top" wrapText="1"/>
    </xf>
    <xf numFmtId="3" fontId="9" fillId="7" borderId="46" xfId="0" applyNumberFormat="1" applyFont="1" applyFill="1" applyBorder="1" applyAlignment="1">
      <alignment horizontal="center" vertical="top" wrapText="1"/>
    </xf>
    <xf numFmtId="167" fontId="9" fillId="7" borderId="17" xfId="0" applyNumberFormat="1" applyFont="1" applyFill="1" applyBorder="1" applyAlignment="1">
      <alignment horizontal="center" vertical="top" wrapText="1"/>
    </xf>
    <xf numFmtId="167" fontId="9" fillId="7" borderId="52" xfId="0" applyNumberFormat="1" applyFont="1" applyFill="1" applyBorder="1" applyAlignment="1">
      <alignment horizontal="center" vertical="top" wrapText="1"/>
    </xf>
    <xf numFmtId="0" fontId="2" fillId="6" borderId="49" xfId="0" applyFont="1" applyFill="1" applyBorder="1" applyAlignment="1">
      <alignment horizontal="center" vertical="top" wrapText="1"/>
    </xf>
    <xf numFmtId="0" fontId="2" fillId="6" borderId="20"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15" xfId="0" applyFont="1" applyFill="1" applyBorder="1" applyAlignment="1">
      <alignment horizontal="center" vertical="top" wrapText="1"/>
    </xf>
    <xf numFmtId="167" fontId="9" fillId="7" borderId="51" xfId="0" applyNumberFormat="1" applyFont="1" applyFill="1" applyBorder="1" applyAlignment="1">
      <alignment horizontal="center" vertical="top" wrapText="1"/>
    </xf>
    <xf numFmtId="167" fontId="2" fillId="6" borderId="4" xfId="0" applyNumberFormat="1" applyFont="1" applyFill="1" applyBorder="1" applyAlignment="1">
      <alignment horizontal="center" vertical="top" wrapText="1"/>
    </xf>
    <xf numFmtId="167" fontId="2" fillId="6" borderId="0" xfId="0" applyNumberFormat="1" applyFont="1" applyFill="1" applyBorder="1" applyAlignment="1">
      <alignment horizontal="center" vertical="top" wrapText="1"/>
    </xf>
    <xf numFmtId="0" fontId="2" fillId="6" borderId="71" xfId="0" applyFont="1" applyFill="1" applyBorder="1" applyAlignment="1">
      <alignment horizontal="center" vertical="top" wrapText="1"/>
    </xf>
    <xf numFmtId="3" fontId="2" fillId="0" borderId="31" xfId="0" applyNumberFormat="1" applyFont="1" applyFill="1" applyBorder="1" applyAlignment="1">
      <alignment horizontal="center" vertical="top"/>
    </xf>
    <xf numFmtId="166" fontId="2" fillId="0" borderId="35" xfId="0" applyNumberFormat="1" applyFont="1" applyFill="1" applyBorder="1" applyAlignment="1">
      <alignment horizontal="center" vertical="top"/>
    </xf>
    <xf numFmtId="3" fontId="9" fillId="7" borderId="22" xfId="0" applyNumberFormat="1" applyFont="1" applyFill="1" applyBorder="1" applyAlignment="1">
      <alignment horizontal="center" vertical="top"/>
    </xf>
    <xf numFmtId="167" fontId="9" fillId="7" borderId="51" xfId="0" applyNumberFormat="1" applyFont="1" applyFill="1" applyBorder="1" applyAlignment="1">
      <alignment horizontal="center" vertical="top"/>
    </xf>
    <xf numFmtId="166" fontId="2" fillId="0" borderId="39" xfId="0" applyNumberFormat="1" applyFont="1" applyFill="1" applyBorder="1" applyAlignment="1">
      <alignment horizontal="center" vertical="top"/>
    </xf>
    <xf numFmtId="166" fontId="2" fillId="0" borderId="17" xfId="0" applyNumberFormat="1" applyFont="1" applyFill="1" applyBorder="1" applyAlignment="1">
      <alignment horizontal="center" vertical="top" wrapText="1"/>
    </xf>
    <xf numFmtId="166" fontId="9" fillId="7" borderId="51" xfId="0" applyNumberFormat="1" applyFont="1" applyFill="1" applyBorder="1" applyAlignment="1">
      <alignment horizontal="center" vertical="top" wrapText="1"/>
    </xf>
    <xf numFmtId="3" fontId="2" fillId="0" borderId="29" xfId="0" applyNumberFormat="1" applyFont="1" applyFill="1" applyBorder="1" applyAlignment="1">
      <alignment horizontal="center" vertical="top" wrapText="1"/>
    </xf>
    <xf numFmtId="166" fontId="2" fillId="0" borderId="4" xfId="0" applyNumberFormat="1" applyFont="1" applyFill="1" applyBorder="1" applyAlignment="1">
      <alignment horizontal="center" vertical="top" wrapText="1"/>
    </xf>
    <xf numFmtId="166" fontId="2" fillId="0" borderId="11" xfId="0" applyNumberFormat="1" applyFont="1" applyFill="1" applyBorder="1" applyAlignment="1">
      <alignment horizontal="center" vertical="top" wrapText="1"/>
    </xf>
    <xf numFmtId="3" fontId="2" fillId="0" borderId="29" xfId="0" applyNumberFormat="1" applyFont="1" applyBorder="1" applyAlignment="1">
      <alignment vertical="top" wrapText="1"/>
    </xf>
    <xf numFmtId="3" fontId="2" fillId="6" borderId="30" xfId="0" applyNumberFormat="1" applyFont="1" applyFill="1" applyBorder="1" applyAlignment="1">
      <alignment horizontal="center" vertical="top" wrapText="1"/>
    </xf>
    <xf numFmtId="3" fontId="2" fillId="0" borderId="74" xfId="0" applyNumberFormat="1" applyFont="1" applyBorder="1" applyAlignment="1">
      <alignment horizontal="center" vertical="top"/>
    </xf>
    <xf numFmtId="3" fontId="2" fillId="0" borderId="14" xfId="0" applyNumberFormat="1" applyFont="1" applyBorder="1" applyAlignment="1">
      <alignment horizontal="center" vertical="top"/>
    </xf>
    <xf numFmtId="3" fontId="2" fillId="0" borderId="55" xfId="0" applyNumberFormat="1" applyFont="1" applyFill="1" applyBorder="1" applyAlignment="1">
      <alignment horizontal="center" vertical="top" wrapText="1"/>
    </xf>
    <xf numFmtId="3" fontId="2" fillId="0" borderId="44" xfId="0" applyNumberFormat="1" applyFont="1" applyFill="1" applyBorder="1" applyAlignment="1">
      <alignment horizontal="center" vertical="top" wrapText="1"/>
    </xf>
    <xf numFmtId="167" fontId="9" fillId="7" borderId="76" xfId="0" applyNumberFormat="1" applyFont="1" applyFill="1" applyBorder="1" applyAlignment="1">
      <alignment horizontal="center" vertical="top"/>
    </xf>
    <xf numFmtId="3" fontId="2" fillId="6" borderId="75" xfId="0" applyNumberFormat="1" applyFont="1" applyFill="1" applyBorder="1" applyAlignment="1">
      <alignment horizontal="center" vertical="top"/>
    </xf>
    <xf numFmtId="3" fontId="2" fillId="0" borderId="67" xfId="0" applyNumberFormat="1" applyFont="1" applyFill="1" applyBorder="1" applyAlignment="1">
      <alignment horizontal="center" vertical="top" wrapText="1"/>
    </xf>
    <xf numFmtId="49" fontId="10" fillId="6" borderId="30" xfId="0" applyNumberFormat="1" applyFont="1" applyFill="1" applyBorder="1" applyAlignment="1">
      <alignment horizontal="center" vertical="top"/>
    </xf>
    <xf numFmtId="49" fontId="10" fillId="6" borderId="4" xfId="0" applyNumberFormat="1" applyFont="1" applyFill="1" applyBorder="1" applyAlignment="1">
      <alignment horizontal="center" vertical="top"/>
    </xf>
    <xf numFmtId="49" fontId="10" fillId="6" borderId="38" xfId="0" applyNumberFormat="1" applyFont="1" applyFill="1" applyBorder="1" applyAlignment="1">
      <alignment horizontal="center" vertical="top"/>
    </xf>
    <xf numFmtId="49" fontId="10" fillId="6" borderId="11" xfId="0" applyNumberFormat="1" applyFont="1" applyFill="1" applyBorder="1" applyAlignment="1">
      <alignment horizontal="center" vertical="top"/>
    </xf>
    <xf numFmtId="3" fontId="2" fillId="0" borderId="36" xfId="0" applyNumberFormat="1" applyFont="1" applyFill="1" applyBorder="1" applyAlignment="1">
      <alignment horizontal="center" vertical="top"/>
    </xf>
    <xf numFmtId="166" fontId="14" fillId="6" borderId="42" xfId="0" applyNumberFormat="1" applyFont="1" applyFill="1" applyBorder="1" applyAlignment="1">
      <alignment horizontal="center" vertical="top" wrapText="1"/>
    </xf>
    <xf numFmtId="166" fontId="14" fillId="6" borderId="40" xfId="0" applyNumberFormat="1" applyFont="1" applyFill="1" applyBorder="1" applyAlignment="1">
      <alignment horizontal="center" vertical="top" wrapText="1"/>
    </xf>
    <xf numFmtId="166" fontId="14" fillId="6" borderId="69" xfId="0" applyNumberFormat="1" applyFont="1" applyFill="1" applyBorder="1" applyAlignment="1">
      <alignment horizontal="center" vertical="top" wrapText="1"/>
    </xf>
    <xf numFmtId="3" fontId="2" fillId="0" borderId="15" xfId="0" applyNumberFormat="1" applyFont="1" applyFill="1" applyBorder="1" applyAlignment="1">
      <alignment horizontal="center" vertical="top"/>
    </xf>
    <xf numFmtId="3" fontId="2" fillId="0" borderId="68" xfId="0" applyNumberFormat="1" applyFont="1" applyFill="1" applyBorder="1" applyAlignment="1">
      <alignment horizontal="center" vertical="top"/>
    </xf>
    <xf numFmtId="3" fontId="2" fillId="0" borderId="61" xfId="0" applyNumberFormat="1" applyFont="1" applyFill="1" applyBorder="1" applyAlignment="1">
      <alignment horizontal="center" vertical="top"/>
    </xf>
    <xf numFmtId="3" fontId="2" fillId="0" borderId="46" xfId="0" applyNumberFormat="1" applyFont="1" applyFill="1" applyBorder="1" applyAlignment="1">
      <alignment horizontal="center" vertical="top"/>
    </xf>
    <xf numFmtId="3" fontId="2" fillId="0" borderId="31" xfId="0" applyNumberFormat="1" applyFont="1" applyBorder="1" applyAlignment="1">
      <alignment horizontal="center" vertical="top"/>
    </xf>
    <xf numFmtId="3" fontId="2" fillId="6" borderId="52" xfId="0" applyNumberFormat="1" applyFont="1" applyFill="1" applyBorder="1" applyAlignment="1">
      <alignment horizontal="center" vertical="center" wrapText="1"/>
    </xf>
    <xf numFmtId="3" fontId="2" fillId="0" borderId="57" xfId="0" applyNumberFormat="1" applyFont="1" applyFill="1" applyBorder="1" applyAlignment="1">
      <alignment horizontal="center" vertical="top"/>
    </xf>
    <xf numFmtId="3" fontId="2" fillId="6" borderId="40" xfId="0" applyNumberFormat="1" applyFont="1" applyFill="1" applyBorder="1" applyAlignment="1">
      <alignment horizontal="center" vertical="top" wrapText="1"/>
    </xf>
    <xf numFmtId="166" fontId="2" fillId="6" borderId="57" xfId="0" applyNumberFormat="1" applyFont="1" applyFill="1" applyBorder="1" applyAlignment="1">
      <alignment horizontal="center" vertical="top" wrapText="1"/>
    </xf>
    <xf numFmtId="166" fontId="2" fillId="12" borderId="77" xfId="3" applyNumberFormat="1" applyFont="1" applyFill="1" applyBorder="1" applyAlignment="1">
      <alignment horizontal="center" vertical="top"/>
    </xf>
    <xf numFmtId="166" fontId="2" fillId="12" borderId="78" xfId="3" applyNumberFormat="1" applyFont="1" applyFill="1" applyBorder="1" applyAlignment="1">
      <alignment horizontal="center" vertical="top"/>
    </xf>
    <xf numFmtId="166" fontId="2" fillId="12" borderId="79" xfId="3" applyNumberFormat="1" applyFont="1" applyFill="1" applyBorder="1" applyAlignment="1">
      <alignment horizontal="center" vertical="top"/>
    </xf>
    <xf numFmtId="166" fontId="2" fillId="12" borderId="80" xfId="3" applyNumberFormat="1" applyFont="1" applyFill="1" applyBorder="1" applyAlignment="1">
      <alignment horizontal="center" vertical="top"/>
    </xf>
    <xf numFmtId="169" fontId="2" fillId="13" borderId="81" xfId="3" applyNumberFormat="1" applyFont="1" applyFill="1" applyBorder="1" applyAlignment="1">
      <alignment horizontal="center" vertical="top"/>
    </xf>
    <xf numFmtId="169" fontId="2" fillId="13" borderId="78" xfId="3" applyNumberFormat="1" applyFont="1" applyFill="1" applyBorder="1" applyAlignment="1">
      <alignment horizontal="center" vertical="top"/>
    </xf>
    <xf numFmtId="3" fontId="2" fillId="0" borderId="46" xfId="0" applyNumberFormat="1" applyFont="1" applyFill="1" applyBorder="1" applyAlignment="1">
      <alignment horizontal="center" vertical="top" wrapText="1"/>
    </xf>
    <xf numFmtId="3" fontId="2" fillId="0" borderId="29" xfId="0" applyNumberFormat="1" applyFont="1" applyBorder="1" applyAlignment="1">
      <alignment horizontal="center" vertical="top"/>
    </xf>
    <xf numFmtId="166" fontId="2" fillId="8" borderId="4" xfId="0" applyNumberFormat="1" applyFont="1" applyFill="1" applyBorder="1" applyAlignment="1">
      <alignment horizontal="center" vertical="top" wrapText="1"/>
    </xf>
    <xf numFmtId="166" fontId="2" fillId="8" borderId="17" xfId="0" applyNumberFormat="1" applyFont="1" applyFill="1" applyBorder="1" applyAlignment="1">
      <alignment horizontal="center" vertical="top" wrapText="1"/>
    </xf>
    <xf numFmtId="3" fontId="2" fillId="6" borderId="55" xfId="0" applyNumberFormat="1" applyFont="1" applyFill="1" applyBorder="1" applyAlignment="1">
      <alignment horizontal="center" vertical="top" wrapText="1"/>
    </xf>
    <xf numFmtId="3" fontId="2" fillId="0" borderId="16" xfId="0" applyNumberFormat="1" applyFont="1" applyFill="1" applyBorder="1" applyAlignment="1">
      <alignment horizontal="center" vertical="top" wrapText="1"/>
    </xf>
    <xf numFmtId="3" fontId="2" fillId="0" borderId="19" xfId="0" applyNumberFormat="1" applyFont="1" applyFill="1" applyBorder="1" applyAlignment="1">
      <alignment horizontal="center" vertical="center" textRotation="90" wrapText="1"/>
    </xf>
    <xf numFmtId="166" fontId="8" fillId="0" borderId="4" xfId="0" applyNumberFormat="1" applyFont="1" applyBorder="1" applyAlignment="1">
      <alignment horizontal="center" vertical="top"/>
    </xf>
    <xf numFmtId="3" fontId="8" fillId="8" borderId="29" xfId="0" applyNumberFormat="1" applyFont="1" applyFill="1" applyBorder="1" applyAlignment="1">
      <alignment vertical="top" wrapText="1"/>
    </xf>
    <xf numFmtId="3" fontId="8" fillId="8" borderId="29" xfId="0" applyNumberFormat="1" applyFont="1" applyFill="1" applyBorder="1" applyAlignment="1">
      <alignment horizontal="center" vertical="top"/>
    </xf>
    <xf numFmtId="3" fontId="8" fillId="8" borderId="4" xfId="0" applyNumberFormat="1" applyFont="1" applyFill="1" applyBorder="1" applyAlignment="1">
      <alignment horizontal="center" vertical="top"/>
    </xf>
    <xf numFmtId="166" fontId="8" fillId="0" borderId="11" xfId="0" applyNumberFormat="1" applyFont="1" applyBorder="1" applyAlignment="1">
      <alignment horizontal="center" vertical="top"/>
    </xf>
    <xf numFmtId="3" fontId="8" fillId="8" borderId="31" xfId="0" applyNumberFormat="1" applyFont="1" applyFill="1" applyBorder="1" applyAlignment="1">
      <alignment vertical="top" wrapText="1"/>
    </xf>
    <xf numFmtId="3" fontId="8" fillId="8" borderId="31" xfId="0" applyNumberFormat="1" applyFont="1" applyFill="1" applyBorder="1" applyAlignment="1">
      <alignment horizontal="center" vertical="top"/>
    </xf>
    <xf numFmtId="3" fontId="8" fillId="8" borderId="38" xfId="0" applyNumberFormat="1" applyFont="1" applyFill="1" applyBorder="1" applyAlignment="1">
      <alignment horizontal="center" vertical="top"/>
    </xf>
    <xf numFmtId="3" fontId="8" fillId="8" borderId="11" xfId="0" applyNumberFormat="1" applyFont="1" applyFill="1" applyBorder="1" applyAlignment="1">
      <alignment horizontal="center" vertical="top"/>
    </xf>
    <xf numFmtId="3" fontId="8" fillId="6" borderId="16" xfId="0" applyNumberFormat="1" applyFont="1" applyFill="1" applyBorder="1" applyAlignment="1">
      <alignment vertical="top" wrapText="1"/>
    </xf>
    <xf numFmtId="166" fontId="8" fillId="6" borderId="32" xfId="0" applyNumberFormat="1" applyFont="1" applyFill="1" applyBorder="1" applyAlignment="1">
      <alignment horizontal="center" vertical="top" wrapText="1"/>
    </xf>
    <xf numFmtId="166" fontId="8" fillId="6" borderId="32" xfId="1" applyNumberFormat="1" applyFont="1" applyFill="1" applyBorder="1" applyAlignment="1">
      <alignment horizontal="left" vertical="top" wrapText="1"/>
    </xf>
    <xf numFmtId="0" fontId="8" fillId="6" borderId="32" xfId="0" applyNumberFormat="1" applyFont="1" applyFill="1" applyBorder="1" applyAlignment="1">
      <alignment horizontal="center" vertical="top"/>
    </xf>
    <xf numFmtId="0" fontId="8" fillId="6" borderId="44" xfId="0" applyNumberFormat="1" applyFont="1" applyFill="1" applyBorder="1" applyAlignment="1">
      <alignment horizontal="center" vertical="top"/>
    </xf>
    <xf numFmtId="0" fontId="8" fillId="6" borderId="35" xfId="0" applyNumberFormat="1" applyFont="1" applyFill="1" applyBorder="1" applyAlignment="1">
      <alignment horizontal="center" vertical="top"/>
    </xf>
    <xf numFmtId="3" fontId="8" fillId="6" borderId="10" xfId="0" applyNumberFormat="1" applyFont="1" applyFill="1" applyBorder="1" applyAlignment="1">
      <alignment vertical="top" wrapText="1"/>
    </xf>
    <xf numFmtId="3" fontId="8" fillId="6" borderId="32" xfId="0" applyNumberFormat="1" applyFont="1" applyFill="1" applyBorder="1" applyAlignment="1">
      <alignment horizontal="left" vertical="top" wrapText="1"/>
    </xf>
    <xf numFmtId="3" fontId="8" fillId="6" borderId="42" xfId="0" applyNumberFormat="1" applyFont="1" applyFill="1" applyBorder="1" applyAlignment="1">
      <alignment vertical="top" wrapText="1"/>
    </xf>
    <xf numFmtId="166" fontId="8" fillId="6" borderId="40" xfId="1" applyNumberFormat="1" applyFont="1" applyFill="1" applyBorder="1" applyAlignment="1">
      <alignment horizontal="left" vertical="top" wrapText="1"/>
    </xf>
    <xf numFmtId="0" fontId="8" fillId="6" borderId="31" xfId="0" applyNumberFormat="1" applyFont="1" applyFill="1" applyBorder="1" applyAlignment="1">
      <alignment horizontal="center" vertical="top"/>
    </xf>
    <xf numFmtId="0" fontId="8" fillId="6" borderId="38" xfId="0" applyNumberFormat="1" applyFont="1" applyFill="1" applyBorder="1" applyAlignment="1">
      <alignment horizontal="center" vertical="top"/>
    </xf>
    <xf numFmtId="0" fontId="8" fillId="6" borderId="11" xfId="0" applyNumberFormat="1" applyFont="1" applyFill="1" applyBorder="1" applyAlignment="1">
      <alignment horizontal="center" vertical="top"/>
    </xf>
    <xf numFmtId="0" fontId="8" fillId="6" borderId="33" xfId="0" applyNumberFormat="1" applyFont="1" applyFill="1" applyBorder="1" applyAlignment="1">
      <alignment horizontal="center" vertical="top"/>
    </xf>
    <xf numFmtId="3" fontId="8" fillId="6" borderId="41" xfId="0" applyNumberFormat="1" applyFont="1" applyFill="1" applyBorder="1" applyAlignment="1">
      <alignment horizontal="center" vertical="top"/>
    </xf>
    <xf numFmtId="3" fontId="8" fillId="6" borderId="44" xfId="0" applyNumberFormat="1" applyFont="1" applyFill="1" applyBorder="1" applyAlignment="1">
      <alignment horizontal="center" vertical="top"/>
    </xf>
    <xf numFmtId="3" fontId="8" fillId="6" borderId="43" xfId="0" applyNumberFormat="1" applyFont="1" applyFill="1" applyBorder="1" applyAlignment="1">
      <alignment horizontal="center" vertical="top"/>
    </xf>
    <xf numFmtId="0" fontId="8" fillId="6" borderId="41" xfId="0" applyNumberFormat="1" applyFont="1" applyFill="1" applyBorder="1" applyAlignment="1">
      <alignment horizontal="center" vertical="top"/>
    </xf>
    <xf numFmtId="3" fontId="8" fillId="0" borderId="33" xfId="0" applyNumberFormat="1" applyFont="1" applyFill="1" applyBorder="1" applyAlignment="1">
      <alignment horizontal="center" vertical="top"/>
    </xf>
    <xf numFmtId="3" fontId="8" fillId="0" borderId="36" xfId="0" applyNumberFormat="1" applyFont="1" applyFill="1" applyBorder="1" applyAlignment="1">
      <alignment horizontal="center" vertical="top"/>
    </xf>
    <xf numFmtId="3" fontId="8" fillId="0" borderId="15" xfId="0" applyNumberFormat="1" applyFont="1" applyFill="1" applyBorder="1" applyAlignment="1">
      <alignment horizontal="center" vertical="top"/>
    </xf>
    <xf numFmtId="3" fontId="8" fillId="0" borderId="40" xfId="0" applyNumberFormat="1" applyFont="1" applyFill="1" applyBorder="1" applyAlignment="1">
      <alignment horizontal="left" vertical="top" wrapText="1"/>
    </xf>
    <xf numFmtId="3" fontId="8" fillId="0" borderId="42" xfId="0" applyNumberFormat="1" applyFont="1" applyFill="1" applyBorder="1" applyAlignment="1">
      <alignment horizontal="center" vertical="top"/>
    </xf>
    <xf numFmtId="0" fontId="8" fillId="6" borderId="57" xfId="0" applyNumberFormat="1" applyFont="1" applyFill="1" applyBorder="1" applyAlignment="1">
      <alignment horizontal="center" vertical="top"/>
    </xf>
    <xf numFmtId="0" fontId="8" fillId="6" borderId="43" xfId="0" applyNumberFormat="1" applyFont="1" applyFill="1" applyBorder="1" applyAlignment="1">
      <alignment horizontal="center" vertical="top"/>
    </xf>
    <xf numFmtId="0" fontId="8" fillId="6" borderId="40" xfId="0" applyNumberFormat="1" applyFont="1" applyFill="1" applyBorder="1" applyAlignment="1">
      <alignment horizontal="center" vertical="top"/>
    </xf>
    <xf numFmtId="166" fontId="8" fillId="6" borderId="46" xfId="1" applyNumberFormat="1" applyFont="1" applyFill="1" applyBorder="1" applyAlignment="1">
      <alignment horizontal="left" vertical="top" wrapText="1"/>
    </xf>
    <xf numFmtId="0" fontId="8" fillId="6" borderId="55" xfId="0" applyNumberFormat="1" applyFont="1" applyFill="1" applyBorder="1" applyAlignment="1">
      <alignment horizontal="center" vertical="top"/>
    </xf>
    <xf numFmtId="0" fontId="8" fillId="6" borderId="17" xfId="0" applyNumberFormat="1" applyFont="1" applyFill="1" applyBorder="1" applyAlignment="1">
      <alignment horizontal="center" vertical="top"/>
    </xf>
    <xf numFmtId="166" fontId="8" fillId="6" borderId="32" xfId="1" applyNumberFormat="1" applyFont="1" applyFill="1" applyBorder="1" applyAlignment="1">
      <alignment vertical="top" wrapText="1"/>
    </xf>
    <xf numFmtId="167" fontId="16" fillId="7" borderId="51" xfId="0" applyNumberFormat="1" applyFont="1" applyFill="1" applyBorder="1" applyAlignment="1">
      <alignment horizontal="center" vertical="top" wrapText="1"/>
    </xf>
    <xf numFmtId="3" fontId="8" fillId="0" borderId="11" xfId="0" applyNumberFormat="1" applyFont="1" applyBorder="1" applyAlignment="1">
      <alignment horizontal="center" vertical="center" wrapText="1"/>
    </xf>
    <xf numFmtId="166" fontId="2" fillId="0" borderId="29" xfId="1" applyNumberFormat="1" applyFont="1" applyFill="1" applyBorder="1" applyAlignment="1">
      <alignment horizontal="left" vertical="top" wrapText="1"/>
    </xf>
    <xf numFmtId="3" fontId="8" fillId="0" borderId="35" xfId="0" applyNumberFormat="1" applyFont="1" applyFill="1" applyBorder="1" applyAlignment="1">
      <alignment horizontal="center" vertical="top"/>
    </xf>
    <xf numFmtId="3" fontId="8" fillId="0" borderId="43" xfId="0" applyNumberFormat="1" applyFont="1" applyFill="1" applyBorder="1" applyAlignment="1">
      <alignment horizontal="center" vertical="top"/>
    </xf>
    <xf numFmtId="0" fontId="8" fillId="0" borderId="20" xfId="0" applyNumberFormat="1" applyFont="1" applyFill="1" applyBorder="1" applyAlignment="1">
      <alignment horizontal="center" vertical="top"/>
    </xf>
    <xf numFmtId="0" fontId="2" fillId="0" borderId="44" xfId="0" applyNumberFormat="1" applyFont="1" applyFill="1" applyBorder="1" applyAlignment="1">
      <alignment horizontal="center" vertical="top"/>
    </xf>
    <xf numFmtId="3" fontId="8" fillId="0" borderId="40" xfId="0" applyNumberFormat="1" applyFont="1" applyFill="1" applyBorder="1" applyAlignment="1">
      <alignment horizontal="center" vertical="top"/>
    </xf>
    <xf numFmtId="0" fontId="8" fillId="0" borderId="15" xfId="0" applyNumberFormat="1" applyFont="1" applyFill="1" applyBorder="1" applyAlignment="1">
      <alignment horizontal="center" vertical="top"/>
    </xf>
    <xf numFmtId="0" fontId="8" fillId="0" borderId="61" xfId="0" applyNumberFormat="1" applyFont="1" applyFill="1" applyBorder="1" applyAlignment="1">
      <alignment horizontal="center" vertical="top"/>
    </xf>
    <xf numFmtId="0" fontId="8" fillId="0" borderId="48" xfId="0" applyNumberFormat="1" applyFont="1" applyFill="1" applyBorder="1" applyAlignment="1">
      <alignment horizontal="center" vertical="top"/>
    </xf>
    <xf numFmtId="0" fontId="8" fillId="0" borderId="19" xfId="0" applyNumberFormat="1" applyFont="1" applyFill="1" applyBorder="1" applyAlignment="1">
      <alignment horizontal="center" vertical="top"/>
    </xf>
    <xf numFmtId="0" fontId="8" fillId="0" borderId="72"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0" fontId="2" fillId="0" borderId="3" xfId="0" applyNumberFormat="1" applyFont="1" applyFill="1" applyBorder="1" applyAlignment="1">
      <alignment horizontal="center" vertical="top"/>
    </xf>
    <xf numFmtId="0" fontId="2" fillId="0" borderId="4"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2" fillId="0" borderId="35"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166" fontId="8" fillId="6" borderId="35" xfId="0" applyNumberFormat="1" applyFont="1" applyFill="1" applyBorder="1" applyAlignment="1">
      <alignment horizontal="center" vertical="top" wrapText="1"/>
    </xf>
    <xf numFmtId="3" fontId="2" fillId="6" borderId="40" xfId="0" applyNumberFormat="1" applyFont="1" applyFill="1" applyBorder="1" applyAlignment="1">
      <alignment horizontal="left" vertical="top" wrapText="1"/>
    </xf>
    <xf numFmtId="3" fontId="2" fillId="0" borderId="48" xfId="0" applyNumberFormat="1" applyFont="1" applyBorder="1" applyAlignment="1">
      <alignment horizontal="center" vertical="top"/>
    </xf>
    <xf numFmtId="3" fontId="2" fillId="0" borderId="29" xfId="0" applyNumberFormat="1" applyFont="1" applyBorder="1" applyAlignment="1">
      <alignment horizontal="center" vertical="top" wrapText="1"/>
    </xf>
    <xf numFmtId="3" fontId="2" fillId="0" borderId="31" xfId="0" applyNumberFormat="1" applyFont="1" applyBorder="1" applyAlignment="1">
      <alignment horizontal="center" vertical="top" wrapText="1"/>
    </xf>
    <xf numFmtId="3" fontId="8" fillId="0" borderId="0" xfId="0" applyNumberFormat="1" applyFont="1" applyBorder="1" applyAlignment="1">
      <alignment horizontal="center" vertical="top" wrapText="1"/>
    </xf>
    <xf numFmtId="3" fontId="8" fillId="0" borderId="48" xfId="0" applyNumberFormat="1" applyFont="1" applyBorder="1" applyAlignment="1">
      <alignment horizontal="center" vertical="top" wrapText="1"/>
    </xf>
    <xf numFmtId="3" fontId="2" fillId="6" borderId="48" xfId="0" applyNumberFormat="1" applyFont="1" applyFill="1" applyBorder="1" applyAlignment="1">
      <alignment horizontal="center" vertical="top"/>
    </xf>
    <xf numFmtId="166" fontId="2" fillId="6" borderId="46" xfId="0" applyNumberFormat="1" applyFont="1" applyFill="1" applyBorder="1" applyAlignment="1">
      <alignment vertical="top" wrapText="1"/>
    </xf>
    <xf numFmtId="166" fontId="2" fillId="6" borderId="44" xfId="3" applyNumberFormat="1" applyFont="1" applyFill="1" applyBorder="1" applyAlignment="1">
      <alignment horizontal="center" vertical="top"/>
    </xf>
    <xf numFmtId="166" fontId="2" fillId="6" borderId="55" xfId="3" applyNumberFormat="1" applyFont="1" applyFill="1" applyBorder="1" applyAlignment="1">
      <alignment horizontal="center" vertical="top"/>
    </xf>
    <xf numFmtId="166" fontId="2" fillId="6" borderId="38" xfId="3" applyNumberFormat="1" applyFont="1" applyFill="1" applyBorder="1" applyAlignment="1">
      <alignment horizontal="center" vertical="top"/>
    </xf>
    <xf numFmtId="166" fontId="8" fillId="6" borderId="40" xfId="0" applyNumberFormat="1" applyFont="1" applyFill="1" applyBorder="1" applyAlignment="1">
      <alignment horizontal="center" vertical="top" wrapText="1"/>
    </xf>
    <xf numFmtId="166" fontId="8" fillId="0" borderId="39" xfId="0" applyNumberFormat="1" applyFont="1" applyBorder="1" applyAlignment="1">
      <alignment horizontal="center" vertical="top"/>
    </xf>
    <xf numFmtId="166" fontId="8" fillId="0" borderId="0" xfId="0" applyNumberFormat="1" applyFont="1" applyBorder="1" applyAlignment="1">
      <alignment horizontal="center" vertical="top"/>
    </xf>
    <xf numFmtId="166" fontId="8" fillId="6" borderId="15" xfId="0" applyNumberFormat="1" applyFont="1" applyFill="1" applyBorder="1" applyAlignment="1">
      <alignment horizontal="center" vertical="top" wrapText="1"/>
    </xf>
    <xf numFmtId="166" fontId="8" fillId="6" borderId="61" xfId="0" applyNumberFormat="1" applyFont="1" applyFill="1" applyBorder="1" applyAlignment="1">
      <alignment horizontal="center" vertical="top" wrapText="1"/>
    </xf>
    <xf numFmtId="166" fontId="8" fillId="6" borderId="69" xfId="0" applyNumberFormat="1" applyFont="1" applyFill="1" applyBorder="1" applyAlignment="1">
      <alignment horizontal="center" vertical="top" wrapText="1"/>
    </xf>
    <xf numFmtId="166" fontId="8" fillId="6" borderId="61" xfId="0" applyNumberFormat="1" applyFont="1" applyFill="1" applyBorder="1" applyAlignment="1">
      <alignment horizontal="center" vertical="top"/>
    </xf>
    <xf numFmtId="166" fontId="8" fillId="6" borderId="69" xfId="0" applyNumberFormat="1" applyFont="1" applyFill="1" applyBorder="1" applyAlignment="1">
      <alignment horizontal="center" vertical="top"/>
    </xf>
    <xf numFmtId="4" fontId="2" fillId="0" borderId="0" xfId="0" applyNumberFormat="1" applyFont="1" applyFill="1" applyBorder="1" applyAlignment="1">
      <alignment horizontal="center" vertical="top"/>
    </xf>
    <xf numFmtId="166" fontId="9" fillId="4" borderId="28" xfId="0" applyNumberFormat="1" applyFont="1" applyFill="1" applyBorder="1" applyAlignment="1">
      <alignment horizontal="center" vertical="top"/>
    </xf>
    <xf numFmtId="166" fontId="9" fillId="3" borderId="28" xfId="0" applyNumberFormat="1" applyFont="1" applyFill="1" applyBorder="1" applyAlignment="1">
      <alignment horizontal="center" vertical="top"/>
    </xf>
    <xf numFmtId="166" fontId="8" fillId="0" borderId="10" xfId="0" applyNumberFormat="1" applyFont="1" applyBorder="1" applyAlignment="1">
      <alignment horizontal="center" vertical="top"/>
    </xf>
    <xf numFmtId="166" fontId="8" fillId="6" borderId="36" xfId="0" applyNumberFormat="1" applyFont="1" applyFill="1" applyBorder="1" applyAlignment="1">
      <alignment horizontal="center" vertical="top" wrapText="1"/>
    </xf>
    <xf numFmtId="166" fontId="8" fillId="6" borderId="42" xfId="0" applyNumberFormat="1" applyFont="1" applyFill="1" applyBorder="1" applyAlignment="1">
      <alignment horizontal="center" vertical="top" wrapText="1"/>
    </xf>
    <xf numFmtId="166" fontId="8" fillId="8" borderId="10" xfId="0" applyNumberFormat="1" applyFont="1" applyFill="1" applyBorder="1" applyAlignment="1">
      <alignment horizontal="center" vertical="top"/>
    </xf>
    <xf numFmtId="166" fontId="2" fillId="0" borderId="65" xfId="0" applyNumberFormat="1" applyFont="1" applyBorder="1" applyAlignment="1">
      <alignment horizontal="center" vertical="center" wrapText="1"/>
    </xf>
    <xf numFmtId="166" fontId="9" fillId="3" borderId="15" xfId="0" applyNumberFormat="1" applyFont="1" applyFill="1" applyBorder="1" applyAlignment="1">
      <alignment horizontal="center" vertical="top" wrapText="1"/>
    </xf>
    <xf numFmtId="166" fontId="9" fillId="3" borderId="15" xfId="0" applyNumberFormat="1" applyFont="1" applyFill="1" applyBorder="1" applyAlignment="1">
      <alignment horizontal="center" vertical="top"/>
    </xf>
    <xf numFmtId="166" fontId="2" fillId="0" borderId="3" xfId="0" applyNumberFormat="1" applyFont="1" applyBorder="1" applyAlignment="1">
      <alignment horizontal="center" vertical="center" wrapText="1"/>
    </xf>
    <xf numFmtId="166" fontId="9" fillId="3" borderId="36" xfId="0" applyNumberFormat="1" applyFont="1" applyFill="1" applyBorder="1" applyAlignment="1">
      <alignment horizontal="center" vertical="top"/>
    </xf>
    <xf numFmtId="166" fontId="9" fillId="5" borderId="20" xfId="0" applyNumberFormat="1" applyFont="1" applyFill="1" applyBorder="1" applyAlignment="1">
      <alignment horizontal="center" vertical="top"/>
    </xf>
    <xf numFmtId="3" fontId="2" fillId="6" borderId="1" xfId="0" applyNumberFormat="1" applyFont="1" applyFill="1" applyBorder="1" applyAlignment="1">
      <alignment horizontal="center" vertical="top"/>
    </xf>
    <xf numFmtId="0" fontId="2" fillId="0" borderId="55" xfId="0" applyNumberFormat="1" applyFont="1" applyFill="1" applyBorder="1" applyAlignment="1">
      <alignment horizontal="center" vertical="top"/>
    </xf>
    <xf numFmtId="0" fontId="2" fillId="0" borderId="46"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0" fontId="2" fillId="0" borderId="49" xfId="0" applyNumberFormat="1" applyFont="1" applyFill="1" applyBorder="1" applyAlignment="1">
      <alignment horizontal="center" vertical="top"/>
    </xf>
    <xf numFmtId="0" fontId="2" fillId="0" borderId="18"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49" fontId="9" fillId="5" borderId="84" xfId="0" applyNumberFormat="1" applyFont="1" applyFill="1" applyBorder="1" applyAlignment="1">
      <alignment horizontal="center" vertical="top"/>
    </xf>
    <xf numFmtId="166" fontId="2" fillId="0" borderId="46" xfId="1" applyNumberFormat="1" applyFont="1" applyFill="1" applyBorder="1" applyAlignment="1">
      <alignment vertical="top" wrapText="1"/>
    </xf>
    <xf numFmtId="3" fontId="8" fillId="6" borderId="19" xfId="0" applyNumberFormat="1" applyFont="1" applyFill="1" applyBorder="1" applyAlignment="1">
      <alignment vertical="top" wrapText="1"/>
    </xf>
    <xf numFmtId="0" fontId="8" fillId="6" borderId="46" xfId="0" applyNumberFormat="1" applyFont="1" applyFill="1" applyBorder="1" applyAlignment="1">
      <alignment horizontal="center" vertical="top"/>
    </xf>
    <xf numFmtId="49" fontId="14" fillId="0" borderId="38" xfId="0" applyNumberFormat="1" applyFont="1" applyBorder="1" applyAlignment="1">
      <alignment vertical="top"/>
    </xf>
    <xf numFmtId="3" fontId="8" fillId="6" borderId="19" xfId="0" applyNumberFormat="1" applyFont="1" applyFill="1" applyBorder="1" applyAlignment="1">
      <alignment horizontal="center" vertical="top" textRotation="90" wrapText="1"/>
    </xf>
    <xf numFmtId="3" fontId="8" fillId="0" borderId="48" xfId="0" applyNumberFormat="1" applyFont="1" applyBorder="1" applyAlignment="1">
      <alignment horizontal="center" vertical="top"/>
    </xf>
    <xf numFmtId="3" fontId="8" fillId="8" borderId="65" xfId="0" applyNumberFormat="1" applyFont="1" applyFill="1" applyBorder="1" applyAlignment="1">
      <alignment horizontal="center" vertical="top"/>
    </xf>
    <xf numFmtId="3" fontId="8" fillId="8" borderId="3" xfId="0" applyNumberFormat="1" applyFont="1" applyFill="1" applyBorder="1" applyAlignment="1">
      <alignment horizontal="center" vertical="top"/>
    </xf>
    <xf numFmtId="3" fontId="2" fillId="0" borderId="33" xfId="0" applyNumberFormat="1" applyFont="1" applyFill="1" applyBorder="1" applyAlignment="1">
      <alignment horizontal="center" vertical="top" wrapText="1"/>
    </xf>
    <xf numFmtId="3" fontId="2" fillId="0" borderId="53" xfId="0" applyNumberFormat="1" applyFont="1" applyFill="1" applyBorder="1" applyAlignment="1">
      <alignment horizontal="center" vertical="top" wrapText="1"/>
    </xf>
    <xf numFmtId="166" fontId="2" fillId="0" borderId="0" xfId="0" applyNumberFormat="1" applyFont="1" applyFill="1" applyBorder="1" applyAlignment="1">
      <alignment vertical="top" wrapText="1"/>
    </xf>
    <xf numFmtId="166" fontId="9" fillId="13" borderId="83" xfId="3" applyNumberFormat="1" applyFont="1" applyFill="1" applyBorder="1" applyAlignment="1">
      <alignment horizontal="center" vertical="top"/>
    </xf>
    <xf numFmtId="0" fontId="8" fillId="0" borderId="0" xfId="0" applyFont="1" applyFill="1" applyAlignment="1">
      <alignment horizontal="left" vertical="center"/>
    </xf>
    <xf numFmtId="0" fontId="2" fillId="0" borderId="0" xfId="4" applyFont="1" applyFill="1" applyAlignment="1">
      <alignment horizontal="left" vertical="center"/>
    </xf>
    <xf numFmtId="0" fontId="2" fillId="0" borderId="0" xfId="5" applyFont="1" applyFill="1" applyAlignment="1">
      <alignment vertical="center"/>
    </xf>
    <xf numFmtId="0" fontId="2" fillId="0" borderId="0" xfId="0" applyFont="1" applyFill="1" applyAlignment="1">
      <alignment vertical="center"/>
    </xf>
    <xf numFmtId="0" fontId="4" fillId="0" borderId="68" xfId="0" applyFont="1" applyFill="1" applyBorder="1" applyAlignment="1">
      <alignment horizontal="left" vertical="center"/>
    </xf>
    <xf numFmtId="0" fontId="2" fillId="0" borderId="68" xfId="0" applyFont="1" applyFill="1" applyBorder="1" applyAlignment="1">
      <alignment horizontal="left" vertical="center"/>
    </xf>
    <xf numFmtId="0" fontId="4" fillId="0" borderId="68" xfId="4" applyFont="1" applyFill="1" applyBorder="1" applyAlignment="1">
      <alignment horizontal="left" vertical="center"/>
    </xf>
    <xf numFmtId="0" fontId="2" fillId="0" borderId="68" xfId="4" applyFont="1" applyFill="1" applyBorder="1" applyAlignment="1">
      <alignment horizontal="left" vertical="center"/>
    </xf>
    <xf numFmtId="0" fontId="2" fillId="0" borderId="68" xfId="5" applyFont="1" applyFill="1" applyBorder="1" applyAlignment="1">
      <alignment vertical="center"/>
    </xf>
    <xf numFmtId="0" fontId="2" fillId="6" borderId="36" xfId="0" applyFont="1" applyFill="1" applyBorder="1" applyAlignment="1">
      <alignment horizontal="center" vertical="center" wrapText="1"/>
    </xf>
    <xf numFmtId="0" fontId="9" fillId="14" borderId="36" xfId="0" applyFont="1" applyFill="1" applyBorder="1" applyAlignment="1">
      <alignment horizontal="center" vertical="center" wrapText="1"/>
    </xf>
    <xf numFmtId="0" fontId="2" fillId="0" borderId="0" xfId="0" applyFont="1" applyFill="1" applyAlignment="1">
      <alignment vertical="center" wrapText="1"/>
    </xf>
    <xf numFmtId="1" fontId="16" fillId="14" borderId="36" xfId="0" applyNumberFormat="1" applyFont="1" applyFill="1" applyBorder="1" applyAlignment="1">
      <alignment vertical="top" wrapText="1"/>
    </xf>
    <xf numFmtId="3" fontId="9" fillId="14" borderId="36" xfId="0" applyNumberFormat="1" applyFont="1" applyFill="1" applyBorder="1" applyAlignment="1">
      <alignment vertical="top" wrapText="1"/>
    </xf>
    <xf numFmtId="0" fontId="8" fillId="0" borderId="0" xfId="0" applyFont="1" applyFill="1" applyAlignment="1">
      <alignment vertical="top" wrapText="1"/>
    </xf>
    <xf numFmtId="1" fontId="8" fillId="6" borderId="36" xfId="0" applyNumberFormat="1" applyFont="1" applyFill="1" applyBorder="1" applyAlignment="1">
      <alignment horizontal="center" vertical="center" wrapText="1"/>
    </xf>
    <xf numFmtId="3" fontId="2" fillId="6" borderId="36" xfId="0" applyNumberFormat="1" applyFont="1" applyFill="1" applyBorder="1" applyAlignment="1">
      <alignment horizontal="center" vertical="center" wrapText="1"/>
    </xf>
    <xf numFmtId="3" fontId="9" fillId="14" borderId="36" xfId="0" applyNumberFormat="1" applyFont="1" applyFill="1" applyBorder="1" applyAlignment="1">
      <alignment horizontal="center" vertical="center" wrapText="1"/>
    </xf>
    <xf numFmtId="0" fontId="8" fillId="0" borderId="0" xfId="0" applyFont="1" applyFill="1" applyAlignment="1">
      <alignment vertical="center" wrapText="1"/>
    </xf>
    <xf numFmtId="0" fontId="22" fillId="0" borderId="0" xfId="0" applyFont="1" applyFill="1" applyAlignment="1">
      <alignment vertical="center" wrapText="1"/>
    </xf>
    <xf numFmtId="3" fontId="9" fillId="6" borderId="36" xfId="0" applyNumberFormat="1" applyFont="1" applyFill="1" applyBorder="1" applyAlignment="1">
      <alignment horizontal="center" vertical="center" wrapText="1"/>
    </xf>
    <xf numFmtId="1" fontId="2" fillId="6" borderId="36" xfId="0" applyNumberFormat="1" applyFont="1" applyFill="1" applyBorder="1" applyAlignment="1">
      <alignment horizontal="center" vertical="center" wrapText="1"/>
    </xf>
    <xf numFmtId="3" fontId="2" fillId="14" borderId="36" xfId="0" applyNumberFormat="1" applyFont="1" applyFill="1" applyBorder="1" applyAlignment="1">
      <alignment horizontal="center" vertical="center" wrapText="1"/>
    </xf>
    <xf numFmtId="1" fontId="16" fillId="14" borderId="36" xfId="0" applyNumberFormat="1" applyFont="1" applyFill="1" applyBorder="1" applyAlignment="1">
      <alignment horizontal="center" vertical="center" wrapText="1"/>
    </xf>
    <xf numFmtId="1" fontId="16" fillId="14" borderId="36" xfId="0" applyNumberFormat="1" applyFont="1" applyFill="1" applyBorder="1" applyAlignment="1">
      <alignment horizontal="center" vertical="center"/>
    </xf>
    <xf numFmtId="1" fontId="2" fillId="14" borderId="36" xfId="0" applyNumberFormat="1" applyFont="1" applyFill="1" applyBorder="1" applyAlignment="1">
      <alignment horizontal="center" vertical="center"/>
    </xf>
    <xf numFmtId="3" fontId="9" fillId="14" borderId="36" xfId="0" applyNumberFormat="1" applyFont="1" applyFill="1" applyBorder="1" applyAlignment="1">
      <alignment horizontal="center" vertical="center"/>
    </xf>
    <xf numFmtId="3" fontId="2" fillId="14" borderId="36" xfId="0" applyNumberFormat="1" applyFont="1" applyFill="1" applyBorder="1" applyAlignment="1">
      <alignment horizontal="center" vertical="center"/>
    </xf>
    <xf numFmtId="0" fontId="2" fillId="0" borderId="0" xfId="0" applyFont="1" applyFill="1" applyBorder="1" applyAlignment="1">
      <alignment vertical="center"/>
    </xf>
    <xf numFmtId="1" fontId="16" fillId="0" borderId="74" xfId="0" applyNumberFormat="1" applyFont="1" applyFill="1" applyBorder="1" applyAlignment="1">
      <alignment vertical="center"/>
    </xf>
    <xf numFmtId="1" fontId="16" fillId="0" borderId="36" xfId="0" applyNumberFormat="1" applyFont="1" applyFill="1" applyBorder="1" applyAlignment="1">
      <alignment vertical="center"/>
    </xf>
    <xf numFmtId="3" fontId="9" fillId="0" borderId="36" xfId="0" applyNumberFormat="1" applyFont="1" applyFill="1" applyBorder="1" applyAlignment="1">
      <alignment vertical="center"/>
    </xf>
    <xf numFmtId="0" fontId="2" fillId="0" borderId="0" xfId="4" applyFont="1" applyFill="1" applyAlignment="1">
      <alignment vertical="center"/>
    </xf>
    <xf numFmtId="0" fontId="8" fillId="0" borderId="0" xfId="0" applyFont="1"/>
    <xf numFmtId="0" fontId="20" fillId="0" borderId="0" xfId="0" applyFont="1" applyFill="1" applyAlignment="1">
      <alignment vertical="center"/>
    </xf>
    <xf numFmtId="0" fontId="8" fillId="0" borderId="0" xfId="4" applyFont="1"/>
    <xf numFmtId="0" fontId="2" fillId="0" borderId="68" xfId="0" applyFont="1" applyFill="1" applyBorder="1" applyAlignment="1">
      <alignment vertical="center"/>
    </xf>
    <xf numFmtId="0" fontId="3" fillId="6" borderId="0" xfId="6" applyFont="1" applyFill="1" applyProtection="1"/>
    <xf numFmtId="0" fontId="3" fillId="6" borderId="0" xfId="6" applyFont="1" applyFill="1" applyProtection="1">
      <protection locked="0"/>
    </xf>
    <xf numFmtId="0" fontId="3" fillId="0" borderId="0" xfId="6" applyFont="1" applyProtection="1">
      <protection locked="0"/>
    </xf>
    <xf numFmtId="0" fontId="35" fillId="6" borderId="36" xfId="6" applyFont="1" applyFill="1" applyBorder="1" applyAlignment="1" applyProtection="1">
      <alignment horizontal="center" vertical="center" wrapText="1"/>
    </xf>
    <xf numFmtId="0" fontId="36" fillId="6" borderId="36" xfId="7" applyFont="1" applyFill="1" applyBorder="1" applyAlignment="1" applyProtection="1">
      <alignment horizontal="center" vertical="center" wrapText="1"/>
    </xf>
    <xf numFmtId="0" fontId="36" fillId="0" borderId="0" xfId="6" applyFont="1" applyAlignment="1" applyProtection="1">
      <alignment horizontal="center" vertical="center"/>
    </xf>
    <xf numFmtId="0" fontId="37" fillId="0" borderId="36" xfId="7" applyFont="1" applyBorder="1" applyAlignment="1" applyProtection="1">
      <alignment vertical="center" wrapText="1"/>
      <protection locked="0"/>
    </xf>
    <xf numFmtId="0" fontId="38" fillId="6" borderId="36" xfId="6" applyFont="1" applyFill="1" applyBorder="1" applyAlignment="1" applyProtection="1">
      <alignment horizontal="left" vertical="center" wrapText="1"/>
      <protection locked="0"/>
    </xf>
    <xf numFmtId="4" fontId="38" fillId="6" borderId="36" xfId="6" applyNumberFormat="1" applyFont="1" applyFill="1" applyBorder="1" applyAlignment="1" applyProtection="1">
      <alignment horizontal="right" vertical="center" wrapText="1"/>
    </xf>
    <xf numFmtId="2" fontId="37" fillId="0" borderId="36" xfId="7" applyNumberFormat="1" applyFont="1" applyBorder="1" applyAlignment="1" applyProtection="1">
      <alignment vertical="center" wrapText="1"/>
      <protection locked="0"/>
    </xf>
    <xf numFmtId="3" fontId="37" fillId="0" borderId="36" xfId="7" applyNumberFormat="1" applyFont="1" applyBorder="1" applyAlignment="1" applyProtection="1">
      <alignment horizontal="center" vertical="center" wrapText="1"/>
      <protection locked="0"/>
    </xf>
    <xf numFmtId="4" fontId="37" fillId="0" borderId="36" xfId="7" applyNumberFormat="1" applyFont="1" applyBorder="1" applyAlignment="1" applyProtection="1">
      <alignment vertical="center" wrapText="1"/>
      <protection locked="0"/>
    </xf>
    <xf numFmtId="0" fontId="8" fillId="6" borderId="0" xfId="6" applyFont="1" applyFill="1" applyProtection="1">
      <protection locked="0"/>
    </xf>
    <xf numFmtId="0" fontId="39" fillId="6" borderId="0" xfId="6" applyFont="1" applyFill="1" applyProtection="1">
      <protection locked="0"/>
    </xf>
    <xf numFmtId="0" fontId="38" fillId="0" borderId="36" xfId="7" applyFont="1" applyBorder="1" applyAlignment="1" applyProtection="1">
      <alignment vertical="center" wrapText="1"/>
      <protection locked="0"/>
    </xf>
    <xf numFmtId="0" fontId="22" fillId="6" borderId="0" xfId="6" applyFont="1" applyFill="1" applyProtection="1">
      <protection locked="0"/>
    </xf>
    <xf numFmtId="0" fontId="41" fillId="6" borderId="0" xfId="6" applyFont="1" applyFill="1" applyProtection="1">
      <protection locked="0"/>
    </xf>
    <xf numFmtId="0" fontId="37" fillId="0" borderId="36" xfId="7" applyFont="1" applyBorder="1" applyAlignment="1" applyProtection="1">
      <alignment horizontal="left" vertical="center" wrapText="1"/>
      <protection locked="0"/>
    </xf>
    <xf numFmtId="4" fontId="35" fillId="6" borderId="66" xfId="6" applyNumberFormat="1" applyFont="1" applyFill="1" applyBorder="1" applyAlignment="1" applyProtection="1">
      <alignment vertical="center"/>
    </xf>
    <xf numFmtId="4" fontId="35" fillId="6" borderId="49" xfId="6" applyNumberFormat="1" applyFont="1" applyFill="1" applyBorder="1" applyAlignment="1" applyProtection="1">
      <alignment vertical="center"/>
    </xf>
    <xf numFmtId="4" fontId="35" fillId="6" borderId="36" xfId="6" applyNumberFormat="1" applyFont="1" applyFill="1" applyBorder="1" applyAlignment="1" applyProtection="1">
      <alignment horizontal="right" vertical="center"/>
    </xf>
    <xf numFmtId="0" fontId="42" fillId="0" borderId="0" xfId="6" applyFont="1" applyAlignment="1" applyProtection="1">
      <alignment vertical="center"/>
    </xf>
    <xf numFmtId="0" fontId="3" fillId="6" borderId="0" xfId="6" applyFont="1" applyFill="1" applyAlignment="1" applyProtection="1">
      <alignment horizontal="center"/>
      <protection locked="0"/>
    </xf>
    <xf numFmtId="0" fontId="8" fillId="0" borderId="0" xfId="6" applyFont="1" applyProtection="1">
      <protection locked="0"/>
    </xf>
    <xf numFmtId="0" fontId="3" fillId="6" borderId="0" xfId="6" applyNumberFormat="1" applyFont="1" applyFill="1" applyAlignment="1" applyProtection="1">
      <alignment horizontal="left" vertical="center"/>
      <protection locked="0"/>
    </xf>
    <xf numFmtId="0" fontId="3" fillId="6" borderId="0" xfId="6" applyFont="1" applyFill="1" applyAlignment="1" applyProtection="1">
      <alignment horizontal="left"/>
      <protection locked="0"/>
    </xf>
    <xf numFmtId="0" fontId="8" fillId="0" borderId="0" xfId="4" applyFont="1" applyFill="1" applyAlignment="1">
      <alignment horizontal="left" vertical="center"/>
    </xf>
    <xf numFmtId="0" fontId="8" fillId="0" borderId="0" xfId="5" applyFont="1" applyFill="1" applyAlignment="1">
      <alignment vertical="center"/>
    </xf>
    <xf numFmtId="0" fontId="8" fillId="0" borderId="68" xfId="5" applyFont="1" applyFill="1" applyBorder="1" applyAlignment="1">
      <alignment vertical="center"/>
    </xf>
    <xf numFmtId="0" fontId="4" fillId="0" borderId="0" xfId="4" applyFont="1" applyFill="1" applyBorder="1" applyAlignment="1">
      <alignment horizontal="left" vertical="center"/>
    </xf>
    <xf numFmtId="0" fontId="2" fillId="0" borderId="0" xfId="4" applyFont="1" applyFill="1" applyBorder="1" applyAlignment="1">
      <alignment horizontal="left" vertical="center"/>
    </xf>
    <xf numFmtId="0" fontId="29" fillId="0" borderId="0" xfId="4" applyFont="1" applyAlignment="1">
      <alignment horizontal="center" wrapText="1"/>
    </xf>
    <xf numFmtId="0" fontId="43" fillId="6" borderId="36" xfId="5" applyFont="1" applyFill="1" applyBorder="1" applyAlignment="1">
      <alignment horizontal="center" vertical="center" wrapText="1"/>
    </xf>
    <xf numFmtId="1" fontId="43" fillId="6" borderId="36" xfId="5" applyNumberFormat="1" applyFont="1" applyFill="1" applyBorder="1" applyAlignment="1">
      <alignment horizontal="center" vertical="center" wrapText="1"/>
    </xf>
    <xf numFmtId="0" fontId="40" fillId="6" borderId="36" xfId="5" applyFont="1" applyFill="1" applyBorder="1" applyAlignment="1">
      <alignment horizontal="center" vertical="center"/>
    </xf>
    <xf numFmtId="1" fontId="43" fillId="14" borderId="36" xfId="5" applyNumberFormat="1" applyFont="1" applyFill="1" applyBorder="1" applyAlignment="1">
      <alignment horizontal="center" vertical="center"/>
    </xf>
    <xf numFmtId="1" fontId="44" fillId="6" borderId="36" xfId="5" applyNumberFormat="1" applyFont="1" applyFill="1" applyBorder="1" applyAlignment="1">
      <alignment horizontal="center" vertical="center"/>
    </xf>
    <xf numFmtId="1" fontId="43" fillId="6" borderId="36" xfId="5" applyNumberFormat="1" applyFont="1" applyFill="1" applyBorder="1" applyAlignment="1">
      <alignment horizontal="center" vertical="center"/>
    </xf>
    <xf numFmtId="0" fontId="32" fillId="0" borderId="0" xfId="5" applyFont="1" applyFill="1" applyAlignment="1">
      <alignment vertical="center"/>
    </xf>
    <xf numFmtId="1" fontId="40" fillId="14" borderId="36" xfId="5" applyNumberFormat="1" applyFont="1" applyFill="1" applyBorder="1" applyAlignment="1">
      <alignment horizontal="center" vertical="center"/>
    </xf>
    <xf numFmtId="1" fontId="38" fillId="6" borderId="36" xfId="5" applyNumberFormat="1" applyFont="1" applyFill="1" applyBorder="1" applyAlignment="1">
      <alignment horizontal="center" vertical="center"/>
    </xf>
    <xf numFmtId="0" fontId="2" fillId="0" borderId="68" xfId="4" applyFont="1" applyFill="1" applyBorder="1" applyAlignment="1">
      <alignment vertical="center"/>
    </xf>
    <xf numFmtId="0" fontId="25" fillId="0" borderId="0" xfId="4" applyFont="1"/>
    <xf numFmtId="0" fontId="9" fillId="0" borderId="0" xfId="4" applyFont="1" applyFill="1" applyAlignment="1">
      <alignment vertical="center"/>
    </xf>
    <xf numFmtId="0" fontId="8" fillId="0" borderId="0" xfId="4" applyFont="1" applyFill="1" applyAlignment="1">
      <alignment vertical="center"/>
    </xf>
    <xf numFmtId="0" fontId="8" fillId="0" borderId="0" xfId="4" applyFont="1" applyFill="1" applyAlignment="1">
      <alignment vertical="center" wrapText="1"/>
    </xf>
    <xf numFmtId="0" fontId="29" fillId="0" borderId="0" xfId="4" applyFont="1" applyAlignment="1">
      <alignment horizontal="left"/>
    </xf>
    <xf numFmtId="0" fontId="5" fillId="0" borderId="0" xfId="4" applyFont="1" applyFill="1" applyAlignment="1">
      <alignment vertical="center"/>
    </xf>
    <xf numFmtId="0" fontId="5" fillId="0" borderId="0" xfId="4" applyFont="1" applyFill="1" applyAlignment="1">
      <alignment horizontal="center" vertical="center"/>
    </xf>
    <xf numFmtId="0" fontId="2" fillId="0" borderId="0" xfId="4" applyFont="1" applyFill="1" applyAlignment="1">
      <alignment horizontal="right" vertical="center"/>
    </xf>
    <xf numFmtId="0" fontId="46" fillId="6" borderId="36" xfId="4" applyFont="1" applyFill="1" applyBorder="1" applyAlignment="1">
      <alignment horizontal="center" vertical="center" wrapText="1"/>
    </xf>
    <xf numFmtId="0" fontId="35" fillId="6" borderId="36" xfId="4" applyFont="1" applyFill="1" applyBorder="1" applyAlignment="1">
      <alignment horizontal="center" vertical="center"/>
    </xf>
    <xf numFmtId="1" fontId="46" fillId="6" borderId="36" xfId="4" applyNumberFormat="1" applyFont="1" applyFill="1" applyBorder="1" applyAlignment="1">
      <alignment horizontal="center" vertical="center"/>
    </xf>
    <xf numFmtId="1" fontId="47" fillId="6" borderId="36" xfId="4" applyNumberFormat="1" applyFont="1" applyFill="1" applyBorder="1" applyAlignment="1">
      <alignment horizontal="center" vertical="center" wrapText="1"/>
    </xf>
    <xf numFmtId="1" fontId="47" fillId="6" borderId="36" xfId="4" applyNumberFormat="1" applyFont="1" applyFill="1" applyBorder="1" applyAlignment="1">
      <alignment horizontal="center" vertical="center"/>
    </xf>
    <xf numFmtId="0" fontId="2" fillId="0" borderId="0" xfId="4" applyFont="1" applyFill="1" applyAlignment="1">
      <alignment vertical="center" wrapText="1"/>
    </xf>
    <xf numFmtId="1" fontId="35" fillId="6" borderId="36" xfId="4" applyNumberFormat="1" applyFont="1" applyFill="1" applyBorder="1" applyAlignment="1">
      <alignment horizontal="center" vertical="center"/>
    </xf>
    <xf numFmtId="1" fontId="37" fillId="6" borderId="36" xfId="4" applyNumberFormat="1" applyFont="1" applyFill="1" applyBorder="1" applyAlignment="1">
      <alignment horizontal="center" vertical="center"/>
    </xf>
    <xf numFmtId="1" fontId="46" fillId="6" borderId="36" xfId="5" applyNumberFormat="1" applyFont="1" applyFill="1" applyBorder="1" applyAlignment="1">
      <alignment horizontal="center" vertical="center"/>
    </xf>
    <xf numFmtId="0" fontId="4" fillId="0" borderId="0" xfId="4" applyFont="1" applyFill="1" applyAlignment="1">
      <alignment vertical="center"/>
    </xf>
    <xf numFmtId="1" fontId="8" fillId="0" borderId="0" xfId="4" applyNumberFormat="1" applyFont="1" applyFill="1" applyAlignment="1">
      <alignment vertical="center" wrapText="1"/>
    </xf>
    <xf numFmtId="2" fontId="46" fillId="6" borderId="36" xfId="4" applyNumberFormat="1" applyFont="1" applyFill="1" applyBorder="1" applyAlignment="1">
      <alignment horizontal="center" vertical="center"/>
    </xf>
    <xf numFmtId="2" fontId="47" fillId="6" borderId="36" xfId="4" applyNumberFormat="1" applyFont="1" applyFill="1" applyBorder="1" applyAlignment="1">
      <alignment horizontal="center" vertical="center" wrapText="1"/>
    </xf>
    <xf numFmtId="2" fontId="47" fillId="6" borderId="36" xfId="4" applyNumberFormat="1" applyFont="1" applyFill="1" applyBorder="1" applyAlignment="1">
      <alignment horizontal="center" vertical="center"/>
    </xf>
    <xf numFmtId="2" fontId="35" fillId="6" borderId="36" xfId="4" applyNumberFormat="1" applyFont="1" applyFill="1" applyBorder="1" applyAlignment="1">
      <alignment horizontal="center" vertical="center"/>
    </xf>
    <xf numFmtId="2" fontId="37" fillId="6" borderId="36" xfId="4" applyNumberFormat="1" applyFont="1" applyFill="1" applyBorder="1" applyAlignment="1">
      <alignment horizontal="center" vertical="center"/>
    </xf>
    <xf numFmtId="3" fontId="9" fillId="8" borderId="30" xfId="0" applyNumberFormat="1" applyFont="1" applyFill="1" applyBorder="1" applyAlignment="1">
      <alignment horizontal="center" vertical="center" wrapText="1"/>
    </xf>
    <xf numFmtId="3" fontId="2" fillId="8" borderId="38" xfId="0" applyNumberFormat="1" applyFont="1" applyFill="1" applyBorder="1" applyAlignment="1">
      <alignment horizontal="center" vertical="center" wrapText="1"/>
    </xf>
    <xf numFmtId="3" fontId="2" fillId="0" borderId="49" xfId="0" applyNumberFormat="1" applyFont="1" applyFill="1" applyBorder="1" applyAlignment="1">
      <alignment horizontal="center" vertical="center" wrapText="1"/>
    </xf>
    <xf numFmtId="166" fontId="2" fillId="6" borderId="57" xfId="0" applyNumberFormat="1" applyFont="1" applyFill="1" applyBorder="1" applyAlignment="1">
      <alignment horizontal="center" vertical="top"/>
    </xf>
    <xf numFmtId="166" fontId="14" fillId="6" borderId="57" xfId="0" applyNumberFormat="1" applyFont="1" applyFill="1" applyBorder="1" applyAlignment="1">
      <alignment horizontal="center" vertical="top" wrapText="1"/>
    </xf>
    <xf numFmtId="167" fontId="9" fillId="7" borderId="67" xfId="0" applyNumberFormat="1" applyFont="1" applyFill="1" applyBorder="1" applyAlignment="1">
      <alignment horizontal="center" vertical="top" wrapText="1"/>
    </xf>
    <xf numFmtId="3" fontId="2" fillId="6" borderId="39" xfId="0" applyNumberFormat="1" applyFont="1" applyFill="1" applyBorder="1" applyAlignment="1">
      <alignment horizontal="left" vertical="top" wrapText="1"/>
    </xf>
    <xf numFmtId="3" fontId="2" fillId="6" borderId="0" xfId="0" applyNumberFormat="1" applyFont="1" applyFill="1" applyBorder="1" applyAlignment="1">
      <alignment horizontal="left" vertical="top" wrapText="1"/>
    </xf>
    <xf numFmtId="3" fontId="2" fillId="0" borderId="14" xfId="0" applyNumberFormat="1" applyFont="1" applyFill="1" applyBorder="1" applyAlignment="1">
      <alignment horizontal="left" vertical="top" wrapText="1"/>
    </xf>
    <xf numFmtId="3" fontId="2" fillId="6" borderId="1" xfId="0" applyNumberFormat="1" applyFont="1" applyFill="1" applyBorder="1" applyAlignment="1">
      <alignment horizontal="left" vertical="top" wrapText="1"/>
    </xf>
    <xf numFmtId="3" fontId="10" fillId="6" borderId="30" xfId="0" applyNumberFormat="1" applyFont="1" applyFill="1" applyBorder="1" applyAlignment="1">
      <alignment horizontal="center" vertical="top"/>
    </xf>
    <xf numFmtId="3" fontId="2" fillId="6" borderId="57" xfId="2" applyNumberFormat="1" applyFont="1" applyFill="1" applyBorder="1" applyAlignment="1">
      <alignment horizontal="center" vertical="top"/>
    </xf>
    <xf numFmtId="3" fontId="2" fillId="6" borderId="44" xfId="2" applyNumberFormat="1" applyFont="1" applyFill="1" applyBorder="1" applyAlignment="1">
      <alignment horizontal="center" vertical="top"/>
    </xf>
    <xf numFmtId="3" fontId="2" fillId="0" borderId="44" xfId="0" applyNumberFormat="1" applyFont="1" applyFill="1" applyBorder="1" applyAlignment="1">
      <alignment horizontal="center" vertical="center"/>
    </xf>
    <xf numFmtId="3" fontId="2" fillId="0" borderId="57" xfId="0" applyNumberFormat="1" applyFont="1" applyFill="1" applyBorder="1" applyAlignment="1">
      <alignment horizontal="center" vertical="center"/>
    </xf>
    <xf numFmtId="3" fontId="2" fillId="0" borderId="55" xfId="0" applyNumberFormat="1" applyFont="1" applyFill="1" applyBorder="1" applyAlignment="1">
      <alignment horizontal="center" vertical="center"/>
    </xf>
    <xf numFmtId="3" fontId="21" fillId="6" borderId="57" xfId="0" applyNumberFormat="1" applyFont="1" applyFill="1" applyBorder="1" applyAlignment="1">
      <alignment horizontal="center" vertical="top" wrapText="1"/>
    </xf>
    <xf numFmtId="0" fontId="2" fillId="6" borderId="55" xfId="0" applyNumberFormat="1" applyFont="1" applyFill="1" applyBorder="1" applyAlignment="1">
      <alignment horizontal="center" vertical="top"/>
    </xf>
    <xf numFmtId="49" fontId="10" fillId="6" borderId="29" xfId="0" applyNumberFormat="1" applyFont="1" applyFill="1" applyBorder="1" applyAlignment="1">
      <alignment horizontal="center" vertical="top"/>
    </xf>
    <xf numFmtId="49" fontId="10" fillId="6" borderId="31" xfId="0" applyNumberFormat="1" applyFont="1" applyFill="1" applyBorder="1" applyAlignment="1">
      <alignment horizontal="center" vertical="top"/>
    </xf>
    <xf numFmtId="3" fontId="2" fillId="0" borderId="48" xfId="0" applyNumberFormat="1" applyFont="1" applyFill="1" applyBorder="1" applyAlignment="1">
      <alignment horizontal="center" vertical="top" wrapText="1"/>
    </xf>
    <xf numFmtId="3" fontId="2" fillId="8" borderId="39" xfId="1" applyNumberFormat="1" applyFont="1" applyFill="1" applyBorder="1" applyAlignment="1">
      <alignment horizontal="center" vertical="top" wrapText="1"/>
    </xf>
    <xf numFmtId="3" fontId="2" fillId="8" borderId="52" xfId="1" applyNumberFormat="1" applyFont="1" applyFill="1" applyBorder="1" applyAlignment="1">
      <alignment horizontal="center" vertical="top" wrapText="1"/>
    </xf>
    <xf numFmtId="3" fontId="2" fillId="6" borderId="0" xfId="1" applyNumberFormat="1" applyFont="1" applyFill="1" applyBorder="1" applyAlignment="1">
      <alignment horizontal="center" vertical="top" wrapText="1"/>
    </xf>
    <xf numFmtId="3" fontId="2" fillId="0" borderId="68" xfId="0" applyNumberFormat="1" applyFont="1" applyBorder="1" applyAlignment="1">
      <alignment horizontal="center" vertical="top"/>
    </xf>
    <xf numFmtId="3" fontId="2" fillId="6" borderId="14" xfId="1" applyNumberFormat="1" applyFont="1" applyFill="1" applyBorder="1" applyAlignment="1">
      <alignment horizontal="center" vertical="top" wrapText="1"/>
    </xf>
    <xf numFmtId="3" fontId="2" fillId="6" borderId="68" xfId="1" applyNumberFormat="1" applyFont="1" applyFill="1" applyBorder="1" applyAlignment="1">
      <alignment horizontal="center" vertical="top" wrapText="1"/>
    </xf>
    <xf numFmtId="3" fontId="2" fillId="6" borderId="52" xfId="1" applyNumberFormat="1" applyFont="1" applyFill="1" applyBorder="1" applyAlignment="1">
      <alignment horizontal="center" vertical="top" wrapText="1"/>
    </xf>
    <xf numFmtId="3" fontId="2" fillId="0" borderId="0" xfId="1" applyNumberFormat="1" applyFont="1" applyBorder="1" applyAlignment="1">
      <alignment horizontal="center" vertical="top"/>
    </xf>
    <xf numFmtId="3" fontId="2" fillId="6" borderId="0" xfId="1" applyNumberFormat="1" applyFont="1" applyFill="1" applyBorder="1" applyAlignment="1">
      <alignment horizontal="center" vertical="top"/>
    </xf>
    <xf numFmtId="3" fontId="9" fillId="7" borderId="23"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center"/>
    </xf>
    <xf numFmtId="3" fontId="2" fillId="0" borderId="21" xfId="0" applyNumberFormat="1" applyFont="1" applyBorder="1" applyAlignment="1">
      <alignment horizontal="center" vertical="top"/>
    </xf>
    <xf numFmtId="0" fontId="49" fillId="0" borderId="0" xfId="0" applyFont="1"/>
    <xf numFmtId="0" fontId="49" fillId="0" borderId="0" xfId="0" applyFont="1" applyFill="1" applyBorder="1"/>
    <xf numFmtId="0" fontId="51" fillId="0" borderId="0" xfId="0" applyFont="1"/>
    <xf numFmtId="0" fontId="51" fillId="0" borderId="0" xfId="0" applyNumberFormat="1" applyFont="1"/>
    <xf numFmtId="0" fontId="52" fillId="0" borderId="36" xfId="0" applyFont="1" applyBorder="1"/>
    <xf numFmtId="0" fontId="52" fillId="0" borderId="36" xfId="0" applyNumberFormat="1" applyFont="1" applyBorder="1"/>
    <xf numFmtId="0" fontId="50" fillId="0" borderId="36" xfId="0" applyNumberFormat="1" applyFont="1" applyBorder="1" applyAlignment="1">
      <alignment horizontal="center" vertical="center"/>
    </xf>
    <xf numFmtId="0" fontId="50" fillId="0" borderId="44" xfId="0" applyNumberFormat="1" applyFont="1" applyBorder="1" applyAlignment="1">
      <alignment horizontal="center" vertical="center"/>
    </xf>
    <xf numFmtId="0" fontId="50" fillId="0" borderId="59" xfId="0" applyNumberFormat="1" applyFont="1" applyBorder="1" applyAlignment="1">
      <alignment horizontal="center" vertical="center"/>
    </xf>
    <xf numFmtId="0" fontId="53" fillId="0" borderId="0" xfId="0" applyNumberFormat="1" applyFont="1" applyBorder="1" applyAlignment="1">
      <alignment horizontal="center" vertical="center"/>
    </xf>
    <xf numFmtId="0" fontId="54" fillId="0" borderId="0" xfId="0" applyNumberFormat="1" applyFont="1" applyFill="1" applyBorder="1" applyAlignment="1">
      <alignment horizontal="center" vertical="center"/>
    </xf>
    <xf numFmtId="0" fontId="50" fillId="7" borderId="44" xfId="0" applyFont="1" applyFill="1" applyBorder="1" applyAlignment="1">
      <alignment horizontal="center" vertical="center"/>
    </xf>
    <xf numFmtId="0" fontId="50" fillId="7" borderId="44" xfId="0" applyNumberFormat="1" applyFont="1" applyFill="1" applyBorder="1" applyAlignment="1">
      <alignment vertical="center"/>
    </xf>
    <xf numFmtId="0" fontId="53" fillId="7" borderId="14" xfId="0" applyNumberFormat="1" applyFont="1" applyFill="1" applyBorder="1" applyAlignment="1">
      <alignment vertical="center"/>
    </xf>
    <xf numFmtId="0" fontId="50" fillId="7" borderId="56" xfId="0" applyNumberFormat="1" applyFont="1" applyFill="1" applyBorder="1" applyAlignment="1">
      <alignment horizontal="center" vertical="center"/>
    </xf>
    <xf numFmtId="0" fontId="55" fillId="0" borderId="0" xfId="0" applyNumberFormat="1" applyFont="1" applyFill="1" applyBorder="1" applyAlignment="1">
      <alignment horizontal="center" vertical="center"/>
    </xf>
    <xf numFmtId="0" fontId="52" fillId="0" borderId="36" xfId="0" applyFont="1" applyBorder="1" applyAlignment="1">
      <alignment horizontal="center"/>
    </xf>
    <xf numFmtId="0" fontId="50" fillId="6" borderId="42" xfId="0" applyNumberFormat="1" applyFont="1" applyFill="1" applyBorder="1" applyAlignment="1">
      <alignment vertical="center"/>
    </xf>
    <xf numFmtId="0" fontId="51" fillId="6" borderId="42" xfId="0" applyNumberFormat="1" applyFont="1" applyFill="1" applyBorder="1" applyAlignment="1">
      <alignment vertical="center"/>
    </xf>
    <xf numFmtId="0" fontId="51" fillId="6" borderId="57" xfId="0" applyNumberFormat="1" applyFont="1" applyFill="1" applyBorder="1" applyAlignment="1">
      <alignment vertical="center"/>
    </xf>
    <xf numFmtId="0" fontId="53" fillId="6" borderId="56" xfId="0" applyNumberFormat="1" applyFont="1" applyFill="1" applyBorder="1" applyAlignment="1">
      <alignment horizontal="center" vertical="center"/>
    </xf>
    <xf numFmtId="16" fontId="51" fillId="0" borderId="10" xfId="0" applyNumberFormat="1" applyFont="1" applyBorder="1" applyAlignment="1">
      <alignment horizontal="center"/>
    </xf>
    <xf numFmtId="0" fontId="53" fillId="6" borderId="36" xfId="0" applyNumberFormat="1" applyFont="1" applyFill="1" applyBorder="1" applyAlignment="1">
      <alignment horizontal="right" vertical="center"/>
    </xf>
    <xf numFmtId="0" fontId="53" fillId="6" borderId="36" xfId="0" applyNumberFormat="1" applyFont="1" applyFill="1" applyBorder="1" applyAlignment="1">
      <alignment vertical="center"/>
    </xf>
    <xf numFmtId="0" fontId="51" fillId="6" borderId="36" xfId="0" applyNumberFormat="1" applyFont="1" applyFill="1" applyBorder="1" applyAlignment="1">
      <alignment vertical="center"/>
    </xf>
    <xf numFmtId="0" fontId="53" fillId="6" borderId="44" xfId="0" applyNumberFormat="1" applyFont="1" applyFill="1" applyBorder="1" applyAlignment="1">
      <alignment vertical="center"/>
    </xf>
    <xf numFmtId="16" fontId="51" fillId="0" borderId="36" xfId="0" applyNumberFormat="1" applyFont="1" applyBorder="1" applyAlignment="1">
      <alignment horizontal="center"/>
    </xf>
    <xf numFmtId="0" fontId="53" fillId="6" borderId="13" xfId="0" applyNumberFormat="1" applyFont="1" applyFill="1" applyBorder="1" applyAlignment="1">
      <alignment horizontal="center" vertical="center"/>
    </xf>
    <xf numFmtId="0" fontId="51" fillId="0" borderId="36" xfId="0" applyFont="1" applyBorder="1" applyAlignment="1">
      <alignment horizontal="center"/>
    </xf>
    <xf numFmtId="0" fontId="53" fillId="6" borderId="85" xfId="0" applyNumberFormat="1" applyFont="1" applyFill="1" applyBorder="1" applyAlignment="1">
      <alignment horizontal="center" vertical="center"/>
    </xf>
    <xf numFmtId="0" fontId="50" fillId="0" borderId="36" xfId="0" applyNumberFormat="1" applyFont="1" applyBorder="1" applyAlignment="1">
      <alignment horizontal="left" vertical="center"/>
    </xf>
    <xf numFmtId="0" fontId="50" fillId="0" borderId="36" xfId="0" applyNumberFormat="1" applyFont="1" applyBorder="1" applyAlignment="1">
      <alignment vertical="center"/>
    </xf>
    <xf numFmtId="0" fontId="52" fillId="0" borderId="36" xfId="0" applyNumberFormat="1" applyFont="1" applyBorder="1" applyAlignment="1">
      <alignment vertical="center"/>
    </xf>
    <xf numFmtId="0" fontId="50" fillId="0" borderId="44" xfId="0" applyNumberFormat="1" applyFont="1" applyBorder="1" applyAlignment="1">
      <alignment vertical="center"/>
    </xf>
    <xf numFmtId="0" fontId="53" fillId="0" borderId="62" xfId="0" applyNumberFormat="1" applyFont="1" applyBorder="1" applyAlignment="1">
      <alignment horizontal="center" vertical="center"/>
    </xf>
    <xf numFmtId="0" fontId="53" fillId="0" borderId="36" xfId="0" applyNumberFormat="1" applyFont="1" applyBorder="1" applyAlignment="1">
      <alignment horizontal="right" vertical="center"/>
    </xf>
    <xf numFmtId="0" fontId="53" fillId="0" borderId="36" xfId="0" applyNumberFormat="1" applyFont="1" applyBorder="1" applyAlignment="1">
      <alignment vertical="center"/>
    </xf>
    <xf numFmtId="0" fontId="51" fillId="0" borderId="36" xfId="0" applyNumberFormat="1" applyFont="1" applyBorder="1" applyAlignment="1">
      <alignment vertical="center"/>
    </xf>
    <xf numFmtId="0" fontId="53" fillId="0" borderId="44" xfId="0" applyNumberFormat="1" applyFont="1" applyBorder="1" applyAlignment="1">
      <alignment vertical="center"/>
    </xf>
    <xf numFmtId="0" fontId="53" fillId="0" borderId="56" xfId="0" applyNumberFormat="1" applyFont="1" applyBorder="1" applyAlignment="1">
      <alignment horizontal="center" vertical="center"/>
    </xf>
    <xf numFmtId="0" fontId="53" fillId="0" borderId="13" xfId="0" applyNumberFormat="1" applyFont="1" applyBorder="1" applyAlignment="1">
      <alignment horizontal="center" vertical="center"/>
    </xf>
    <xf numFmtId="0" fontId="53" fillId="0" borderId="85" xfId="0" applyNumberFormat="1" applyFont="1" applyBorder="1" applyAlignment="1">
      <alignment horizontal="center" vertical="center"/>
    </xf>
    <xf numFmtId="0" fontId="51" fillId="0" borderId="44" xfId="0" applyNumberFormat="1" applyFont="1" applyBorder="1" applyAlignment="1">
      <alignment vertical="center"/>
    </xf>
    <xf numFmtId="0" fontId="56" fillId="0" borderId="0" xfId="0" applyFont="1" applyFill="1" applyBorder="1"/>
    <xf numFmtId="0" fontId="56" fillId="0" borderId="0" xfId="0" applyFont="1"/>
    <xf numFmtId="0" fontId="50" fillId="6" borderId="36" xfId="0" applyNumberFormat="1" applyFont="1" applyFill="1" applyBorder="1" applyAlignment="1">
      <alignment horizontal="left" vertical="center"/>
    </xf>
    <xf numFmtId="0" fontId="50" fillId="6" borderId="36" xfId="0" applyNumberFormat="1" applyFont="1" applyFill="1" applyBorder="1" applyAlignment="1">
      <alignment vertical="center"/>
    </xf>
    <xf numFmtId="0" fontId="53" fillId="6" borderId="62" xfId="0" applyNumberFormat="1" applyFont="1" applyFill="1" applyBorder="1" applyAlignment="1">
      <alignment horizontal="center" vertical="center"/>
    </xf>
    <xf numFmtId="0" fontId="51" fillId="6" borderId="44" xfId="0" applyNumberFormat="1" applyFont="1" applyFill="1" applyBorder="1" applyAlignment="1">
      <alignment vertical="center"/>
    </xf>
    <xf numFmtId="0" fontId="50" fillId="6" borderId="44" xfId="0" applyNumberFormat="1" applyFont="1" applyFill="1" applyBorder="1" applyAlignment="1">
      <alignment vertical="center"/>
    </xf>
    <xf numFmtId="0" fontId="4" fillId="6" borderId="44" xfId="0" applyNumberFormat="1" applyFont="1" applyFill="1" applyBorder="1" applyAlignment="1">
      <alignment vertical="center"/>
    </xf>
    <xf numFmtId="0" fontId="4" fillId="6" borderId="56" xfId="0" applyNumberFormat="1" applyFont="1" applyFill="1" applyBorder="1" applyAlignment="1">
      <alignment horizontal="center" vertical="center"/>
    </xf>
    <xf numFmtId="0" fontId="52" fillId="6" borderId="36" xfId="0" applyNumberFormat="1" applyFont="1" applyFill="1" applyBorder="1" applyAlignment="1">
      <alignment vertical="center"/>
    </xf>
    <xf numFmtId="0" fontId="53" fillId="0" borderId="16" xfId="0" applyNumberFormat="1" applyFont="1" applyBorder="1" applyAlignment="1">
      <alignment horizontal="right" vertical="center"/>
    </xf>
    <xf numFmtId="0" fontId="53" fillId="0" borderId="16" xfId="0" applyNumberFormat="1" applyFont="1" applyBorder="1" applyAlignment="1">
      <alignment vertical="center"/>
    </xf>
    <xf numFmtId="0" fontId="51" fillId="0" borderId="16" xfId="0" applyNumberFormat="1" applyFont="1" applyBorder="1" applyAlignment="1">
      <alignment vertical="center"/>
    </xf>
    <xf numFmtId="0" fontId="53" fillId="0" borderId="55" xfId="0" applyNumberFormat="1" applyFont="1" applyBorder="1" applyAlignment="1">
      <alignment vertical="center"/>
    </xf>
    <xf numFmtId="0" fontId="52" fillId="7" borderId="36" xfId="0" applyFont="1" applyFill="1" applyBorder="1" applyAlignment="1">
      <alignment horizontal="center"/>
    </xf>
    <xf numFmtId="0" fontId="51" fillId="0" borderId="16" xfId="0" applyFont="1" applyBorder="1" applyAlignment="1">
      <alignment horizontal="center"/>
    </xf>
    <xf numFmtId="0" fontId="50" fillId="6" borderId="15" xfId="0" applyNumberFormat="1" applyFont="1" applyFill="1" applyBorder="1" applyAlignment="1">
      <alignment horizontal="center" vertical="center"/>
    </xf>
    <xf numFmtId="0" fontId="50" fillId="6" borderId="44" xfId="0" applyFont="1" applyFill="1" applyBorder="1" applyAlignment="1">
      <alignment horizontal="center" vertical="center"/>
    </xf>
    <xf numFmtId="0" fontId="53" fillId="6" borderId="42" xfId="0" applyNumberFormat="1" applyFont="1" applyFill="1" applyBorder="1" applyAlignment="1">
      <alignment horizontal="right" vertical="center"/>
    </xf>
    <xf numFmtId="0" fontId="53" fillId="6" borderId="42" xfId="0" applyNumberFormat="1" applyFont="1" applyFill="1" applyBorder="1" applyAlignment="1">
      <alignment vertical="center"/>
    </xf>
    <xf numFmtId="0" fontId="53" fillId="6" borderId="57" xfId="0" applyNumberFormat="1" applyFont="1" applyFill="1" applyBorder="1" applyAlignment="1">
      <alignment vertical="center"/>
    </xf>
    <xf numFmtId="0" fontId="53" fillId="6" borderId="57" xfId="0" applyFont="1" applyFill="1" applyBorder="1" applyAlignment="1">
      <alignment horizontal="center" vertical="center"/>
    </xf>
    <xf numFmtId="0" fontId="51" fillId="0" borderId="42" xfId="0" applyFont="1" applyBorder="1" applyAlignment="1">
      <alignment horizontal="center"/>
    </xf>
    <xf numFmtId="0" fontId="53" fillId="6" borderId="16" xfId="0" applyNumberFormat="1" applyFont="1" applyFill="1" applyBorder="1" applyAlignment="1">
      <alignment horizontal="right" vertical="center"/>
    </xf>
    <xf numFmtId="0" fontId="53" fillId="6" borderId="16" xfId="0" applyNumberFormat="1" applyFont="1" applyFill="1" applyBorder="1" applyAlignment="1">
      <alignment vertical="center"/>
    </xf>
    <xf numFmtId="0" fontId="51" fillId="6" borderId="16" xfId="0" applyNumberFormat="1" applyFont="1" applyFill="1" applyBorder="1" applyAlignment="1">
      <alignment vertical="center"/>
    </xf>
    <xf numFmtId="0" fontId="53" fillId="6" borderId="55" xfId="0" applyNumberFormat="1" applyFont="1" applyFill="1" applyBorder="1" applyAlignment="1">
      <alignment vertical="center"/>
    </xf>
    <xf numFmtId="0" fontId="53" fillId="0" borderId="42" xfId="0" applyNumberFormat="1" applyFont="1" applyBorder="1" applyAlignment="1">
      <alignment vertical="center"/>
    </xf>
    <xf numFmtId="0" fontId="51" fillId="0" borderId="42" xfId="0" applyNumberFormat="1" applyFont="1" applyBorder="1" applyAlignment="1">
      <alignment vertical="center"/>
    </xf>
    <xf numFmtId="0" fontId="53" fillId="0" borderId="57" xfId="0" applyNumberFormat="1" applyFont="1" applyBorder="1" applyAlignment="1">
      <alignment vertical="center"/>
    </xf>
    <xf numFmtId="0" fontId="51" fillId="0" borderId="35" xfId="0" applyNumberFormat="1" applyFont="1" applyBorder="1" applyAlignment="1">
      <alignment vertical="center"/>
    </xf>
    <xf numFmtId="0" fontId="50" fillId="7" borderId="44" xfId="0" applyFont="1" applyFill="1" applyBorder="1" applyAlignment="1">
      <alignment vertical="center"/>
    </xf>
    <xf numFmtId="0" fontId="53" fillId="7" borderId="74" xfId="0" applyNumberFormat="1" applyFont="1" applyFill="1" applyBorder="1" applyAlignment="1">
      <alignment vertical="center"/>
    </xf>
    <xf numFmtId="0" fontId="53" fillId="7" borderId="74" xfId="0" applyNumberFormat="1" applyFont="1" applyFill="1" applyBorder="1" applyAlignment="1">
      <alignment horizontal="right" vertical="center"/>
    </xf>
    <xf numFmtId="0" fontId="53" fillId="7" borderId="44" xfId="0" applyNumberFormat="1" applyFont="1" applyFill="1" applyBorder="1" applyAlignment="1">
      <alignment vertical="center"/>
    </xf>
    <xf numFmtId="0" fontId="55" fillId="0" borderId="0" xfId="0" applyFont="1" applyFill="1" applyBorder="1" applyAlignment="1">
      <alignment horizontal="center" vertical="center"/>
    </xf>
    <xf numFmtId="0" fontId="53" fillId="6" borderId="42" xfId="0" applyFont="1" applyFill="1" applyBorder="1" applyAlignment="1">
      <alignment horizontal="right" vertical="center"/>
    </xf>
    <xf numFmtId="0" fontId="54" fillId="0" borderId="0" xfId="0" applyFont="1" applyFill="1" applyBorder="1" applyAlignment="1">
      <alignment horizontal="center" vertical="center"/>
    </xf>
    <xf numFmtId="0" fontId="53" fillId="6" borderId="36" xfId="0" applyFont="1" applyFill="1" applyBorder="1" applyAlignment="1">
      <alignment horizontal="right" vertical="center"/>
    </xf>
    <xf numFmtId="0" fontId="51" fillId="6" borderId="36" xfId="0" applyNumberFormat="1" applyFont="1" applyFill="1" applyBorder="1" applyAlignment="1">
      <alignment horizontal="right" vertical="center"/>
    </xf>
    <xf numFmtId="0" fontId="51" fillId="6" borderId="44" xfId="8" applyNumberFormat="1" applyFont="1" applyFill="1" applyBorder="1" applyAlignment="1">
      <alignment horizontal="right" vertical="center"/>
    </xf>
    <xf numFmtId="0" fontId="53" fillId="6" borderId="44" xfId="8" applyNumberFormat="1" applyFont="1" applyFill="1" applyBorder="1" applyAlignment="1">
      <alignment vertical="center"/>
    </xf>
    <xf numFmtId="0" fontId="53" fillId="6" borderId="16" xfId="0" applyFont="1" applyFill="1" applyBorder="1" applyAlignment="1">
      <alignment horizontal="right" vertical="center"/>
    </xf>
    <xf numFmtId="0" fontId="50" fillId="7" borderId="14" xfId="0" applyNumberFormat="1" applyFont="1" applyFill="1" applyBorder="1" applyAlignment="1">
      <alignment vertical="center"/>
    </xf>
    <xf numFmtId="0" fontId="53" fillId="6" borderId="44" xfId="0" applyFont="1" applyFill="1" applyBorder="1" applyAlignment="1">
      <alignment horizontal="center" vertical="center"/>
    </xf>
    <xf numFmtId="0" fontId="53" fillId="7" borderId="55" xfId="0" applyFont="1" applyFill="1" applyBorder="1" applyAlignment="1">
      <alignment horizontal="left" vertical="center"/>
    </xf>
    <xf numFmtId="0" fontId="53" fillId="7" borderId="52" xfId="0" applyNumberFormat="1" applyFont="1" applyFill="1" applyBorder="1" applyAlignment="1">
      <alignment vertical="center"/>
    </xf>
    <xf numFmtId="0" fontId="50" fillId="7" borderId="44" xfId="0" applyFont="1" applyFill="1" applyBorder="1" applyAlignment="1">
      <alignment horizontal="left" vertical="center"/>
    </xf>
    <xf numFmtId="0" fontId="50" fillId="7" borderId="37" xfId="0" applyNumberFormat="1" applyFont="1" applyFill="1" applyBorder="1" applyAlignment="1">
      <alignment horizontal="center" vertical="center"/>
    </xf>
    <xf numFmtId="0" fontId="52" fillId="6" borderId="0" xfId="0" applyFont="1" applyFill="1" applyBorder="1" applyAlignment="1">
      <alignment horizontal="center"/>
    </xf>
    <xf numFmtId="0" fontId="51" fillId="0" borderId="0" xfId="0" applyFont="1" applyAlignment="1">
      <alignment vertical="center"/>
    </xf>
    <xf numFmtId="0" fontId="52" fillId="7" borderId="21" xfId="0" applyFont="1" applyFill="1" applyBorder="1" applyAlignment="1">
      <alignment vertical="center"/>
    </xf>
    <xf numFmtId="0" fontId="50" fillId="7" borderId="85" xfId="0" applyNumberFormat="1" applyFont="1" applyFill="1" applyBorder="1" applyAlignment="1">
      <alignment horizontal="center" vertical="center"/>
    </xf>
    <xf numFmtId="0" fontId="51" fillId="0" borderId="0" xfId="0" applyFont="1" applyAlignment="1"/>
    <xf numFmtId="0" fontId="51" fillId="0" borderId="0" xfId="0" applyNumberFormat="1" applyFont="1" applyAlignment="1"/>
    <xf numFmtId="0" fontId="49" fillId="0" borderId="0" xfId="0" applyFont="1" applyBorder="1"/>
    <xf numFmtId="0" fontId="52" fillId="0" borderId="0" xfId="0" applyFont="1"/>
    <xf numFmtId="0" fontId="51" fillId="0" borderId="0" xfId="0" applyFont="1" applyAlignment="1">
      <alignment horizontal="center"/>
    </xf>
    <xf numFmtId="0" fontId="51" fillId="0" borderId="0" xfId="0" applyNumberFormat="1" applyFont="1" applyAlignment="1">
      <alignment horizontal="center"/>
    </xf>
    <xf numFmtId="0" fontId="51" fillId="6" borderId="0" xfId="0" applyFont="1" applyFill="1" applyAlignment="1">
      <alignment horizontal="center"/>
    </xf>
    <xf numFmtId="0" fontId="52" fillId="0" borderId="52" xfId="0" applyFont="1" applyBorder="1" applyAlignment="1">
      <alignment horizontal="center"/>
    </xf>
    <xf numFmtId="14" fontId="51" fillId="0" borderId="0" xfId="0" applyNumberFormat="1" applyFont="1"/>
    <xf numFmtId="0" fontId="49" fillId="0" borderId="0" xfId="0" applyNumberFormat="1" applyFont="1"/>
    <xf numFmtId="1" fontId="38" fillId="0" borderId="0" xfId="0" applyNumberFormat="1" applyFont="1" applyBorder="1" applyAlignment="1">
      <alignment horizontal="center" vertical="center" wrapText="1"/>
    </xf>
    <xf numFmtId="0" fontId="57" fillId="0" borderId="0" xfId="0" applyFont="1" applyAlignment="1">
      <alignment horizontal="center" vertical="center"/>
    </xf>
    <xf numFmtId="2" fontId="38"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49" fontId="40" fillId="15" borderId="36" xfId="0" applyNumberFormat="1" applyFont="1" applyFill="1" applyBorder="1" applyAlignment="1">
      <alignment horizontal="center" vertical="center" wrapText="1"/>
    </xf>
    <xf numFmtId="0" fontId="40" fillId="15" borderId="36" xfId="0" applyFont="1" applyFill="1" applyBorder="1" applyAlignment="1">
      <alignment horizontal="center" vertical="center"/>
    </xf>
    <xf numFmtId="1" fontId="40" fillId="15" borderId="36" xfId="0" applyNumberFormat="1" applyFont="1" applyFill="1" applyBorder="1" applyAlignment="1">
      <alignment horizontal="center" vertical="center"/>
    </xf>
    <xf numFmtId="49" fontId="29" fillId="15" borderId="36" xfId="0" applyNumberFormat="1" applyFont="1" applyFill="1" applyBorder="1" applyAlignment="1">
      <alignment horizontal="center" vertical="center" wrapText="1"/>
    </xf>
    <xf numFmtId="49" fontId="38" fillId="6" borderId="36" xfId="0" applyNumberFormat="1" applyFont="1" applyFill="1" applyBorder="1" applyAlignment="1">
      <alignment horizontal="center" vertical="center" wrapText="1"/>
    </xf>
    <xf numFmtId="0" fontId="38" fillId="6" borderId="36" xfId="0" applyFont="1" applyFill="1" applyBorder="1" applyAlignment="1">
      <alignment horizontal="center" vertical="center" wrapText="1"/>
    </xf>
    <xf numFmtId="2" fontId="38" fillId="6" borderId="36" xfId="0" applyNumberFormat="1" applyFont="1" applyFill="1" applyBorder="1" applyAlignment="1">
      <alignment horizontal="center" vertical="center" wrapText="1"/>
    </xf>
    <xf numFmtId="2" fontId="38" fillId="6" borderId="16" xfId="0" applyNumberFormat="1" applyFont="1" applyFill="1" applyBorder="1" applyAlignment="1">
      <alignment horizontal="center" vertical="center" wrapText="1"/>
    </xf>
    <xf numFmtId="0" fontId="38" fillId="16" borderId="36" xfId="0" applyFont="1" applyFill="1" applyBorder="1" applyAlignment="1">
      <alignment horizontal="center" vertical="center" wrapText="1"/>
    </xf>
    <xf numFmtId="2" fontId="38" fillId="16" borderId="36" xfId="0" applyNumberFormat="1" applyFont="1" applyFill="1" applyBorder="1" applyAlignment="1">
      <alignment horizontal="center" vertical="center" wrapText="1"/>
    </xf>
    <xf numFmtId="3" fontId="38" fillId="16" borderId="36" xfId="0" applyNumberFormat="1" applyFont="1" applyFill="1" applyBorder="1" applyAlignment="1">
      <alignment horizontal="center" vertical="center" wrapText="1"/>
    </xf>
    <xf numFmtId="49" fontId="38" fillId="0" borderId="36" xfId="0" applyNumberFormat="1" applyFont="1" applyBorder="1" applyAlignment="1">
      <alignment horizontal="center" vertical="center"/>
    </xf>
    <xf numFmtId="0" fontId="38" fillId="0" borderId="36" xfId="0" applyFont="1" applyBorder="1" applyAlignment="1">
      <alignment horizontal="center" vertical="center"/>
    </xf>
    <xf numFmtId="164" fontId="38" fillId="0" borderId="36" xfId="0" applyNumberFormat="1" applyFont="1" applyBorder="1" applyAlignment="1">
      <alignment horizontal="center" vertical="center"/>
    </xf>
    <xf numFmtId="2" fontId="57" fillId="0" borderId="36" xfId="0" applyNumberFormat="1" applyFont="1" applyBorder="1" applyAlignment="1">
      <alignment horizontal="center" vertical="center"/>
    </xf>
    <xf numFmtId="1" fontId="57" fillId="0" borderId="36" xfId="0" applyNumberFormat="1" applyFont="1" applyBorder="1" applyAlignment="1">
      <alignment horizontal="center" vertical="center"/>
    </xf>
    <xf numFmtId="164" fontId="38" fillId="16" borderId="36" xfId="0" applyNumberFormat="1" applyFont="1" applyFill="1" applyBorder="1" applyAlignment="1">
      <alignment horizontal="center" vertical="center"/>
    </xf>
    <xf numFmtId="2" fontId="57" fillId="16" borderId="36" xfId="0" applyNumberFormat="1" applyFont="1" applyFill="1" applyBorder="1" applyAlignment="1">
      <alignment horizontal="center" vertical="center"/>
    </xf>
    <xf numFmtId="1" fontId="57" fillId="16" borderId="36" xfId="0" applyNumberFormat="1" applyFont="1" applyFill="1" applyBorder="1" applyAlignment="1">
      <alignment horizontal="center" vertical="center"/>
    </xf>
    <xf numFmtId="170" fontId="38" fillId="0" borderId="36" xfId="0" applyNumberFormat="1" applyFont="1" applyBorder="1" applyAlignment="1">
      <alignment horizontal="center" vertical="center"/>
    </xf>
    <xf numFmtId="0" fontId="57" fillId="0" borderId="36" xfId="0" applyFont="1" applyBorder="1" applyAlignment="1">
      <alignment horizontal="center" vertical="center"/>
    </xf>
    <xf numFmtId="170" fontId="38" fillId="16" borderId="36" xfId="0" applyNumberFormat="1" applyFont="1" applyFill="1" applyBorder="1" applyAlignment="1">
      <alignment horizontal="center" vertical="center"/>
    </xf>
    <xf numFmtId="0" fontId="38" fillId="16" borderId="36" xfId="0" applyFont="1" applyFill="1" applyBorder="1" applyAlignment="1">
      <alignment horizontal="right" vertical="center"/>
    </xf>
    <xf numFmtId="0" fontId="57" fillId="16" borderId="0" xfId="0" applyFont="1" applyFill="1" applyAlignment="1">
      <alignment horizontal="center" vertical="center"/>
    </xf>
    <xf numFmtId="0" fontId="38" fillId="16" borderId="36" xfId="0" applyFont="1" applyFill="1" applyBorder="1" applyAlignment="1">
      <alignment horizontal="center" vertical="center"/>
    </xf>
    <xf numFmtId="0" fontId="38" fillId="0" borderId="36" xfId="0" applyFont="1" applyBorder="1" applyAlignment="1">
      <alignment horizontal="right" vertical="center"/>
    </xf>
    <xf numFmtId="0" fontId="38" fillId="0" borderId="16" xfId="0" applyFont="1" applyBorder="1" applyAlignment="1">
      <alignment vertical="center" wrapText="1"/>
    </xf>
    <xf numFmtId="1" fontId="57" fillId="6" borderId="0" xfId="0" applyNumberFormat="1" applyFont="1" applyFill="1" applyAlignment="1">
      <alignment horizontal="center" vertical="center"/>
    </xf>
    <xf numFmtId="0" fontId="57" fillId="6" borderId="0" xfId="0" applyFont="1" applyFill="1" applyAlignment="1">
      <alignment horizontal="center" vertical="center"/>
    </xf>
    <xf numFmtId="49" fontId="38" fillId="16" borderId="36" xfId="0" applyNumberFormat="1" applyFont="1" applyFill="1" applyBorder="1" applyAlignment="1">
      <alignment horizontal="center" vertical="center"/>
    </xf>
    <xf numFmtId="0" fontId="57" fillId="16" borderId="36" xfId="0" applyFont="1" applyFill="1" applyBorder="1" applyAlignment="1">
      <alignment vertical="center" wrapText="1"/>
    </xf>
    <xf numFmtId="0" fontId="40" fillId="16" borderId="36" xfId="0" applyFont="1" applyFill="1" applyBorder="1" applyAlignment="1">
      <alignment horizontal="center" vertical="center"/>
    </xf>
    <xf numFmtId="0" fontId="40" fillId="16" borderId="36" xfId="0" applyFont="1" applyFill="1" applyBorder="1" applyAlignment="1">
      <alignment horizontal="center" vertical="center" wrapText="1"/>
    </xf>
    <xf numFmtId="2" fontId="58" fillId="16" borderId="36" xfId="0" applyNumberFormat="1" applyFont="1" applyFill="1" applyBorder="1" applyAlignment="1">
      <alignment horizontal="center" vertical="center"/>
    </xf>
    <xf numFmtId="0" fontId="38" fillId="15" borderId="36" xfId="0" applyFont="1" applyFill="1" applyBorder="1" applyAlignment="1">
      <alignment horizontal="center" vertical="center" wrapText="1"/>
    </xf>
    <xf numFmtId="49" fontId="38" fillId="0" borderId="36" xfId="0" applyNumberFormat="1" applyFont="1" applyBorder="1" applyAlignment="1">
      <alignment vertical="center" wrapText="1"/>
    </xf>
    <xf numFmtId="49" fontId="38" fillId="0" borderId="36" xfId="0" applyNumberFormat="1" applyFont="1" applyBorder="1" applyAlignment="1">
      <alignment horizontal="center" vertical="center" wrapText="1"/>
    </xf>
    <xf numFmtId="0" fontId="40" fillId="0" borderId="36" xfId="0" applyFont="1" applyBorder="1" applyAlignment="1">
      <alignment horizontal="center" vertical="center"/>
    </xf>
    <xf numFmtId="164" fontId="40" fillId="0" borderId="36" xfId="0" applyNumberFormat="1" applyFont="1" applyBorder="1" applyAlignment="1">
      <alignment horizontal="center" vertical="center"/>
    </xf>
    <xf numFmtId="2" fontId="58" fillId="0" borderId="36" xfId="0" applyNumberFormat="1" applyFont="1" applyBorder="1" applyAlignment="1">
      <alignment horizontal="center" vertical="center"/>
    </xf>
    <xf numFmtId="49" fontId="38" fillId="16" borderId="36" xfId="0" applyNumberFormat="1" applyFont="1" applyFill="1" applyBorder="1" applyAlignment="1">
      <alignment vertical="center" wrapText="1"/>
    </xf>
    <xf numFmtId="49" fontId="38" fillId="16" borderId="36" xfId="0" applyNumberFormat="1" applyFont="1" applyFill="1" applyBorder="1" applyAlignment="1">
      <alignment horizontal="center" vertical="center" wrapText="1"/>
    </xf>
    <xf numFmtId="0" fontId="57" fillId="0" borderId="36" xfId="0" applyFont="1" applyBorder="1" applyAlignment="1">
      <alignment horizontal="center" vertical="center" wrapText="1"/>
    </xf>
    <xf numFmtId="0" fontId="38" fillId="0" borderId="36" xfId="0" applyFont="1" applyBorder="1" applyAlignment="1">
      <alignment horizontal="center" vertical="center" wrapText="1"/>
    </xf>
    <xf numFmtId="49" fontId="38" fillId="15" borderId="36" xfId="0" applyNumberFormat="1" applyFont="1" applyFill="1" applyBorder="1" applyAlignment="1">
      <alignment horizontal="center" vertical="center"/>
    </xf>
    <xf numFmtId="164" fontId="40" fillId="16" borderId="36" xfId="0" applyNumberFormat="1" applyFont="1" applyFill="1" applyBorder="1" applyAlignment="1">
      <alignment horizontal="center" vertical="center"/>
    </xf>
    <xf numFmtId="0" fontId="38" fillId="16" borderId="36" xfId="0" applyNumberFormat="1" applyFont="1" applyFill="1" applyBorder="1" applyAlignment="1">
      <alignment vertical="center" wrapText="1"/>
    </xf>
    <xf numFmtId="164" fontId="38" fillId="8" borderId="36" xfId="0" applyNumberFormat="1" applyFont="1" applyFill="1" applyBorder="1" applyAlignment="1">
      <alignment horizontal="center" vertical="center"/>
    </xf>
    <xf numFmtId="171" fontId="38" fillId="0" borderId="36" xfId="0" applyNumberFormat="1" applyFont="1" applyBorder="1" applyAlignment="1">
      <alignment horizontal="center" vertical="center"/>
    </xf>
    <xf numFmtId="171" fontId="38" fillId="16" borderId="36" xfId="0" applyNumberFormat="1" applyFont="1" applyFill="1" applyBorder="1" applyAlignment="1">
      <alignment horizontal="center" vertical="center"/>
    </xf>
    <xf numFmtId="49" fontId="38" fillId="6" borderId="36" xfId="0" applyNumberFormat="1" applyFont="1" applyFill="1" applyBorder="1" applyAlignment="1">
      <alignment horizontal="center" vertical="center"/>
    </xf>
    <xf numFmtId="0" fontId="38" fillId="6" borderId="36" xfId="0" applyFont="1" applyFill="1" applyBorder="1" applyAlignment="1">
      <alignment horizontal="center" vertical="center"/>
    </xf>
    <xf numFmtId="164" fontId="38" fillId="6" borderId="36" xfId="0" applyNumberFormat="1" applyFont="1" applyFill="1" applyBorder="1" applyAlignment="1">
      <alignment horizontal="center" vertical="center"/>
    </xf>
    <xf numFmtId="164" fontId="59" fillId="6" borderId="36" xfId="0" applyNumberFormat="1" applyFont="1" applyFill="1" applyBorder="1" applyAlignment="1">
      <alignment horizontal="center" vertical="center"/>
    </xf>
    <xf numFmtId="2" fontId="57" fillId="6" borderId="36" xfId="0" applyNumberFormat="1" applyFont="1" applyFill="1" applyBorder="1" applyAlignment="1">
      <alignment horizontal="center" vertical="center"/>
    </xf>
    <xf numFmtId="1" fontId="57" fillId="6" borderId="36" xfId="0" applyNumberFormat="1" applyFont="1" applyFill="1" applyBorder="1" applyAlignment="1">
      <alignment horizontal="center" vertical="center"/>
    </xf>
    <xf numFmtId="0" fontId="57" fillId="6" borderId="36" xfId="0" applyFont="1" applyFill="1" applyBorder="1" applyAlignment="1">
      <alignment horizontal="center" vertical="center" wrapText="1"/>
    </xf>
    <xf numFmtId="164" fontId="59" fillId="16" borderId="36" xfId="0" applyNumberFormat="1" applyFont="1" applyFill="1" applyBorder="1" applyAlignment="1">
      <alignment horizontal="center" vertical="center"/>
    </xf>
    <xf numFmtId="0" fontId="38" fillId="6" borderId="36" xfId="0" applyFont="1" applyFill="1" applyBorder="1" applyAlignment="1">
      <alignment horizontal="right" vertical="center"/>
    </xf>
    <xf numFmtId="1" fontId="57" fillId="0" borderId="0" xfId="0" applyNumberFormat="1" applyFont="1" applyAlignment="1">
      <alignment horizontal="center" vertical="center"/>
    </xf>
    <xf numFmtId="0" fontId="57" fillId="16" borderId="36" xfId="0" applyFont="1" applyFill="1" applyBorder="1" applyAlignment="1">
      <alignment horizontal="center" vertical="center"/>
    </xf>
    <xf numFmtId="2" fontId="60" fillId="16" borderId="36" xfId="0" applyNumberFormat="1" applyFont="1" applyFill="1" applyBorder="1" applyAlignment="1">
      <alignment horizontal="center" vertical="center"/>
    </xf>
    <xf numFmtId="0" fontId="57" fillId="0" borderId="0" xfId="0" applyFont="1" applyBorder="1" applyAlignment="1">
      <alignment horizontal="center" vertical="center"/>
    </xf>
    <xf numFmtId="49" fontId="57" fillId="0" borderId="36" xfId="0" applyNumberFormat="1" applyFont="1" applyBorder="1" applyAlignment="1">
      <alignment horizontal="center" vertical="center"/>
    </xf>
    <xf numFmtId="49" fontId="58" fillId="16" borderId="36" xfId="0" applyNumberFormat="1" applyFont="1" applyFill="1" applyBorder="1" applyAlignment="1">
      <alignment horizontal="center" vertical="center"/>
    </xf>
    <xf numFmtId="0" fontId="58" fillId="16" borderId="36" xfId="0" applyFont="1" applyFill="1" applyBorder="1" applyAlignment="1">
      <alignment horizontal="center" vertical="center"/>
    </xf>
    <xf numFmtId="1" fontId="58" fillId="16" borderId="36" xfId="0" applyNumberFormat="1" applyFont="1" applyFill="1" applyBorder="1" applyAlignment="1">
      <alignment horizontal="center" vertical="center"/>
    </xf>
    <xf numFmtId="49" fontId="57" fillId="0" borderId="0" xfId="0" applyNumberFormat="1" applyFont="1" applyBorder="1" applyAlignment="1">
      <alignment horizontal="center" vertical="center"/>
    </xf>
    <xf numFmtId="2" fontId="57" fillId="0" borderId="0" xfId="0" applyNumberFormat="1" applyFont="1" applyBorder="1" applyAlignment="1">
      <alignment horizontal="center" vertical="center"/>
    </xf>
    <xf numFmtId="1" fontId="57" fillId="0" borderId="0" xfId="0" applyNumberFormat="1" applyFont="1" applyBorder="1" applyAlignment="1">
      <alignment horizontal="center" vertical="center"/>
    </xf>
    <xf numFmtId="49" fontId="57" fillId="0" borderId="0" xfId="0" applyNumberFormat="1" applyFont="1" applyAlignment="1">
      <alignment horizontal="center" vertical="center"/>
    </xf>
    <xf numFmtId="2" fontId="57" fillId="0" borderId="0" xfId="0" applyNumberFormat="1" applyFont="1" applyAlignment="1">
      <alignment horizontal="center" vertical="center"/>
    </xf>
    <xf numFmtId="1" fontId="57" fillId="0" borderId="63" xfId="0" applyNumberFormat="1" applyFont="1" applyBorder="1" applyAlignment="1">
      <alignment horizontal="center" vertical="center"/>
    </xf>
    <xf numFmtId="166" fontId="9" fillId="5" borderId="82" xfId="0" applyNumberFormat="1" applyFont="1" applyFill="1" applyBorder="1" applyAlignment="1">
      <alignment horizontal="center" vertical="top"/>
    </xf>
    <xf numFmtId="166" fontId="2" fillId="6" borderId="11" xfId="0" applyNumberFormat="1" applyFont="1" applyFill="1" applyBorder="1" applyAlignment="1">
      <alignment horizontal="center" vertical="top" wrapText="1"/>
    </xf>
    <xf numFmtId="166" fontId="11" fillId="6" borderId="55" xfId="0" applyNumberFormat="1" applyFont="1" applyFill="1" applyBorder="1" applyAlignment="1">
      <alignment horizontal="center" vertical="top" wrapText="1"/>
    </xf>
    <xf numFmtId="166" fontId="11" fillId="6" borderId="57" xfId="0" applyNumberFormat="1"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65"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61" xfId="0" applyFont="1" applyFill="1" applyBorder="1" applyAlignment="1">
      <alignment horizontal="center" vertical="top" wrapText="1"/>
    </xf>
    <xf numFmtId="3" fontId="2" fillId="0" borderId="61" xfId="0" applyNumberFormat="1" applyFont="1" applyFill="1" applyBorder="1" applyAlignment="1">
      <alignment horizontal="center" vertical="top" wrapText="1"/>
    </xf>
    <xf numFmtId="0" fontId="2" fillId="0" borderId="29" xfId="0" applyFont="1" applyFill="1" applyBorder="1" applyAlignment="1">
      <alignment horizontal="left" vertical="top" wrapText="1"/>
    </xf>
    <xf numFmtId="0" fontId="2" fillId="6" borderId="45" xfId="0" applyFont="1" applyFill="1" applyBorder="1" applyAlignment="1">
      <alignment horizontal="center" vertical="top" wrapText="1"/>
    </xf>
    <xf numFmtId="0" fontId="2" fillId="6" borderId="18"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33" xfId="0" applyFont="1" applyFill="1" applyBorder="1" applyAlignment="1">
      <alignment horizontal="center" vertical="top" wrapText="1"/>
    </xf>
    <xf numFmtId="0" fontId="2" fillId="0" borderId="53" xfId="0" applyFont="1" applyFill="1" applyBorder="1" applyAlignment="1">
      <alignment horizontal="center" vertical="top" wrapText="1"/>
    </xf>
    <xf numFmtId="0" fontId="2" fillId="0" borderId="50" xfId="0" applyFont="1" applyFill="1" applyBorder="1" applyAlignment="1">
      <alignment horizontal="center" vertical="top" wrapText="1"/>
    </xf>
    <xf numFmtId="0" fontId="2" fillId="0" borderId="51"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20" xfId="0" applyFont="1" applyFill="1" applyBorder="1" applyAlignment="1">
      <alignment horizontal="center" vertical="top" wrapText="1"/>
    </xf>
    <xf numFmtId="3" fontId="2" fillId="0" borderId="33" xfId="0" applyNumberFormat="1" applyFont="1" applyFill="1" applyBorder="1" applyAlignment="1">
      <alignment horizontal="left" vertical="top" wrapText="1"/>
    </xf>
    <xf numFmtId="3" fontId="2" fillId="0" borderId="2" xfId="0" applyNumberFormat="1" applyFont="1" applyFill="1" applyBorder="1" applyAlignment="1">
      <alignment horizontal="left" vertical="top" wrapText="1"/>
    </xf>
    <xf numFmtId="3" fontId="2" fillId="8" borderId="48" xfId="0" applyNumberFormat="1" applyFont="1" applyFill="1" applyBorder="1" applyAlignment="1">
      <alignment horizontal="center" vertical="top"/>
    </xf>
    <xf numFmtId="3" fontId="2" fillId="0" borderId="3" xfId="0" applyNumberFormat="1" applyFont="1" applyFill="1" applyBorder="1" applyAlignment="1">
      <alignment horizontal="center" vertical="top"/>
    </xf>
    <xf numFmtId="3" fontId="2" fillId="6" borderId="56" xfId="0" applyNumberFormat="1" applyFont="1" applyFill="1" applyBorder="1" applyAlignment="1">
      <alignment horizontal="center" vertical="top" wrapText="1"/>
    </xf>
    <xf numFmtId="3" fontId="2" fillId="6" borderId="67" xfId="0" applyNumberFormat="1" applyFont="1" applyFill="1" applyBorder="1" applyAlignment="1">
      <alignment horizontal="center" vertical="top" wrapText="1"/>
    </xf>
    <xf numFmtId="166" fontId="2" fillId="6" borderId="0" xfId="0" applyNumberFormat="1" applyFont="1" applyFill="1" applyAlignment="1">
      <alignment horizontal="center" vertical="top"/>
    </xf>
    <xf numFmtId="166" fontId="8" fillId="6" borderId="0" xfId="0" applyNumberFormat="1" applyFont="1" applyFill="1" applyAlignment="1">
      <alignment horizontal="center" vertical="top"/>
    </xf>
    <xf numFmtId="4" fontId="2" fillId="6" borderId="31" xfId="0" applyNumberFormat="1" applyFont="1" applyFill="1" applyBorder="1" applyAlignment="1">
      <alignment horizontal="center" vertical="top"/>
    </xf>
    <xf numFmtId="166" fontId="2" fillId="6" borderId="29" xfId="0" applyNumberFormat="1" applyFont="1" applyFill="1" applyBorder="1" applyAlignment="1">
      <alignment horizontal="center" vertical="center" wrapText="1"/>
    </xf>
    <xf numFmtId="3" fontId="2" fillId="6" borderId="22" xfId="0" applyNumberFormat="1" applyFont="1" applyFill="1" applyBorder="1" applyAlignment="1">
      <alignment vertical="top"/>
    </xf>
    <xf numFmtId="167" fontId="9" fillId="5" borderId="26" xfId="0" applyNumberFormat="1" applyFont="1" applyFill="1" applyBorder="1" applyAlignment="1">
      <alignment horizontal="center" vertical="top"/>
    </xf>
    <xf numFmtId="166" fontId="9" fillId="5" borderId="26" xfId="0" applyNumberFormat="1" applyFont="1" applyFill="1" applyBorder="1" applyAlignment="1">
      <alignment horizontal="center" vertical="top"/>
    </xf>
    <xf numFmtId="49" fontId="38" fillId="6" borderId="16" xfId="0" applyNumberFormat="1" applyFont="1" applyFill="1" applyBorder="1" applyAlignment="1">
      <alignment horizontal="center" vertical="center" wrapText="1"/>
    </xf>
    <xf numFmtId="49" fontId="38" fillId="6" borderId="10" xfId="0" applyNumberFormat="1" applyFont="1" applyFill="1" applyBorder="1" applyAlignment="1">
      <alignment horizontal="center" vertical="center" wrapText="1"/>
    </xf>
    <xf numFmtId="0" fontId="38" fillId="6" borderId="16" xfId="0" applyFont="1" applyFill="1" applyBorder="1" applyAlignment="1">
      <alignment horizontal="center" vertical="center" wrapText="1"/>
    </xf>
    <xf numFmtId="0" fontId="38" fillId="6" borderId="10" xfId="0" applyFont="1" applyFill="1" applyBorder="1" applyAlignment="1">
      <alignment horizontal="center" vertical="center" wrapText="1"/>
    </xf>
    <xf numFmtId="0" fontId="38" fillId="0" borderId="0" xfId="0" applyFont="1" applyAlignment="1">
      <alignment horizontal="center" vertical="center" wrapText="1"/>
    </xf>
    <xf numFmtId="0" fontId="38" fillId="0" borderId="16" xfId="0" applyFont="1" applyBorder="1" applyAlignment="1">
      <alignment horizontal="center" vertical="center"/>
    </xf>
    <xf numFmtId="167" fontId="9" fillId="7" borderId="75" xfId="0" applyNumberFormat="1" applyFont="1" applyFill="1" applyBorder="1" applyAlignment="1">
      <alignment horizontal="center" vertical="top" wrapText="1"/>
    </xf>
    <xf numFmtId="166" fontId="2" fillId="6" borderId="34" xfId="0" applyNumberFormat="1" applyFont="1" applyFill="1" applyBorder="1" applyAlignment="1">
      <alignment horizontal="center" vertical="top" wrapText="1"/>
    </xf>
    <xf numFmtId="167" fontId="2" fillId="6" borderId="71" xfId="0" applyNumberFormat="1" applyFont="1" applyFill="1" applyBorder="1" applyAlignment="1">
      <alignment horizontal="center" vertical="top" wrapText="1"/>
    </xf>
    <xf numFmtId="166" fontId="2" fillId="0" borderId="74" xfId="0" applyNumberFormat="1" applyFont="1" applyFill="1" applyBorder="1" applyAlignment="1">
      <alignment horizontal="center" vertical="top"/>
    </xf>
    <xf numFmtId="167" fontId="9" fillId="7" borderId="75" xfId="0" applyNumberFormat="1" applyFont="1" applyFill="1" applyBorder="1" applyAlignment="1">
      <alignment horizontal="center" vertical="top"/>
    </xf>
    <xf numFmtId="166" fontId="2" fillId="0" borderId="71" xfId="0" applyNumberFormat="1" applyFont="1" applyFill="1" applyBorder="1" applyAlignment="1">
      <alignment horizontal="center" vertical="top"/>
    </xf>
    <xf numFmtId="166" fontId="2" fillId="0" borderId="63" xfId="0" applyNumberFormat="1" applyFont="1" applyFill="1" applyBorder="1" applyAlignment="1">
      <alignment horizontal="center" vertical="top"/>
    </xf>
    <xf numFmtId="166" fontId="2" fillId="0" borderId="34" xfId="0" applyNumberFormat="1" applyFont="1" applyFill="1" applyBorder="1" applyAlignment="1">
      <alignment horizontal="center" vertical="top" wrapText="1"/>
    </xf>
    <xf numFmtId="166" fontId="9" fillId="7" borderId="75" xfId="0" applyNumberFormat="1" applyFont="1" applyFill="1" applyBorder="1" applyAlignment="1">
      <alignment horizontal="center" vertical="top" wrapText="1"/>
    </xf>
    <xf numFmtId="167" fontId="9" fillId="7" borderId="45" xfId="0" applyNumberFormat="1" applyFont="1" applyFill="1" applyBorder="1" applyAlignment="1">
      <alignment horizontal="center" vertical="top" wrapText="1"/>
    </xf>
    <xf numFmtId="166" fontId="2" fillId="6" borderId="2" xfId="0" applyNumberFormat="1" applyFont="1" applyFill="1" applyBorder="1" applyAlignment="1">
      <alignment horizontal="center" vertical="top" wrapText="1"/>
    </xf>
    <xf numFmtId="166" fontId="2" fillId="6" borderId="45" xfId="0" applyNumberFormat="1" applyFont="1" applyFill="1" applyBorder="1" applyAlignment="1">
      <alignment horizontal="center" vertical="top" wrapText="1"/>
    </xf>
    <xf numFmtId="167" fontId="9" fillId="7" borderId="53" xfId="0" applyNumberFormat="1" applyFont="1" applyFill="1" applyBorder="1" applyAlignment="1">
      <alignment horizontal="center" vertical="top" wrapText="1"/>
    </xf>
    <xf numFmtId="167" fontId="2" fillId="6" borderId="2" xfId="0" applyNumberFormat="1" applyFont="1" applyFill="1" applyBorder="1" applyAlignment="1">
      <alignment horizontal="center" vertical="top" wrapText="1"/>
    </xf>
    <xf numFmtId="166" fontId="2" fillId="6" borderId="33" xfId="0" applyNumberFormat="1" applyFont="1" applyFill="1" applyBorder="1" applyAlignment="1">
      <alignment horizontal="center" vertical="top"/>
    </xf>
    <xf numFmtId="166" fontId="2" fillId="6" borderId="2" xfId="0" applyNumberFormat="1" applyFont="1" applyFill="1" applyBorder="1" applyAlignment="1">
      <alignment horizontal="center" vertical="top"/>
    </xf>
    <xf numFmtId="3" fontId="9" fillId="6" borderId="13" xfId="0" applyNumberFormat="1" applyFont="1" applyFill="1" applyBorder="1" applyAlignment="1">
      <alignment horizontal="center" vertical="top" wrapText="1"/>
    </xf>
    <xf numFmtId="3" fontId="9" fillId="6" borderId="12" xfId="0" applyNumberFormat="1" applyFont="1" applyFill="1" applyBorder="1" applyAlignment="1">
      <alignment vertical="top" wrapText="1"/>
    </xf>
    <xf numFmtId="0" fontId="32" fillId="6" borderId="0" xfId="6" applyFont="1" applyFill="1" applyBorder="1" applyAlignment="1" applyProtection="1">
      <alignment horizontal="center" vertical="center" wrapText="1"/>
      <protection locked="0"/>
    </xf>
    <xf numFmtId="0" fontId="6" fillId="6" borderId="0" xfId="6" applyFont="1" applyFill="1" applyBorder="1" applyAlignment="1" applyProtection="1">
      <alignment horizontal="center" vertical="center" wrapText="1"/>
      <protection locked="0"/>
    </xf>
    <xf numFmtId="0" fontId="34" fillId="6" borderId="68" xfId="6" applyFont="1" applyFill="1" applyBorder="1" applyAlignment="1" applyProtection="1">
      <alignment horizontal="center" vertical="center" wrapText="1"/>
    </xf>
    <xf numFmtId="0" fontId="8" fillId="6" borderId="0" xfId="6" applyFont="1" applyFill="1" applyBorder="1" applyAlignment="1" applyProtection="1">
      <alignment horizontal="center" vertical="center" wrapText="1"/>
      <protection locked="0"/>
    </xf>
    <xf numFmtId="0" fontId="8" fillId="0" borderId="0" xfId="7" applyFont="1" applyFill="1" applyBorder="1" applyAlignment="1">
      <alignment horizontal="left" vertical="center"/>
    </xf>
    <xf numFmtId="0" fontId="3" fillId="6" borderId="68" xfId="6" applyFont="1" applyFill="1" applyBorder="1" applyAlignment="1" applyProtection="1">
      <protection locked="0"/>
    </xf>
    <xf numFmtId="0" fontId="35" fillId="17" borderId="36" xfId="6" applyFont="1" applyFill="1" applyBorder="1" applyAlignment="1" applyProtection="1">
      <alignment horizontal="center" vertical="center" wrapText="1"/>
    </xf>
    <xf numFmtId="0" fontId="35" fillId="17" borderId="36" xfId="6" applyFont="1" applyFill="1" applyBorder="1" applyAlignment="1" applyProtection="1">
      <alignment horizontal="center" vertical="center" wrapText="1"/>
      <protection locked="0"/>
    </xf>
    <xf numFmtId="0" fontId="35" fillId="17" borderId="36" xfId="6" applyFont="1" applyFill="1" applyBorder="1" applyAlignment="1" applyProtection="1">
      <alignment horizontal="left" vertical="center" wrapText="1"/>
      <protection locked="0"/>
    </xf>
    <xf numFmtId="3" fontId="35" fillId="17" borderId="36" xfId="7" applyNumberFormat="1" applyFont="1" applyFill="1" applyBorder="1" applyAlignment="1" applyProtection="1">
      <alignment horizontal="center" vertical="center" wrapText="1"/>
    </xf>
    <xf numFmtId="4" fontId="35" fillId="17" borderId="36" xfId="6" applyNumberFormat="1" applyFont="1" applyFill="1" applyBorder="1" applyAlignment="1" applyProtection="1">
      <alignment horizontal="center" vertical="center" wrapText="1"/>
    </xf>
    <xf numFmtId="4" fontId="35" fillId="17" borderId="36" xfId="6" applyNumberFormat="1" applyFont="1" applyFill="1" applyBorder="1" applyAlignment="1" applyProtection="1">
      <alignment horizontal="right" vertical="center" wrapText="1"/>
    </xf>
    <xf numFmtId="3" fontId="38" fillId="6" borderId="36" xfId="7" applyNumberFormat="1" applyFont="1" applyFill="1" applyBorder="1" applyAlignment="1" applyProtection="1">
      <alignment horizontal="center" vertical="center" wrapText="1"/>
    </xf>
    <xf numFmtId="4" fontId="38" fillId="6" borderId="36" xfId="6" applyNumberFormat="1" applyFont="1" applyFill="1" applyBorder="1" applyAlignment="1" applyProtection="1">
      <alignment horizontal="center" vertical="center" wrapText="1"/>
    </xf>
    <xf numFmtId="4" fontId="38" fillId="17" borderId="36" xfId="6" applyNumberFormat="1" applyFont="1" applyFill="1" applyBorder="1" applyAlignment="1" applyProtection="1">
      <alignment horizontal="center" vertical="center" wrapText="1"/>
    </xf>
    <xf numFmtId="0" fontId="11" fillId="6" borderId="36" xfId="6" applyFont="1" applyFill="1" applyBorder="1" applyAlignment="1" applyProtection="1">
      <alignment horizontal="right" vertical="center" wrapText="1"/>
      <protection locked="0"/>
    </xf>
    <xf numFmtId="4" fontId="37" fillId="17" borderId="36" xfId="6" applyNumberFormat="1" applyFont="1" applyFill="1" applyBorder="1" applyAlignment="1" applyProtection="1">
      <alignment horizontal="center" vertical="center" wrapText="1"/>
      <protection locked="0"/>
    </xf>
    <xf numFmtId="0" fontId="11" fillId="0" borderId="36" xfId="7" applyFont="1" applyBorder="1" applyAlignment="1" applyProtection="1">
      <alignment horizontal="right" vertical="center" wrapText="1"/>
      <protection locked="0"/>
    </xf>
    <xf numFmtId="0" fontId="40" fillId="17" borderId="36" xfId="7" applyFont="1" applyFill="1" applyBorder="1" applyAlignment="1" applyProtection="1">
      <alignment horizontal="center" vertical="center" wrapText="1"/>
      <protection locked="0"/>
    </xf>
    <xf numFmtId="0" fontId="40" fillId="17" borderId="36" xfId="7" applyFont="1" applyFill="1" applyBorder="1" applyAlignment="1" applyProtection="1">
      <alignment vertical="center" wrapText="1"/>
      <protection locked="0"/>
    </xf>
    <xf numFmtId="0" fontId="37" fillId="17" borderId="36" xfId="7" applyFont="1" applyFill="1" applyBorder="1" applyAlignment="1" applyProtection="1">
      <alignment vertical="center" wrapText="1"/>
      <protection locked="0"/>
    </xf>
    <xf numFmtId="2" fontId="37" fillId="17" borderId="36" xfId="7" applyNumberFormat="1" applyFont="1" applyFill="1" applyBorder="1" applyAlignment="1" applyProtection="1">
      <alignment vertical="center" wrapText="1"/>
      <protection locked="0"/>
    </xf>
    <xf numFmtId="3" fontId="37" fillId="17" borderId="36" xfId="7" applyNumberFormat="1" applyFont="1" applyFill="1" applyBorder="1" applyAlignment="1" applyProtection="1">
      <alignment horizontal="center" vertical="center" wrapText="1"/>
      <protection locked="0"/>
    </xf>
    <xf numFmtId="4" fontId="35" fillId="17" borderId="36" xfId="7" applyNumberFormat="1" applyFont="1" applyFill="1" applyBorder="1" applyAlignment="1" applyProtection="1">
      <alignment horizontal="center" vertical="center" wrapText="1"/>
      <protection locked="0"/>
    </xf>
    <xf numFmtId="4" fontId="35" fillId="17" borderId="36" xfId="7" applyNumberFormat="1" applyFont="1" applyFill="1" applyBorder="1" applyAlignment="1" applyProtection="1">
      <alignment horizontal="right" vertical="center" wrapText="1"/>
      <protection locked="0"/>
    </xf>
    <xf numFmtId="4" fontId="37" fillId="0" borderId="36" xfId="7" applyNumberFormat="1" applyFont="1" applyBorder="1" applyAlignment="1" applyProtection="1">
      <alignment horizontal="center" vertical="center" wrapText="1"/>
      <protection locked="0"/>
    </xf>
    <xf numFmtId="0" fontId="61" fillId="0" borderId="36" xfId="9" applyFont="1" applyBorder="1" applyAlignment="1">
      <alignment horizontal="right" wrapText="1"/>
    </xf>
    <xf numFmtId="0" fontId="1" fillId="0" borderId="36" xfId="9" applyBorder="1" applyAlignment="1">
      <alignment wrapText="1"/>
    </xf>
    <xf numFmtId="1" fontId="57" fillId="0" borderId="36" xfId="9" applyNumberFormat="1" applyFont="1" applyBorder="1" applyAlignment="1">
      <alignment horizontal="center" wrapText="1"/>
    </xf>
    <xf numFmtId="2" fontId="57" fillId="6" borderId="36" xfId="9" applyNumberFormat="1" applyFont="1" applyFill="1" applyBorder="1" applyAlignment="1">
      <alignment horizontal="center" wrapText="1"/>
    </xf>
    <xf numFmtId="2" fontId="57" fillId="17" borderId="36" xfId="9" applyNumberFormat="1" applyFont="1" applyFill="1" applyBorder="1" applyAlignment="1">
      <alignment horizontal="center" wrapText="1"/>
    </xf>
    <xf numFmtId="0" fontId="1" fillId="0" borderId="36" xfId="9" applyBorder="1"/>
    <xf numFmtId="1" fontId="57" fillId="0" borderId="36" xfId="9" applyNumberFormat="1" applyFont="1" applyBorder="1" applyAlignment="1">
      <alignment horizontal="center"/>
    </xf>
    <xf numFmtId="2" fontId="57" fillId="6" borderId="36" xfId="9" applyNumberFormat="1" applyFont="1" applyFill="1" applyBorder="1" applyAlignment="1">
      <alignment horizontal="center"/>
    </xf>
    <xf numFmtId="2" fontId="57" fillId="17" borderId="36" xfId="9" applyNumberFormat="1" applyFont="1" applyFill="1" applyBorder="1" applyAlignment="1">
      <alignment horizontal="center"/>
    </xf>
    <xf numFmtId="1" fontId="38" fillId="0" borderId="36" xfId="7" applyNumberFormat="1" applyFont="1" applyBorder="1" applyAlignment="1" applyProtection="1">
      <alignment horizontal="center" vertical="center" wrapText="1"/>
      <protection locked="0"/>
    </xf>
    <xf numFmtId="2" fontId="38" fillId="0" borderId="36" xfId="7" applyNumberFormat="1" applyFont="1" applyBorder="1" applyAlignment="1" applyProtection="1">
      <alignment horizontal="center" vertical="center" wrapText="1"/>
      <protection locked="0"/>
    </xf>
    <xf numFmtId="2" fontId="38" fillId="17" borderId="36" xfId="6" applyNumberFormat="1" applyFont="1" applyFill="1" applyBorder="1" applyAlignment="1" applyProtection="1">
      <alignment horizontal="center" vertical="center" wrapText="1"/>
      <protection locked="0"/>
    </xf>
    <xf numFmtId="0" fontId="8" fillId="6" borderId="36" xfId="6" applyFont="1" applyFill="1" applyBorder="1" applyProtection="1">
      <protection locked="0"/>
    </xf>
    <xf numFmtId="3" fontId="35" fillId="17" borderId="36" xfId="7" applyNumberFormat="1" applyFont="1" applyFill="1" applyBorder="1" applyAlignment="1" applyProtection="1">
      <alignment horizontal="center" vertical="center" wrapText="1"/>
      <protection locked="0"/>
    </xf>
    <xf numFmtId="4" fontId="37" fillId="17" borderId="36" xfId="7" applyNumberFormat="1" applyFont="1" applyFill="1" applyBorder="1" applyAlignment="1" applyProtection="1">
      <alignment horizontal="center" vertical="center" wrapText="1"/>
      <protection locked="0"/>
    </xf>
    <xf numFmtId="4" fontId="35" fillId="6" borderId="36" xfId="6" applyNumberFormat="1" applyFont="1" applyFill="1" applyBorder="1" applyAlignment="1" applyProtection="1">
      <alignment horizontal="center" vertical="center"/>
    </xf>
    <xf numFmtId="4" fontId="35" fillId="17" borderId="36" xfId="6" applyNumberFormat="1" applyFont="1" applyFill="1" applyBorder="1" applyAlignment="1" applyProtection="1">
      <alignment horizontal="center" vertical="center"/>
    </xf>
    <xf numFmtId="0" fontId="2" fillId="0" borderId="0" xfId="10" applyFont="1" applyFill="1" applyAlignment="1">
      <alignment vertical="center"/>
    </xf>
    <xf numFmtId="0" fontId="8" fillId="0" borderId="0" xfId="7" applyFont="1"/>
    <xf numFmtId="0" fontId="8" fillId="0" borderId="0" xfId="10" applyFont="1"/>
    <xf numFmtId="0" fontId="2" fillId="0" borderId="0" xfId="7" applyFont="1" applyFill="1" applyAlignment="1">
      <alignment vertical="center"/>
    </xf>
    <xf numFmtId="166" fontId="2" fillId="0" borderId="0" xfId="0" applyNumberFormat="1" applyFont="1" applyFill="1" applyBorder="1" applyAlignment="1">
      <alignment horizontal="right" vertical="top"/>
    </xf>
    <xf numFmtId="166" fontId="9" fillId="6" borderId="10" xfId="0" applyNumberFormat="1" applyFont="1" applyFill="1" applyBorder="1" applyAlignment="1">
      <alignment vertical="top" wrapText="1"/>
    </xf>
    <xf numFmtId="166" fontId="9" fillId="6" borderId="36" xfId="0" applyNumberFormat="1" applyFont="1" applyFill="1" applyBorder="1" applyAlignment="1">
      <alignment vertical="top" wrapText="1"/>
    </xf>
    <xf numFmtId="166" fontId="2" fillId="6" borderId="60" xfId="0" applyNumberFormat="1" applyFont="1" applyFill="1" applyBorder="1" applyAlignment="1">
      <alignment horizontal="center" vertical="top"/>
    </xf>
    <xf numFmtId="3" fontId="2" fillId="6" borderId="5" xfId="0" applyNumberFormat="1" applyFont="1" applyFill="1" applyBorder="1" applyAlignment="1">
      <alignment horizontal="center" vertical="center"/>
    </xf>
    <xf numFmtId="3" fontId="9" fillId="6" borderId="45" xfId="0" applyNumberFormat="1" applyFont="1" applyFill="1" applyBorder="1" applyAlignment="1">
      <alignment horizontal="center" vertical="top" wrapText="1"/>
    </xf>
    <xf numFmtId="3" fontId="2" fillId="0" borderId="52" xfId="0" applyNumberFormat="1" applyFont="1" applyBorder="1" applyAlignment="1">
      <alignment horizontal="left" vertical="top" wrapText="1"/>
    </xf>
    <xf numFmtId="166" fontId="2" fillId="6" borderId="44" xfId="0" applyNumberFormat="1" applyFont="1" applyFill="1" applyBorder="1" applyAlignment="1">
      <alignment horizontal="center" vertical="top"/>
    </xf>
    <xf numFmtId="4" fontId="16" fillId="7" borderId="75" xfId="0" applyNumberFormat="1" applyFont="1" applyFill="1" applyBorder="1" applyAlignment="1">
      <alignment horizontal="center" vertical="top" wrapText="1"/>
    </xf>
    <xf numFmtId="166" fontId="9" fillId="4" borderId="84" xfId="0" applyNumberFormat="1" applyFont="1" applyFill="1" applyBorder="1" applyAlignment="1">
      <alignment horizontal="center" vertical="top"/>
    </xf>
    <xf numFmtId="166" fontId="9" fillId="3" borderId="84" xfId="0" applyNumberFormat="1" applyFont="1" applyFill="1" applyBorder="1" applyAlignment="1">
      <alignment horizontal="center" vertical="top"/>
    </xf>
    <xf numFmtId="166" fontId="9" fillId="5" borderId="25" xfId="0" applyNumberFormat="1" applyFont="1" applyFill="1" applyBorder="1" applyAlignment="1">
      <alignment horizontal="center" vertical="top"/>
    </xf>
    <xf numFmtId="166" fontId="9" fillId="4" borderId="25" xfId="0" applyNumberFormat="1" applyFont="1" applyFill="1" applyBorder="1" applyAlignment="1">
      <alignment horizontal="center" vertical="top"/>
    </xf>
    <xf numFmtId="166" fontId="9" fillId="3" borderId="25" xfId="0" applyNumberFormat="1" applyFont="1" applyFill="1" applyBorder="1" applyAlignment="1">
      <alignment horizontal="center" vertical="top"/>
    </xf>
    <xf numFmtId="166" fontId="9" fillId="3" borderId="74" xfId="0" applyNumberFormat="1" applyFont="1" applyFill="1" applyBorder="1" applyAlignment="1">
      <alignment horizontal="center" vertical="top" wrapText="1"/>
    </xf>
    <xf numFmtId="166" fontId="9" fillId="3" borderId="33" xfId="0" applyNumberFormat="1" applyFont="1" applyFill="1" applyBorder="1" applyAlignment="1">
      <alignment horizontal="center" vertical="top" wrapText="1"/>
    </xf>
    <xf numFmtId="166" fontId="9" fillId="7" borderId="67" xfId="0" applyNumberFormat="1" applyFont="1" applyFill="1" applyBorder="1" applyAlignment="1">
      <alignment horizontal="center" vertical="top"/>
    </xf>
    <xf numFmtId="49" fontId="9" fillId="5" borderId="70" xfId="0" applyNumberFormat="1" applyFont="1" applyFill="1" applyBorder="1" applyAlignment="1">
      <alignment horizontal="center" vertical="top"/>
    </xf>
    <xf numFmtId="166" fontId="9" fillId="3" borderId="44" xfId="0" applyNumberFormat="1" applyFont="1" applyFill="1" applyBorder="1" applyAlignment="1">
      <alignment horizontal="center" vertical="top" wrapText="1"/>
    </xf>
    <xf numFmtId="3" fontId="2" fillId="0" borderId="31" xfId="0" applyNumberFormat="1" applyFont="1" applyFill="1" applyBorder="1" applyAlignment="1">
      <alignment vertical="top"/>
    </xf>
    <xf numFmtId="3" fontId="2" fillId="0" borderId="32" xfId="0" applyNumberFormat="1" applyFont="1" applyFill="1" applyBorder="1" applyAlignment="1">
      <alignment horizontal="center" vertical="top" wrapText="1"/>
    </xf>
    <xf numFmtId="166" fontId="9" fillId="0" borderId="36" xfId="0" applyNumberFormat="1" applyFont="1" applyFill="1" applyBorder="1" applyAlignment="1">
      <alignment horizontal="center" vertical="top" wrapText="1"/>
    </xf>
    <xf numFmtId="166" fontId="9" fillId="0" borderId="15" xfId="0" applyNumberFormat="1" applyFont="1" applyFill="1" applyBorder="1" applyAlignment="1">
      <alignment horizontal="center" vertical="top" wrapText="1"/>
    </xf>
    <xf numFmtId="166" fontId="2" fillId="12" borderId="55" xfId="3" applyNumberFormat="1" applyFont="1" applyFill="1" applyBorder="1" applyAlignment="1">
      <alignment horizontal="center" vertical="top"/>
    </xf>
    <xf numFmtId="166" fontId="2" fillId="12" borderId="35" xfId="3" applyNumberFormat="1" applyFont="1" applyFill="1" applyBorder="1" applyAlignment="1">
      <alignment horizontal="center" vertical="top"/>
    </xf>
    <xf numFmtId="166" fontId="2" fillId="12" borderId="86" xfId="3" applyNumberFormat="1" applyFont="1" applyFill="1" applyBorder="1" applyAlignment="1">
      <alignment horizontal="center" vertical="top"/>
    </xf>
    <xf numFmtId="0" fontId="2" fillId="6" borderId="14" xfId="0" applyFont="1" applyFill="1" applyBorder="1" applyAlignment="1">
      <alignment horizontal="left" vertical="top" wrapText="1"/>
    </xf>
    <xf numFmtId="0" fontId="2" fillId="6" borderId="52" xfId="0" applyFont="1" applyFill="1" applyBorder="1" applyAlignment="1">
      <alignment horizontal="left" vertical="top" wrapText="1"/>
    </xf>
    <xf numFmtId="49" fontId="2" fillId="6" borderId="9" xfId="0" applyNumberFormat="1" applyFont="1" applyFill="1" applyBorder="1" applyAlignment="1">
      <alignment horizontal="center" vertical="top"/>
    </xf>
    <xf numFmtId="3" fontId="2" fillId="0" borderId="68" xfId="0" applyNumberFormat="1" applyFont="1" applyFill="1" applyBorder="1" applyAlignment="1">
      <alignment horizontal="left" vertical="top" wrapText="1"/>
    </xf>
    <xf numFmtId="166" fontId="2" fillId="6" borderId="74" xfId="0" applyNumberFormat="1" applyFont="1" applyFill="1" applyBorder="1" applyAlignment="1">
      <alignment horizontal="center" vertical="top"/>
    </xf>
    <xf numFmtId="166" fontId="2" fillId="6" borderId="35" xfId="0" applyNumberFormat="1" applyFont="1" applyFill="1" applyBorder="1" applyAlignment="1">
      <alignment horizontal="center" vertical="top"/>
    </xf>
    <xf numFmtId="3" fontId="2" fillId="6" borderId="38" xfId="2" applyNumberFormat="1" applyFont="1" applyFill="1" applyBorder="1" applyAlignment="1">
      <alignment horizontal="center" vertical="top"/>
    </xf>
    <xf numFmtId="3" fontId="2" fillId="6" borderId="69" xfId="0" applyNumberFormat="1" applyFont="1" applyFill="1" applyBorder="1" applyAlignment="1">
      <alignment horizontal="center" vertical="top"/>
    </xf>
    <xf numFmtId="3" fontId="2" fillId="6" borderId="0" xfId="0" applyNumberFormat="1" applyFont="1" applyFill="1" applyBorder="1" applyAlignment="1">
      <alignment vertical="top" wrapText="1"/>
    </xf>
    <xf numFmtId="166" fontId="2" fillId="6" borderId="74" xfId="0" applyNumberFormat="1" applyFont="1" applyFill="1" applyBorder="1" applyAlignment="1">
      <alignment horizontal="left" vertical="top" wrapText="1"/>
    </xf>
    <xf numFmtId="3" fontId="11" fillId="6" borderId="43" xfId="0" applyNumberFormat="1" applyFont="1" applyFill="1" applyBorder="1" applyAlignment="1">
      <alignment horizontal="center" vertical="top"/>
    </xf>
    <xf numFmtId="3" fontId="11" fillId="6" borderId="40" xfId="0" applyNumberFormat="1" applyFont="1" applyFill="1" applyBorder="1" applyAlignment="1">
      <alignment horizontal="center" vertical="top"/>
    </xf>
    <xf numFmtId="0" fontId="8" fillId="6" borderId="36" xfId="0" applyNumberFormat="1" applyFont="1" applyFill="1" applyBorder="1" applyAlignment="1">
      <alignment horizontal="center" vertical="top"/>
    </xf>
    <xf numFmtId="3" fontId="2" fillId="6" borderId="32" xfId="1" applyNumberFormat="1" applyFont="1" applyFill="1" applyBorder="1" applyAlignment="1">
      <alignment horizontal="center" vertical="top" wrapText="1"/>
    </xf>
    <xf numFmtId="166" fontId="38" fillId="6" borderId="40" xfId="11" applyNumberFormat="1" applyFont="1" applyFill="1" applyBorder="1" applyAlignment="1">
      <alignment horizontal="center" vertical="top" wrapText="1"/>
    </xf>
    <xf numFmtId="166" fontId="38" fillId="6" borderId="42" xfId="11" applyNumberFormat="1" applyFont="1" applyFill="1" applyBorder="1" applyAlignment="1">
      <alignment horizontal="center" vertical="top" wrapText="1"/>
    </xf>
    <xf numFmtId="166" fontId="38" fillId="6" borderId="69" xfId="11" applyNumberFormat="1" applyFont="1" applyFill="1" applyBorder="1" applyAlignment="1">
      <alignment horizontal="center" vertical="top" wrapText="1"/>
    </xf>
    <xf numFmtId="3" fontId="9" fillId="6" borderId="9" xfId="0" applyNumberFormat="1" applyFont="1" applyFill="1" applyBorder="1" applyAlignment="1">
      <alignment horizontal="center" vertical="top" wrapText="1"/>
    </xf>
    <xf numFmtId="3" fontId="2" fillId="6" borderId="10" xfId="0" applyNumberFormat="1" applyFont="1" applyFill="1" applyBorder="1" applyAlignment="1">
      <alignment horizontal="center" vertical="top" wrapText="1"/>
    </xf>
    <xf numFmtId="166" fontId="2" fillId="0" borderId="32" xfId="0" applyNumberFormat="1" applyFont="1" applyFill="1" applyBorder="1" applyAlignment="1">
      <alignment horizontal="center" vertical="top" wrapText="1"/>
    </xf>
    <xf numFmtId="3" fontId="9" fillId="6" borderId="3" xfId="0" applyNumberFormat="1" applyFont="1" applyFill="1" applyBorder="1" applyAlignment="1">
      <alignment horizontal="left" vertical="top" wrapText="1"/>
    </xf>
    <xf numFmtId="3" fontId="9" fillId="6" borderId="10" xfId="0" applyNumberFormat="1" applyFont="1" applyFill="1" applyBorder="1" applyAlignment="1">
      <alignment horizontal="left" vertical="top" wrapText="1"/>
    </xf>
    <xf numFmtId="3" fontId="2" fillId="6" borderId="10" xfId="0" applyNumberFormat="1" applyFont="1" applyFill="1" applyBorder="1" applyAlignment="1">
      <alignment horizontal="left" vertical="top" wrapText="1"/>
    </xf>
    <xf numFmtId="3" fontId="2" fillId="6" borderId="19" xfId="0" applyNumberFormat="1" applyFont="1" applyFill="1" applyBorder="1" applyAlignment="1">
      <alignment horizontal="left" vertical="top" wrapText="1"/>
    </xf>
    <xf numFmtId="3" fontId="2" fillId="6" borderId="16" xfId="0" applyNumberFormat="1" applyFont="1" applyFill="1" applyBorder="1" applyAlignment="1">
      <alignment horizontal="left" vertical="top" wrapText="1"/>
    </xf>
    <xf numFmtId="49" fontId="9" fillId="4" borderId="9" xfId="0" applyNumberFormat="1" applyFont="1" applyFill="1" applyBorder="1" applyAlignment="1">
      <alignment horizontal="center" vertical="top"/>
    </xf>
    <xf numFmtId="0" fontId="2" fillId="6" borderId="46" xfId="0" applyFont="1" applyFill="1" applyBorder="1" applyAlignment="1">
      <alignment horizontal="left" vertical="top" wrapText="1"/>
    </xf>
    <xf numFmtId="3" fontId="2" fillId="6" borderId="29"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3" fontId="9" fillId="0" borderId="3" xfId="0" applyNumberFormat="1" applyFont="1" applyFill="1" applyBorder="1" applyAlignment="1">
      <alignment horizontal="left" vertical="top" wrapText="1"/>
    </xf>
    <xf numFmtId="3" fontId="2" fillId="6" borderId="68" xfId="0" applyNumberFormat="1" applyFont="1" applyFill="1" applyBorder="1" applyAlignment="1">
      <alignment horizontal="left" vertical="top" wrapText="1"/>
    </xf>
    <xf numFmtId="3" fontId="2" fillId="6" borderId="46" xfId="0" applyNumberFormat="1" applyFont="1" applyFill="1" applyBorder="1" applyAlignment="1">
      <alignment horizontal="left" vertical="top" wrapText="1"/>
    </xf>
    <xf numFmtId="3" fontId="2" fillId="0" borderId="4" xfId="0" applyNumberFormat="1" applyFont="1" applyFill="1" applyBorder="1" applyAlignment="1">
      <alignment horizontal="center" vertical="center" textRotation="90" wrapText="1"/>
    </xf>
    <xf numFmtId="3" fontId="9" fillId="0" borderId="5" xfId="0" applyNumberFormat="1" applyFont="1" applyBorder="1" applyAlignment="1">
      <alignment horizontal="center" vertical="top"/>
    </xf>
    <xf numFmtId="3" fontId="9" fillId="0" borderId="21" xfId="0" applyNumberFormat="1" applyFont="1" applyBorder="1" applyAlignment="1">
      <alignment horizontal="center" vertical="top"/>
    </xf>
    <xf numFmtId="3" fontId="2" fillId="8" borderId="16" xfId="0" applyNumberFormat="1" applyFont="1" applyFill="1" applyBorder="1" applyAlignment="1">
      <alignment horizontal="left" vertical="top" wrapText="1"/>
    </xf>
    <xf numFmtId="3" fontId="9" fillId="6" borderId="12" xfId="0" applyNumberFormat="1" applyFont="1" applyFill="1" applyBorder="1" applyAlignment="1">
      <alignment horizontal="center" vertical="top"/>
    </xf>
    <xf numFmtId="3" fontId="2" fillId="6" borderId="11" xfId="0" applyNumberFormat="1" applyFont="1" applyFill="1" applyBorder="1" applyAlignment="1">
      <alignment horizontal="center" vertical="center" textRotation="90" wrapText="1"/>
    </xf>
    <xf numFmtId="3" fontId="2" fillId="0" borderId="0" xfId="0" applyNumberFormat="1" applyFont="1" applyAlignment="1">
      <alignment horizontal="center" vertical="center" wrapText="1"/>
    </xf>
    <xf numFmtId="3" fontId="9" fillId="8" borderId="0" xfId="0" applyNumberFormat="1" applyFont="1" applyFill="1" applyBorder="1" applyAlignment="1">
      <alignment horizontal="center" vertical="top" wrapText="1"/>
    </xf>
    <xf numFmtId="3" fontId="2" fillId="8" borderId="0" xfId="0" applyNumberFormat="1" applyFont="1" applyFill="1" applyBorder="1" applyAlignment="1">
      <alignment horizontal="center" vertical="top" wrapText="1"/>
    </xf>
    <xf numFmtId="166" fontId="2" fillId="6" borderId="16" xfId="0" applyNumberFormat="1" applyFont="1" applyFill="1" applyBorder="1" applyAlignment="1">
      <alignment horizontal="center" vertical="top" wrapText="1"/>
    </xf>
    <xf numFmtId="166" fontId="8" fillId="6" borderId="31" xfId="0" applyNumberFormat="1" applyFont="1" applyFill="1" applyBorder="1" applyAlignment="1">
      <alignment horizontal="center" vertical="top"/>
    </xf>
    <xf numFmtId="3" fontId="2" fillId="0" borderId="11" xfId="0" applyNumberFormat="1" applyFont="1" applyFill="1" applyBorder="1" applyAlignment="1">
      <alignment horizontal="center" vertical="center" textRotation="90" wrapText="1"/>
    </xf>
    <xf numFmtId="166" fontId="2" fillId="6" borderId="17" xfId="0" applyNumberFormat="1" applyFont="1" applyFill="1" applyBorder="1" applyAlignment="1">
      <alignment horizontal="center" vertical="top" wrapText="1"/>
    </xf>
    <xf numFmtId="166" fontId="2" fillId="6" borderId="46" xfId="0" applyNumberFormat="1" applyFont="1" applyFill="1" applyBorder="1" applyAlignment="1">
      <alignment horizontal="center" vertical="top" wrapText="1"/>
    </xf>
    <xf numFmtId="166" fontId="8" fillId="6" borderId="29" xfId="0" applyNumberFormat="1" applyFont="1" applyFill="1" applyBorder="1" applyAlignment="1">
      <alignment horizontal="center" vertical="top"/>
    </xf>
    <xf numFmtId="166" fontId="2" fillId="6" borderId="10" xfId="0" applyNumberFormat="1" applyFont="1" applyFill="1" applyBorder="1" applyAlignment="1">
      <alignment horizontal="center" vertical="top" wrapText="1"/>
    </xf>
    <xf numFmtId="166" fontId="9" fillId="6" borderId="10" xfId="0" applyNumberFormat="1" applyFont="1" applyFill="1" applyBorder="1" applyAlignment="1">
      <alignment horizontal="center" vertical="top" wrapText="1"/>
    </xf>
    <xf numFmtId="166" fontId="2" fillId="6" borderId="10" xfId="0" applyNumberFormat="1" applyFont="1" applyFill="1" applyBorder="1" applyAlignment="1">
      <alignment horizontal="center" vertical="top"/>
    </xf>
    <xf numFmtId="166" fontId="2" fillId="6" borderId="31" xfId="0" applyNumberFormat="1" applyFont="1" applyFill="1" applyBorder="1" applyAlignment="1">
      <alignment horizontal="center" vertical="top" wrapText="1"/>
    </xf>
    <xf numFmtId="166" fontId="2" fillId="6" borderId="47" xfId="0" applyNumberFormat="1" applyFont="1" applyFill="1" applyBorder="1" applyAlignment="1">
      <alignment horizontal="center" vertical="top"/>
    </xf>
    <xf numFmtId="3" fontId="2" fillId="6" borderId="38" xfId="0" applyNumberFormat="1" applyFont="1" applyFill="1" applyBorder="1" applyAlignment="1">
      <alignment horizontal="center" vertical="center" textRotation="90" wrapText="1"/>
    </xf>
    <xf numFmtId="166" fontId="9" fillId="6" borderId="47" xfId="0" applyNumberFormat="1" applyFont="1" applyFill="1" applyBorder="1" applyAlignment="1">
      <alignment horizontal="center" vertical="top" wrapText="1"/>
    </xf>
    <xf numFmtId="166" fontId="2" fillId="6" borderId="47"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xf>
    <xf numFmtId="3" fontId="2" fillId="6" borderId="29" xfId="0" applyNumberFormat="1" applyFont="1" applyFill="1" applyBorder="1" applyAlignment="1">
      <alignment horizontal="left" vertical="top" wrapText="1"/>
    </xf>
    <xf numFmtId="166" fontId="2" fillId="6" borderId="9" xfId="0" applyNumberFormat="1" applyFont="1" applyFill="1" applyBorder="1" applyAlignment="1">
      <alignment horizontal="center" vertical="top" wrapText="1"/>
    </xf>
    <xf numFmtId="3" fontId="2" fillId="6" borderId="41" xfId="0" applyNumberFormat="1" applyFont="1" applyFill="1" applyBorder="1" applyAlignment="1">
      <alignment horizontal="right" vertical="top"/>
    </xf>
    <xf numFmtId="3" fontId="2" fillId="6" borderId="42" xfId="0" applyNumberFormat="1" applyFont="1" applyFill="1" applyBorder="1" applyAlignment="1">
      <alignment horizontal="right" vertical="top"/>
    </xf>
    <xf numFmtId="3" fontId="2" fillId="6" borderId="69" xfId="0" applyNumberFormat="1" applyFont="1" applyFill="1" applyBorder="1" applyAlignment="1">
      <alignment horizontal="right" vertical="top"/>
    </xf>
    <xf numFmtId="166" fontId="2" fillId="6" borderId="36" xfId="11" applyNumberFormat="1" applyFont="1" applyFill="1" applyBorder="1" applyAlignment="1">
      <alignment horizontal="center" vertical="top"/>
    </xf>
    <xf numFmtId="166" fontId="2" fillId="6" borderId="10" xfId="11" applyNumberFormat="1" applyFont="1" applyFill="1" applyBorder="1" applyAlignment="1">
      <alignment horizontal="center" vertical="top" wrapText="1"/>
    </xf>
    <xf numFmtId="166" fontId="2" fillId="6" borderId="35" xfId="11" applyNumberFormat="1" applyFont="1" applyFill="1" applyBorder="1" applyAlignment="1">
      <alignment horizontal="center" vertical="top" wrapText="1"/>
    </xf>
    <xf numFmtId="166" fontId="2" fillId="6" borderId="45" xfId="11" applyNumberFormat="1" applyFont="1" applyFill="1" applyBorder="1" applyAlignment="1">
      <alignment horizontal="center" vertical="top" wrapText="1"/>
    </xf>
    <xf numFmtId="166" fontId="2" fillId="6" borderId="36" xfId="11" applyNumberFormat="1" applyFont="1" applyFill="1" applyBorder="1" applyAlignment="1">
      <alignment horizontal="center" vertical="top" wrapText="1"/>
    </xf>
    <xf numFmtId="166" fontId="2" fillId="6" borderId="15" xfId="11" applyNumberFormat="1" applyFont="1" applyFill="1" applyBorder="1" applyAlignment="1">
      <alignment horizontal="center" vertical="top" wrapText="1"/>
    </xf>
    <xf numFmtId="166" fontId="2" fillId="6" borderId="16" xfId="11" applyNumberFormat="1" applyFont="1" applyFill="1" applyBorder="1" applyAlignment="1">
      <alignment horizontal="center" vertical="top" wrapText="1"/>
    </xf>
    <xf numFmtId="166" fontId="9" fillId="6" borderId="41" xfId="0" applyNumberFormat="1" applyFont="1" applyFill="1" applyBorder="1" applyAlignment="1">
      <alignment horizontal="center" vertical="top" wrapText="1"/>
    </xf>
    <xf numFmtId="3" fontId="2" fillId="0" borderId="29" xfId="0" applyNumberFormat="1" applyFont="1" applyFill="1" applyBorder="1" applyAlignment="1">
      <alignment horizontal="left" vertical="top" wrapText="1"/>
    </xf>
    <xf numFmtId="3" fontId="2" fillId="6" borderId="6" xfId="0" applyNumberFormat="1" applyFont="1" applyFill="1" applyBorder="1" applyAlignment="1">
      <alignment horizontal="center" vertical="top"/>
    </xf>
    <xf numFmtId="3" fontId="2" fillId="0" borderId="48" xfId="0" applyNumberFormat="1" applyFont="1" applyFill="1" applyBorder="1" applyAlignment="1">
      <alignment horizontal="center" vertical="top"/>
    </xf>
    <xf numFmtId="166" fontId="2" fillId="6" borderId="61" xfId="11" applyNumberFormat="1" applyFont="1" applyFill="1" applyBorder="1" applyAlignment="1">
      <alignment horizontal="center" vertical="top" wrapText="1"/>
    </xf>
    <xf numFmtId="3" fontId="9" fillId="6" borderId="29" xfId="0" applyNumberFormat="1" applyFont="1" applyFill="1" applyBorder="1" applyAlignment="1">
      <alignment horizontal="center" vertical="center"/>
    </xf>
    <xf numFmtId="3" fontId="9" fillId="6" borderId="46" xfId="0" applyNumberFormat="1" applyFont="1" applyFill="1" applyBorder="1" applyAlignment="1">
      <alignment horizontal="center" vertical="top" wrapText="1"/>
    </xf>
    <xf numFmtId="3" fontId="9" fillId="6" borderId="31" xfId="0" applyNumberFormat="1" applyFont="1" applyFill="1" applyBorder="1" applyAlignment="1">
      <alignment vertical="top" wrapText="1"/>
    </xf>
    <xf numFmtId="3" fontId="9" fillId="6" borderId="31" xfId="0" applyNumberFormat="1" applyFont="1" applyFill="1" applyBorder="1" applyAlignment="1">
      <alignment horizontal="center" vertical="top"/>
    </xf>
    <xf numFmtId="3" fontId="9" fillId="0" borderId="48" xfId="0" applyNumberFormat="1" applyFont="1" applyBorder="1" applyAlignment="1">
      <alignment horizontal="center" vertical="top"/>
    </xf>
    <xf numFmtId="3" fontId="2" fillId="0" borderId="40" xfId="0" applyNumberFormat="1" applyFont="1" applyFill="1" applyBorder="1" applyAlignment="1">
      <alignment horizontal="center" vertical="top"/>
    </xf>
    <xf numFmtId="3" fontId="2" fillId="0" borderId="43" xfId="0" applyNumberFormat="1" applyFont="1" applyFill="1" applyBorder="1" applyAlignment="1">
      <alignment horizontal="center" vertical="top"/>
    </xf>
    <xf numFmtId="3" fontId="2" fillId="6" borderId="87" xfId="0" applyNumberFormat="1" applyFont="1" applyFill="1" applyBorder="1" applyAlignment="1">
      <alignment horizontal="center" vertical="top"/>
    </xf>
    <xf numFmtId="0" fontId="2" fillId="6" borderId="13" xfId="0" applyFont="1" applyFill="1" applyBorder="1" applyAlignment="1">
      <alignment horizontal="left" vertical="top" wrapText="1"/>
    </xf>
    <xf numFmtId="166" fontId="2" fillId="6" borderId="56" xfId="0" applyNumberFormat="1" applyFont="1" applyFill="1" applyBorder="1" applyAlignment="1">
      <alignment horizontal="left" vertical="top" wrapText="1"/>
    </xf>
    <xf numFmtId="3" fontId="2" fillId="6" borderId="45" xfId="0" applyNumberFormat="1" applyFont="1" applyFill="1" applyBorder="1" applyAlignment="1">
      <alignment vertical="top" wrapText="1"/>
    </xf>
    <xf numFmtId="166" fontId="9" fillId="5" borderId="84" xfId="0" applyNumberFormat="1" applyFont="1" applyFill="1" applyBorder="1" applyAlignment="1">
      <alignment horizontal="center" vertical="top"/>
    </xf>
    <xf numFmtId="166" fontId="2" fillId="6" borderId="10"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xf>
    <xf numFmtId="166" fontId="2" fillId="6" borderId="9" xfId="11" applyNumberFormat="1" applyFont="1" applyFill="1" applyBorder="1" applyAlignment="1">
      <alignment horizontal="center" vertical="top" wrapText="1"/>
    </xf>
    <xf numFmtId="3" fontId="2" fillId="6" borderId="16" xfId="0" applyNumberFormat="1" applyFont="1" applyFill="1" applyBorder="1" applyAlignment="1">
      <alignment horizontal="left" vertical="top" wrapText="1"/>
    </xf>
    <xf numFmtId="3" fontId="13" fillId="0" borderId="10" xfId="0" applyNumberFormat="1" applyFont="1" applyFill="1" applyBorder="1" applyAlignment="1">
      <alignment horizontal="left" vertical="top" wrapText="1"/>
    </xf>
    <xf numFmtId="3" fontId="15" fillId="6" borderId="10" xfId="0" applyNumberFormat="1" applyFont="1" applyFill="1" applyBorder="1" applyAlignment="1">
      <alignment horizontal="left" vertical="top" wrapText="1"/>
    </xf>
    <xf numFmtId="3" fontId="9" fillId="6" borderId="12" xfId="0" applyNumberFormat="1" applyFont="1" applyFill="1" applyBorder="1" applyAlignment="1">
      <alignment horizontal="center" vertical="top"/>
    </xf>
    <xf numFmtId="166" fontId="2" fillId="6" borderId="46" xfId="0" applyNumberFormat="1" applyFont="1" applyFill="1" applyBorder="1" applyAlignment="1">
      <alignment horizontal="center" vertical="top" wrapText="1"/>
    </xf>
    <xf numFmtId="166" fontId="2" fillId="6" borderId="40" xfId="0" applyNumberFormat="1" applyFont="1" applyFill="1" applyBorder="1" applyAlignment="1">
      <alignment horizontal="center" vertical="top" wrapText="1"/>
    </xf>
    <xf numFmtId="166" fontId="2" fillId="6" borderId="16" xfId="0" applyNumberFormat="1" applyFont="1" applyFill="1" applyBorder="1" applyAlignment="1">
      <alignment horizontal="center" vertical="top" wrapText="1"/>
    </xf>
    <xf numFmtId="166" fontId="2" fillId="6" borderId="42" xfId="0" applyNumberFormat="1" applyFont="1" applyFill="1" applyBorder="1" applyAlignment="1">
      <alignment horizontal="center" vertical="top" wrapText="1"/>
    </xf>
    <xf numFmtId="3" fontId="8" fillId="6" borderId="31" xfId="0" applyNumberFormat="1" applyFont="1" applyFill="1" applyBorder="1" applyAlignment="1">
      <alignment horizontal="center" vertical="top"/>
    </xf>
    <xf numFmtId="166" fontId="8" fillId="6" borderId="31" xfId="0" applyNumberFormat="1" applyFont="1" applyFill="1" applyBorder="1" applyAlignment="1">
      <alignment horizontal="center" vertical="top"/>
    </xf>
    <xf numFmtId="3" fontId="2" fillId="6" borderId="29"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xf>
    <xf numFmtId="166" fontId="2" fillId="6" borderId="10" xfId="0" applyNumberFormat="1" applyFont="1" applyFill="1" applyBorder="1" applyAlignment="1">
      <alignment horizontal="center" vertical="top" wrapText="1"/>
    </xf>
    <xf numFmtId="166" fontId="2" fillId="6" borderId="10" xfId="0" applyNumberFormat="1" applyFont="1" applyFill="1" applyBorder="1" applyAlignment="1">
      <alignment horizontal="center" vertical="top"/>
    </xf>
    <xf numFmtId="166" fontId="8" fillId="6" borderId="10" xfId="0" applyNumberFormat="1" applyFont="1" applyFill="1" applyBorder="1" applyAlignment="1">
      <alignment horizontal="center" vertical="top" wrapText="1"/>
    </xf>
    <xf numFmtId="166" fontId="8" fillId="6" borderId="31" xfId="0" applyNumberFormat="1" applyFont="1" applyFill="1" applyBorder="1" applyAlignment="1">
      <alignment horizontal="center" vertical="top" wrapText="1"/>
    </xf>
    <xf numFmtId="166" fontId="2" fillId="6" borderId="9" xfId="0" applyNumberFormat="1" applyFont="1" applyFill="1" applyBorder="1" applyAlignment="1">
      <alignment horizontal="center" vertical="top" wrapText="1"/>
    </xf>
    <xf numFmtId="3" fontId="9" fillId="6" borderId="13" xfId="0" applyNumberFormat="1" applyFont="1" applyFill="1" applyBorder="1" applyAlignment="1">
      <alignment horizontal="center" vertical="top"/>
    </xf>
    <xf numFmtId="166" fontId="2" fillId="6" borderId="47" xfId="0" applyNumberFormat="1" applyFont="1" applyFill="1" applyBorder="1" applyAlignment="1">
      <alignment horizontal="center" vertical="top" wrapText="1"/>
    </xf>
    <xf numFmtId="166" fontId="2" fillId="6" borderId="47" xfId="0" applyNumberFormat="1" applyFont="1" applyFill="1" applyBorder="1" applyAlignment="1">
      <alignment horizontal="center" vertical="top"/>
    </xf>
    <xf numFmtId="166" fontId="9" fillId="6" borderId="47" xfId="0" applyNumberFormat="1" applyFont="1" applyFill="1" applyBorder="1" applyAlignment="1">
      <alignment horizontal="center" vertical="top" wrapText="1"/>
    </xf>
    <xf numFmtId="166" fontId="9" fillId="6" borderId="69" xfId="0" applyNumberFormat="1" applyFont="1" applyFill="1" applyBorder="1" applyAlignment="1">
      <alignment horizontal="center" vertical="top" wrapText="1"/>
    </xf>
    <xf numFmtId="166" fontId="9" fillId="6" borderId="10" xfId="0" applyNumberFormat="1" applyFont="1" applyFill="1" applyBorder="1" applyAlignment="1">
      <alignment horizontal="center" vertical="top" wrapText="1"/>
    </xf>
    <xf numFmtId="166" fontId="9" fillId="6" borderId="42" xfId="0" applyNumberFormat="1" applyFont="1" applyFill="1" applyBorder="1" applyAlignment="1">
      <alignment horizontal="center" vertical="top" wrapText="1"/>
    </xf>
    <xf numFmtId="166" fontId="2" fillId="6" borderId="33" xfId="11" applyNumberFormat="1" applyFont="1" applyFill="1" applyBorder="1" applyAlignment="1">
      <alignment horizontal="center" vertical="top" wrapText="1"/>
    </xf>
    <xf numFmtId="166" fontId="9" fillId="3" borderId="32" xfId="0" applyNumberFormat="1" applyFont="1" applyFill="1" applyBorder="1" applyAlignment="1">
      <alignment horizontal="center" vertical="top" wrapText="1"/>
    </xf>
    <xf numFmtId="3" fontId="2" fillId="6" borderId="13" xfId="0" applyNumberFormat="1" applyFont="1" applyFill="1" applyBorder="1" applyAlignment="1">
      <alignment horizontal="left" vertical="top" wrapText="1"/>
    </xf>
    <xf numFmtId="3" fontId="2" fillId="6" borderId="62" xfId="0" applyNumberFormat="1" applyFont="1" applyFill="1" applyBorder="1" applyAlignment="1">
      <alignment horizontal="left" vertical="top" wrapText="1"/>
    </xf>
    <xf numFmtId="3" fontId="2" fillId="6" borderId="12" xfId="0" applyNumberFormat="1" applyFont="1" applyFill="1" applyBorder="1" applyAlignment="1">
      <alignment horizontal="left" vertical="top" wrapText="1"/>
    </xf>
    <xf numFmtId="0" fontId="2" fillId="6" borderId="12" xfId="0" applyFont="1" applyFill="1" applyBorder="1" applyAlignment="1">
      <alignment horizontal="left" vertical="top" wrapText="1"/>
    </xf>
    <xf numFmtId="3" fontId="2" fillId="6" borderId="21" xfId="0" applyNumberFormat="1" applyFont="1" applyFill="1" applyBorder="1" applyAlignment="1">
      <alignment horizontal="left" vertical="top" wrapText="1"/>
    </xf>
    <xf numFmtId="166" fontId="2" fillId="6" borderId="73" xfId="0" applyNumberFormat="1" applyFont="1" applyFill="1" applyBorder="1" applyAlignment="1">
      <alignment horizontal="center" vertical="top"/>
    </xf>
    <xf numFmtId="3" fontId="9" fillId="8" borderId="38" xfId="0" applyNumberFormat="1" applyFont="1" applyFill="1" applyBorder="1" applyAlignment="1">
      <alignment horizontal="center" vertical="center" wrapText="1"/>
    </xf>
    <xf numFmtId="3" fontId="2" fillId="8" borderId="32" xfId="1" applyNumberFormat="1" applyFont="1" applyFill="1" applyBorder="1" applyAlignment="1">
      <alignment horizontal="center" vertical="top" wrapText="1"/>
    </xf>
    <xf numFmtId="3" fontId="2" fillId="8" borderId="46" xfId="1" applyNumberFormat="1" applyFont="1" applyFill="1" applyBorder="1" applyAlignment="1">
      <alignment horizontal="center" vertical="top" wrapText="1"/>
    </xf>
    <xf numFmtId="166" fontId="2" fillId="6" borderId="10" xfId="11" applyNumberFormat="1" applyFont="1" applyFill="1" applyBorder="1" applyAlignment="1">
      <alignment horizontal="center" vertical="top"/>
    </xf>
    <xf numFmtId="3" fontId="2" fillId="6" borderId="31" xfId="1" applyNumberFormat="1" applyFont="1" applyFill="1" applyBorder="1" applyAlignment="1">
      <alignment horizontal="center" vertical="top" wrapText="1"/>
    </xf>
    <xf numFmtId="1" fontId="2" fillId="6" borderId="10" xfId="0" applyNumberFormat="1" applyFont="1" applyFill="1" applyBorder="1" applyAlignment="1">
      <alignment horizontal="center" vertical="top"/>
    </xf>
    <xf numFmtId="1" fontId="2" fillId="6" borderId="11" xfId="0" applyNumberFormat="1" applyFont="1" applyFill="1" applyBorder="1" applyAlignment="1">
      <alignment horizontal="center" vertical="top"/>
    </xf>
    <xf numFmtId="0" fontId="2" fillId="6" borderId="16" xfId="0" applyNumberFormat="1" applyFont="1" applyFill="1" applyBorder="1" applyAlignment="1">
      <alignment horizontal="center" vertical="top"/>
    </xf>
    <xf numFmtId="0" fontId="2" fillId="6" borderId="61" xfId="0" applyNumberFormat="1" applyFont="1" applyFill="1" applyBorder="1" applyAlignment="1">
      <alignment horizontal="center" vertical="top"/>
    </xf>
    <xf numFmtId="0" fontId="2" fillId="6" borderId="15" xfId="0" applyNumberFormat="1" applyFont="1" applyFill="1" applyBorder="1" applyAlignment="1">
      <alignment horizontal="center" vertical="top"/>
    </xf>
    <xf numFmtId="0" fontId="2" fillId="6" borderId="32" xfId="0" applyNumberFormat="1" applyFont="1" applyFill="1" applyBorder="1" applyAlignment="1">
      <alignment horizontal="center" vertical="top"/>
    </xf>
    <xf numFmtId="0" fontId="2" fillId="6" borderId="40" xfId="0" applyNumberFormat="1" applyFont="1" applyFill="1" applyBorder="1" applyAlignment="1">
      <alignment horizontal="center" vertical="top"/>
    </xf>
    <xf numFmtId="0" fontId="2" fillId="6" borderId="44" xfId="0" applyNumberFormat="1" applyFont="1" applyFill="1" applyBorder="1" applyAlignment="1">
      <alignment horizontal="center" vertical="top"/>
    </xf>
    <xf numFmtId="0" fontId="2" fillId="6" borderId="46" xfId="0" applyNumberFormat="1" applyFont="1" applyFill="1" applyBorder="1" applyAlignment="1">
      <alignment horizontal="center" vertical="top"/>
    </xf>
    <xf numFmtId="0" fontId="2" fillId="6" borderId="31" xfId="0" applyNumberFormat="1" applyFont="1" applyFill="1" applyBorder="1" applyAlignment="1">
      <alignment horizontal="center" vertical="top"/>
    </xf>
    <xf numFmtId="0" fontId="2" fillId="6" borderId="46" xfId="0" applyNumberFormat="1" applyFont="1" applyFill="1" applyBorder="1" applyAlignment="1">
      <alignment horizontal="center" vertical="top" wrapText="1"/>
    </xf>
    <xf numFmtId="0" fontId="2" fillId="6" borderId="55" xfId="0" applyNumberFormat="1" applyFont="1" applyFill="1" applyBorder="1" applyAlignment="1">
      <alignment horizontal="center" vertical="top" wrapText="1"/>
    </xf>
    <xf numFmtId="0" fontId="2" fillId="0" borderId="48" xfId="0" applyNumberFormat="1" applyFont="1" applyBorder="1" applyAlignment="1">
      <alignment horizontal="center" vertical="top"/>
    </xf>
    <xf numFmtId="0" fontId="2" fillId="0" borderId="49" xfId="0" applyNumberFormat="1" applyFont="1" applyBorder="1" applyAlignment="1">
      <alignment horizontal="center" vertical="top"/>
    </xf>
    <xf numFmtId="0" fontId="2" fillId="0" borderId="20" xfId="0" applyNumberFormat="1" applyFont="1" applyBorder="1" applyAlignment="1">
      <alignment horizontal="center" vertical="top"/>
    </xf>
    <xf numFmtId="3" fontId="9" fillId="6" borderId="56" xfId="0" applyNumberFormat="1" applyFont="1" applyFill="1" applyBorder="1" applyAlignment="1">
      <alignment horizontal="center" vertical="top" wrapText="1"/>
    </xf>
    <xf numFmtId="166" fontId="11" fillId="6" borderId="47" xfId="0" applyNumberFormat="1" applyFont="1" applyFill="1" applyBorder="1" applyAlignment="1">
      <alignment horizontal="center" vertical="top" wrapText="1"/>
    </xf>
    <xf numFmtId="166" fontId="9" fillId="13" borderId="9" xfId="3" applyNumberFormat="1" applyFont="1" applyFill="1" applyBorder="1" applyAlignment="1">
      <alignment horizontal="center" vertical="top"/>
    </xf>
    <xf numFmtId="166" fontId="2" fillId="12" borderId="88" xfId="3" applyNumberFormat="1" applyFont="1" applyFill="1" applyBorder="1" applyAlignment="1">
      <alignment horizontal="center" vertical="top"/>
    </xf>
    <xf numFmtId="166" fontId="2" fillId="12" borderId="89" xfId="3" applyNumberFormat="1" applyFont="1" applyFill="1" applyBorder="1" applyAlignment="1">
      <alignment horizontal="center" vertical="top"/>
    </xf>
    <xf numFmtId="166" fontId="2" fillId="12" borderId="90" xfId="3" applyNumberFormat="1" applyFont="1" applyFill="1" applyBorder="1" applyAlignment="1">
      <alignment horizontal="center" vertical="top"/>
    </xf>
    <xf numFmtId="166" fontId="2" fillId="12" borderId="91" xfId="3" applyNumberFormat="1" applyFont="1" applyFill="1" applyBorder="1" applyAlignment="1">
      <alignment horizontal="center" vertical="top"/>
    </xf>
    <xf numFmtId="166" fontId="9" fillId="7" borderId="23" xfId="0" applyNumberFormat="1" applyFont="1" applyFill="1" applyBorder="1" applyAlignment="1">
      <alignment horizontal="center" vertical="top"/>
    </xf>
    <xf numFmtId="166" fontId="8" fillId="0" borderId="47" xfId="0" applyNumberFormat="1" applyFont="1" applyBorder="1" applyAlignment="1">
      <alignment horizontal="center" vertical="top"/>
    </xf>
    <xf numFmtId="166" fontId="8" fillId="6" borderId="47" xfId="0" applyNumberFormat="1" applyFont="1" applyFill="1" applyBorder="1" applyAlignment="1">
      <alignment horizontal="center" vertical="top" wrapText="1"/>
    </xf>
    <xf numFmtId="3" fontId="2" fillId="8" borderId="46" xfId="0" applyNumberFormat="1" applyFont="1" applyFill="1" applyBorder="1" applyAlignment="1">
      <alignment horizontal="center" vertical="top" wrapText="1"/>
    </xf>
    <xf numFmtId="166" fontId="2" fillId="6" borderId="14" xfId="0" applyNumberFormat="1" applyFont="1" applyFill="1" applyBorder="1" applyAlignment="1">
      <alignment horizontal="center" vertical="top" wrapText="1"/>
    </xf>
    <xf numFmtId="166" fontId="2" fillId="6" borderId="38" xfId="11" applyNumberFormat="1" applyFont="1" applyFill="1" applyBorder="1" applyAlignment="1">
      <alignment horizontal="center" vertical="top" wrapText="1"/>
    </xf>
    <xf numFmtId="3" fontId="2" fillId="0" borderId="12" xfId="0" applyNumberFormat="1" applyFont="1" applyBorder="1" applyAlignment="1">
      <alignment vertical="top"/>
    </xf>
    <xf numFmtId="1" fontId="2" fillId="6" borderId="9" xfId="0" applyNumberFormat="1" applyFont="1" applyFill="1" applyBorder="1" applyAlignment="1">
      <alignment horizontal="center" vertical="top"/>
    </xf>
    <xf numFmtId="1" fontId="2" fillId="6" borderId="47" xfId="0" applyNumberFormat="1" applyFont="1" applyFill="1" applyBorder="1" applyAlignment="1">
      <alignment horizontal="center" vertical="top"/>
    </xf>
    <xf numFmtId="1" fontId="2" fillId="6" borderId="9" xfId="11" applyNumberFormat="1" applyFont="1" applyFill="1" applyBorder="1" applyAlignment="1">
      <alignment horizontal="center" vertical="top" wrapText="1"/>
    </xf>
    <xf numFmtId="1" fontId="2" fillId="6" borderId="10" xfId="11" applyNumberFormat="1" applyFont="1" applyFill="1" applyBorder="1" applyAlignment="1">
      <alignment horizontal="center" vertical="top" wrapText="1"/>
    </xf>
    <xf numFmtId="1" fontId="2" fillId="6" borderId="47" xfId="11" applyNumberFormat="1" applyFont="1" applyFill="1" applyBorder="1" applyAlignment="1">
      <alignment horizontal="center" vertical="top" wrapText="1"/>
    </xf>
    <xf numFmtId="1" fontId="2" fillId="6" borderId="9" xfId="0" applyNumberFormat="1" applyFont="1" applyFill="1" applyBorder="1" applyAlignment="1">
      <alignment horizontal="right" vertical="top"/>
    </xf>
    <xf numFmtId="1" fontId="2" fillId="6" borderId="10" xfId="0" applyNumberFormat="1" applyFont="1" applyFill="1" applyBorder="1" applyAlignment="1">
      <alignment horizontal="right" vertical="top"/>
    </xf>
    <xf numFmtId="1" fontId="2" fillId="6" borderId="47" xfId="0" applyNumberFormat="1" applyFont="1" applyFill="1" applyBorder="1" applyAlignment="1">
      <alignment horizontal="right" vertical="top"/>
    </xf>
    <xf numFmtId="166" fontId="2" fillId="6" borderId="47" xfId="11" applyNumberFormat="1" applyFont="1" applyFill="1" applyBorder="1" applyAlignment="1">
      <alignment horizontal="center" vertical="top" wrapText="1"/>
    </xf>
    <xf numFmtId="0" fontId="2" fillId="6" borderId="10" xfId="0" applyNumberFormat="1" applyFont="1" applyFill="1" applyBorder="1" applyAlignment="1">
      <alignment horizontal="center" vertical="top"/>
    </xf>
    <xf numFmtId="0" fontId="2" fillId="6" borderId="47" xfId="0" applyNumberFormat="1" applyFont="1" applyFill="1" applyBorder="1" applyAlignment="1">
      <alignment horizontal="center" vertical="top"/>
    </xf>
    <xf numFmtId="0" fontId="2" fillId="6" borderId="31" xfId="0" applyNumberFormat="1" applyFont="1" applyFill="1" applyBorder="1" applyAlignment="1">
      <alignment horizontal="center" vertical="top" wrapText="1"/>
    </xf>
    <xf numFmtId="0" fontId="2" fillId="6" borderId="38" xfId="0" applyNumberFormat="1" applyFont="1" applyFill="1" applyBorder="1" applyAlignment="1">
      <alignment horizontal="center" vertical="top" wrapText="1"/>
    </xf>
    <xf numFmtId="0" fontId="2" fillId="6" borderId="11" xfId="0" applyNumberFormat="1" applyFont="1" applyFill="1" applyBorder="1" applyAlignment="1">
      <alignment horizontal="center" vertical="top" wrapText="1"/>
    </xf>
    <xf numFmtId="166" fontId="2" fillId="6" borderId="31" xfId="0" applyNumberFormat="1" applyFont="1" applyFill="1" applyBorder="1" applyAlignment="1">
      <alignment horizontal="center" vertical="top"/>
    </xf>
    <xf numFmtId="3" fontId="2" fillId="0" borderId="15" xfId="0" applyNumberFormat="1" applyFont="1" applyBorder="1" applyAlignment="1">
      <alignment horizontal="left" vertical="top" wrapText="1"/>
    </xf>
    <xf numFmtId="166" fontId="2" fillId="0" borderId="74" xfId="0" applyNumberFormat="1" applyFont="1" applyBorder="1" applyAlignment="1">
      <alignment horizontal="center" vertical="top"/>
    </xf>
    <xf numFmtId="166" fontId="2" fillId="0" borderId="33" xfId="0" applyNumberFormat="1" applyFont="1" applyBorder="1" applyAlignment="1">
      <alignment horizontal="center" vertical="top"/>
    </xf>
    <xf numFmtId="3" fontId="2" fillId="0" borderId="52" xfId="0" applyNumberFormat="1" applyFont="1" applyFill="1" applyBorder="1" applyAlignment="1">
      <alignment horizontal="left" vertical="top" wrapText="1"/>
    </xf>
    <xf numFmtId="166" fontId="2" fillId="6" borderId="57" xfId="3" applyNumberFormat="1" applyFont="1" applyFill="1" applyBorder="1" applyAlignment="1">
      <alignment horizontal="center" vertical="top"/>
    </xf>
    <xf numFmtId="169" fontId="2" fillId="13" borderId="42" xfId="3" applyNumberFormat="1" applyFont="1" applyFill="1" applyBorder="1" applyAlignment="1">
      <alignment horizontal="center" vertical="top"/>
    </xf>
    <xf numFmtId="169" fontId="2" fillId="13" borderId="69" xfId="3" applyNumberFormat="1" applyFont="1" applyFill="1" applyBorder="1" applyAlignment="1">
      <alignment horizontal="center" vertical="top"/>
    </xf>
    <xf numFmtId="169" fontId="2" fillId="13" borderId="92" xfId="3" applyNumberFormat="1" applyFont="1" applyFill="1" applyBorder="1" applyAlignment="1">
      <alignment horizontal="center" vertical="top"/>
    </xf>
    <xf numFmtId="169" fontId="2" fillId="13" borderId="80" xfId="3" applyNumberFormat="1" applyFont="1" applyFill="1" applyBorder="1" applyAlignment="1">
      <alignment horizontal="center" vertical="top"/>
    </xf>
    <xf numFmtId="3" fontId="2" fillId="0" borderId="4" xfId="0" applyNumberFormat="1" applyFont="1" applyFill="1" applyBorder="1" applyAlignment="1">
      <alignment horizontal="center" vertical="center" textRotation="90" wrapText="1"/>
    </xf>
    <xf numFmtId="3" fontId="9" fillId="0" borderId="5" xfId="0" applyNumberFormat="1" applyFont="1" applyBorder="1" applyAlignment="1">
      <alignment horizontal="center" vertical="top"/>
    </xf>
    <xf numFmtId="3" fontId="2" fillId="6" borderId="19" xfId="0" applyNumberFormat="1" applyFont="1" applyFill="1" applyBorder="1" applyAlignment="1">
      <alignment horizontal="left" vertical="top" wrapText="1"/>
    </xf>
    <xf numFmtId="3" fontId="2" fillId="6" borderId="46" xfId="0" applyNumberFormat="1" applyFont="1" applyFill="1" applyBorder="1" applyAlignment="1">
      <alignment horizontal="left" vertical="top" wrapText="1"/>
    </xf>
    <xf numFmtId="3" fontId="2" fillId="0" borderId="11" xfId="0" applyNumberFormat="1" applyFont="1" applyFill="1" applyBorder="1" applyAlignment="1">
      <alignment horizontal="center" vertical="center" textRotation="90" wrapText="1"/>
    </xf>
    <xf numFmtId="3" fontId="2" fillId="6" borderId="63" xfId="0" applyNumberFormat="1" applyFont="1" applyFill="1" applyBorder="1" applyAlignment="1">
      <alignment horizontal="center" vertical="top"/>
    </xf>
    <xf numFmtId="3" fontId="9" fillId="6" borderId="13" xfId="0" applyNumberFormat="1" applyFont="1" applyFill="1" applyBorder="1" applyAlignment="1">
      <alignment horizontal="center" vertical="top"/>
    </xf>
    <xf numFmtId="3" fontId="9" fillId="6" borderId="12" xfId="0" applyNumberFormat="1" applyFont="1" applyFill="1" applyBorder="1" applyAlignment="1">
      <alignment horizontal="center" vertical="top"/>
    </xf>
    <xf numFmtId="3" fontId="2" fillId="6" borderId="38" xfId="0" applyNumberFormat="1" applyFont="1" applyFill="1" applyBorder="1" applyAlignment="1">
      <alignment horizontal="center" vertical="center" textRotation="90" wrapText="1"/>
    </xf>
    <xf numFmtId="0" fontId="2" fillId="6" borderId="0" xfId="0" applyFont="1" applyFill="1" applyBorder="1" applyAlignment="1">
      <alignment horizontal="center" vertical="top"/>
    </xf>
    <xf numFmtId="0" fontId="2" fillId="6" borderId="0" xfId="0" applyFont="1" applyFill="1" applyBorder="1" applyAlignment="1">
      <alignment horizontal="center" vertical="top" wrapText="1"/>
    </xf>
    <xf numFmtId="3" fontId="9" fillId="6" borderId="0" xfId="0" applyNumberFormat="1" applyFont="1" applyFill="1" applyBorder="1" applyAlignment="1">
      <alignment horizontal="center" vertical="top" wrapText="1"/>
    </xf>
    <xf numFmtId="3" fontId="2" fillId="0" borderId="46" xfId="0" applyNumberFormat="1" applyFont="1" applyFill="1" applyBorder="1" applyAlignment="1">
      <alignment horizontal="left" vertical="top" wrapText="1"/>
    </xf>
    <xf numFmtId="3" fontId="2" fillId="6" borderId="31" xfId="0" applyNumberFormat="1" applyFont="1" applyFill="1" applyBorder="1" applyAlignment="1">
      <alignment horizontal="center" vertical="top"/>
    </xf>
    <xf numFmtId="3" fontId="2" fillId="6" borderId="11" xfId="0" applyNumberFormat="1" applyFont="1" applyFill="1" applyBorder="1" applyAlignment="1">
      <alignment horizontal="center" vertical="center" textRotation="90" wrapText="1"/>
    </xf>
    <xf numFmtId="166" fontId="2" fillId="6" borderId="31" xfId="0" applyNumberFormat="1" applyFont="1" applyFill="1" applyBorder="1" applyAlignment="1">
      <alignment horizontal="center" vertical="top"/>
    </xf>
    <xf numFmtId="3" fontId="2" fillId="8" borderId="0" xfId="0" applyNumberFormat="1" applyFont="1" applyFill="1" applyBorder="1" applyAlignment="1">
      <alignment horizontal="center" vertical="top" wrapText="1"/>
    </xf>
    <xf numFmtId="3" fontId="8" fillId="6" borderId="40" xfId="0" applyNumberFormat="1" applyFont="1" applyFill="1" applyBorder="1" applyAlignment="1">
      <alignment horizontal="center" vertical="top"/>
    </xf>
    <xf numFmtId="3" fontId="2" fillId="6" borderId="31" xfId="0" applyNumberFormat="1" applyFont="1" applyFill="1" applyBorder="1" applyAlignment="1">
      <alignment horizontal="center" vertical="top"/>
    </xf>
    <xf numFmtId="3" fontId="2" fillId="6" borderId="40" xfId="0" applyNumberFormat="1" applyFont="1" applyFill="1" applyBorder="1" applyAlignment="1">
      <alignment horizontal="center" vertical="top"/>
    </xf>
    <xf numFmtId="3" fontId="2" fillId="6" borderId="46" xfId="0" applyNumberFormat="1" applyFont="1" applyFill="1" applyBorder="1" applyAlignment="1">
      <alignment horizontal="center" vertical="top"/>
    </xf>
    <xf numFmtId="166" fontId="2" fillId="6" borderId="10" xfId="0" applyNumberFormat="1" applyFont="1" applyFill="1" applyBorder="1" applyAlignment="1">
      <alignment horizontal="center" vertical="top"/>
    </xf>
    <xf numFmtId="3" fontId="2" fillId="6" borderId="10" xfId="0" applyNumberFormat="1" applyFont="1" applyFill="1" applyBorder="1" applyAlignment="1">
      <alignment horizontal="center" vertical="top"/>
    </xf>
    <xf numFmtId="3" fontId="2" fillId="6" borderId="17" xfId="0" applyNumberFormat="1" applyFont="1" applyFill="1" applyBorder="1" applyAlignment="1">
      <alignment horizontal="center" vertical="top"/>
    </xf>
    <xf numFmtId="3" fontId="2" fillId="6" borderId="11" xfId="0" applyNumberFormat="1" applyFont="1" applyFill="1" applyBorder="1" applyAlignment="1">
      <alignment horizontal="center" vertical="top"/>
    </xf>
    <xf numFmtId="3" fontId="2" fillId="6" borderId="43" xfId="0" applyNumberFormat="1" applyFont="1" applyFill="1" applyBorder="1" applyAlignment="1">
      <alignment horizontal="center" vertical="top"/>
    </xf>
    <xf numFmtId="166" fontId="2" fillId="6" borderId="47" xfId="0" applyNumberFormat="1" applyFont="1" applyFill="1" applyBorder="1" applyAlignment="1">
      <alignment horizontal="center" vertical="top"/>
    </xf>
    <xf numFmtId="49" fontId="9" fillId="5" borderId="42" xfId="0" applyNumberFormat="1" applyFont="1" applyFill="1" applyBorder="1" applyAlignment="1">
      <alignment horizontal="center" vertical="top"/>
    </xf>
    <xf numFmtId="3" fontId="2" fillId="6" borderId="32" xfId="0" applyNumberFormat="1" applyFont="1" applyFill="1" applyBorder="1" applyAlignment="1">
      <alignment vertical="top"/>
    </xf>
    <xf numFmtId="49" fontId="9" fillId="4" borderId="40" xfId="0" applyNumberFormat="1" applyFont="1" applyFill="1" applyBorder="1" applyAlignment="1">
      <alignment horizontal="center" vertical="top"/>
    </xf>
    <xf numFmtId="166" fontId="8" fillId="6" borderId="31" xfId="1" applyNumberFormat="1" applyFont="1" applyFill="1" applyBorder="1" applyAlignment="1">
      <alignment horizontal="left" vertical="top" wrapText="1"/>
    </xf>
    <xf numFmtId="49" fontId="9" fillId="6" borderId="42" xfId="0" applyNumberFormat="1" applyFont="1" applyFill="1" applyBorder="1" applyAlignment="1">
      <alignment horizontal="center" vertical="top"/>
    </xf>
    <xf numFmtId="166" fontId="8" fillId="0" borderId="33" xfId="1" applyNumberFormat="1" applyFont="1" applyFill="1" applyBorder="1" applyAlignment="1">
      <alignment vertical="top" wrapText="1"/>
    </xf>
    <xf numFmtId="0" fontId="8" fillId="0" borderId="32" xfId="0" applyNumberFormat="1" applyFont="1" applyFill="1" applyBorder="1" applyAlignment="1">
      <alignment horizontal="center" vertical="top"/>
    </xf>
    <xf numFmtId="0" fontId="8" fillId="0" borderId="36" xfId="0" applyNumberFormat="1" applyFont="1" applyFill="1" applyBorder="1" applyAlignment="1">
      <alignment horizontal="center" vertical="top"/>
    </xf>
    <xf numFmtId="3" fontId="2" fillId="6" borderId="14" xfId="0" applyNumberFormat="1" applyFont="1" applyFill="1" applyBorder="1" applyAlignment="1">
      <alignment horizontal="center" vertical="center" wrapText="1"/>
    </xf>
    <xf numFmtId="49" fontId="9" fillId="6" borderId="42" xfId="0" applyNumberFormat="1" applyFont="1" applyFill="1" applyBorder="1" applyAlignment="1">
      <alignment vertical="top"/>
    </xf>
    <xf numFmtId="3" fontId="2" fillId="0" borderId="4" xfId="0" applyNumberFormat="1" applyFont="1" applyFill="1" applyBorder="1" applyAlignment="1">
      <alignment horizontal="center" vertical="center" textRotation="90" wrapText="1"/>
    </xf>
    <xf numFmtId="3" fontId="9" fillId="0" borderId="5" xfId="0" applyNumberFormat="1" applyFont="1" applyBorder="1" applyAlignment="1">
      <alignment horizontal="center" vertical="top"/>
    </xf>
    <xf numFmtId="3" fontId="9" fillId="0" borderId="21" xfId="0" applyNumberFormat="1" applyFont="1" applyBorder="1" applyAlignment="1">
      <alignment horizontal="center" vertical="top"/>
    </xf>
    <xf numFmtId="3" fontId="2" fillId="6" borderId="29" xfId="0" applyNumberFormat="1" applyFont="1" applyFill="1" applyBorder="1" applyAlignment="1">
      <alignment horizontal="left" vertical="top" wrapText="1"/>
    </xf>
    <xf numFmtId="49" fontId="9" fillId="4" borderId="9" xfId="0" applyNumberFormat="1" applyFont="1" applyFill="1" applyBorder="1" applyAlignment="1">
      <alignment horizontal="center" vertical="top"/>
    </xf>
    <xf numFmtId="3" fontId="9" fillId="6" borderId="3" xfId="0" applyNumberFormat="1" applyFont="1" applyFill="1" applyBorder="1" applyAlignment="1">
      <alignment horizontal="left" vertical="top" wrapText="1"/>
    </xf>
    <xf numFmtId="3" fontId="9" fillId="6" borderId="10" xfId="0" applyNumberFormat="1" applyFont="1" applyFill="1" applyBorder="1" applyAlignment="1">
      <alignment horizontal="left" vertical="top" wrapText="1"/>
    </xf>
    <xf numFmtId="3" fontId="2" fillId="6" borderId="10" xfId="0" applyNumberFormat="1" applyFont="1" applyFill="1" applyBorder="1" applyAlignment="1">
      <alignment horizontal="left" vertical="top" wrapText="1"/>
    </xf>
    <xf numFmtId="3" fontId="2" fillId="6" borderId="19" xfId="0" applyNumberFormat="1" applyFont="1" applyFill="1" applyBorder="1" applyAlignment="1">
      <alignment horizontal="left" vertical="top" wrapText="1"/>
    </xf>
    <xf numFmtId="3" fontId="2" fillId="6" borderId="16" xfId="0" applyNumberFormat="1" applyFont="1" applyFill="1" applyBorder="1" applyAlignment="1">
      <alignment horizontal="left" vertical="top" wrapText="1"/>
    </xf>
    <xf numFmtId="3" fontId="2" fillId="6" borderId="3" xfId="0" applyNumberFormat="1" applyFont="1" applyFill="1" applyBorder="1" applyAlignment="1">
      <alignment horizontal="left" vertical="top" wrapText="1"/>
    </xf>
    <xf numFmtId="3" fontId="2" fillId="6" borderId="46" xfId="0" applyNumberFormat="1" applyFont="1" applyFill="1" applyBorder="1" applyAlignment="1">
      <alignment horizontal="left" vertical="top" wrapText="1"/>
    </xf>
    <xf numFmtId="3" fontId="2" fillId="0" borderId="10" xfId="0" applyNumberFormat="1" applyFont="1" applyFill="1" applyBorder="1" applyAlignment="1">
      <alignment horizontal="left" vertical="top" wrapText="1"/>
    </xf>
    <xf numFmtId="3" fontId="2" fillId="0" borderId="38" xfId="0" applyNumberFormat="1" applyFont="1" applyFill="1" applyBorder="1" applyAlignment="1">
      <alignment horizontal="center" vertical="center" textRotation="90" wrapText="1"/>
    </xf>
    <xf numFmtId="3" fontId="2" fillId="0" borderId="46" xfId="0" applyNumberFormat="1" applyFont="1" applyFill="1" applyBorder="1" applyAlignment="1">
      <alignment horizontal="left" vertical="top" wrapText="1"/>
    </xf>
    <xf numFmtId="3" fontId="2" fillId="8" borderId="16" xfId="0" applyNumberFormat="1" applyFont="1" applyFill="1" applyBorder="1" applyAlignment="1">
      <alignment horizontal="left" vertical="top" wrapText="1"/>
    </xf>
    <xf numFmtId="3" fontId="9" fillId="0" borderId="3" xfId="0" applyNumberFormat="1" applyFont="1" applyFill="1" applyBorder="1" applyAlignment="1">
      <alignment horizontal="left" vertical="top" wrapText="1"/>
    </xf>
    <xf numFmtId="3" fontId="2" fillId="6" borderId="42" xfId="0" applyNumberFormat="1" applyFont="1" applyFill="1" applyBorder="1" applyAlignment="1">
      <alignment horizontal="left" vertical="top" wrapText="1"/>
    </xf>
    <xf numFmtId="3" fontId="2" fillId="6" borderId="38" xfId="0" applyNumberFormat="1" applyFont="1" applyFill="1" applyBorder="1" applyAlignment="1">
      <alignment horizontal="center" vertical="center" textRotation="90" wrapText="1"/>
    </xf>
    <xf numFmtId="3" fontId="9" fillId="6" borderId="12" xfId="0" applyNumberFormat="1" applyFont="1" applyFill="1" applyBorder="1" applyAlignment="1">
      <alignment horizontal="center" vertical="top"/>
    </xf>
    <xf numFmtId="3" fontId="9" fillId="6" borderId="62" xfId="0" applyNumberFormat="1" applyFont="1" applyFill="1" applyBorder="1" applyAlignment="1">
      <alignment horizontal="center" vertical="top"/>
    </xf>
    <xf numFmtId="3" fontId="2" fillId="6" borderId="31" xfId="0" applyNumberFormat="1" applyFont="1" applyFill="1" applyBorder="1" applyAlignment="1">
      <alignment horizontal="center" vertical="top"/>
    </xf>
    <xf numFmtId="3" fontId="2" fillId="6" borderId="40" xfId="0" applyNumberFormat="1" applyFont="1" applyFill="1" applyBorder="1" applyAlignment="1">
      <alignment horizontal="center" vertical="top"/>
    </xf>
    <xf numFmtId="166" fontId="2" fillId="6" borderId="31" xfId="0" applyNumberFormat="1" applyFont="1" applyFill="1" applyBorder="1" applyAlignment="1">
      <alignment horizontal="center" vertical="top" wrapText="1"/>
    </xf>
    <xf numFmtId="166" fontId="2" fillId="6" borderId="40" xfId="0" applyNumberFormat="1" applyFont="1" applyFill="1" applyBorder="1" applyAlignment="1">
      <alignment horizontal="center" vertical="top" wrapText="1"/>
    </xf>
    <xf numFmtId="166" fontId="2" fillId="6" borderId="10" xfId="0" applyNumberFormat="1" applyFont="1" applyFill="1" applyBorder="1" applyAlignment="1">
      <alignment horizontal="center" vertical="top" wrapText="1"/>
    </xf>
    <xf numFmtId="166" fontId="2" fillId="6" borderId="42" xfId="0" applyNumberFormat="1" applyFont="1" applyFill="1" applyBorder="1" applyAlignment="1">
      <alignment horizontal="center" vertical="top" wrapText="1"/>
    </xf>
    <xf numFmtId="3" fontId="2" fillId="0" borderId="11" xfId="0" applyNumberFormat="1" applyFont="1" applyFill="1" applyBorder="1" applyAlignment="1">
      <alignment horizontal="center" vertical="center" textRotation="90" wrapText="1"/>
    </xf>
    <xf numFmtId="3" fontId="9" fillId="6" borderId="13" xfId="0" applyNumberFormat="1" applyFont="1" applyFill="1" applyBorder="1" applyAlignment="1">
      <alignment horizontal="center" vertical="top"/>
    </xf>
    <xf numFmtId="3" fontId="8" fillId="6" borderId="31" xfId="0" applyNumberFormat="1" applyFont="1" applyFill="1" applyBorder="1" applyAlignment="1">
      <alignment horizontal="center" vertical="top"/>
    </xf>
    <xf numFmtId="3" fontId="8" fillId="6" borderId="40" xfId="0" applyNumberFormat="1" applyFont="1" applyFill="1" applyBorder="1" applyAlignment="1">
      <alignment horizontal="center" vertical="top"/>
    </xf>
    <xf numFmtId="166" fontId="8" fillId="6" borderId="31" xfId="0" applyNumberFormat="1" applyFont="1" applyFill="1" applyBorder="1" applyAlignment="1">
      <alignment horizontal="center" vertical="top"/>
    </xf>
    <xf numFmtId="166" fontId="8" fillId="6" borderId="40" xfId="0" applyNumberFormat="1" applyFont="1" applyFill="1" applyBorder="1" applyAlignment="1">
      <alignment horizontal="center" vertical="top"/>
    </xf>
    <xf numFmtId="166" fontId="8" fillId="6" borderId="42" xfId="0" applyNumberFormat="1" applyFont="1" applyFill="1" applyBorder="1" applyAlignment="1">
      <alignment horizontal="center" vertical="top"/>
    </xf>
    <xf numFmtId="3" fontId="2" fillId="0" borderId="0" xfId="0" applyNumberFormat="1" applyFont="1" applyAlignment="1">
      <alignment horizontal="center" vertical="center" wrapText="1"/>
    </xf>
    <xf numFmtId="3" fontId="2" fillId="8" borderId="0" xfId="0" applyNumberFormat="1" applyFont="1" applyFill="1" applyBorder="1" applyAlignment="1">
      <alignment horizontal="center" vertical="top" wrapText="1"/>
    </xf>
    <xf numFmtId="3" fontId="9" fillId="8" borderId="0" xfId="0" applyNumberFormat="1" applyFont="1" applyFill="1" applyBorder="1" applyAlignment="1">
      <alignment horizontal="center" vertical="top" wrapText="1"/>
    </xf>
    <xf numFmtId="3" fontId="2" fillId="0" borderId="14" xfId="0" applyNumberFormat="1" applyFont="1" applyBorder="1" applyAlignment="1">
      <alignment horizontal="left" vertical="top" wrapText="1"/>
    </xf>
    <xf numFmtId="3" fontId="2" fillId="6" borderId="18" xfId="0" applyNumberFormat="1" applyFont="1" applyFill="1" applyBorder="1" applyAlignment="1">
      <alignment horizontal="left" vertical="top" wrapText="1"/>
    </xf>
    <xf numFmtId="3" fontId="2" fillId="6" borderId="52" xfId="0" applyNumberFormat="1" applyFont="1" applyFill="1" applyBorder="1" applyAlignment="1">
      <alignment horizontal="left" vertical="top" wrapText="1"/>
    </xf>
    <xf numFmtId="3" fontId="2" fillId="6" borderId="68" xfId="0" applyNumberFormat="1" applyFont="1" applyFill="1" applyBorder="1" applyAlignment="1">
      <alignment horizontal="left" vertical="top" wrapText="1"/>
    </xf>
    <xf numFmtId="3" fontId="2" fillId="6" borderId="11" xfId="0" applyNumberFormat="1" applyFont="1" applyFill="1" applyBorder="1" applyAlignment="1">
      <alignment horizontal="center" vertical="center" textRotation="90" wrapText="1"/>
    </xf>
    <xf numFmtId="3" fontId="2" fillId="6" borderId="13"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8" fillId="6" borderId="46" xfId="0" applyNumberFormat="1" applyFont="1" applyFill="1" applyBorder="1" applyAlignment="1">
      <alignment horizontal="center" vertical="top"/>
    </xf>
    <xf numFmtId="166" fontId="8" fillId="6" borderId="17" xfId="0" applyNumberFormat="1" applyFont="1" applyFill="1" applyBorder="1" applyAlignment="1">
      <alignment horizontal="center" vertical="top" wrapText="1"/>
    </xf>
    <xf numFmtId="166" fontId="8" fillId="6" borderId="43" xfId="0" applyNumberFormat="1" applyFont="1" applyFill="1" applyBorder="1" applyAlignment="1">
      <alignment horizontal="center" vertical="top" wrapText="1"/>
    </xf>
    <xf numFmtId="166" fontId="8" fillId="6" borderId="46" xfId="0" applyNumberFormat="1" applyFont="1" applyFill="1" applyBorder="1" applyAlignment="1">
      <alignment horizontal="center" vertical="top"/>
    </xf>
    <xf numFmtId="166" fontId="2" fillId="6" borderId="16" xfId="0" applyNumberFormat="1" applyFont="1" applyFill="1" applyBorder="1" applyAlignment="1">
      <alignment horizontal="center" vertical="top" wrapText="1"/>
    </xf>
    <xf numFmtId="3" fontId="2" fillId="6" borderId="46" xfId="0" applyNumberFormat="1" applyFont="1" applyFill="1" applyBorder="1" applyAlignment="1">
      <alignment horizontal="center" vertical="top"/>
    </xf>
    <xf numFmtId="166" fontId="2" fillId="6" borderId="17" xfId="0" applyNumberFormat="1" applyFont="1" applyFill="1" applyBorder="1" applyAlignment="1">
      <alignment horizontal="center" vertical="top" wrapText="1"/>
    </xf>
    <xf numFmtId="166" fontId="2" fillId="6" borderId="46" xfId="0" applyNumberFormat="1" applyFont="1" applyFill="1" applyBorder="1" applyAlignment="1">
      <alignment horizontal="center" vertical="top" wrapText="1"/>
    </xf>
    <xf numFmtId="3" fontId="8" fillId="0" borderId="29" xfId="0" applyNumberFormat="1" applyFont="1" applyBorder="1" applyAlignment="1">
      <alignment horizontal="center" vertical="top" wrapText="1"/>
    </xf>
    <xf numFmtId="3" fontId="8" fillId="0" borderId="31" xfId="0" applyNumberFormat="1" applyFont="1" applyBorder="1" applyAlignment="1">
      <alignment horizontal="center" vertical="top" wrapText="1"/>
    </xf>
    <xf numFmtId="3" fontId="2" fillId="6" borderId="5" xfId="0" applyNumberFormat="1" applyFont="1" applyFill="1" applyBorder="1" applyAlignment="1">
      <alignment horizontal="center" vertical="top" wrapText="1"/>
    </xf>
    <xf numFmtId="0" fontId="2" fillId="6" borderId="46" xfId="0" applyFont="1" applyFill="1" applyBorder="1" applyAlignment="1">
      <alignment horizontal="left" vertical="top" wrapText="1"/>
    </xf>
    <xf numFmtId="3" fontId="2" fillId="6" borderId="29"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xf>
    <xf numFmtId="166" fontId="2" fillId="6" borderId="31" xfId="0" applyNumberFormat="1" applyFont="1" applyFill="1" applyBorder="1" applyAlignment="1">
      <alignment horizontal="center" vertical="top"/>
    </xf>
    <xf numFmtId="166" fontId="2" fillId="6" borderId="10" xfId="0" applyNumberFormat="1" applyFont="1" applyFill="1" applyBorder="1" applyAlignment="1">
      <alignment horizontal="center" vertical="top"/>
    </xf>
    <xf numFmtId="166" fontId="2" fillId="6" borderId="9" xfId="0" applyNumberFormat="1" applyFont="1" applyFill="1" applyBorder="1" applyAlignment="1">
      <alignment horizontal="center" vertical="top" wrapText="1"/>
    </xf>
    <xf numFmtId="166" fontId="2" fillId="6" borderId="47" xfId="0" applyNumberFormat="1" applyFont="1" applyFill="1" applyBorder="1" applyAlignment="1">
      <alignment horizontal="center" vertical="top" wrapText="1"/>
    </xf>
    <xf numFmtId="166" fontId="2" fillId="6" borderId="47" xfId="0" applyNumberFormat="1" applyFont="1" applyFill="1" applyBorder="1" applyAlignment="1">
      <alignment horizontal="center" vertical="top"/>
    </xf>
    <xf numFmtId="166" fontId="9" fillId="6" borderId="47" xfId="0" applyNumberFormat="1" applyFont="1" applyFill="1" applyBorder="1" applyAlignment="1">
      <alignment horizontal="center" vertical="top" wrapText="1"/>
    </xf>
    <xf numFmtId="166" fontId="9" fillId="6" borderId="31" xfId="0" applyNumberFormat="1" applyFont="1" applyFill="1" applyBorder="1" applyAlignment="1">
      <alignment horizontal="center" vertical="top" wrapText="1"/>
    </xf>
    <xf numFmtId="166" fontId="9" fillId="6" borderId="10" xfId="0" applyNumberFormat="1" applyFont="1" applyFill="1" applyBorder="1" applyAlignment="1">
      <alignment horizontal="center" vertical="top" wrapText="1"/>
    </xf>
    <xf numFmtId="3" fontId="2" fillId="6" borderId="16" xfId="0" applyNumberFormat="1" applyFont="1" applyFill="1" applyBorder="1" applyAlignment="1">
      <alignment horizontal="center" vertical="top"/>
    </xf>
    <xf numFmtId="3" fontId="2" fillId="6" borderId="42" xfId="0" applyNumberFormat="1" applyFont="1" applyFill="1" applyBorder="1" applyAlignment="1">
      <alignment horizontal="center" vertical="top"/>
    </xf>
    <xf numFmtId="3" fontId="2" fillId="6" borderId="17" xfId="0" applyNumberFormat="1" applyFont="1" applyFill="1" applyBorder="1" applyAlignment="1">
      <alignment horizontal="center" vertical="top"/>
    </xf>
    <xf numFmtId="3" fontId="2" fillId="6" borderId="11" xfId="0" applyNumberFormat="1" applyFont="1" applyFill="1" applyBorder="1" applyAlignment="1">
      <alignment horizontal="center" vertical="top"/>
    </xf>
    <xf numFmtId="3" fontId="2" fillId="6" borderId="43" xfId="0" applyNumberFormat="1" applyFont="1" applyFill="1" applyBorder="1" applyAlignment="1">
      <alignment horizontal="center" vertical="top"/>
    </xf>
    <xf numFmtId="1" fontId="2" fillId="6" borderId="29" xfId="0" applyNumberFormat="1" applyFont="1" applyFill="1" applyBorder="1" applyAlignment="1">
      <alignment horizontal="center" vertical="top"/>
    </xf>
    <xf numFmtId="1" fontId="2" fillId="6" borderId="3" xfId="0" applyNumberFormat="1" applyFont="1" applyFill="1" applyBorder="1" applyAlignment="1">
      <alignment horizontal="center" vertical="top"/>
    </xf>
    <xf numFmtId="1" fontId="2" fillId="6" borderId="65" xfId="0" applyNumberFormat="1" applyFont="1" applyFill="1" applyBorder="1" applyAlignment="1">
      <alignment horizontal="center" vertical="top"/>
    </xf>
    <xf numFmtId="1" fontId="2" fillId="6" borderId="46" xfId="0" applyNumberFormat="1" applyFont="1" applyFill="1" applyBorder="1" applyAlignment="1">
      <alignment horizontal="center" vertical="top"/>
    </xf>
    <xf numFmtId="1" fontId="2" fillId="6" borderId="16" xfId="0" applyNumberFormat="1" applyFont="1" applyFill="1" applyBorder="1" applyAlignment="1">
      <alignment horizontal="center" vertical="top"/>
    </xf>
    <xf numFmtId="1" fontId="2" fillId="6" borderId="61" xfId="0" applyNumberFormat="1" applyFont="1" applyFill="1" applyBorder="1" applyAlignment="1">
      <alignment horizontal="center" vertical="top"/>
    </xf>
    <xf numFmtId="1" fontId="2" fillId="6" borderId="31" xfId="0" applyNumberFormat="1" applyFont="1" applyFill="1" applyBorder="1" applyAlignment="1">
      <alignment horizontal="center" vertical="top"/>
    </xf>
    <xf numFmtId="3" fontId="8" fillId="6" borderId="10" xfId="0" applyNumberFormat="1" applyFont="1" applyFill="1" applyBorder="1" applyAlignment="1">
      <alignment horizontal="left" vertical="top" wrapText="1"/>
    </xf>
    <xf numFmtId="3" fontId="8" fillId="6" borderId="31" xfId="0" applyNumberFormat="1" applyFont="1" applyFill="1" applyBorder="1" applyAlignment="1">
      <alignment horizontal="center" vertical="top"/>
    </xf>
    <xf numFmtId="3" fontId="8" fillId="6" borderId="40" xfId="0" applyNumberFormat="1" applyFont="1" applyFill="1" applyBorder="1" applyAlignment="1">
      <alignment horizontal="center" vertical="top"/>
    </xf>
    <xf numFmtId="166" fontId="8" fillId="6" borderId="31" xfId="0" applyNumberFormat="1" applyFont="1" applyFill="1" applyBorder="1" applyAlignment="1">
      <alignment horizontal="center" vertical="top"/>
    </xf>
    <xf numFmtId="166" fontId="8" fillId="6" borderId="40" xfId="0" applyNumberFormat="1" applyFont="1" applyFill="1" applyBorder="1" applyAlignment="1">
      <alignment horizontal="center" vertical="top"/>
    </xf>
    <xf numFmtId="166" fontId="8" fillId="6" borderId="10" xfId="0" applyNumberFormat="1" applyFont="1" applyFill="1" applyBorder="1" applyAlignment="1">
      <alignment horizontal="center" vertical="top"/>
    </xf>
    <xf numFmtId="166" fontId="8" fillId="6" borderId="42" xfId="0" applyNumberFormat="1" applyFont="1" applyFill="1" applyBorder="1" applyAlignment="1">
      <alignment horizontal="center" vertical="top"/>
    </xf>
    <xf numFmtId="3" fontId="2" fillId="6" borderId="10" xfId="0" applyNumberFormat="1" applyFont="1" applyFill="1" applyBorder="1" applyAlignment="1">
      <alignment horizontal="left" vertical="top" wrapText="1"/>
    </xf>
    <xf numFmtId="166" fontId="8" fillId="6" borderId="11" xfId="0" applyNumberFormat="1" applyFont="1" applyFill="1" applyBorder="1" applyAlignment="1">
      <alignment horizontal="center" vertical="top" wrapText="1"/>
    </xf>
    <xf numFmtId="166" fontId="8" fillId="6" borderId="16" xfId="0" applyNumberFormat="1" applyFont="1" applyFill="1" applyBorder="1" applyAlignment="1">
      <alignment horizontal="center" vertical="top"/>
    </xf>
    <xf numFmtId="166" fontId="8" fillId="6" borderId="0" xfId="0" applyNumberFormat="1" applyFont="1" applyFill="1" applyBorder="1" applyAlignment="1">
      <alignment horizontal="center" vertical="top"/>
    </xf>
    <xf numFmtId="3" fontId="8" fillId="6" borderId="12" xfId="0" applyNumberFormat="1" applyFont="1" applyFill="1" applyBorder="1" applyAlignment="1">
      <alignment horizontal="center" vertical="top"/>
    </xf>
    <xf numFmtId="3" fontId="9" fillId="6" borderId="12" xfId="0" applyNumberFormat="1" applyFont="1" applyFill="1" applyBorder="1" applyAlignment="1">
      <alignment horizontal="center" vertical="top"/>
    </xf>
    <xf numFmtId="3" fontId="2" fillId="6" borderId="31" xfId="0" applyNumberFormat="1" applyFont="1" applyFill="1" applyBorder="1" applyAlignment="1">
      <alignment horizontal="center" vertical="top"/>
    </xf>
    <xf numFmtId="166" fontId="2" fillId="6" borderId="31" xfId="0" applyNumberFormat="1" applyFont="1" applyFill="1" applyBorder="1" applyAlignment="1">
      <alignment horizontal="center" vertical="top" wrapText="1"/>
    </xf>
    <xf numFmtId="3" fontId="8" fillId="6" borderId="31" xfId="0" applyNumberFormat="1" applyFont="1" applyFill="1" applyBorder="1" applyAlignment="1">
      <alignment horizontal="center" vertical="top"/>
    </xf>
    <xf numFmtId="166" fontId="8" fillId="6" borderId="31" xfId="0" applyNumberFormat="1" applyFont="1" applyFill="1" applyBorder="1" applyAlignment="1">
      <alignment horizontal="center" vertical="top"/>
    </xf>
    <xf numFmtId="166" fontId="8" fillId="6" borderId="10" xfId="0" applyNumberFormat="1" applyFont="1" applyFill="1" applyBorder="1" applyAlignment="1">
      <alignment horizontal="center" vertical="top"/>
    </xf>
    <xf numFmtId="3" fontId="2" fillId="6" borderId="46" xfId="0" applyNumberFormat="1" applyFont="1" applyFill="1" applyBorder="1" applyAlignment="1">
      <alignment horizontal="center" vertical="top"/>
    </xf>
    <xf numFmtId="166" fontId="2" fillId="6" borderId="10" xfId="0" applyNumberFormat="1" applyFont="1" applyFill="1" applyBorder="1" applyAlignment="1">
      <alignment horizontal="center" vertical="top"/>
    </xf>
    <xf numFmtId="166" fontId="2" fillId="6" borderId="9" xfId="0" applyNumberFormat="1" applyFont="1" applyFill="1" applyBorder="1" applyAlignment="1">
      <alignment horizontal="center" vertical="top" wrapText="1"/>
    </xf>
    <xf numFmtId="166" fontId="2" fillId="6" borderId="47" xfId="0" applyNumberFormat="1" applyFont="1" applyFill="1" applyBorder="1" applyAlignment="1">
      <alignment horizontal="center" vertical="top" wrapText="1"/>
    </xf>
    <xf numFmtId="166" fontId="2" fillId="6" borderId="47" xfId="0" applyNumberFormat="1" applyFont="1" applyFill="1" applyBorder="1" applyAlignment="1">
      <alignment horizontal="center" vertical="top"/>
    </xf>
    <xf numFmtId="3" fontId="2" fillId="6" borderId="17" xfId="0" applyNumberFormat="1" applyFont="1" applyFill="1" applyBorder="1" applyAlignment="1">
      <alignment horizontal="center" vertical="top"/>
    </xf>
    <xf numFmtId="3" fontId="2" fillId="6" borderId="11" xfId="0" applyNumberFormat="1" applyFont="1" applyFill="1" applyBorder="1" applyAlignment="1">
      <alignment horizontal="center" vertical="top"/>
    </xf>
    <xf numFmtId="0" fontId="8" fillId="0" borderId="11" xfId="0" applyNumberFormat="1" applyFont="1" applyFill="1" applyBorder="1" applyAlignment="1">
      <alignment horizontal="center" vertical="top"/>
    </xf>
    <xf numFmtId="0" fontId="8" fillId="0" borderId="31" xfId="0" applyNumberFormat="1" applyFont="1" applyFill="1" applyBorder="1" applyAlignment="1">
      <alignment horizontal="center" vertical="top"/>
    </xf>
    <xf numFmtId="0" fontId="8" fillId="0" borderId="10" xfId="0" applyNumberFormat="1" applyFont="1" applyFill="1" applyBorder="1" applyAlignment="1">
      <alignment horizontal="center" vertical="top"/>
    </xf>
    <xf numFmtId="0" fontId="8" fillId="0" borderId="47" xfId="0" applyNumberFormat="1" applyFont="1" applyFill="1" applyBorder="1" applyAlignment="1">
      <alignment horizontal="center" vertical="top"/>
    </xf>
    <xf numFmtId="0" fontId="8" fillId="6" borderId="16" xfId="0" applyNumberFormat="1" applyFont="1" applyFill="1" applyBorder="1" applyAlignment="1">
      <alignment horizontal="center" vertical="top"/>
    </xf>
    <xf numFmtId="166" fontId="8" fillId="6" borderId="45" xfId="1" applyNumberFormat="1" applyFont="1" applyFill="1" applyBorder="1" applyAlignment="1">
      <alignment vertical="top" wrapText="1"/>
    </xf>
    <xf numFmtId="166" fontId="8" fillId="6" borderId="68" xfId="0" applyNumberFormat="1" applyFont="1" applyFill="1" applyBorder="1" applyAlignment="1">
      <alignment horizontal="center" vertical="top"/>
    </xf>
    <xf numFmtId="166" fontId="8" fillId="6" borderId="46" xfId="1" applyNumberFormat="1" applyFont="1" applyFill="1" applyBorder="1" applyAlignment="1">
      <alignment vertical="top" wrapText="1"/>
    </xf>
    <xf numFmtId="0" fontId="8" fillId="6" borderId="45" xfId="0" applyNumberFormat="1" applyFont="1" applyFill="1" applyBorder="1" applyAlignment="1">
      <alignment horizontal="center" vertical="top"/>
    </xf>
    <xf numFmtId="166" fontId="8" fillId="6" borderId="52" xfId="0" applyNumberFormat="1" applyFont="1" applyFill="1" applyBorder="1" applyAlignment="1">
      <alignment horizontal="center" vertical="top"/>
    </xf>
    <xf numFmtId="3" fontId="8" fillId="6" borderId="11" xfId="0" applyNumberFormat="1" applyFont="1" applyFill="1" applyBorder="1" applyAlignment="1">
      <alignment horizontal="center" vertical="top" textRotation="90" wrapText="1"/>
    </xf>
    <xf numFmtId="3" fontId="8" fillId="0" borderId="20" xfId="0" applyNumberFormat="1" applyFont="1" applyFill="1" applyBorder="1" applyAlignment="1">
      <alignment horizontal="center" vertical="center" textRotation="90" wrapText="1"/>
    </xf>
    <xf numFmtId="166" fontId="2" fillId="0" borderId="31" xfId="1" applyNumberFormat="1" applyFont="1" applyFill="1" applyBorder="1" applyAlignment="1">
      <alignment vertical="top" wrapText="1"/>
    </xf>
    <xf numFmtId="0" fontId="2" fillId="0" borderId="31" xfId="0" applyNumberFormat="1" applyFont="1" applyFill="1" applyBorder="1" applyAlignment="1">
      <alignment horizontal="center" vertical="top"/>
    </xf>
    <xf numFmtId="0" fontId="2" fillId="0" borderId="10"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166" fontId="2" fillId="0" borderId="13" xfId="1" applyNumberFormat="1" applyFont="1" applyFill="1" applyBorder="1" applyAlignment="1">
      <alignment vertical="top" wrapText="1"/>
    </xf>
    <xf numFmtId="3" fontId="2" fillId="6" borderId="10" xfId="0" applyNumberFormat="1" applyFont="1" applyFill="1" applyBorder="1" applyAlignment="1">
      <alignment horizontal="left" vertical="top" wrapText="1"/>
    </xf>
    <xf numFmtId="3" fontId="2" fillId="6" borderId="31" xfId="0" applyNumberFormat="1" applyFont="1" applyFill="1" applyBorder="1" applyAlignment="1">
      <alignment horizontal="center" vertical="top"/>
    </xf>
    <xf numFmtId="3" fontId="2" fillId="6" borderId="11" xfId="0" applyNumberFormat="1" applyFont="1" applyFill="1" applyBorder="1" applyAlignment="1">
      <alignment horizontal="center" vertical="center" textRotation="90" wrapText="1"/>
    </xf>
    <xf numFmtId="166" fontId="2" fillId="6" borderId="31" xfId="0" applyNumberFormat="1" applyFont="1" applyFill="1" applyBorder="1" applyAlignment="1">
      <alignment horizontal="center" vertical="top"/>
    </xf>
    <xf numFmtId="3" fontId="2" fillId="6" borderId="46" xfId="0" applyNumberFormat="1" applyFont="1" applyFill="1" applyBorder="1" applyAlignment="1">
      <alignment horizontal="left" vertical="top" wrapText="1"/>
    </xf>
    <xf numFmtId="3" fontId="9" fillId="6" borderId="12" xfId="0" applyNumberFormat="1" applyFont="1" applyFill="1" applyBorder="1" applyAlignment="1">
      <alignment horizontal="center" vertical="top"/>
    </xf>
    <xf numFmtId="166" fontId="2" fillId="6" borderId="31" xfId="0" applyNumberFormat="1" applyFont="1" applyFill="1" applyBorder="1" applyAlignment="1">
      <alignment horizontal="center" vertical="top" wrapText="1"/>
    </xf>
    <xf numFmtId="3" fontId="8" fillId="6" borderId="31" xfId="0" applyNumberFormat="1" applyFont="1" applyFill="1" applyBorder="1" applyAlignment="1">
      <alignment horizontal="center" vertical="top"/>
    </xf>
    <xf numFmtId="166" fontId="8" fillId="6" borderId="31" xfId="0" applyNumberFormat="1" applyFont="1" applyFill="1" applyBorder="1" applyAlignment="1">
      <alignment horizontal="center" vertical="top"/>
    </xf>
    <xf numFmtId="166" fontId="8" fillId="6" borderId="10" xfId="0" applyNumberFormat="1" applyFont="1" applyFill="1" applyBorder="1" applyAlignment="1">
      <alignment horizontal="center" vertical="top"/>
    </xf>
    <xf numFmtId="3" fontId="2" fillId="6" borderId="46" xfId="0" applyNumberFormat="1" applyFont="1" applyFill="1" applyBorder="1" applyAlignment="1">
      <alignment horizontal="center" vertical="top"/>
    </xf>
    <xf numFmtId="3" fontId="11" fillId="6" borderId="31" xfId="0" applyNumberFormat="1" applyFont="1" applyFill="1" applyBorder="1" applyAlignment="1">
      <alignment horizontal="center" vertical="top"/>
    </xf>
    <xf numFmtId="166" fontId="38" fillId="6" borderId="31" xfId="11" applyNumberFormat="1" applyFont="1" applyFill="1" applyBorder="1" applyAlignment="1">
      <alignment horizontal="center" vertical="top" wrapText="1"/>
    </xf>
    <xf numFmtId="166" fontId="38" fillId="6" borderId="10" xfId="11" applyNumberFormat="1" applyFont="1" applyFill="1" applyBorder="1" applyAlignment="1">
      <alignment horizontal="center" vertical="top" wrapText="1"/>
    </xf>
    <xf numFmtId="166" fontId="38" fillId="6" borderId="47" xfId="11" applyNumberFormat="1" applyFont="1" applyFill="1" applyBorder="1" applyAlignment="1">
      <alignment horizontal="center" vertical="top" wrapText="1"/>
    </xf>
    <xf numFmtId="3" fontId="2" fillId="0" borderId="0" xfId="0" applyNumberFormat="1" applyFont="1" applyAlignment="1">
      <alignment horizontal="center" vertical="center" wrapText="1"/>
    </xf>
    <xf numFmtId="3" fontId="2" fillId="0" borderId="13" xfId="0" applyNumberFormat="1" applyFont="1" applyFill="1" applyBorder="1" applyAlignment="1">
      <alignment horizontal="left" vertical="top" wrapText="1"/>
    </xf>
    <xf numFmtId="3" fontId="2" fillId="0" borderId="21" xfId="0" applyNumberFormat="1" applyFont="1" applyFill="1" applyBorder="1" applyAlignment="1">
      <alignment horizontal="left" vertical="top" wrapText="1"/>
    </xf>
    <xf numFmtId="3" fontId="2" fillId="6" borderId="16" xfId="0" applyNumberFormat="1" applyFont="1" applyFill="1" applyBorder="1" applyAlignment="1">
      <alignment horizontal="left" vertical="top" wrapText="1"/>
    </xf>
    <xf numFmtId="3" fontId="2" fillId="6" borderId="42" xfId="0" applyNumberFormat="1" applyFont="1" applyFill="1" applyBorder="1" applyAlignment="1">
      <alignment horizontal="left" vertical="top" wrapText="1"/>
    </xf>
    <xf numFmtId="3" fontId="2" fillId="0" borderId="32" xfId="0" applyNumberFormat="1" applyFont="1" applyBorder="1" applyAlignment="1">
      <alignment horizontal="left" vertical="top"/>
    </xf>
    <xf numFmtId="3" fontId="2" fillId="0" borderId="14" xfId="0" applyNumberFormat="1" applyFont="1" applyBorder="1" applyAlignment="1">
      <alignment horizontal="left" vertical="top"/>
    </xf>
    <xf numFmtId="3" fontId="2" fillId="8" borderId="0" xfId="0" applyNumberFormat="1" applyFont="1" applyFill="1" applyBorder="1" applyAlignment="1">
      <alignment horizontal="center" vertical="top" wrapText="1"/>
    </xf>
    <xf numFmtId="3" fontId="9" fillId="7" borderId="22" xfId="0" applyNumberFormat="1" applyFont="1" applyFill="1" applyBorder="1" applyAlignment="1">
      <alignment horizontal="right" vertical="top"/>
    </xf>
    <xf numFmtId="3" fontId="9" fillId="7" borderId="23" xfId="0" applyNumberFormat="1" applyFont="1" applyFill="1" applyBorder="1" applyAlignment="1">
      <alignment horizontal="right" vertical="top"/>
    </xf>
    <xf numFmtId="3" fontId="9" fillId="8" borderId="0" xfId="0" applyNumberFormat="1" applyFont="1" applyFill="1" applyBorder="1" applyAlignment="1">
      <alignment horizontal="center" vertical="top" wrapText="1"/>
    </xf>
    <xf numFmtId="3" fontId="2" fillId="0" borderId="32" xfId="0" applyNumberFormat="1" applyFont="1" applyBorder="1" applyAlignment="1">
      <alignment horizontal="left" vertical="top" wrapText="1"/>
    </xf>
    <xf numFmtId="3" fontId="2" fillId="0" borderId="14" xfId="0" applyNumberFormat="1" applyFont="1" applyBorder="1" applyAlignment="1">
      <alignment horizontal="left" vertical="top" wrapText="1"/>
    </xf>
    <xf numFmtId="3" fontId="9" fillId="3" borderId="32" xfId="0" applyNumberFormat="1" applyFont="1" applyFill="1" applyBorder="1" applyAlignment="1">
      <alignment horizontal="left" vertical="top"/>
    </xf>
    <xf numFmtId="3" fontId="9" fillId="3" borderId="14" xfId="0" applyNumberFormat="1" applyFont="1" applyFill="1" applyBorder="1" applyAlignment="1">
      <alignment horizontal="left" vertical="top"/>
    </xf>
    <xf numFmtId="3" fontId="2" fillId="0" borderId="6" xfId="0" applyNumberFormat="1" applyFont="1" applyBorder="1" applyAlignment="1">
      <alignment horizontal="center" vertical="center"/>
    </xf>
    <xf numFmtId="3" fontId="2" fillId="0" borderId="7" xfId="0" applyNumberFormat="1" applyFont="1" applyBorder="1" applyAlignment="1">
      <alignment horizontal="center" vertical="center"/>
    </xf>
    <xf numFmtId="3" fontId="16" fillId="0" borderId="5" xfId="0" applyNumberFormat="1" applyFont="1" applyBorder="1" applyAlignment="1">
      <alignment horizontal="center" vertical="top" wrapText="1"/>
    </xf>
    <xf numFmtId="3" fontId="16" fillId="0" borderId="12" xfId="0" applyNumberFormat="1" applyFont="1" applyBorder="1" applyAlignment="1">
      <alignment horizontal="center" vertical="top" wrapText="1"/>
    </xf>
    <xf numFmtId="3" fontId="16" fillId="0" borderId="21" xfId="0" applyNumberFormat="1" applyFont="1" applyBorder="1" applyAlignment="1">
      <alignment horizontal="center" vertical="top" wrapText="1"/>
    </xf>
    <xf numFmtId="3" fontId="9" fillId="5" borderId="26" xfId="0" applyNumberFormat="1" applyFont="1" applyFill="1" applyBorder="1" applyAlignment="1">
      <alignment horizontal="right" vertical="top"/>
    </xf>
    <xf numFmtId="3" fontId="9" fillId="5" borderId="27" xfId="0" applyNumberFormat="1" applyFont="1" applyFill="1" applyBorder="1" applyAlignment="1">
      <alignment horizontal="right" vertical="top"/>
    </xf>
    <xf numFmtId="3" fontId="9" fillId="4" borderId="26" xfId="0" applyNumberFormat="1" applyFont="1" applyFill="1" applyBorder="1" applyAlignment="1">
      <alignment horizontal="right" vertical="top"/>
    </xf>
    <xf numFmtId="3" fontId="9" fillId="4" borderId="27" xfId="0" applyNumberFormat="1" applyFont="1" applyFill="1" applyBorder="1" applyAlignment="1">
      <alignment horizontal="right" vertical="top"/>
    </xf>
    <xf numFmtId="3" fontId="9" fillId="4" borderId="58" xfId="0" applyNumberFormat="1" applyFont="1" applyFill="1" applyBorder="1" applyAlignment="1">
      <alignment horizontal="center" vertical="top" wrapText="1"/>
    </xf>
    <xf numFmtId="3" fontId="9" fillId="4" borderId="27" xfId="0" applyNumberFormat="1" applyFont="1" applyFill="1" applyBorder="1" applyAlignment="1">
      <alignment horizontal="center" vertical="top" wrapText="1"/>
    </xf>
    <xf numFmtId="3" fontId="9" fillId="4" borderId="28" xfId="0" applyNumberFormat="1" applyFont="1" applyFill="1" applyBorder="1" applyAlignment="1">
      <alignment horizontal="center" vertical="top" wrapText="1"/>
    </xf>
    <xf numFmtId="3" fontId="9" fillId="3" borderId="26" xfId="0" applyNumberFormat="1" applyFont="1" applyFill="1" applyBorder="1" applyAlignment="1">
      <alignment horizontal="right" vertical="top"/>
    </xf>
    <xf numFmtId="3" fontId="9" fillId="3" borderId="27" xfId="0" applyNumberFormat="1" applyFont="1" applyFill="1" applyBorder="1" applyAlignment="1">
      <alignment horizontal="right" vertical="top"/>
    </xf>
    <xf numFmtId="3" fontId="9" fillId="3" borderId="58" xfId="0" applyNumberFormat="1" applyFont="1" applyFill="1" applyBorder="1" applyAlignment="1">
      <alignment horizontal="center" vertical="top" wrapText="1"/>
    </xf>
    <xf numFmtId="3" fontId="9" fillId="3" borderId="27" xfId="0" applyNumberFormat="1" applyFont="1" applyFill="1" applyBorder="1" applyAlignment="1">
      <alignment horizontal="center" vertical="top" wrapText="1"/>
    </xf>
    <xf numFmtId="3" fontId="9" fillId="3" borderId="28" xfId="0" applyNumberFormat="1" applyFont="1" applyFill="1" applyBorder="1" applyAlignment="1">
      <alignment horizontal="center" vertical="top" wrapText="1"/>
    </xf>
    <xf numFmtId="3" fontId="2" fillId="11" borderId="58" xfId="0" applyNumberFormat="1" applyFont="1" applyFill="1" applyBorder="1" applyAlignment="1">
      <alignment horizontal="center" vertical="top" wrapText="1"/>
    </xf>
    <xf numFmtId="3" fontId="2" fillId="11" borderId="27" xfId="0" applyNumberFormat="1" applyFont="1" applyFill="1" applyBorder="1" applyAlignment="1">
      <alignment horizontal="center" vertical="top" wrapText="1"/>
    </xf>
    <xf numFmtId="3" fontId="2" fillId="11" borderId="28" xfId="0" applyNumberFormat="1" applyFont="1" applyFill="1" applyBorder="1" applyAlignment="1">
      <alignment horizontal="center" vertical="top" wrapText="1"/>
    </xf>
    <xf numFmtId="3" fontId="9" fillId="0" borderId="27" xfId="0" applyNumberFormat="1" applyFont="1" applyFill="1" applyBorder="1" applyAlignment="1">
      <alignment horizontal="center" wrapText="1"/>
    </xf>
    <xf numFmtId="3" fontId="16" fillId="0" borderId="3" xfId="0" applyNumberFormat="1" applyFont="1" applyFill="1" applyBorder="1" applyAlignment="1">
      <alignment horizontal="left" vertical="top" wrapText="1"/>
    </xf>
    <xf numFmtId="3" fontId="16" fillId="0" borderId="42" xfId="0" applyNumberFormat="1" applyFont="1" applyFill="1" applyBorder="1" applyAlignment="1">
      <alignment horizontal="left" vertical="top" wrapText="1"/>
    </xf>
    <xf numFmtId="3" fontId="8" fillId="0" borderId="4" xfId="0" applyNumberFormat="1" applyFont="1" applyFill="1" applyBorder="1" applyAlignment="1">
      <alignment horizontal="center" vertical="center" textRotation="90" wrapText="1"/>
    </xf>
    <xf numFmtId="3" fontId="8" fillId="0" borderId="43" xfId="0" applyNumberFormat="1" applyFont="1" applyFill="1" applyBorder="1" applyAlignment="1">
      <alignment horizontal="center" vertical="center" textRotation="90" wrapText="1"/>
    </xf>
    <xf numFmtId="3" fontId="8" fillId="6" borderId="16" xfId="0" applyNumberFormat="1" applyFont="1" applyFill="1" applyBorder="1" applyAlignment="1">
      <alignment horizontal="left" vertical="top" wrapText="1"/>
    </xf>
    <xf numFmtId="3" fontId="8" fillId="6" borderId="42" xfId="0" applyNumberFormat="1" applyFont="1" applyFill="1" applyBorder="1" applyAlignment="1">
      <alignment horizontal="left" vertical="top" wrapText="1"/>
    </xf>
    <xf numFmtId="3" fontId="8" fillId="6" borderId="10" xfId="0" applyNumberFormat="1" applyFont="1" applyFill="1" applyBorder="1" applyAlignment="1">
      <alignment horizontal="left" vertical="top" wrapText="1"/>
    </xf>
    <xf numFmtId="3" fontId="8" fillId="6" borderId="31" xfId="0" applyNumberFormat="1" applyFont="1" applyFill="1" applyBorder="1" applyAlignment="1">
      <alignment horizontal="center" vertical="top"/>
    </xf>
    <xf numFmtId="166" fontId="8" fillId="6" borderId="31" xfId="0" applyNumberFormat="1" applyFont="1" applyFill="1" applyBorder="1" applyAlignment="1">
      <alignment horizontal="center" vertical="top"/>
    </xf>
    <xf numFmtId="166" fontId="8" fillId="6" borderId="10" xfId="0" applyNumberFormat="1" applyFont="1" applyFill="1" applyBorder="1" applyAlignment="1">
      <alignment horizontal="center" vertical="top"/>
    </xf>
    <xf numFmtId="3" fontId="8" fillId="6" borderId="19" xfId="0" applyNumberFormat="1" applyFont="1" applyFill="1" applyBorder="1" applyAlignment="1">
      <alignment horizontal="left" vertical="top" wrapText="1"/>
    </xf>
    <xf numFmtId="3" fontId="8" fillId="6" borderId="31" xfId="0" applyNumberFormat="1" applyFont="1" applyFill="1" applyBorder="1" applyAlignment="1">
      <alignment horizontal="left" vertical="top" wrapText="1"/>
    </xf>
    <xf numFmtId="3" fontId="2" fillId="6" borderId="45" xfId="0" applyNumberFormat="1" applyFont="1" applyFill="1" applyBorder="1" applyAlignment="1">
      <alignment horizontal="left" vertical="top" wrapText="1"/>
    </xf>
    <xf numFmtId="3" fontId="2" fillId="6" borderId="41" xfId="0" applyNumberFormat="1" applyFont="1" applyFill="1" applyBorder="1" applyAlignment="1">
      <alignment horizontal="left" vertical="top" wrapText="1"/>
    </xf>
    <xf numFmtId="3" fontId="2" fillId="6" borderId="10" xfId="0" applyNumberFormat="1" applyFont="1" applyFill="1" applyBorder="1" applyAlignment="1">
      <alignment horizontal="left" vertical="top" wrapText="1"/>
    </xf>
    <xf numFmtId="3" fontId="2" fillId="6" borderId="38" xfId="0" applyNumberFormat="1" applyFont="1" applyFill="1" applyBorder="1" applyAlignment="1">
      <alignment horizontal="center" vertical="center" textRotation="90" wrapText="1"/>
    </xf>
    <xf numFmtId="3" fontId="9" fillId="6" borderId="12" xfId="0" applyNumberFormat="1" applyFont="1" applyFill="1" applyBorder="1" applyAlignment="1">
      <alignment horizontal="center" vertical="top"/>
    </xf>
    <xf numFmtId="3" fontId="2" fillId="6" borderId="19" xfId="0" applyNumberFormat="1" applyFont="1" applyFill="1" applyBorder="1" applyAlignment="1">
      <alignment horizontal="left" vertical="top" wrapText="1"/>
    </xf>
    <xf numFmtId="3" fontId="2" fillId="6" borderId="31" xfId="0" applyNumberFormat="1" applyFont="1" applyFill="1" applyBorder="1" applyAlignment="1">
      <alignment horizontal="center" vertical="top"/>
    </xf>
    <xf numFmtId="3" fontId="2" fillId="6" borderId="40" xfId="0" applyNumberFormat="1" applyFont="1" applyFill="1" applyBorder="1" applyAlignment="1">
      <alignment horizontal="center" vertical="top"/>
    </xf>
    <xf numFmtId="166" fontId="2" fillId="6" borderId="31" xfId="0" applyNumberFormat="1" applyFont="1" applyFill="1" applyBorder="1" applyAlignment="1">
      <alignment horizontal="center" vertical="top" wrapText="1"/>
    </xf>
    <xf numFmtId="166" fontId="2" fillId="6" borderId="40" xfId="0" applyNumberFormat="1" applyFont="1" applyFill="1" applyBorder="1" applyAlignment="1">
      <alignment horizontal="center" vertical="top" wrapText="1"/>
    </xf>
    <xf numFmtId="166" fontId="2" fillId="6" borderId="10" xfId="0" applyNumberFormat="1" applyFont="1" applyFill="1" applyBorder="1" applyAlignment="1">
      <alignment horizontal="center" vertical="top" wrapText="1"/>
    </xf>
    <xf numFmtId="166" fontId="2" fillId="6" borderId="42" xfId="0" applyNumberFormat="1" applyFont="1" applyFill="1" applyBorder="1" applyAlignment="1">
      <alignment horizontal="center" vertical="top" wrapText="1"/>
    </xf>
    <xf numFmtId="3" fontId="9" fillId="7" borderId="67" xfId="0" applyNumberFormat="1" applyFont="1" applyFill="1" applyBorder="1" applyAlignment="1">
      <alignment horizontal="right" vertical="top" wrapText="1"/>
    </xf>
    <xf numFmtId="3" fontId="9" fillId="7" borderId="23" xfId="0" applyNumberFormat="1" applyFont="1" applyFill="1" applyBorder="1" applyAlignment="1">
      <alignment horizontal="right" vertical="top" wrapText="1"/>
    </xf>
    <xf numFmtId="3" fontId="9" fillId="7" borderId="24" xfId="0" applyNumberFormat="1" applyFont="1" applyFill="1" applyBorder="1" applyAlignment="1">
      <alignment horizontal="right" vertical="top" wrapText="1"/>
    </xf>
    <xf numFmtId="3" fontId="9" fillId="5" borderId="48" xfId="0" applyNumberFormat="1" applyFont="1" applyFill="1" applyBorder="1" applyAlignment="1">
      <alignment horizontal="center" vertical="top" wrapText="1"/>
    </xf>
    <xf numFmtId="3" fontId="9" fillId="5" borderId="1" xfId="0" applyNumberFormat="1" applyFont="1" applyFill="1" applyBorder="1" applyAlignment="1">
      <alignment horizontal="center" vertical="top" wrapText="1"/>
    </xf>
    <xf numFmtId="3" fontId="9" fillId="5" borderId="72" xfId="0" applyNumberFormat="1" applyFont="1" applyFill="1" applyBorder="1" applyAlignment="1">
      <alignment horizontal="center" vertical="top" wrapText="1"/>
    </xf>
    <xf numFmtId="3" fontId="9" fillId="5" borderId="27" xfId="0" applyNumberFormat="1" applyFont="1" applyFill="1" applyBorder="1" applyAlignment="1">
      <alignment horizontal="left" vertical="top" wrapText="1"/>
    </xf>
    <xf numFmtId="3" fontId="9" fillId="5" borderId="28" xfId="0" applyNumberFormat="1" applyFont="1" applyFill="1" applyBorder="1" applyAlignment="1">
      <alignment horizontal="left" vertical="top" wrapText="1"/>
    </xf>
    <xf numFmtId="3" fontId="2" fillId="0" borderId="4" xfId="0" applyNumberFormat="1" applyFont="1" applyFill="1" applyBorder="1" applyAlignment="1">
      <alignment horizontal="center" vertical="center" textRotation="90" wrapText="1"/>
    </xf>
    <xf numFmtId="3" fontId="2" fillId="0" borderId="11" xfId="0" applyNumberFormat="1" applyFont="1" applyFill="1" applyBorder="1" applyAlignment="1">
      <alignment horizontal="center" vertical="center" textRotation="90" wrapText="1"/>
    </xf>
    <xf numFmtId="3" fontId="9" fillId="6" borderId="13" xfId="0" applyNumberFormat="1" applyFont="1" applyFill="1" applyBorder="1" applyAlignment="1">
      <alignment horizontal="center" vertical="top"/>
    </xf>
    <xf numFmtId="3" fontId="9" fillId="6" borderId="62" xfId="0" applyNumberFormat="1" applyFont="1" applyFill="1" applyBorder="1" applyAlignment="1">
      <alignment horizontal="center" vertical="top"/>
    </xf>
    <xf numFmtId="3" fontId="2" fillId="0" borderId="29" xfId="0" applyNumberFormat="1" applyFont="1" applyBorder="1" applyAlignment="1">
      <alignment horizontal="left" vertical="top" wrapText="1"/>
    </xf>
    <xf numFmtId="3" fontId="2" fillId="0" borderId="48" xfId="0" applyNumberFormat="1" applyFont="1" applyBorder="1" applyAlignment="1">
      <alignment horizontal="left" vertical="top" wrapText="1"/>
    </xf>
    <xf numFmtId="3" fontId="2" fillId="0" borderId="3" xfId="0" applyNumberFormat="1" applyFont="1" applyFill="1" applyBorder="1" applyAlignment="1">
      <alignment horizontal="left" vertical="top" wrapText="1"/>
    </xf>
    <xf numFmtId="3" fontId="2" fillId="0" borderId="19" xfId="0" applyNumberFormat="1" applyFont="1" applyFill="1" applyBorder="1" applyAlignment="1">
      <alignment horizontal="left" vertical="top" wrapText="1"/>
    </xf>
    <xf numFmtId="3" fontId="2" fillId="0" borderId="16" xfId="0" applyNumberFormat="1" applyFont="1" applyFill="1" applyBorder="1" applyAlignment="1">
      <alignment horizontal="left" vertical="top" wrapText="1"/>
    </xf>
    <xf numFmtId="3" fontId="2" fillId="0" borderId="42" xfId="0" applyNumberFormat="1" applyFont="1" applyFill="1" applyBorder="1" applyAlignment="1">
      <alignment horizontal="left" vertical="top" wrapText="1"/>
    </xf>
    <xf numFmtId="3" fontId="15" fillId="6" borderId="3" xfId="0" applyNumberFormat="1" applyFont="1" applyFill="1" applyBorder="1" applyAlignment="1">
      <alignment horizontal="left" vertical="top" wrapText="1"/>
    </xf>
    <xf numFmtId="3" fontId="15" fillId="6" borderId="10" xfId="0" applyNumberFormat="1" applyFont="1" applyFill="1" applyBorder="1" applyAlignment="1">
      <alignment horizontal="left" vertical="top" wrapText="1"/>
    </xf>
    <xf numFmtId="3" fontId="11" fillId="0" borderId="16" xfId="0" applyNumberFormat="1" applyFont="1" applyFill="1" applyBorder="1" applyAlignment="1">
      <alignment horizontal="left" vertical="top" wrapText="1"/>
    </xf>
    <xf numFmtId="3" fontId="11" fillId="0" borderId="42" xfId="0" applyNumberFormat="1" applyFont="1" applyFill="1" applyBorder="1" applyAlignment="1">
      <alignment horizontal="left" vertical="top" wrapText="1"/>
    </xf>
    <xf numFmtId="3" fontId="2" fillId="0" borderId="10" xfId="0" applyNumberFormat="1" applyFont="1" applyFill="1" applyBorder="1" applyAlignment="1">
      <alignment horizontal="left" vertical="top" wrapText="1"/>
    </xf>
    <xf numFmtId="3" fontId="2" fillId="0" borderId="38" xfId="0" applyNumberFormat="1" applyFont="1" applyFill="1" applyBorder="1" applyAlignment="1">
      <alignment horizontal="center" vertical="center" textRotation="90" wrapText="1"/>
    </xf>
    <xf numFmtId="3" fontId="2" fillId="0" borderId="46" xfId="0" applyNumberFormat="1" applyFont="1" applyFill="1" applyBorder="1" applyAlignment="1">
      <alignment horizontal="left" vertical="top" wrapText="1"/>
    </xf>
    <xf numFmtId="3" fontId="2" fillId="0" borderId="48" xfId="0" applyNumberFormat="1" applyFont="1" applyFill="1" applyBorder="1" applyAlignment="1">
      <alignment horizontal="left" vertical="top" wrapText="1"/>
    </xf>
    <xf numFmtId="3" fontId="11" fillId="6" borderId="16" xfId="0" applyNumberFormat="1" applyFont="1" applyFill="1" applyBorder="1" applyAlignment="1">
      <alignment horizontal="left" vertical="top" wrapText="1"/>
    </xf>
    <xf numFmtId="3" fontId="11" fillId="6" borderId="42" xfId="0" applyNumberFormat="1" applyFont="1" applyFill="1" applyBorder="1" applyAlignment="1">
      <alignment horizontal="left" vertical="top" wrapText="1"/>
    </xf>
    <xf numFmtId="3" fontId="9" fillId="6" borderId="17" xfId="0" applyNumberFormat="1" applyFont="1" applyFill="1" applyBorder="1" applyAlignment="1">
      <alignment horizontal="center" vertical="top" wrapText="1"/>
    </xf>
    <xf numFmtId="3" fontId="9" fillId="6" borderId="43" xfId="0" applyNumberFormat="1" applyFont="1" applyFill="1" applyBorder="1" applyAlignment="1">
      <alignment horizontal="center" vertical="top" wrapText="1"/>
    </xf>
    <xf numFmtId="3" fontId="2" fillId="8" borderId="16" xfId="0" applyNumberFormat="1" applyFont="1" applyFill="1" applyBorder="1" applyAlignment="1">
      <alignment horizontal="left" vertical="top" wrapText="1"/>
    </xf>
    <xf numFmtId="3" fontId="2" fillId="8" borderId="10" xfId="0" applyNumberFormat="1" applyFont="1" applyFill="1" applyBorder="1" applyAlignment="1">
      <alignment horizontal="left" vertical="top" wrapText="1"/>
    </xf>
    <xf numFmtId="3" fontId="11" fillId="0" borderId="10" xfId="0" applyNumberFormat="1" applyFont="1" applyFill="1" applyBorder="1" applyAlignment="1">
      <alignment horizontal="left" vertical="top" wrapText="1"/>
    </xf>
    <xf numFmtId="3" fontId="2" fillId="6" borderId="13" xfId="0" applyNumberFormat="1" applyFont="1" applyFill="1" applyBorder="1" applyAlignment="1">
      <alignment horizontal="left" vertical="top" wrapText="1"/>
    </xf>
    <xf numFmtId="3" fontId="2" fillId="6" borderId="12" xfId="0" applyNumberFormat="1" applyFont="1" applyFill="1" applyBorder="1" applyAlignment="1">
      <alignment horizontal="left" vertical="top" wrapText="1"/>
    </xf>
    <xf numFmtId="3" fontId="9" fillId="0" borderId="3" xfId="0" applyNumberFormat="1" applyFont="1" applyFill="1" applyBorder="1" applyAlignment="1">
      <alignment horizontal="left" vertical="top" wrapText="1"/>
    </xf>
    <xf numFmtId="3" fontId="9" fillId="0" borderId="10" xfId="0" applyNumberFormat="1" applyFont="1" applyFill="1" applyBorder="1" applyAlignment="1">
      <alignment horizontal="left" vertical="top" wrapText="1"/>
    </xf>
    <xf numFmtId="3" fontId="9" fillId="5" borderId="58" xfId="0" applyNumberFormat="1" applyFont="1" applyFill="1" applyBorder="1" applyAlignment="1">
      <alignment horizontal="center" vertical="top" wrapText="1"/>
    </xf>
    <xf numFmtId="3" fontId="9" fillId="5" borderId="27" xfId="0" applyNumberFormat="1" applyFont="1" applyFill="1" applyBorder="1" applyAlignment="1">
      <alignment horizontal="center" vertical="top" wrapText="1"/>
    </xf>
    <xf numFmtId="3" fontId="9" fillId="5" borderId="28" xfId="0" applyNumberFormat="1" applyFont="1" applyFill="1" applyBorder="1" applyAlignment="1">
      <alignment horizontal="center" vertical="top" wrapText="1"/>
    </xf>
    <xf numFmtId="3" fontId="9" fillId="5" borderId="26" xfId="0" applyNumberFormat="1" applyFont="1" applyFill="1" applyBorder="1" applyAlignment="1">
      <alignment horizontal="left" vertical="top" wrapText="1"/>
    </xf>
    <xf numFmtId="3" fontId="13" fillId="0" borderId="3" xfId="0" applyNumberFormat="1" applyFont="1" applyFill="1" applyBorder="1" applyAlignment="1">
      <alignment horizontal="left" vertical="top" wrapText="1"/>
    </xf>
    <xf numFmtId="3" fontId="13" fillId="0" borderId="10" xfId="0" applyNumberFormat="1" applyFont="1" applyFill="1" applyBorder="1" applyAlignment="1">
      <alignment horizontal="left" vertical="top" wrapText="1"/>
    </xf>
    <xf numFmtId="3" fontId="9" fillId="0" borderId="5" xfId="0" applyNumberFormat="1" applyFont="1" applyBorder="1" applyAlignment="1">
      <alignment horizontal="center" vertical="top"/>
    </xf>
    <xf numFmtId="3" fontId="9" fillId="0" borderId="21" xfId="0" applyNumberFormat="1" applyFont="1" applyBorder="1" applyAlignment="1">
      <alignment horizontal="center" vertical="top"/>
    </xf>
    <xf numFmtId="3" fontId="2" fillId="6" borderId="29" xfId="0" applyNumberFormat="1" applyFont="1" applyFill="1" applyBorder="1" applyAlignment="1">
      <alignment horizontal="left" vertical="top" wrapText="1"/>
    </xf>
    <xf numFmtId="3" fontId="2" fillId="6" borderId="48" xfId="0" applyNumberFormat="1" applyFont="1" applyFill="1" applyBorder="1" applyAlignment="1">
      <alignment horizontal="left" vertical="top" wrapText="1"/>
    </xf>
    <xf numFmtId="3" fontId="9" fillId="2" borderId="6" xfId="0" applyNumberFormat="1" applyFont="1" applyFill="1" applyBorder="1" applyAlignment="1">
      <alignment horizontal="left" vertical="top" wrapText="1"/>
    </xf>
    <xf numFmtId="3" fontId="9" fillId="2" borderId="7" xfId="0" applyNumberFormat="1" applyFont="1" applyFill="1" applyBorder="1" applyAlignment="1">
      <alignment horizontal="left" vertical="top" wrapText="1"/>
    </xf>
    <xf numFmtId="3" fontId="9" fillId="2" borderId="8" xfId="0" applyNumberFormat="1" applyFont="1" applyFill="1" applyBorder="1" applyAlignment="1">
      <alignment horizontal="left" vertical="top" wrapText="1"/>
    </xf>
    <xf numFmtId="3" fontId="9" fillId="3" borderId="22" xfId="0" applyNumberFormat="1" applyFont="1" applyFill="1" applyBorder="1" applyAlignment="1">
      <alignment horizontal="left" vertical="top" wrapText="1"/>
    </xf>
    <xf numFmtId="3" fontId="9" fillId="3" borderId="23" xfId="0" applyNumberFormat="1" applyFont="1" applyFill="1" applyBorder="1" applyAlignment="1">
      <alignment horizontal="left" vertical="top" wrapText="1"/>
    </xf>
    <xf numFmtId="3" fontId="9" fillId="3" borderId="24" xfId="0" applyNumberFormat="1" applyFont="1" applyFill="1" applyBorder="1" applyAlignment="1">
      <alignment horizontal="left" vertical="top" wrapText="1"/>
    </xf>
    <xf numFmtId="3" fontId="9" fillId="4" borderId="26" xfId="0" applyNumberFormat="1" applyFont="1" applyFill="1" applyBorder="1" applyAlignment="1">
      <alignment horizontal="left" vertical="top"/>
    </xf>
    <xf numFmtId="3" fontId="9" fillId="4" borderId="27" xfId="0" applyNumberFormat="1" applyFont="1" applyFill="1" applyBorder="1" applyAlignment="1">
      <alignment horizontal="left" vertical="top"/>
    </xf>
    <xf numFmtId="3" fontId="9" fillId="4" borderId="28" xfId="0" applyNumberFormat="1" applyFont="1" applyFill="1" applyBorder="1" applyAlignment="1">
      <alignment horizontal="left" vertical="top"/>
    </xf>
    <xf numFmtId="49" fontId="9" fillId="4" borderId="2" xfId="0" applyNumberFormat="1" applyFont="1" applyFill="1" applyBorder="1" applyAlignment="1">
      <alignment horizontal="center" vertical="top"/>
    </xf>
    <xf numFmtId="49" fontId="9" fillId="4" borderId="9" xfId="0" applyNumberFormat="1" applyFont="1" applyFill="1" applyBorder="1" applyAlignment="1">
      <alignment horizontal="center" vertical="top"/>
    </xf>
    <xf numFmtId="3" fontId="9" fillId="6" borderId="3" xfId="0" applyNumberFormat="1" applyFont="1" applyFill="1" applyBorder="1" applyAlignment="1">
      <alignment horizontal="left" vertical="top" wrapText="1"/>
    </xf>
    <xf numFmtId="3" fontId="9" fillId="6" borderId="10" xfId="0" applyNumberFormat="1" applyFont="1" applyFill="1" applyBorder="1" applyAlignment="1">
      <alignment horizontal="left" vertical="top" wrapText="1"/>
    </xf>
    <xf numFmtId="3" fontId="2" fillId="6" borderId="3" xfId="0" applyNumberFormat="1" applyFont="1" applyFill="1" applyBorder="1" applyAlignment="1">
      <alignment horizontal="left" vertical="top" wrapText="1"/>
    </xf>
    <xf numFmtId="3" fontId="2" fillId="6" borderId="46" xfId="0" applyNumberFormat="1" applyFont="1" applyFill="1" applyBorder="1" applyAlignment="1">
      <alignment horizontal="left" vertical="top" wrapText="1"/>
    </xf>
    <xf numFmtId="166" fontId="2" fillId="6" borderId="13" xfId="0" applyNumberFormat="1" applyFont="1" applyFill="1" applyBorder="1" applyAlignment="1">
      <alignment horizontal="left" vertical="top" wrapText="1"/>
    </xf>
    <xf numFmtId="166" fontId="2" fillId="6" borderId="21" xfId="0" applyNumberFormat="1" applyFont="1" applyFill="1" applyBorder="1" applyAlignment="1">
      <alignment horizontal="left" vertical="top" wrapText="1"/>
    </xf>
    <xf numFmtId="3" fontId="2" fillId="0" borderId="15" xfId="0" applyNumberFormat="1" applyFont="1" applyBorder="1" applyAlignment="1">
      <alignment horizontal="left" vertical="top"/>
    </xf>
    <xf numFmtId="3" fontId="4" fillId="0" borderId="0" xfId="0" applyNumberFormat="1" applyFont="1" applyAlignment="1">
      <alignment horizontal="left" vertical="top" wrapText="1"/>
    </xf>
    <xf numFmtId="3" fontId="3" fillId="0" borderId="0" xfId="0" applyNumberFormat="1" applyFont="1" applyAlignment="1">
      <alignment horizontal="center" vertical="top"/>
    </xf>
    <xf numFmtId="3" fontId="5"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3" fontId="7" fillId="0" borderId="0" xfId="0" applyNumberFormat="1" applyFont="1" applyAlignment="1">
      <alignment horizontal="center" vertical="top"/>
    </xf>
    <xf numFmtId="3" fontId="2" fillId="0" borderId="1" xfId="0" applyNumberFormat="1" applyFont="1" applyBorder="1" applyAlignment="1">
      <alignment horizontal="right"/>
    </xf>
    <xf numFmtId="49" fontId="8" fillId="0" borderId="2" xfId="0" applyNumberFormat="1" applyFont="1" applyBorder="1" applyAlignment="1">
      <alignment horizontal="center" vertical="center" textRotation="90" wrapText="1"/>
    </xf>
    <xf numFmtId="49" fontId="8" fillId="0" borderId="9" xfId="0" applyNumberFormat="1" applyFont="1" applyBorder="1" applyAlignment="1">
      <alignment horizontal="center" vertical="center" textRotation="90" wrapText="1"/>
    </xf>
    <xf numFmtId="49" fontId="8" fillId="0" borderId="18" xfId="0" applyNumberFormat="1" applyFont="1" applyBorder="1" applyAlignment="1">
      <alignment horizontal="center" vertical="center" textRotation="90" wrapText="1"/>
    </xf>
    <xf numFmtId="49" fontId="8" fillId="0" borderId="3" xfId="0" applyNumberFormat="1" applyFont="1" applyBorder="1" applyAlignment="1">
      <alignment horizontal="center" vertical="center" textRotation="90" wrapText="1"/>
    </xf>
    <xf numFmtId="49" fontId="8" fillId="0" borderId="10" xfId="0" applyNumberFormat="1" applyFont="1" applyBorder="1" applyAlignment="1">
      <alignment horizontal="center" vertical="center" textRotation="90" wrapText="1"/>
    </xf>
    <xf numFmtId="49" fontId="8" fillId="0" borderId="19" xfId="0" applyNumberFormat="1" applyFont="1" applyBorder="1" applyAlignment="1">
      <alignment horizontal="center" vertical="center" textRotation="90" wrapText="1"/>
    </xf>
    <xf numFmtId="3" fontId="8" fillId="0" borderId="3"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4" xfId="0" applyNumberFormat="1" applyFont="1" applyBorder="1" applyAlignment="1">
      <alignment horizontal="center" vertical="center" textRotation="90" wrapText="1"/>
    </xf>
    <xf numFmtId="3" fontId="8" fillId="0" borderId="11" xfId="0" applyNumberFormat="1" applyFont="1" applyBorder="1" applyAlignment="1">
      <alignment horizontal="center" vertical="center" textRotation="90" wrapText="1"/>
    </xf>
    <xf numFmtId="3" fontId="8" fillId="0" borderId="20" xfId="0" applyNumberFormat="1" applyFont="1" applyBorder="1" applyAlignment="1">
      <alignment horizontal="center" vertical="center" textRotation="90" wrapText="1"/>
    </xf>
    <xf numFmtId="166" fontId="2" fillId="0" borderId="65" xfId="0" applyNumberFormat="1" applyFont="1" applyBorder="1" applyAlignment="1">
      <alignment horizontal="center" vertical="center" textRotation="90" wrapText="1"/>
    </xf>
    <xf numFmtId="166" fontId="2" fillId="0" borderId="47" xfId="0" applyNumberFormat="1" applyFont="1" applyBorder="1" applyAlignment="1">
      <alignment horizontal="center" vertical="center" textRotation="90" wrapText="1"/>
    </xf>
    <xf numFmtId="166" fontId="2" fillId="0" borderId="72" xfId="0" applyNumberFormat="1" applyFont="1" applyBorder="1" applyAlignment="1">
      <alignment horizontal="center" vertical="center" textRotation="90" wrapText="1"/>
    </xf>
    <xf numFmtId="3" fontId="8" fillId="0" borderId="6"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3" fontId="8" fillId="0" borderId="46" xfId="0" applyNumberFormat="1" applyFont="1" applyBorder="1" applyAlignment="1">
      <alignment horizontal="center" vertical="center" wrapText="1"/>
    </xf>
    <xf numFmtId="3" fontId="8" fillId="0" borderId="31" xfId="0" applyNumberFormat="1" applyFont="1" applyBorder="1" applyAlignment="1">
      <alignment horizontal="center" vertical="center" wrapText="1"/>
    </xf>
    <xf numFmtId="3" fontId="8" fillId="0" borderId="48" xfId="0" applyNumberFormat="1" applyFont="1" applyBorder="1" applyAlignment="1">
      <alignment horizontal="center" vertical="center" wrapText="1"/>
    </xf>
    <xf numFmtId="3" fontId="2" fillId="0" borderId="44"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2" fillId="0" borderId="16" xfId="0" applyNumberFormat="1" applyFont="1" applyBorder="1" applyAlignment="1">
      <alignment horizontal="center" vertical="center" textRotation="90"/>
    </xf>
    <xf numFmtId="3" fontId="2" fillId="0" borderId="19" xfId="0" applyNumberFormat="1" applyFont="1" applyBorder="1" applyAlignment="1">
      <alignment horizontal="center" vertical="center" textRotation="90"/>
    </xf>
    <xf numFmtId="3" fontId="2" fillId="0" borderId="55" xfId="0" applyNumberFormat="1" applyFont="1" applyBorder="1" applyAlignment="1">
      <alignment horizontal="center" vertical="center" textRotation="90"/>
    </xf>
    <xf numFmtId="3" fontId="2" fillId="0" borderId="49" xfId="0" applyNumberFormat="1" applyFont="1" applyBorder="1" applyAlignment="1">
      <alignment horizontal="center" vertical="center" textRotation="90"/>
    </xf>
    <xf numFmtId="3" fontId="2" fillId="0" borderId="17" xfId="0" applyNumberFormat="1" applyFont="1" applyBorder="1" applyAlignment="1">
      <alignment horizontal="center" vertical="center" textRotation="90"/>
    </xf>
    <xf numFmtId="3" fontId="2" fillId="0" borderId="20" xfId="0" applyNumberFormat="1" applyFont="1" applyBorder="1" applyAlignment="1">
      <alignment horizontal="center" vertical="center" textRotation="90"/>
    </xf>
    <xf numFmtId="3" fontId="8" fillId="0" borderId="5" xfId="0" applyNumberFormat="1" applyFont="1" applyBorder="1" applyAlignment="1">
      <alignment horizontal="center" vertical="center" textRotation="90" wrapText="1"/>
    </xf>
    <xf numFmtId="3" fontId="8" fillId="0" borderId="12" xfId="0" applyNumberFormat="1" applyFont="1" applyBorder="1" applyAlignment="1">
      <alignment horizontal="center" vertical="center" textRotation="90" wrapText="1"/>
    </xf>
    <xf numFmtId="3" fontId="8" fillId="0" borderId="21" xfId="0" applyNumberFormat="1" applyFont="1" applyBorder="1" applyAlignment="1">
      <alignment horizontal="center" vertical="center" textRotation="90" wrapText="1"/>
    </xf>
    <xf numFmtId="3" fontId="2" fillId="0" borderId="29" xfId="0" applyNumberFormat="1" applyFont="1" applyBorder="1" applyAlignment="1">
      <alignment horizontal="center" vertical="center" textRotation="90" wrapText="1"/>
    </xf>
    <xf numFmtId="3" fontId="2" fillId="0" borderId="31" xfId="0" applyNumberFormat="1" applyFont="1" applyBorder="1" applyAlignment="1">
      <alignment horizontal="center" vertical="center" textRotation="90" wrapText="1"/>
    </xf>
    <xf numFmtId="3" fontId="2" fillId="0" borderId="48" xfId="0" applyNumberFormat="1" applyFont="1" applyBorder="1" applyAlignment="1">
      <alignment horizontal="center" vertical="center" textRotation="90" wrapText="1"/>
    </xf>
    <xf numFmtId="166" fontId="2" fillId="6" borderId="29" xfId="0" applyNumberFormat="1" applyFont="1" applyFill="1" applyBorder="1" applyAlignment="1">
      <alignment horizontal="center" vertical="center" textRotation="90" wrapText="1"/>
    </xf>
    <xf numFmtId="166" fontId="2" fillId="6" borderId="31" xfId="0" applyNumberFormat="1" applyFont="1" applyFill="1" applyBorder="1" applyAlignment="1">
      <alignment horizontal="center" vertical="center" textRotation="90" wrapText="1"/>
    </xf>
    <xf numFmtId="166" fontId="2" fillId="6" borderId="48" xfId="0" applyNumberFormat="1" applyFont="1" applyFill="1" applyBorder="1" applyAlignment="1">
      <alignment horizontal="center" vertical="center" textRotation="90" wrapText="1"/>
    </xf>
    <xf numFmtId="166" fontId="2" fillId="0" borderId="3" xfId="0" applyNumberFormat="1" applyFont="1" applyBorder="1" applyAlignment="1">
      <alignment horizontal="center" vertical="center" textRotation="90" wrapText="1"/>
    </xf>
    <xf numFmtId="166" fontId="2" fillId="0" borderId="10" xfId="0" applyNumberFormat="1" applyFont="1" applyBorder="1" applyAlignment="1">
      <alignment horizontal="center" vertical="center" textRotation="90" wrapText="1"/>
    </xf>
    <xf numFmtId="166" fontId="2" fillId="0" borderId="19" xfId="0" applyNumberFormat="1" applyFont="1" applyBorder="1" applyAlignment="1">
      <alignment horizontal="center" vertical="center" textRotation="90" wrapText="1"/>
    </xf>
    <xf numFmtId="3" fontId="2" fillId="0" borderId="20" xfId="0" applyNumberFormat="1" applyFont="1" applyFill="1" applyBorder="1" applyAlignment="1">
      <alignment horizontal="center" vertical="center" textRotation="90" wrapText="1"/>
    </xf>
    <xf numFmtId="3" fontId="4" fillId="0" borderId="0" xfId="0" applyNumberFormat="1" applyFont="1" applyAlignment="1">
      <alignment horizontal="right" vertical="top" wrapText="1"/>
    </xf>
    <xf numFmtId="166" fontId="2" fillId="0" borderId="4" xfId="0" applyNumberFormat="1" applyFont="1" applyBorder="1" applyAlignment="1">
      <alignment horizontal="center" vertical="center" textRotation="90" wrapText="1"/>
    </xf>
    <xf numFmtId="166" fontId="2" fillId="0" borderId="11" xfId="0" applyNumberFormat="1" applyFont="1" applyBorder="1" applyAlignment="1">
      <alignment horizontal="center" vertical="center" textRotation="90" wrapText="1"/>
    </xf>
    <xf numFmtId="166" fontId="2" fillId="0" borderId="20" xfId="0" applyNumberFormat="1" applyFont="1" applyBorder="1" applyAlignment="1">
      <alignment horizontal="center" vertical="center" textRotation="90" wrapText="1"/>
    </xf>
    <xf numFmtId="3" fontId="8" fillId="0" borderId="5" xfId="0" applyNumberFormat="1" applyFont="1" applyBorder="1" applyAlignment="1">
      <alignment horizontal="center" vertical="center" wrapText="1"/>
    </xf>
    <xf numFmtId="3" fontId="8" fillId="0" borderId="12" xfId="0" applyNumberFormat="1" applyFont="1" applyBorder="1" applyAlignment="1">
      <alignment horizontal="center" vertical="center" wrapText="1"/>
    </xf>
    <xf numFmtId="3" fontId="8" fillId="0" borderId="21" xfId="0" applyNumberFormat="1" applyFont="1" applyBorder="1" applyAlignment="1">
      <alignment horizontal="center" vertical="center" wrapText="1"/>
    </xf>
    <xf numFmtId="0" fontId="2" fillId="6" borderId="46" xfId="0" applyFont="1" applyFill="1" applyBorder="1" applyAlignment="1">
      <alignment horizontal="left" vertical="top" wrapText="1"/>
    </xf>
    <xf numFmtId="0" fontId="2" fillId="6" borderId="48" xfId="0" applyFont="1" applyFill="1" applyBorder="1" applyAlignment="1">
      <alignment horizontal="left" vertical="top" wrapText="1"/>
    </xf>
    <xf numFmtId="3" fontId="2" fillId="6" borderId="29"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3" fontId="2" fillId="6" borderId="52" xfId="0" applyNumberFormat="1" applyFont="1" applyFill="1" applyBorder="1" applyAlignment="1">
      <alignment horizontal="left" vertical="top" wrapText="1"/>
    </xf>
    <xf numFmtId="3" fontId="2" fillId="6" borderId="68" xfId="0" applyNumberFormat="1" applyFont="1" applyFill="1" applyBorder="1" applyAlignment="1">
      <alignment horizontal="left" vertical="top" wrapText="1"/>
    </xf>
    <xf numFmtId="49" fontId="2" fillId="6" borderId="45" xfId="0" applyNumberFormat="1" applyFont="1" applyFill="1" applyBorder="1" applyAlignment="1">
      <alignment horizontal="center" vertical="top"/>
    </xf>
    <xf numFmtId="49" fontId="2" fillId="6" borderId="41" xfId="0" applyNumberFormat="1" applyFont="1" applyFill="1" applyBorder="1" applyAlignment="1">
      <alignment horizontal="center" vertical="top"/>
    </xf>
    <xf numFmtId="49" fontId="2" fillId="6" borderId="16" xfId="0" applyNumberFormat="1" applyFont="1" applyFill="1" applyBorder="1" applyAlignment="1">
      <alignment horizontal="center" vertical="top"/>
    </xf>
    <xf numFmtId="49" fontId="2" fillId="6" borderId="42" xfId="0" applyNumberFormat="1" applyFont="1" applyFill="1" applyBorder="1" applyAlignment="1">
      <alignment horizontal="center" vertical="top"/>
    </xf>
    <xf numFmtId="49" fontId="2" fillId="6" borderId="17" xfId="0" applyNumberFormat="1" applyFont="1" applyFill="1" applyBorder="1" applyAlignment="1">
      <alignment horizontal="center" vertical="top"/>
    </xf>
    <xf numFmtId="49" fontId="2" fillId="6" borderId="43" xfId="0" applyNumberFormat="1" applyFont="1" applyFill="1" applyBorder="1" applyAlignment="1">
      <alignment horizontal="center" vertical="top"/>
    </xf>
    <xf numFmtId="3" fontId="2" fillId="6" borderId="5"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2" fillId="6" borderId="2" xfId="0" applyNumberFormat="1" applyFont="1" applyFill="1" applyBorder="1" applyAlignment="1">
      <alignment horizontal="left" vertical="top" wrapText="1"/>
    </xf>
    <xf numFmtId="3" fontId="2" fillId="6" borderId="18" xfId="0" applyNumberFormat="1" applyFont="1" applyFill="1" applyBorder="1" applyAlignment="1">
      <alignment horizontal="left" vertical="top" wrapText="1"/>
    </xf>
    <xf numFmtId="3" fontId="2" fillId="6" borderId="21" xfId="0" applyNumberFormat="1" applyFont="1" applyFill="1" applyBorder="1" applyAlignment="1">
      <alignment horizontal="center" vertical="top" wrapText="1"/>
    </xf>
    <xf numFmtId="3" fontId="2" fillId="0" borderId="45" xfId="0" applyNumberFormat="1" applyFont="1" applyFill="1" applyBorder="1" applyAlignment="1">
      <alignment horizontal="left" vertical="top" wrapText="1"/>
    </xf>
    <xf numFmtId="3" fontId="2" fillId="0" borderId="18" xfId="0" applyNumberFormat="1" applyFont="1" applyFill="1" applyBorder="1" applyAlignment="1">
      <alignment horizontal="left" vertical="top" wrapText="1"/>
    </xf>
    <xf numFmtId="3" fontId="2" fillId="6" borderId="13" xfId="0" applyNumberFormat="1" applyFont="1" applyFill="1" applyBorder="1" applyAlignment="1">
      <alignment horizontal="center" vertical="top" wrapText="1"/>
    </xf>
    <xf numFmtId="3" fontId="2" fillId="6" borderId="62" xfId="0" applyNumberFormat="1" applyFont="1" applyFill="1" applyBorder="1" applyAlignment="1">
      <alignment horizontal="center" vertical="top" wrapText="1"/>
    </xf>
    <xf numFmtId="3" fontId="2" fillId="0" borderId="5" xfId="0" applyNumberFormat="1" applyFont="1" applyBorder="1" applyAlignment="1">
      <alignment horizontal="center" vertical="top" wrapText="1"/>
    </xf>
    <xf numFmtId="3" fontId="2" fillId="0" borderId="12" xfId="0" applyNumberFormat="1" applyFont="1" applyBorder="1" applyAlignment="1">
      <alignment horizontal="center" vertical="top" wrapText="1"/>
    </xf>
    <xf numFmtId="3" fontId="2" fillId="0" borderId="21" xfId="0" applyNumberFormat="1" applyFont="1" applyBorder="1" applyAlignment="1">
      <alignment horizontal="center" vertical="top" wrapText="1"/>
    </xf>
    <xf numFmtId="3" fontId="8" fillId="6" borderId="46" xfId="0" applyNumberFormat="1" applyFont="1" applyFill="1" applyBorder="1" applyAlignment="1">
      <alignment horizontal="center" vertical="top"/>
    </xf>
    <xf numFmtId="166" fontId="8" fillId="6" borderId="17" xfId="0" applyNumberFormat="1" applyFont="1" applyFill="1" applyBorder="1" applyAlignment="1">
      <alignment horizontal="center" vertical="top" wrapText="1"/>
    </xf>
    <xf numFmtId="166" fontId="8" fillId="6" borderId="11" xfId="0" applyNumberFormat="1" applyFont="1" applyFill="1" applyBorder="1" applyAlignment="1">
      <alignment horizontal="center" vertical="top" wrapText="1"/>
    </xf>
    <xf numFmtId="166" fontId="8" fillId="6" borderId="46" xfId="0" applyNumberFormat="1" applyFont="1" applyFill="1" applyBorder="1" applyAlignment="1">
      <alignment horizontal="center" vertical="top"/>
    </xf>
    <xf numFmtId="166" fontId="8" fillId="6" borderId="16" xfId="0" applyNumberFormat="1" applyFont="1" applyFill="1" applyBorder="1" applyAlignment="1">
      <alignment horizontal="center" vertical="top"/>
    </xf>
    <xf numFmtId="3" fontId="2" fillId="0" borderId="74" xfId="0" applyNumberFormat="1" applyFont="1" applyBorder="1" applyAlignment="1">
      <alignment horizontal="left" vertical="top"/>
    </xf>
    <xf numFmtId="166" fontId="8" fillId="0" borderId="45" xfId="1" applyNumberFormat="1" applyFont="1" applyFill="1" applyBorder="1" applyAlignment="1">
      <alignment horizontal="left" vertical="top" wrapText="1"/>
    </xf>
    <xf numFmtId="166" fontId="8" fillId="0" borderId="41" xfId="1" applyNumberFormat="1" applyFont="1" applyFill="1" applyBorder="1" applyAlignment="1">
      <alignment horizontal="left" vertical="top" wrapText="1"/>
    </xf>
    <xf numFmtId="166" fontId="8" fillId="6" borderId="45" xfId="1" applyNumberFormat="1" applyFont="1" applyFill="1" applyBorder="1" applyAlignment="1">
      <alignment horizontal="left" vertical="top" wrapText="1"/>
    </xf>
    <xf numFmtId="166" fontId="8" fillId="6" borderId="18" xfId="1" applyNumberFormat="1" applyFont="1" applyFill="1" applyBorder="1" applyAlignment="1">
      <alignment horizontal="left" vertical="top" wrapText="1"/>
    </xf>
    <xf numFmtId="3" fontId="2" fillId="6" borderId="46" xfId="0" applyNumberFormat="1" applyFont="1" applyFill="1" applyBorder="1" applyAlignment="1">
      <alignment horizontal="center" vertical="top"/>
    </xf>
    <xf numFmtId="166" fontId="2" fillId="6" borderId="17" xfId="0" applyNumberFormat="1" applyFont="1" applyFill="1" applyBorder="1" applyAlignment="1">
      <alignment horizontal="center" vertical="top" wrapText="1"/>
    </xf>
    <xf numFmtId="166" fontId="2" fillId="6" borderId="43" xfId="0" applyNumberFormat="1" applyFont="1" applyFill="1" applyBorder="1" applyAlignment="1">
      <alignment horizontal="center" vertical="top" wrapText="1"/>
    </xf>
    <xf numFmtId="166" fontId="2" fillId="6" borderId="46" xfId="0" applyNumberFormat="1" applyFont="1" applyFill="1" applyBorder="1" applyAlignment="1">
      <alignment horizontal="center" vertical="top" wrapText="1"/>
    </xf>
    <xf numFmtId="3" fontId="8" fillId="0" borderId="29" xfId="0" applyNumberFormat="1" applyFont="1" applyBorder="1" applyAlignment="1">
      <alignment horizontal="center" vertical="top" wrapText="1"/>
    </xf>
    <xf numFmtId="3" fontId="8" fillId="0" borderId="31" xfId="0" applyNumberFormat="1" applyFont="1" applyBorder="1" applyAlignment="1">
      <alignment horizontal="center" vertical="top" wrapText="1"/>
    </xf>
    <xf numFmtId="166" fontId="2" fillId="6" borderId="16" xfId="0" applyNumberFormat="1" applyFont="1" applyFill="1" applyBorder="1" applyAlignment="1">
      <alignment horizontal="center" vertical="top" wrapText="1"/>
    </xf>
    <xf numFmtId="3" fontId="2" fillId="6" borderId="11" xfId="0" applyNumberFormat="1" applyFont="1" applyFill="1" applyBorder="1" applyAlignment="1">
      <alignment horizontal="center" vertical="center" textRotation="90" wrapText="1"/>
    </xf>
    <xf numFmtId="3" fontId="2" fillId="0" borderId="31" xfId="0" applyNumberFormat="1" applyFont="1" applyBorder="1" applyAlignment="1">
      <alignment horizontal="left" vertical="top" wrapText="1"/>
    </xf>
    <xf numFmtId="3" fontId="2" fillId="6" borderId="9" xfId="0" applyNumberFormat="1" applyFont="1" applyFill="1" applyBorder="1" applyAlignment="1">
      <alignment horizontal="left" vertical="top" wrapText="1"/>
    </xf>
    <xf numFmtId="0" fontId="2"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6" fillId="0" borderId="36" xfId="0" applyFont="1" applyFill="1" applyBorder="1" applyAlignment="1">
      <alignment horizontal="center" vertical="center"/>
    </xf>
    <xf numFmtId="0" fontId="9" fillId="6" borderId="55"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38"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57" xfId="0" applyFont="1" applyFill="1" applyBorder="1" applyAlignment="1">
      <alignment horizontal="center" vertical="center" wrapText="1"/>
    </xf>
    <xf numFmtId="0" fontId="9" fillId="6" borderId="68" xfId="0" applyFont="1" applyFill="1" applyBorder="1" applyAlignment="1">
      <alignment horizontal="center" vertical="center" wrapText="1"/>
    </xf>
    <xf numFmtId="0" fontId="29" fillId="0" borderId="36" xfId="0" applyFont="1" applyBorder="1" applyAlignment="1">
      <alignment horizontal="left" wrapText="1"/>
    </xf>
    <xf numFmtId="0" fontId="5" fillId="0" borderId="36" xfId="0" applyFont="1" applyFill="1" applyBorder="1" applyAlignment="1">
      <alignment horizontal="left" vertical="center" wrapText="1"/>
    </xf>
    <xf numFmtId="0" fontId="14" fillId="0" borderId="36" xfId="0" applyFont="1" applyBorder="1" applyAlignment="1">
      <alignment horizontal="left"/>
    </xf>
    <xf numFmtId="0" fontId="25" fillId="14" borderId="36" xfId="0" applyFont="1" applyFill="1" applyBorder="1" applyAlignment="1">
      <alignment vertical="top" wrapText="1"/>
    </xf>
    <xf numFmtId="0" fontId="26" fillId="6" borderId="36" xfId="0" applyFont="1" applyFill="1" applyBorder="1" applyAlignment="1">
      <alignment horizontal="left" wrapText="1"/>
    </xf>
    <xf numFmtId="0" fontId="28" fillId="6" borderId="36" xfId="0" applyFont="1" applyFill="1" applyBorder="1" applyAlignment="1">
      <alignment horizontal="left" wrapText="1"/>
    </xf>
    <xf numFmtId="0" fontId="28" fillId="0" borderId="36" xfId="0" applyFont="1" applyBorder="1" applyAlignment="1">
      <alignment horizontal="right" wrapText="1"/>
    </xf>
    <xf numFmtId="0" fontId="5" fillId="0" borderId="36" xfId="0" applyFont="1" applyFill="1" applyBorder="1" applyAlignment="1">
      <alignment horizontal="center" vertical="center" wrapText="1"/>
    </xf>
    <xf numFmtId="0" fontId="14" fillId="0" borderId="36" xfId="0" applyFont="1" applyBorder="1"/>
    <xf numFmtId="0" fontId="29" fillId="0" borderId="44" xfId="0" applyFont="1" applyBorder="1" applyAlignment="1">
      <alignment horizontal="left" wrapText="1"/>
    </xf>
    <xf numFmtId="0" fontId="29" fillId="0" borderId="14" xfId="0" applyFont="1" applyBorder="1" applyAlignment="1">
      <alignment horizontal="left" wrapText="1"/>
    </xf>
    <xf numFmtId="0" fontId="29" fillId="0" borderId="74" xfId="0" applyFont="1" applyBorder="1" applyAlignment="1">
      <alignment horizontal="left" wrapText="1"/>
    </xf>
    <xf numFmtId="0" fontId="30" fillId="14" borderId="36" xfId="0" applyFont="1" applyFill="1" applyBorder="1" applyAlignment="1">
      <alignment horizontal="left" wrapText="1"/>
    </xf>
    <xf numFmtId="0" fontId="30" fillId="14" borderId="36" xfId="0" applyFont="1" applyFill="1" applyBorder="1" applyAlignment="1">
      <alignment horizontal="left" vertical="center" wrapText="1"/>
    </xf>
    <xf numFmtId="0" fontId="35" fillId="6" borderId="0" xfId="6" applyFont="1" applyFill="1" applyBorder="1" applyAlignment="1" applyProtection="1">
      <alignment vertical="center" wrapText="1" shrinkToFit="1"/>
    </xf>
    <xf numFmtId="0" fontId="37" fillId="6" borderId="0" xfId="6" applyFont="1" applyFill="1" applyBorder="1" applyAlignment="1" applyProtection="1">
      <alignment vertical="center" wrapText="1" shrinkToFit="1"/>
    </xf>
    <xf numFmtId="3" fontId="2" fillId="0" borderId="0" xfId="10" applyNumberFormat="1" applyFont="1" applyFill="1" applyAlignment="1">
      <alignment horizontal="left" vertical="center"/>
    </xf>
    <xf numFmtId="0" fontId="35" fillId="6" borderId="36" xfId="6" applyFont="1" applyFill="1" applyBorder="1" applyAlignment="1" applyProtection="1">
      <alignment horizontal="center" vertical="center" wrapText="1"/>
      <protection locked="0"/>
    </xf>
    <xf numFmtId="0" fontId="32" fillId="6" borderId="0" xfId="6" applyFont="1" applyFill="1" applyBorder="1" applyAlignment="1" applyProtection="1">
      <alignment horizontal="center" vertical="center" wrapText="1"/>
      <protection locked="0"/>
    </xf>
    <xf numFmtId="0" fontId="8" fillId="0" borderId="0" xfId="7" applyFont="1" applyFill="1" applyAlignment="1">
      <alignment horizontal="left" vertical="center"/>
    </xf>
    <xf numFmtId="0" fontId="6" fillId="6" borderId="0" xfId="6" applyFont="1" applyFill="1" applyBorder="1" applyAlignment="1" applyProtection="1">
      <alignment horizontal="center" vertical="center" wrapText="1"/>
      <protection locked="0"/>
    </xf>
    <xf numFmtId="0" fontId="34" fillId="6" borderId="68" xfId="6" applyFont="1" applyFill="1" applyBorder="1" applyAlignment="1" applyProtection="1">
      <alignment horizontal="center" vertical="center" wrapText="1"/>
    </xf>
    <xf numFmtId="0" fontId="43" fillId="6" borderId="36" xfId="5" applyFont="1" applyFill="1" applyBorder="1" applyAlignment="1">
      <alignment horizontal="center" vertical="center"/>
    </xf>
    <xf numFmtId="0" fontId="25" fillId="0" borderId="0" xfId="4" applyFont="1" applyAlignment="1">
      <alignment horizontal="center"/>
    </xf>
    <xf numFmtId="0" fontId="29" fillId="0" borderId="0" xfId="4" applyFont="1" applyAlignment="1">
      <alignment horizontal="center" wrapText="1"/>
    </xf>
    <xf numFmtId="0" fontId="5" fillId="0" borderId="0" xfId="5" applyFont="1" applyFill="1" applyAlignment="1">
      <alignment horizontal="center" vertical="center"/>
    </xf>
    <xf numFmtId="0" fontId="38" fillId="0" borderId="0" xfId="5" applyFont="1" applyBorder="1" applyAlignment="1">
      <alignment horizontal="center" vertical="center"/>
    </xf>
    <xf numFmtId="0" fontId="40" fillId="6" borderId="36" xfId="5" applyFont="1" applyFill="1" applyBorder="1" applyAlignment="1">
      <alignment horizontal="center" vertical="center"/>
    </xf>
    <xf numFmtId="49" fontId="38" fillId="6" borderId="36" xfId="5" applyNumberFormat="1" applyFont="1" applyFill="1" applyBorder="1" applyAlignment="1">
      <alignment horizontal="left" vertical="center" wrapText="1"/>
    </xf>
    <xf numFmtId="49" fontId="40" fillId="14" borderId="36" xfId="5" applyNumberFormat="1" applyFont="1" applyFill="1" applyBorder="1" applyAlignment="1">
      <alignment horizontal="left" vertical="center" wrapText="1"/>
    </xf>
    <xf numFmtId="49" fontId="40" fillId="6" borderId="36" xfId="5" applyNumberFormat="1" applyFont="1" applyFill="1" applyBorder="1" applyAlignment="1">
      <alignment horizontal="right" vertical="center" wrapText="1"/>
    </xf>
    <xf numFmtId="0" fontId="38" fillId="6" borderId="36" xfId="5" applyFont="1" applyFill="1" applyBorder="1" applyAlignment="1">
      <alignment horizontal="left" vertical="center"/>
    </xf>
    <xf numFmtId="0" fontId="45" fillId="6" borderId="36" xfId="5" applyFont="1" applyFill="1" applyBorder="1"/>
    <xf numFmtId="49" fontId="37" fillId="6" borderId="36" xfId="4" applyNumberFormat="1" applyFont="1" applyFill="1" applyBorder="1" applyAlignment="1">
      <alignment horizontal="left" vertical="center" wrapText="1"/>
    </xf>
    <xf numFmtId="0" fontId="35" fillId="6" borderId="36" xfId="4" applyFont="1" applyFill="1" applyBorder="1" applyAlignment="1">
      <alignment horizontal="center" vertical="center"/>
    </xf>
    <xf numFmtId="0" fontId="46" fillId="6" borderId="36" xfId="4" applyFont="1" applyFill="1" applyBorder="1" applyAlignment="1">
      <alignment horizontal="center" vertical="center"/>
    </xf>
    <xf numFmtId="49" fontId="35" fillId="6" borderId="36" xfId="4" applyNumberFormat="1" applyFont="1" applyFill="1" applyBorder="1" applyAlignment="1">
      <alignment horizontal="left" vertical="center" wrapText="1"/>
    </xf>
    <xf numFmtId="49" fontId="35" fillId="6" borderId="36" xfId="4" applyNumberFormat="1" applyFont="1" applyFill="1" applyBorder="1" applyAlignment="1">
      <alignment horizontal="right" vertical="center" wrapText="1"/>
    </xf>
    <xf numFmtId="49" fontId="35" fillId="6" borderId="44" xfId="5" applyNumberFormat="1" applyFont="1" applyFill="1" applyBorder="1" applyAlignment="1">
      <alignment horizontal="right" vertical="center" wrapText="1"/>
    </xf>
    <xf numFmtId="49" fontId="35" fillId="6" borderId="74" xfId="5" applyNumberFormat="1" applyFont="1" applyFill="1" applyBorder="1" applyAlignment="1">
      <alignment horizontal="right" vertical="center" wrapText="1"/>
    </xf>
    <xf numFmtId="0" fontId="51" fillId="0" borderId="0" xfId="0" applyFont="1" applyAlignment="1">
      <alignment horizontal="center"/>
    </xf>
    <xf numFmtId="0" fontId="50" fillId="0" borderId="0" xfId="0" applyFont="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left"/>
    </xf>
    <xf numFmtId="0" fontId="38" fillId="16" borderId="36" xfId="0" applyFont="1" applyFill="1" applyBorder="1" applyAlignment="1">
      <alignment horizontal="right" vertical="center"/>
    </xf>
    <xf numFmtId="0" fontId="57" fillId="0" borderId="0" xfId="0" applyFont="1" applyBorder="1" applyAlignment="1">
      <alignment horizontal="left" vertical="center"/>
    </xf>
    <xf numFmtId="0" fontId="38" fillId="6" borderId="36" xfId="0" applyFont="1" applyFill="1" applyBorder="1" applyAlignment="1">
      <alignment horizontal="center" vertical="center" wrapText="1"/>
    </xf>
    <xf numFmtId="0" fontId="38" fillId="16" borderId="44" xfId="0" applyFont="1" applyFill="1" applyBorder="1" applyAlignment="1">
      <alignment horizontal="right" vertical="center" wrapText="1"/>
    </xf>
    <xf numFmtId="0" fontId="38" fillId="16" borderId="14" xfId="0" applyFont="1" applyFill="1" applyBorder="1" applyAlignment="1">
      <alignment horizontal="right" vertical="center" wrapText="1"/>
    </xf>
    <xf numFmtId="0" fontId="38" fillId="16" borderId="74" xfId="0" applyFont="1" applyFill="1" applyBorder="1" applyAlignment="1">
      <alignment horizontal="right" vertical="center" wrapText="1"/>
    </xf>
    <xf numFmtId="0" fontId="38" fillId="0" borderId="34" xfId="0" applyFont="1" applyBorder="1" applyAlignment="1">
      <alignment horizontal="center" vertical="center"/>
    </xf>
    <xf numFmtId="0" fontId="38" fillId="0" borderId="63" xfId="0" applyFont="1" applyBorder="1" applyAlignment="1">
      <alignment horizontal="center" vertical="center"/>
    </xf>
    <xf numFmtId="0" fontId="38" fillId="0" borderId="16" xfId="0" applyFont="1" applyBorder="1" applyAlignment="1">
      <alignment horizontal="center" vertical="center" wrapText="1"/>
    </xf>
    <xf numFmtId="0" fontId="38" fillId="0" borderId="10" xfId="0" applyFont="1" applyBorder="1" applyAlignment="1">
      <alignment horizontal="center" vertical="center" wrapText="1"/>
    </xf>
    <xf numFmtId="49" fontId="38" fillId="16" borderId="44" xfId="0" applyNumberFormat="1" applyFont="1" applyFill="1" applyBorder="1" applyAlignment="1">
      <alignment horizontal="right" vertical="center"/>
    </xf>
    <xf numFmtId="49" fontId="38" fillId="16" borderId="14" xfId="0" applyNumberFormat="1" applyFont="1" applyFill="1" applyBorder="1" applyAlignment="1">
      <alignment horizontal="right" vertical="center"/>
    </xf>
    <xf numFmtId="49" fontId="38" fillId="16" borderId="74" xfId="0" applyNumberFormat="1" applyFont="1" applyFill="1" applyBorder="1" applyAlignment="1">
      <alignment horizontal="right" vertical="center"/>
    </xf>
    <xf numFmtId="0" fontId="38" fillId="0" borderId="16" xfId="0" applyFont="1" applyBorder="1" applyAlignment="1">
      <alignment horizontal="center" vertical="center"/>
    </xf>
    <xf numFmtId="0" fontId="38" fillId="0" borderId="10" xfId="0" applyFont="1" applyBorder="1" applyAlignment="1">
      <alignment horizontal="center" vertical="center"/>
    </xf>
    <xf numFmtId="0" fontId="38" fillId="0" borderId="42" xfId="0" applyFont="1" applyBorder="1" applyAlignment="1">
      <alignment horizontal="center" vertical="center"/>
    </xf>
    <xf numFmtId="0" fontId="38" fillId="0" borderId="36" xfId="0" applyFont="1" applyBorder="1" applyAlignment="1">
      <alignment horizontal="center" vertical="center" wrapText="1"/>
    </xf>
    <xf numFmtId="0" fontId="57" fillId="0" borderId="36" xfId="0" applyFont="1" applyBorder="1" applyAlignment="1">
      <alignment horizontal="center" vertical="center"/>
    </xf>
    <xf numFmtId="0" fontId="38" fillId="16" borderId="44" xfId="0" applyFont="1" applyFill="1" applyBorder="1" applyAlignment="1">
      <alignment horizontal="right" vertical="center"/>
    </xf>
    <xf numFmtId="0" fontId="38" fillId="16" borderId="14" xfId="0" applyFont="1" applyFill="1" applyBorder="1" applyAlignment="1">
      <alignment horizontal="right" vertical="center"/>
    </xf>
    <xf numFmtId="0" fontId="38" fillId="16" borderId="74" xfId="0" applyFont="1" applyFill="1" applyBorder="1" applyAlignment="1">
      <alignment horizontal="right" vertical="center"/>
    </xf>
    <xf numFmtId="0" fontId="38" fillId="0" borderId="16" xfId="0" applyNumberFormat="1" applyFont="1" applyBorder="1" applyAlignment="1">
      <alignment horizontal="center" vertical="center" wrapText="1"/>
    </xf>
    <xf numFmtId="0" fontId="38" fillId="0" borderId="10" xfId="0" applyNumberFormat="1" applyFont="1" applyBorder="1" applyAlignment="1">
      <alignment horizontal="center" vertical="center" wrapText="1"/>
    </xf>
    <xf numFmtId="0" fontId="38" fillId="0" borderId="42" xfId="0" applyNumberFormat="1" applyFont="1" applyBorder="1" applyAlignment="1">
      <alignment horizontal="center" vertical="center" wrapText="1"/>
    </xf>
    <xf numFmtId="49" fontId="38" fillId="0" borderId="16" xfId="0" applyNumberFormat="1" applyFont="1" applyBorder="1" applyAlignment="1">
      <alignment horizontal="center" vertical="center" wrapText="1"/>
    </xf>
    <xf numFmtId="49" fontId="38" fillId="0" borderId="42" xfId="0" applyNumberFormat="1" applyFont="1" applyBorder="1" applyAlignment="1">
      <alignment horizontal="center" vertical="center" wrapText="1"/>
    </xf>
    <xf numFmtId="49" fontId="38" fillId="0" borderId="10" xfId="0" applyNumberFormat="1" applyFont="1" applyBorder="1" applyAlignment="1">
      <alignment horizontal="center" vertical="center" wrapText="1"/>
    </xf>
    <xf numFmtId="49" fontId="38" fillId="0" borderId="36" xfId="0" applyNumberFormat="1" applyFont="1" applyBorder="1" applyAlignment="1">
      <alignment horizontal="center" vertical="center"/>
    </xf>
    <xf numFmtId="0" fontId="27" fillId="15" borderId="44" xfId="0" applyFont="1" applyFill="1" applyBorder="1" applyAlignment="1">
      <alignment horizontal="center" vertical="center" wrapText="1"/>
    </xf>
    <xf numFmtId="0" fontId="27" fillId="15" borderId="14" xfId="0" applyFont="1" applyFill="1" applyBorder="1" applyAlignment="1">
      <alignment horizontal="center" vertical="center" wrapText="1"/>
    </xf>
    <xf numFmtId="0" fontId="27" fillId="15" borderId="74"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57" fillId="0" borderId="36"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10" xfId="0" applyFont="1" applyBorder="1" applyAlignment="1">
      <alignment horizontal="center" vertical="center" wrapText="1"/>
    </xf>
    <xf numFmtId="0" fontId="57" fillId="0" borderId="42" xfId="0" applyFont="1" applyBorder="1" applyAlignment="1">
      <alignment horizontal="center" vertical="center" wrapText="1"/>
    </xf>
    <xf numFmtId="0" fontId="57" fillId="0" borderId="16" xfId="0" applyFont="1" applyBorder="1" applyAlignment="1">
      <alignment horizontal="center" vertical="center"/>
    </xf>
    <xf numFmtId="0" fontId="57" fillId="0" borderId="10" xfId="0" applyFont="1" applyBorder="1" applyAlignment="1">
      <alignment horizontal="center" vertical="center"/>
    </xf>
    <xf numFmtId="0" fontId="57" fillId="0" borderId="42" xfId="0" applyFont="1" applyBorder="1" applyAlignment="1">
      <alignment horizontal="center" vertical="center"/>
    </xf>
    <xf numFmtId="0" fontId="38" fillId="0" borderId="42" xfId="0" applyFont="1" applyBorder="1" applyAlignment="1">
      <alignment horizontal="center" vertical="center" wrapText="1"/>
    </xf>
    <xf numFmtId="0" fontId="40" fillId="16" borderId="44" xfId="0" applyFont="1" applyFill="1" applyBorder="1" applyAlignment="1">
      <alignment horizontal="right" vertical="center" wrapText="1"/>
    </xf>
    <xf numFmtId="0" fontId="40" fillId="16" borderId="14" xfId="0" applyFont="1" applyFill="1" applyBorder="1" applyAlignment="1">
      <alignment horizontal="right" vertical="center" wrapText="1"/>
    </xf>
    <xf numFmtId="0" fontId="40" fillId="16" borderId="74" xfId="0" applyFont="1" applyFill="1" applyBorder="1" applyAlignment="1">
      <alignment horizontal="right" vertical="center" wrapText="1"/>
    </xf>
    <xf numFmtId="0" fontId="40" fillId="16" borderId="44" xfId="0" applyFont="1" applyFill="1" applyBorder="1" applyAlignment="1">
      <alignment horizontal="right" vertical="center"/>
    </xf>
    <xf numFmtId="0" fontId="40" fillId="16" borderId="14" xfId="0" applyFont="1" applyFill="1" applyBorder="1" applyAlignment="1">
      <alignment horizontal="right" vertical="center"/>
    </xf>
    <xf numFmtId="0" fontId="40" fillId="16" borderId="74" xfId="0" applyFont="1" applyFill="1" applyBorder="1" applyAlignment="1">
      <alignment horizontal="right" vertical="center"/>
    </xf>
    <xf numFmtId="0" fontId="38" fillId="16" borderId="36" xfId="0" applyFont="1" applyFill="1" applyBorder="1" applyAlignment="1">
      <alignment horizontal="right" vertical="center" wrapText="1"/>
    </xf>
    <xf numFmtId="49" fontId="29" fillId="15" borderId="36" xfId="0" applyNumberFormat="1" applyFont="1" applyFill="1" applyBorder="1" applyAlignment="1">
      <alignment horizontal="center" vertical="center" wrapText="1"/>
    </xf>
    <xf numFmtId="0" fontId="27" fillId="15" borderId="36" xfId="0" applyFont="1" applyFill="1" applyBorder="1" applyAlignment="1">
      <alignment horizontal="center" vertical="center" wrapText="1"/>
    </xf>
    <xf numFmtId="49" fontId="38" fillId="6" borderId="16" xfId="0" applyNumberFormat="1" applyFont="1" applyFill="1" applyBorder="1" applyAlignment="1">
      <alignment horizontal="center" vertical="center" wrapText="1"/>
    </xf>
    <xf numFmtId="49" fontId="38" fillId="6" borderId="10" xfId="0" applyNumberFormat="1" applyFont="1" applyFill="1" applyBorder="1" applyAlignment="1">
      <alignment horizontal="center" vertical="center" wrapText="1"/>
    </xf>
    <xf numFmtId="0" fontId="38" fillId="6" borderId="16" xfId="0" applyFont="1" applyFill="1" applyBorder="1" applyAlignment="1">
      <alignment horizontal="center" vertical="center" wrapText="1"/>
    </xf>
    <xf numFmtId="0" fontId="38" fillId="6" borderId="10" xfId="0" applyFont="1" applyFill="1" applyBorder="1" applyAlignment="1">
      <alignment horizontal="center" vertical="center" wrapText="1"/>
    </xf>
    <xf numFmtId="0" fontId="40" fillId="0" borderId="0" xfId="0" applyFont="1" applyAlignment="1">
      <alignment horizontal="center" vertical="center" wrapText="1"/>
    </xf>
    <xf numFmtId="0" fontId="38" fillId="0" borderId="0" xfId="0" applyFont="1" applyAlignment="1">
      <alignment horizontal="center" vertical="center" wrapText="1"/>
    </xf>
    <xf numFmtId="0" fontId="40" fillId="0" borderId="68" xfId="0" applyFont="1" applyBorder="1" applyAlignment="1">
      <alignment horizontal="center" vertical="center" wrapText="1"/>
    </xf>
    <xf numFmtId="49" fontId="40" fillId="15" borderId="36" xfId="0" applyNumberFormat="1" applyFont="1" applyFill="1" applyBorder="1" applyAlignment="1">
      <alignment horizontal="center" vertical="center" wrapText="1"/>
    </xf>
    <xf numFmtId="0" fontId="40" fillId="15" borderId="16"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15" borderId="36" xfId="0" applyFont="1" applyFill="1" applyBorder="1" applyAlignment="1">
      <alignment horizontal="center" vertical="center"/>
    </xf>
    <xf numFmtId="2" fontId="40" fillId="15" borderId="36" xfId="0" applyNumberFormat="1" applyFont="1" applyFill="1" applyBorder="1" applyAlignment="1">
      <alignment horizontal="center" vertical="center"/>
    </xf>
    <xf numFmtId="1" fontId="40" fillId="15" borderId="36" xfId="0" applyNumberFormat="1" applyFont="1" applyFill="1" applyBorder="1" applyAlignment="1">
      <alignment horizontal="center" vertical="center"/>
    </xf>
  </cellXfs>
  <cellStyles count="12">
    <cellStyle name="Blogas" xfId="11" builtinId="27"/>
    <cellStyle name="Excel Built-in Normal" xfId="3"/>
    <cellStyle name="Įprastas" xfId="0" builtinId="0"/>
    <cellStyle name="Įprastas 2" xfId="1"/>
    <cellStyle name="Įprastas 3" xfId="2"/>
    <cellStyle name="Kablelis" xfId="8" builtinId="3"/>
    <cellStyle name="Normal 2" xfId="7"/>
    <cellStyle name="Normal 3" xfId="5"/>
    <cellStyle name="Normal 5" xfId="6"/>
    <cellStyle name="Normal 6" xfId="4"/>
    <cellStyle name="Normal 6 2" xfId="10"/>
    <cellStyle name="Normal 7" xfId="9"/>
  </cellStyles>
  <dxfs count="0"/>
  <tableStyles count="0" defaultTableStyle="TableStyleMedium2" defaultPivotStyle="PivotStyleLight16"/>
  <colors>
    <mruColors>
      <color rgb="FFFFFF66"/>
      <color rgb="FFCCFFCC"/>
      <color rgb="FFFFFF99"/>
      <color rgb="FFCC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71"/>
  <sheetViews>
    <sheetView tabSelected="1" zoomScaleNormal="100" workbookViewId="0"/>
  </sheetViews>
  <sheetFormatPr defaultColWidth="9.140625" defaultRowHeight="12.75" x14ac:dyDescent="0.2"/>
  <cols>
    <col min="1" max="1" width="2.5703125" style="1" customWidth="1"/>
    <col min="2" max="2" width="3.140625" style="2" customWidth="1"/>
    <col min="3" max="3" width="2.7109375" style="1" customWidth="1"/>
    <col min="4" max="4" width="26.85546875" style="327" customWidth="1"/>
    <col min="5" max="5" width="4" style="1087" customWidth="1"/>
    <col min="6" max="6" width="2.7109375" style="3" customWidth="1"/>
    <col min="7" max="7" width="8.140625" style="3" customWidth="1"/>
    <col min="8" max="8" width="8.85546875" style="945" customWidth="1"/>
    <col min="9" max="10" width="7.7109375" style="4" customWidth="1"/>
    <col min="11" max="11" width="23.5703125" style="215" customWidth="1"/>
    <col min="12" max="12" width="6.140625" style="3" customWidth="1"/>
    <col min="13" max="13" width="7" style="3" customWidth="1"/>
    <col min="14" max="14" width="6.140625" style="3" customWidth="1"/>
    <col min="15" max="21" width="9.140625" style="306"/>
    <col min="22" max="16384" width="9.140625" style="327"/>
  </cols>
  <sheetData>
    <row r="1" spans="1:21" ht="61.5" customHeight="1" x14ac:dyDescent="0.2">
      <c r="K1" s="1528" t="s">
        <v>725</v>
      </c>
      <c r="L1" s="1528"/>
      <c r="M1" s="1528"/>
      <c r="N1" s="1528"/>
    </row>
    <row r="2" spans="1:21" s="6" customFormat="1" ht="15.75" x14ac:dyDescent="0.2">
      <c r="A2" s="1529" t="s">
        <v>698</v>
      </c>
      <c r="B2" s="1529"/>
      <c r="C2" s="1529"/>
      <c r="D2" s="1529"/>
      <c r="E2" s="1529"/>
      <c r="F2" s="1529"/>
      <c r="G2" s="1529"/>
      <c r="H2" s="1529"/>
      <c r="I2" s="1529"/>
      <c r="J2" s="1529"/>
      <c r="K2" s="1529"/>
      <c r="L2" s="1529"/>
      <c r="M2" s="1529"/>
      <c r="N2" s="1529"/>
      <c r="O2" s="307"/>
      <c r="P2" s="308"/>
      <c r="Q2" s="309"/>
      <c r="R2" s="309"/>
      <c r="S2" s="309"/>
      <c r="T2" s="309"/>
      <c r="U2" s="309"/>
    </row>
    <row r="3" spans="1:21" s="6" customFormat="1" ht="18" customHeight="1" x14ac:dyDescent="0.2">
      <c r="A3" s="1530" t="s">
        <v>0</v>
      </c>
      <c r="B3" s="1531"/>
      <c r="C3" s="1531"/>
      <c r="D3" s="1531"/>
      <c r="E3" s="1531"/>
      <c r="F3" s="1531"/>
      <c r="G3" s="1531"/>
      <c r="H3" s="1531"/>
      <c r="I3" s="1531"/>
      <c r="J3" s="1531"/>
      <c r="K3" s="1531"/>
      <c r="L3" s="1531"/>
      <c r="M3" s="1531"/>
      <c r="N3" s="1531"/>
      <c r="O3" s="307"/>
      <c r="P3" s="308"/>
      <c r="Q3" s="309"/>
      <c r="R3" s="309"/>
      <c r="S3" s="309"/>
      <c r="T3" s="309"/>
      <c r="U3" s="309"/>
    </row>
    <row r="4" spans="1:21" s="6" customFormat="1" ht="15.75" x14ac:dyDescent="0.2">
      <c r="A4" s="1529" t="s">
        <v>1</v>
      </c>
      <c r="B4" s="1532"/>
      <c r="C4" s="1532"/>
      <c r="D4" s="1532"/>
      <c r="E4" s="1532"/>
      <c r="F4" s="1532"/>
      <c r="G4" s="1532"/>
      <c r="H4" s="1532"/>
      <c r="I4" s="1532"/>
      <c r="J4" s="1532"/>
      <c r="K4" s="1532"/>
      <c r="L4" s="1532"/>
      <c r="M4" s="1532"/>
      <c r="N4" s="1532"/>
      <c r="O4" s="307"/>
      <c r="P4" s="308"/>
      <c r="Q4" s="309"/>
      <c r="R4" s="309"/>
      <c r="S4" s="309"/>
      <c r="T4" s="309"/>
      <c r="U4" s="309"/>
    </row>
    <row r="5" spans="1:21" s="14" customFormat="1" ht="20.25" customHeight="1" thickBot="1" x14ac:dyDescent="0.25">
      <c r="A5" s="7"/>
      <c r="B5" s="8"/>
      <c r="C5" s="7"/>
      <c r="D5" s="9"/>
      <c r="E5" s="10"/>
      <c r="F5" s="11"/>
      <c r="G5" s="3"/>
      <c r="H5" s="946"/>
      <c r="I5" s="12"/>
      <c r="J5" s="12"/>
      <c r="K5" s="13"/>
      <c r="L5" s="1533"/>
      <c r="M5" s="1533"/>
      <c r="N5" s="1533"/>
      <c r="O5" s="307"/>
      <c r="P5" s="307"/>
      <c r="Q5" s="310"/>
      <c r="R5" s="310"/>
      <c r="S5" s="310"/>
      <c r="T5" s="310"/>
      <c r="U5" s="310"/>
    </row>
    <row r="6" spans="1:21" s="14" customFormat="1" ht="18.75" customHeight="1" x14ac:dyDescent="0.2">
      <c r="A6" s="1534" t="s">
        <v>3</v>
      </c>
      <c r="B6" s="1537" t="s">
        <v>4</v>
      </c>
      <c r="C6" s="1537" t="s">
        <v>5</v>
      </c>
      <c r="D6" s="1540" t="s">
        <v>6</v>
      </c>
      <c r="E6" s="1543" t="s">
        <v>7</v>
      </c>
      <c r="F6" s="1564" t="s">
        <v>8</v>
      </c>
      <c r="G6" s="1567" t="s">
        <v>9</v>
      </c>
      <c r="H6" s="1570" t="s">
        <v>151</v>
      </c>
      <c r="I6" s="1573" t="s">
        <v>11</v>
      </c>
      <c r="J6" s="1546" t="s">
        <v>157</v>
      </c>
      <c r="K6" s="1549" t="s">
        <v>12</v>
      </c>
      <c r="L6" s="1550"/>
      <c r="M6" s="1550"/>
      <c r="N6" s="1551"/>
      <c r="O6" s="307"/>
      <c r="P6" s="307"/>
      <c r="Q6" s="310"/>
      <c r="R6" s="310"/>
      <c r="S6" s="310"/>
      <c r="T6" s="310"/>
      <c r="U6" s="310"/>
    </row>
    <row r="7" spans="1:21" s="14" customFormat="1" ht="21" customHeight="1" x14ac:dyDescent="0.2">
      <c r="A7" s="1535"/>
      <c r="B7" s="1538"/>
      <c r="C7" s="1538"/>
      <c r="D7" s="1541"/>
      <c r="E7" s="1544"/>
      <c r="F7" s="1565"/>
      <c r="G7" s="1568"/>
      <c r="H7" s="1571"/>
      <c r="I7" s="1574"/>
      <c r="J7" s="1547"/>
      <c r="K7" s="1552" t="s">
        <v>6</v>
      </c>
      <c r="L7" s="1555" t="s">
        <v>146</v>
      </c>
      <c r="M7" s="1556"/>
      <c r="N7" s="1557"/>
      <c r="O7" s="307"/>
      <c r="P7" s="307"/>
      <c r="Q7" s="310"/>
      <c r="R7" s="310"/>
      <c r="S7" s="310"/>
      <c r="T7" s="310"/>
      <c r="U7" s="310"/>
    </row>
    <row r="8" spans="1:21" s="14" customFormat="1" ht="28.5" customHeight="1" x14ac:dyDescent="0.2">
      <c r="A8" s="1535"/>
      <c r="B8" s="1538"/>
      <c r="C8" s="1538"/>
      <c r="D8" s="1541"/>
      <c r="E8" s="1544"/>
      <c r="F8" s="1565"/>
      <c r="G8" s="1568"/>
      <c r="H8" s="1571"/>
      <c r="I8" s="1574"/>
      <c r="J8" s="1547"/>
      <c r="K8" s="1553"/>
      <c r="L8" s="1558" t="s">
        <v>14</v>
      </c>
      <c r="M8" s="1560" t="s">
        <v>15</v>
      </c>
      <c r="N8" s="1562" t="s">
        <v>160</v>
      </c>
      <c r="O8" s="307"/>
      <c r="P8" s="307"/>
      <c r="Q8" s="310"/>
      <c r="R8" s="310"/>
      <c r="S8" s="310"/>
      <c r="T8" s="310"/>
      <c r="U8" s="310"/>
    </row>
    <row r="9" spans="1:21" s="14" customFormat="1" ht="54.75" customHeight="1" thickBot="1" x14ac:dyDescent="0.25">
      <c r="A9" s="1536"/>
      <c r="B9" s="1539"/>
      <c r="C9" s="1539"/>
      <c r="D9" s="1542"/>
      <c r="E9" s="1545"/>
      <c r="F9" s="1566"/>
      <c r="G9" s="1569"/>
      <c r="H9" s="1572"/>
      <c r="I9" s="1575"/>
      <c r="J9" s="1548"/>
      <c r="K9" s="1554"/>
      <c r="L9" s="1559"/>
      <c r="M9" s="1561"/>
      <c r="N9" s="1563"/>
      <c r="O9" s="307"/>
      <c r="P9" s="307"/>
      <c r="Q9" s="310"/>
      <c r="R9" s="310"/>
      <c r="S9" s="310"/>
      <c r="T9" s="310"/>
      <c r="U9" s="310"/>
    </row>
    <row r="10" spans="1:21" ht="15" customHeight="1" x14ac:dyDescent="0.2">
      <c r="A10" s="1510" t="s">
        <v>16</v>
      </c>
      <c r="B10" s="1511"/>
      <c r="C10" s="1511"/>
      <c r="D10" s="1511"/>
      <c r="E10" s="1511"/>
      <c r="F10" s="1511"/>
      <c r="G10" s="1511"/>
      <c r="H10" s="1511"/>
      <c r="I10" s="1511"/>
      <c r="J10" s="1511"/>
      <c r="K10" s="1511"/>
      <c r="L10" s="1511"/>
      <c r="M10" s="1511"/>
      <c r="N10" s="1512"/>
    </row>
    <row r="11" spans="1:21" ht="15" customHeight="1" thickBot="1" x14ac:dyDescent="0.25">
      <c r="A11" s="1513" t="s">
        <v>17</v>
      </c>
      <c r="B11" s="1514"/>
      <c r="C11" s="1514"/>
      <c r="D11" s="1514"/>
      <c r="E11" s="1514"/>
      <c r="F11" s="1514"/>
      <c r="G11" s="1514"/>
      <c r="H11" s="1514"/>
      <c r="I11" s="1514"/>
      <c r="J11" s="1514"/>
      <c r="K11" s="1514"/>
      <c r="L11" s="1514"/>
      <c r="M11" s="1514"/>
      <c r="N11" s="1515"/>
    </row>
    <row r="12" spans="1:21" ht="15" customHeight="1" thickBot="1" x14ac:dyDescent="0.25">
      <c r="A12" s="15" t="s">
        <v>18</v>
      </c>
      <c r="B12" s="1516" t="s">
        <v>19</v>
      </c>
      <c r="C12" s="1517"/>
      <c r="D12" s="1517"/>
      <c r="E12" s="1517"/>
      <c r="F12" s="1517"/>
      <c r="G12" s="1517"/>
      <c r="H12" s="1517"/>
      <c r="I12" s="1517"/>
      <c r="J12" s="1517"/>
      <c r="K12" s="1517"/>
      <c r="L12" s="1517"/>
      <c r="M12" s="1517"/>
      <c r="N12" s="1518"/>
      <c r="P12" s="307"/>
    </row>
    <row r="13" spans="1:21" ht="15" customHeight="1" thickBot="1" x14ac:dyDescent="0.25">
      <c r="A13" s="15" t="s">
        <v>18</v>
      </c>
      <c r="B13" s="16" t="s">
        <v>18</v>
      </c>
      <c r="C13" s="1503" t="s">
        <v>20</v>
      </c>
      <c r="D13" s="1469"/>
      <c r="E13" s="1469"/>
      <c r="F13" s="1469"/>
      <c r="G13" s="1469"/>
      <c r="H13" s="1469"/>
      <c r="I13" s="1469"/>
      <c r="J13" s="1469"/>
      <c r="K13" s="1469"/>
      <c r="L13" s="1469"/>
      <c r="M13" s="1469"/>
      <c r="N13" s="1470"/>
    </row>
    <row r="14" spans="1:21" ht="16.5" customHeight="1" x14ac:dyDescent="0.2">
      <c r="A14" s="1519" t="s">
        <v>18</v>
      </c>
      <c r="B14" s="17" t="s">
        <v>18</v>
      </c>
      <c r="C14" s="18" t="s">
        <v>18</v>
      </c>
      <c r="D14" s="1521" t="s">
        <v>161</v>
      </c>
      <c r="E14" s="19" t="s">
        <v>21</v>
      </c>
      <c r="F14" s="20">
        <v>2</v>
      </c>
      <c r="G14" s="411" t="s">
        <v>22</v>
      </c>
      <c r="H14" s="22">
        <f>881+100</f>
        <v>981</v>
      </c>
      <c r="I14" s="216">
        <v>1150</v>
      </c>
      <c r="J14" s="263">
        <v>1150</v>
      </c>
      <c r="K14" s="407"/>
      <c r="L14" s="411"/>
      <c r="M14" s="23"/>
      <c r="N14" s="24"/>
      <c r="O14" s="1023"/>
      <c r="R14" s="307"/>
    </row>
    <row r="15" spans="1:21" ht="18" customHeight="1" x14ac:dyDescent="0.2">
      <c r="A15" s="1520"/>
      <c r="B15" s="25"/>
      <c r="C15" s="26"/>
      <c r="D15" s="1522"/>
      <c r="E15" s="298"/>
      <c r="F15" s="100"/>
      <c r="G15" s="380" t="s">
        <v>26</v>
      </c>
      <c r="H15" s="304">
        <v>234.9</v>
      </c>
      <c r="I15" s="328">
        <v>246.1</v>
      </c>
      <c r="J15" s="227">
        <v>246.1</v>
      </c>
      <c r="K15" s="109"/>
      <c r="L15" s="1248"/>
      <c r="M15" s="107"/>
      <c r="N15" s="1254"/>
      <c r="O15" s="1023"/>
      <c r="R15" s="307"/>
    </row>
    <row r="16" spans="1:21" ht="29.25" customHeight="1" x14ac:dyDescent="0.2">
      <c r="A16" s="1520"/>
      <c r="B16" s="25"/>
      <c r="C16" s="26"/>
      <c r="D16" s="1522"/>
      <c r="E16" s="298"/>
      <c r="F16" s="100"/>
      <c r="G16" s="380" t="s">
        <v>148</v>
      </c>
      <c r="H16" s="304">
        <v>11.2</v>
      </c>
      <c r="I16" s="328"/>
      <c r="J16" s="228"/>
      <c r="K16" s="552" t="s">
        <v>162</v>
      </c>
      <c r="L16" s="1250">
        <v>80</v>
      </c>
      <c r="M16" s="106">
        <v>90</v>
      </c>
      <c r="N16" s="1253">
        <v>90</v>
      </c>
      <c r="O16" s="311"/>
      <c r="R16" s="307"/>
    </row>
    <row r="17" spans="1:22" ht="18.75" customHeight="1" x14ac:dyDescent="0.2">
      <c r="A17" s="1520"/>
      <c r="B17" s="25"/>
      <c r="C17" s="26"/>
      <c r="D17" s="1522"/>
      <c r="E17" s="298"/>
      <c r="F17" s="100"/>
      <c r="G17" s="1077"/>
      <c r="H17" s="1104"/>
      <c r="I17" s="1098"/>
      <c r="J17" s="1100"/>
      <c r="K17" s="1525" t="s">
        <v>163</v>
      </c>
      <c r="L17" s="1250">
        <v>10</v>
      </c>
      <c r="M17" s="106">
        <v>10</v>
      </c>
      <c r="N17" s="1253">
        <v>10</v>
      </c>
      <c r="O17" s="311"/>
      <c r="R17" s="307"/>
    </row>
    <row r="18" spans="1:22" ht="17.25" customHeight="1" thickBot="1" x14ac:dyDescent="0.25">
      <c r="A18" s="32"/>
      <c r="B18" s="25"/>
      <c r="C18" s="33"/>
      <c r="D18" s="425"/>
      <c r="E18" s="420"/>
      <c r="F18" s="1085"/>
      <c r="G18" s="426" t="s">
        <v>23</v>
      </c>
      <c r="H18" s="967">
        <f>SUM(H14:H17)</f>
        <v>1227.1000000000001</v>
      </c>
      <c r="I18" s="958">
        <f>SUM(I14:I17)</f>
        <v>1396.1</v>
      </c>
      <c r="J18" s="428">
        <f>SUM(J14:J17)</f>
        <v>1396.1</v>
      </c>
      <c r="K18" s="1526"/>
      <c r="L18" s="929"/>
      <c r="M18" s="429"/>
      <c r="N18" s="430"/>
      <c r="P18" s="307"/>
      <c r="Q18" s="307"/>
    </row>
    <row r="19" spans="1:22" ht="29.25" customHeight="1" x14ac:dyDescent="0.2">
      <c r="A19" s="50" t="s">
        <v>18</v>
      </c>
      <c r="B19" s="17" t="s">
        <v>18</v>
      </c>
      <c r="C19" s="51" t="s">
        <v>24</v>
      </c>
      <c r="D19" s="1521" t="s">
        <v>688</v>
      </c>
      <c r="E19" s="52"/>
      <c r="F19" s="1082">
        <v>2</v>
      </c>
      <c r="G19" s="1076" t="s">
        <v>22</v>
      </c>
      <c r="H19" s="968">
        <v>71.2</v>
      </c>
      <c r="I19" s="273">
        <v>71.2</v>
      </c>
      <c r="J19" s="412">
        <v>936.4</v>
      </c>
      <c r="K19" s="927" t="s">
        <v>618</v>
      </c>
      <c r="L19" s="930">
        <v>30</v>
      </c>
      <c r="M19" s="922">
        <v>70</v>
      </c>
      <c r="N19" s="923">
        <v>100</v>
      </c>
      <c r="P19" s="307"/>
    </row>
    <row r="20" spans="1:22" ht="29.25" customHeight="1" x14ac:dyDescent="0.2">
      <c r="A20" s="56"/>
      <c r="B20" s="25"/>
      <c r="C20" s="57"/>
      <c r="D20" s="1522"/>
      <c r="E20" s="1101"/>
      <c r="F20" s="35"/>
      <c r="G20" s="380" t="s">
        <v>98</v>
      </c>
      <c r="H20" s="969"/>
      <c r="I20" s="959"/>
      <c r="J20" s="1093">
        <v>200</v>
      </c>
      <c r="K20" s="58" t="s">
        <v>619</v>
      </c>
      <c r="L20" s="931"/>
      <c r="M20" s="924"/>
      <c r="N20" s="925">
        <v>100</v>
      </c>
      <c r="P20" s="307"/>
      <c r="R20" s="307"/>
      <c r="S20" s="307"/>
      <c r="V20" s="5"/>
    </row>
    <row r="21" spans="1:22" ht="43.5" customHeight="1" x14ac:dyDescent="0.2">
      <c r="A21" s="56"/>
      <c r="B21" s="25"/>
      <c r="C21" s="57"/>
      <c r="D21" s="1070"/>
      <c r="E21" s="1101"/>
      <c r="F21" s="35"/>
      <c r="G21" s="1077"/>
      <c r="H21" s="1106"/>
      <c r="I21" s="371"/>
      <c r="J21" s="125"/>
      <c r="K21" s="58" t="s">
        <v>166</v>
      </c>
      <c r="L21" s="932"/>
      <c r="M21" s="431"/>
      <c r="N21" s="432">
        <v>50</v>
      </c>
      <c r="P21" s="307"/>
      <c r="R21" s="307"/>
      <c r="S21" s="307"/>
      <c r="U21" s="307"/>
    </row>
    <row r="22" spans="1:22" ht="43.5" customHeight="1" x14ac:dyDescent="0.2">
      <c r="A22" s="56"/>
      <c r="B22" s="25"/>
      <c r="C22" s="57"/>
      <c r="D22" s="1453"/>
      <c r="E22" s="1101"/>
      <c r="F22" s="35"/>
      <c r="G22" s="1077"/>
      <c r="H22" s="1106"/>
      <c r="I22" s="371"/>
      <c r="J22" s="125"/>
      <c r="K22" s="278" t="s">
        <v>713</v>
      </c>
      <c r="L22" s="931"/>
      <c r="M22" s="924"/>
      <c r="N22" s="926">
        <v>500</v>
      </c>
      <c r="P22" s="307"/>
    </row>
    <row r="23" spans="1:22" ht="41.25" customHeight="1" thickBot="1" x14ac:dyDescent="0.25">
      <c r="A23" s="62"/>
      <c r="B23" s="16"/>
      <c r="C23" s="63"/>
      <c r="D23" s="1456"/>
      <c r="E23" s="64"/>
      <c r="F23" s="1083"/>
      <c r="G23" s="408" t="s">
        <v>23</v>
      </c>
      <c r="H23" s="970">
        <f>SUM(H19:H21)</f>
        <v>71.2</v>
      </c>
      <c r="I23" s="958">
        <f>SUM(I19:I21)</f>
        <v>71.2</v>
      </c>
      <c r="J23" s="234">
        <f>SUM(J19:J21)</f>
        <v>1136.4000000000001</v>
      </c>
      <c r="K23" s="66" t="s">
        <v>620</v>
      </c>
      <c r="L23" s="933"/>
      <c r="M23" s="934"/>
      <c r="N23" s="935">
        <v>300</v>
      </c>
      <c r="P23" s="307"/>
    </row>
    <row r="24" spans="1:22" ht="30" customHeight="1" x14ac:dyDescent="0.2">
      <c r="A24" s="50" t="s">
        <v>18</v>
      </c>
      <c r="B24" s="17" t="s">
        <v>18</v>
      </c>
      <c r="C24" s="67" t="s">
        <v>30</v>
      </c>
      <c r="D24" s="1070" t="s">
        <v>32</v>
      </c>
      <c r="E24" s="52"/>
      <c r="F24" s="1082">
        <v>2</v>
      </c>
      <c r="G24" s="1148" t="s">
        <v>22</v>
      </c>
      <c r="H24" s="971">
        <v>8</v>
      </c>
      <c r="I24" s="960">
        <v>8</v>
      </c>
      <c r="J24" s="282">
        <v>58</v>
      </c>
      <c r="K24" s="60"/>
      <c r="L24" s="68"/>
      <c r="M24" s="54"/>
      <c r="N24" s="55"/>
      <c r="P24" s="307"/>
    </row>
    <row r="25" spans="1:22" ht="30.75" customHeight="1" x14ac:dyDescent="0.2">
      <c r="A25" s="56"/>
      <c r="B25" s="25"/>
      <c r="C25" s="57"/>
      <c r="D25" s="1073" t="s">
        <v>33</v>
      </c>
      <c r="E25" s="1101"/>
      <c r="F25" s="35"/>
      <c r="G25" s="437"/>
      <c r="H25" s="123"/>
      <c r="I25" s="964"/>
      <c r="J25" s="225"/>
      <c r="K25" s="36" t="s">
        <v>34</v>
      </c>
      <c r="L25" s="27">
        <v>35</v>
      </c>
      <c r="M25" s="101">
        <v>35</v>
      </c>
      <c r="N25" s="28">
        <v>35</v>
      </c>
      <c r="P25" s="307"/>
      <c r="U25" s="307"/>
    </row>
    <row r="26" spans="1:22" ht="27" customHeight="1" x14ac:dyDescent="0.2">
      <c r="A26" s="56"/>
      <c r="B26" s="25"/>
      <c r="C26" s="57"/>
      <c r="D26" s="1406" t="s">
        <v>35</v>
      </c>
      <c r="E26" s="1101"/>
      <c r="F26" s="35"/>
      <c r="G26" s="1127"/>
      <c r="H26" s="339"/>
      <c r="I26" s="1171"/>
      <c r="J26" s="221"/>
      <c r="K26" s="1080" t="s">
        <v>36</v>
      </c>
      <c r="L26" s="1250"/>
      <c r="M26" s="106"/>
      <c r="N26" s="1253">
        <v>50</v>
      </c>
      <c r="P26" s="307"/>
      <c r="R26" s="307"/>
    </row>
    <row r="27" spans="1:22" ht="17.25" customHeight="1" thickBot="1" x14ac:dyDescent="0.25">
      <c r="A27" s="62"/>
      <c r="B27" s="16"/>
      <c r="C27" s="63"/>
      <c r="D27" s="1456"/>
      <c r="E27" s="64"/>
      <c r="F27" s="1083"/>
      <c r="G27" s="439" t="s">
        <v>23</v>
      </c>
      <c r="H27" s="970">
        <f>SUM(H24:H26)</f>
        <v>8</v>
      </c>
      <c r="I27" s="962">
        <f>SUM(I24:I26)</f>
        <v>8</v>
      </c>
      <c r="J27" s="236">
        <f>SUM(J24:J26)</f>
        <v>58</v>
      </c>
      <c r="K27" s="96"/>
      <c r="L27" s="75"/>
      <c r="M27" s="110"/>
      <c r="N27" s="76"/>
      <c r="P27" s="307"/>
    </row>
    <row r="28" spans="1:22" ht="28.5" customHeight="1" x14ac:dyDescent="0.2">
      <c r="A28" s="50" t="s">
        <v>18</v>
      </c>
      <c r="B28" s="17" t="s">
        <v>18</v>
      </c>
      <c r="C28" s="51" t="s">
        <v>31</v>
      </c>
      <c r="D28" s="1523" t="s">
        <v>38</v>
      </c>
      <c r="E28" s="52"/>
      <c r="F28" s="1082">
        <v>2</v>
      </c>
      <c r="G28" s="21" t="s">
        <v>22</v>
      </c>
      <c r="H28" s="973">
        <v>200</v>
      </c>
      <c r="I28" s="963"/>
      <c r="J28" s="441"/>
      <c r="K28" s="71" t="s">
        <v>39</v>
      </c>
      <c r="L28" s="1119">
        <v>7</v>
      </c>
      <c r="M28" s="182"/>
      <c r="N28" s="73"/>
      <c r="P28" s="307"/>
      <c r="R28" s="307"/>
    </row>
    <row r="29" spans="1:22" ht="17.25" customHeight="1" x14ac:dyDescent="0.2">
      <c r="A29" s="56"/>
      <c r="B29" s="25"/>
      <c r="C29" s="57"/>
      <c r="D29" s="1453"/>
      <c r="E29" s="1101"/>
      <c r="F29" s="35"/>
      <c r="G29" s="437"/>
      <c r="H29" s="123"/>
      <c r="I29" s="964"/>
      <c r="J29" s="223"/>
      <c r="K29" s="1524" t="s">
        <v>40</v>
      </c>
      <c r="L29" s="1248">
        <v>7</v>
      </c>
      <c r="M29" s="107"/>
      <c r="N29" s="1254"/>
      <c r="P29" s="307"/>
      <c r="R29" s="307"/>
    </row>
    <row r="30" spans="1:22" ht="15.75" customHeight="1" thickBot="1" x14ac:dyDescent="0.25">
      <c r="A30" s="62"/>
      <c r="B30" s="16"/>
      <c r="C30" s="63"/>
      <c r="D30" s="1456"/>
      <c r="E30" s="64"/>
      <c r="F30" s="1083"/>
      <c r="G30" s="439" t="s">
        <v>23</v>
      </c>
      <c r="H30" s="970">
        <f t="shared" ref="H30" si="0">SUM(H28)</f>
        <v>200</v>
      </c>
      <c r="I30" s="962"/>
      <c r="J30" s="440"/>
      <c r="K30" s="1509"/>
      <c r="L30" s="75"/>
      <c r="M30" s="110"/>
      <c r="N30" s="76"/>
      <c r="P30" s="307"/>
    </row>
    <row r="31" spans="1:22" ht="19.5" customHeight="1" x14ac:dyDescent="0.2">
      <c r="A31" s="77" t="s">
        <v>18</v>
      </c>
      <c r="B31" s="17" t="s">
        <v>18</v>
      </c>
      <c r="C31" s="78" t="s">
        <v>37</v>
      </c>
      <c r="D31" s="1477" t="s">
        <v>168</v>
      </c>
      <c r="E31" s="1471"/>
      <c r="F31" s="1506" t="s">
        <v>25</v>
      </c>
      <c r="G31" s="21" t="s">
        <v>22</v>
      </c>
      <c r="H31" s="969">
        <v>75.400000000000006</v>
      </c>
      <c r="I31" s="965">
        <v>75.400000000000006</v>
      </c>
      <c r="J31" s="186">
        <v>75.400000000000006</v>
      </c>
      <c r="K31" s="1508" t="s">
        <v>42</v>
      </c>
      <c r="L31" s="21">
        <v>15</v>
      </c>
      <c r="M31" s="80">
        <v>15</v>
      </c>
      <c r="N31" s="81">
        <v>15</v>
      </c>
      <c r="P31" s="312"/>
      <c r="Q31" s="313"/>
      <c r="R31" s="313"/>
      <c r="S31" s="313"/>
    </row>
    <row r="32" spans="1:22" ht="15.75" customHeight="1" thickBot="1" x14ac:dyDescent="0.25">
      <c r="A32" s="82"/>
      <c r="B32" s="16"/>
      <c r="C32" s="83"/>
      <c r="D32" s="1478"/>
      <c r="E32" s="1576"/>
      <c r="F32" s="1507"/>
      <c r="G32" s="408" t="s">
        <v>23</v>
      </c>
      <c r="H32" s="970">
        <f t="shared" ref="H32:J32" si="1">SUM(H31:H31)</f>
        <v>75.400000000000006</v>
      </c>
      <c r="I32" s="966">
        <f t="shared" si="1"/>
        <v>75.400000000000006</v>
      </c>
      <c r="J32" s="217">
        <f t="shared" si="1"/>
        <v>75.400000000000006</v>
      </c>
      <c r="K32" s="1509"/>
      <c r="L32" s="1120"/>
      <c r="M32" s="84"/>
      <c r="N32" s="85"/>
      <c r="O32" s="1042"/>
      <c r="P32" s="312"/>
      <c r="Q32" s="313"/>
      <c r="R32" s="313"/>
      <c r="S32" s="313"/>
    </row>
    <row r="33" spans="1:21" ht="30" customHeight="1" x14ac:dyDescent="0.2">
      <c r="A33" s="91" t="s">
        <v>18</v>
      </c>
      <c r="B33" s="17" t="s">
        <v>18</v>
      </c>
      <c r="C33" s="78" t="s">
        <v>41</v>
      </c>
      <c r="D33" s="1078" t="s">
        <v>629</v>
      </c>
      <c r="E33" s="1081"/>
      <c r="F33" s="92" t="s">
        <v>25</v>
      </c>
      <c r="G33" s="444" t="s">
        <v>22</v>
      </c>
      <c r="H33" s="968">
        <v>137.69999999999999</v>
      </c>
      <c r="I33" s="273">
        <f>155-17.3</f>
        <v>137.69999999999999</v>
      </c>
      <c r="J33" s="229">
        <f>155-17.3</f>
        <v>137.69999999999999</v>
      </c>
      <c r="K33" s="1118" t="s">
        <v>621</v>
      </c>
      <c r="L33" s="79">
        <v>4</v>
      </c>
      <c r="M33" s="942">
        <v>4</v>
      </c>
      <c r="N33" s="81">
        <v>4</v>
      </c>
      <c r="O33" s="186"/>
    </row>
    <row r="34" spans="1:21" ht="30" customHeight="1" x14ac:dyDescent="0.2">
      <c r="A34" s="32"/>
      <c r="B34" s="25"/>
      <c r="C34" s="33"/>
      <c r="D34" s="98"/>
      <c r="E34" s="1092"/>
      <c r="F34" s="94"/>
      <c r="G34" s="1202" t="s">
        <v>92</v>
      </c>
      <c r="H34" s="969">
        <v>36</v>
      </c>
      <c r="I34" s="959"/>
      <c r="J34" s="115"/>
      <c r="K34" s="39" t="s">
        <v>622</v>
      </c>
      <c r="L34" s="117">
        <v>13</v>
      </c>
      <c r="M34" s="460">
        <v>13</v>
      </c>
      <c r="N34" s="464">
        <v>13</v>
      </c>
      <c r="U34" s="307"/>
    </row>
    <row r="35" spans="1:21" ht="18" customHeight="1" x14ac:dyDescent="0.2">
      <c r="A35" s="32"/>
      <c r="B35" s="25"/>
      <c r="C35" s="33"/>
      <c r="D35" s="155"/>
      <c r="E35" s="1086"/>
      <c r="F35" s="100"/>
      <c r="G35" s="179"/>
      <c r="H35" s="123"/>
      <c r="I35" s="336"/>
      <c r="J35" s="129"/>
      <c r="K35" s="1487" t="s">
        <v>623</v>
      </c>
      <c r="L35" s="119">
        <v>8</v>
      </c>
      <c r="M35" s="170">
        <v>8</v>
      </c>
      <c r="N35" s="466">
        <v>8</v>
      </c>
      <c r="R35" s="307"/>
      <c r="S35" s="307"/>
    </row>
    <row r="36" spans="1:21" ht="15" customHeight="1" thickBot="1" x14ac:dyDescent="0.25">
      <c r="A36" s="32"/>
      <c r="B36" s="25"/>
      <c r="C36" s="33"/>
      <c r="D36" s="1072"/>
      <c r="E36" s="1086"/>
      <c r="F36" s="100"/>
      <c r="G36" s="439" t="s">
        <v>23</v>
      </c>
      <c r="H36" s="970">
        <f>SUM(H33:H35)</f>
        <v>173.7</v>
      </c>
      <c r="I36" s="962">
        <f>SUM(I33:I35)</f>
        <v>137.69999999999999</v>
      </c>
      <c r="J36" s="236">
        <f>SUM(J33:J35)</f>
        <v>137.69999999999999</v>
      </c>
      <c r="K36" s="1488"/>
      <c r="L36" s="941"/>
      <c r="M36" s="103"/>
      <c r="N36" s="104"/>
      <c r="Q36" s="307"/>
      <c r="R36" s="307"/>
      <c r="S36" s="307"/>
    </row>
    <row r="37" spans="1:21" ht="30" customHeight="1" x14ac:dyDescent="0.2">
      <c r="A37" s="77" t="s">
        <v>18</v>
      </c>
      <c r="B37" s="17" t="s">
        <v>18</v>
      </c>
      <c r="C37" s="78" t="s">
        <v>43</v>
      </c>
      <c r="D37" s="1498" t="s">
        <v>320</v>
      </c>
      <c r="E37" s="1230"/>
      <c r="F37" s="1231">
        <v>2</v>
      </c>
      <c r="G37" s="21" t="s">
        <v>22</v>
      </c>
      <c r="H37" s="973">
        <v>61.9</v>
      </c>
      <c r="I37" s="963">
        <v>12</v>
      </c>
      <c r="J37" s="237"/>
      <c r="K37" s="447" t="s">
        <v>169</v>
      </c>
      <c r="L37" s="411">
        <v>3</v>
      </c>
      <c r="M37" s="448"/>
      <c r="N37" s="24"/>
      <c r="P37" s="307"/>
      <c r="S37" s="307"/>
    </row>
    <row r="38" spans="1:21" ht="17.25" customHeight="1" x14ac:dyDescent="0.2">
      <c r="A38" s="32"/>
      <c r="B38" s="25"/>
      <c r="C38" s="33"/>
      <c r="D38" s="1499"/>
      <c r="E38" s="1234"/>
      <c r="F38" s="35"/>
      <c r="G38" s="437"/>
      <c r="H38" s="123"/>
      <c r="I38" s="964"/>
      <c r="J38" s="225"/>
      <c r="K38" s="1233" t="s">
        <v>47</v>
      </c>
      <c r="L38" s="132">
        <v>50</v>
      </c>
      <c r="M38" s="48">
        <v>100</v>
      </c>
      <c r="N38" s="28"/>
      <c r="P38" s="307"/>
      <c r="R38" s="307"/>
      <c r="S38" s="307"/>
      <c r="T38" s="307"/>
    </row>
    <row r="39" spans="1:21" ht="30" customHeight="1" x14ac:dyDescent="0.2">
      <c r="A39" s="32"/>
      <c r="B39" s="25"/>
      <c r="C39" s="33"/>
      <c r="D39" s="1453"/>
      <c r="E39" s="1244"/>
      <c r="F39" s="100"/>
      <c r="G39" s="1243"/>
      <c r="H39" s="123"/>
      <c r="I39" s="964"/>
      <c r="J39" s="225"/>
      <c r="K39" s="1242" t="s">
        <v>48</v>
      </c>
      <c r="L39" s="27">
        <v>3</v>
      </c>
      <c r="M39" s="452"/>
      <c r="N39" s="28"/>
      <c r="P39" s="307"/>
      <c r="Q39" s="307"/>
      <c r="S39" s="307"/>
    </row>
    <row r="40" spans="1:21" ht="30" customHeight="1" x14ac:dyDescent="0.2">
      <c r="A40" s="32"/>
      <c r="B40" s="25"/>
      <c r="C40" s="33"/>
      <c r="D40" s="1453"/>
      <c r="E40" s="1244"/>
      <c r="F40" s="100"/>
      <c r="G40" s="1243"/>
      <c r="H40" s="1245"/>
      <c r="I40" s="224"/>
      <c r="J40" s="225"/>
      <c r="K40" s="41" t="s">
        <v>49</v>
      </c>
      <c r="L40" s="1248">
        <v>2</v>
      </c>
      <c r="M40" s="483"/>
      <c r="N40" s="1254"/>
      <c r="P40" s="307"/>
      <c r="Q40" s="307"/>
      <c r="S40" s="307"/>
      <c r="T40" s="307"/>
    </row>
    <row r="41" spans="1:21" ht="18" customHeight="1" x14ac:dyDescent="0.2">
      <c r="A41" s="32"/>
      <c r="B41" s="25"/>
      <c r="C41" s="33"/>
      <c r="D41" s="1388"/>
      <c r="E41" s="1390"/>
      <c r="F41" s="100"/>
      <c r="G41" s="1389"/>
      <c r="H41" s="1391"/>
      <c r="I41" s="224"/>
      <c r="J41" s="225"/>
      <c r="K41" s="1258" t="s">
        <v>152</v>
      </c>
      <c r="L41" s="27">
        <v>10</v>
      </c>
      <c r="M41" s="48"/>
      <c r="N41" s="28"/>
      <c r="P41" s="307"/>
      <c r="Q41" s="307"/>
      <c r="R41" s="307"/>
      <c r="S41" s="307"/>
      <c r="T41" s="307"/>
    </row>
    <row r="42" spans="1:21" ht="18" customHeight="1" thickBot="1" x14ac:dyDescent="0.25">
      <c r="A42" s="82"/>
      <c r="B42" s="16"/>
      <c r="C42" s="83"/>
      <c r="D42" s="1232"/>
      <c r="E42" s="271"/>
      <c r="F42" s="272"/>
      <c r="G42" s="439" t="s">
        <v>23</v>
      </c>
      <c r="H42" s="89">
        <f>SUM(H37:H41)</f>
        <v>61.9</v>
      </c>
      <c r="I42" s="240">
        <f>SUM(I37:I41)</f>
        <v>12</v>
      </c>
      <c r="J42" s="1199">
        <f>SUM(J37:J41)</f>
        <v>0</v>
      </c>
      <c r="K42" s="1392" t="s">
        <v>46</v>
      </c>
      <c r="L42" s="1398"/>
      <c r="M42" s="484">
        <v>1</v>
      </c>
      <c r="N42" s="76"/>
      <c r="P42" s="307"/>
      <c r="Q42" s="307"/>
      <c r="S42" s="307"/>
      <c r="T42" s="307"/>
    </row>
    <row r="43" spans="1:21" ht="13.5" thickBot="1" x14ac:dyDescent="0.25">
      <c r="A43" s="62" t="s">
        <v>18</v>
      </c>
      <c r="B43" s="111" t="s">
        <v>18</v>
      </c>
      <c r="C43" s="1423" t="s">
        <v>51</v>
      </c>
      <c r="D43" s="1424"/>
      <c r="E43" s="1424"/>
      <c r="F43" s="1424"/>
      <c r="G43" s="1424"/>
      <c r="H43" s="112">
        <f>+H36+H32+H30+H27+H23+H18+H42</f>
        <v>1817.3000000000002</v>
      </c>
      <c r="I43" s="248">
        <f>+I36+I32+I30+I27+I23+I18+I42</f>
        <v>1700.3999999999999</v>
      </c>
      <c r="J43" s="247">
        <f>+J36+J32+J30+J27+J23+J18+J42</f>
        <v>2803.6</v>
      </c>
      <c r="K43" s="1500"/>
      <c r="L43" s="1501"/>
      <c r="M43" s="1501"/>
      <c r="N43" s="1502"/>
    </row>
    <row r="44" spans="1:21" ht="13.5" thickBot="1" x14ac:dyDescent="0.25">
      <c r="A44" s="50" t="s">
        <v>18</v>
      </c>
      <c r="B44" s="113" t="s">
        <v>24</v>
      </c>
      <c r="C44" s="1503" t="s">
        <v>52</v>
      </c>
      <c r="D44" s="1469"/>
      <c r="E44" s="1469"/>
      <c r="F44" s="1469"/>
      <c r="G44" s="1469"/>
      <c r="H44" s="1469"/>
      <c r="I44" s="1469"/>
      <c r="J44" s="1469"/>
      <c r="K44" s="1469"/>
      <c r="L44" s="1469"/>
      <c r="M44" s="1469"/>
      <c r="N44" s="1470"/>
      <c r="Q44" s="307"/>
    </row>
    <row r="45" spans="1:21" ht="15.75" customHeight="1" x14ac:dyDescent="0.2">
      <c r="A45" s="50" t="s">
        <v>18</v>
      </c>
      <c r="B45" s="17" t="s">
        <v>24</v>
      </c>
      <c r="C45" s="78" t="s">
        <v>18</v>
      </c>
      <c r="D45" s="1504" t="s">
        <v>53</v>
      </c>
      <c r="E45" s="702" t="s">
        <v>21</v>
      </c>
      <c r="F45" s="1082" t="s">
        <v>25</v>
      </c>
      <c r="G45" s="723" t="s">
        <v>22</v>
      </c>
      <c r="H45" s="53">
        <v>4964.3999999999996</v>
      </c>
      <c r="I45" s="230">
        <v>5354.9</v>
      </c>
      <c r="J45" s="229">
        <f>4924.9-100</f>
        <v>4824.8999999999996</v>
      </c>
      <c r="K45" s="114" t="s">
        <v>54</v>
      </c>
      <c r="L45" s="1339">
        <v>657</v>
      </c>
      <c r="M45" s="1340">
        <v>633.20000000000005</v>
      </c>
      <c r="N45" s="1341">
        <v>667.8</v>
      </c>
    </row>
    <row r="46" spans="1:21" ht="15.75" customHeight="1" x14ac:dyDescent="0.2">
      <c r="A46" s="56"/>
      <c r="B46" s="25"/>
      <c r="C46" s="33"/>
      <c r="D46" s="1505"/>
      <c r="E46" s="1172"/>
      <c r="F46" s="35"/>
      <c r="G46" s="1173" t="s">
        <v>92</v>
      </c>
      <c r="H46" s="210">
        <v>71.8</v>
      </c>
      <c r="I46" s="245"/>
      <c r="J46" s="1203"/>
      <c r="K46" s="1496" t="s">
        <v>170</v>
      </c>
      <c r="L46" s="1342">
        <v>1328</v>
      </c>
      <c r="M46" s="1343">
        <v>1310</v>
      </c>
      <c r="N46" s="1344">
        <v>1369</v>
      </c>
    </row>
    <row r="47" spans="1:21" ht="15.75" customHeight="1" x14ac:dyDescent="0.2">
      <c r="A47" s="56"/>
      <c r="B47" s="25"/>
      <c r="C47" s="33"/>
      <c r="D47" s="1505"/>
      <c r="E47" s="1172"/>
      <c r="F47" s="35"/>
      <c r="G47" s="1173" t="s">
        <v>55</v>
      </c>
      <c r="H47" s="1150">
        <v>429</v>
      </c>
      <c r="I47" s="1152">
        <v>443.3</v>
      </c>
      <c r="J47" s="125">
        <v>447.3</v>
      </c>
      <c r="K47" s="1497"/>
      <c r="L47" s="1345"/>
      <c r="M47" s="1177"/>
      <c r="N47" s="1207"/>
      <c r="Q47" s="307"/>
    </row>
    <row r="48" spans="1:21" ht="15.75" customHeight="1" x14ac:dyDescent="0.2">
      <c r="A48" s="56"/>
      <c r="B48" s="25"/>
      <c r="C48" s="33"/>
      <c r="D48" s="1139"/>
      <c r="E48" s="703"/>
      <c r="F48" s="35"/>
      <c r="G48" s="1174" t="s">
        <v>56</v>
      </c>
      <c r="H48" s="1142">
        <v>6.7</v>
      </c>
      <c r="I48" s="1144"/>
      <c r="J48" s="232"/>
      <c r="K48" s="1168"/>
      <c r="L48" s="1345"/>
      <c r="M48" s="1177"/>
      <c r="N48" s="1207"/>
      <c r="T48" s="307"/>
    </row>
    <row r="49" spans="1:20" ht="18" customHeight="1" x14ac:dyDescent="0.2">
      <c r="A49" s="56"/>
      <c r="B49" s="25"/>
      <c r="C49" s="33"/>
      <c r="D49" s="1479" t="s">
        <v>58</v>
      </c>
      <c r="E49" s="154"/>
      <c r="F49" s="35"/>
      <c r="G49" s="179"/>
      <c r="H49" s="1151"/>
      <c r="I49" s="1175"/>
      <c r="J49" s="129"/>
      <c r="K49" s="1205"/>
      <c r="L49" s="1206"/>
      <c r="M49" s="1177"/>
      <c r="N49" s="1207"/>
      <c r="O49" s="316"/>
      <c r="Q49" s="307"/>
      <c r="R49" s="307"/>
    </row>
    <row r="50" spans="1:20" ht="13.5" customHeight="1" x14ac:dyDescent="0.2">
      <c r="A50" s="56"/>
      <c r="B50" s="25"/>
      <c r="C50" s="33"/>
      <c r="D50" s="1485"/>
      <c r="E50" s="154"/>
      <c r="F50" s="35"/>
      <c r="G50" s="725"/>
      <c r="H50" s="1136"/>
      <c r="I50" s="1153"/>
      <c r="J50" s="129"/>
      <c r="K50" s="1205"/>
      <c r="L50" s="1206"/>
      <c r="M50" s="1177"/>
      <c r="N50" s="1207"/>
      <c r="Q50" s="307"/>
      <c r="R50" s="307"/>
      <c r="S50" s="307"/>
    </row>
    <row r="51" spans="1:20" ht="22.5" customHeight="1" x14ac:dyDescent="0.2">
      <c r="A51" s="56"/>
      <c r="B51" s="25"/>
      <c r="C51" s="33"/>
      <c r="D51" s="1480"/>
      <c r="E51" s="154"/>
      <c r="F51" s="35"/>
      <c r="G51" s="468"/>
      <c r="H51" s="1151"/>
      <c r="I51" s="1153"/>
      <c r="J51" s="129"/>
      <c r="K51" s="1205"/>
      <c r="L51" s="1211"/>
      <c r="M51" s="1212"/>
      <c r="N51" s="1213"/>
      <c r="R51" s="307"/>
      <c r="T51" s="307"/>
    </row>
    <row r="52" spans="1:20" ht="18.75" customHeight="1" x14ac:dyDescent="0.2">
      <c r="A52" s="56"/>
      <c r="B52" s="25"/>
      <c r="C52" s="33"/>
      <c r="D52" s="1479" t="s">
        <v>59</v>
      </c>
      <c r="E52" s="154"/>
      <c r="F52" s="35"/>
      <c r="G52" s="179"/>
      <c r="H52" s="1137"/>
      <c r="I52" s="1111"/>
      <c r="J52" s="1204"/>
      <c r="K52" s="1168"/>
      <c r="L52" s="1208"/>
      <c r="M52" s="1209"/>
      <c r="N52" s="1210"/>
      <c r="O52" s="307"/>
      <c r="P52" s="307"/>
      <c r="Q52" s="307"/>
      <c r="R52" s="307"/>
      <c r="S52" s="307"/>
    </row>
    <row r="53" spans="1:20" ht="18.75" customHeight="1" x14ac:dyDescent="0.2">
      <c r="A53" s="56"/>
      <c r="B53" s="25"/>
      <c r="C53" s="33"/>
      <c r="D53" s="1485"/>
      <c r="E53" s="154"/>
      <c r="F53" s="35"/>
      <c r="G53" s="179"/>
      <c r="H53" s="1156"/>
      <c r="I53" s="1153"/>
      <c r="J53" s="129"/>
      <c r="K53" s="1168"/>
      <c r="L53" s="1206"/>
      <c r="M53" s="1177"/>
      <c r="N53" s="1178"/>
      <c r="O53" s="307"/>
      <c r="P53" s="307"/>
      <c r="Q53" s="307"/>
      <c r="S53" s="307"/>
    </row>
    <row r="54" spans="1:20" ht="18.75" customHeight="1" x14ac:dyDescent="0.2">
      <c r="A54" s="56"/>
      <c r="B54" s="25"/>
      <c r="C54" s="33"/>
      <c r="D54" s="1485"/>
      <c r="E54" s="154"/>
      <c r="F54" s="35"/>
      <c r="G54" s="1176"/>
      <c r="H54" s="1150"/>
      <c r="I54" s="1152"/>
      <c r="J54" s="125"/>
      <c r="K54" s="1168"/>
      <c r="L54" s="1206"/>
      <c r="M54" s="1177"/>
      <c r="N54" s="1178"/>
      <c r="O54" s="307"/>
      <c r="P54" s="307"/>
      <c r="Q54" s="307"/>
      <c r="S54" s="307"/>
    </row>
    <row r="55" spans="1:20" ht="15" customHeight="1" x14ac:dyDescent="0.2">
      <c r="A55" s="56"/>
      <c r="B55" s="25"/>
      <c r="C55" s="126"/>
      <c r="D55" s="1479" t="s">
        <v>60</v>
      </c>
      <c r="E55" s="154"/>
      <c r="F55" s="35"/>
      <c r="G55" s="349"/>
      <c r="H55" s="1150"/>
      <c r="I55" s="1152"/>
      <c r="J55" s="125"/>
      <c r="K55" s="1168"/>
      <c r="L55" s="1206"/>
      <c r="M55" s="1177"/>
      <c r="N55" s="1178"/>
      <c r="O55" s="307"/>
      <c r="S55" s="307"/>
    </row>
    <row r="56" spans="1:20" ht="30.75" customHeight="1" x14ac:dyDescent="0.2">
      <c r="A56" s="56"/>
      <c r="B56" s="25"/>
      <c r="C56" s="126"/>
      <c r="D56" s="1480"/>
      <c r="E56" s="154"/>
      <c r="F56" s="35"/>
      <c r="G56" s="468"/>
      <c r="H56" s="262"/>
      <c r="I56" s="265"/>
      <c r="J56" s="264"/>
      <c r="K56" s="1168"/>
      <c r="L56" s="1206"/>
      <c r="M56" s="1177"/>
      <c r="N56" s="1178"/>
      <c r="R56" s="307"/>
    </row>
    <row r="57" spans="1:20" ht="40.5" customHeight="1" x14ac:dyDescent="0.2">
      <c r="A57" s="127"/>
      <c r="B57" s="25"/>
      <c r="C57" s="128"/>
      <c r="D57" s="1493" t="s">
        <v>704</v>
      </c>
      <c r="E57" s="130"/>
      <c r="F57" s="35"/>
      <c r="G57" s="179"/>
      <c r="H57" s="1151"/>
      <c r="I57" s="1153"/>
      <c r="J57" s="129"/>
      <c r="K57" s="1168" t="s">
        <v>61</v>
      </c>
      <c r="L57" s="1206">
        <v>700</v>
      </c>
      <c r="M57" s="1177">
        <v>700</v>
      </c>
      <c r="N57" s="1178">
        <v>700</v>
      </c>
      <c r="S57" s="307"/>
    </row>
    <row r="58" spans="1:20" ht="15" customHeight="1" x14ac:dyDescent="0.2">
      <c r="A58" s="127"/>
      <c r="B58" s="25"/>
      <c r="C58" s="128"/>
      <c r="D58" s="1494"/>
      <c r="E58" s="154"/>
      <c r="F58" s="35"/>
      <c r="G58" s="1176"/>
      <c r="H58" s="1151"/>
      <c r="I58" s="1153"/>
      <c r="J58" s="129"/>
      <c r="K58" s="1168"/>
      <c r="L58" s="123"/>
      <c r="M58" s="1251"/>
      <c r="N58" s="389"/>
      <c r="R58" s="307"/>
      <c r="S58" s="307"/>
    </row>
    <row r="59" spans="1:20" ht="16.5" customHeight="1" x14ac:dyDescent="0.2">
      <c r="A59" s="32"/>
      <c r="B59" s="25"/>
      <c r="C59" s="33"/>
      <c r="D59" s="1479" t="s">
        <v>701</v>
      </c>
      <c r="E59" s="154"/>
      <c r="F59" s="35"/>
      <c r="G59" s="179"/>
      <c r="H59" s="1137"/>
      <c r="I59" s="1111"/>
      <c r="J59" s="383"/>
      <c r="K59" s="1168"/>
      <c r="L59" s="1137"/>
      <c r="M59" s="1111"/>
      <c r="N59" s="1214"/>
      <c r="Q59" s="307"/>
      <c r="R59" s="307"/>
    </row>
    <row r="60" spans="1:20" ht="30" customHeight="1" x14ac:dyDescent="0.2">
      <c r="A60" s="32"/>
      <c r="B60" s="25"/>
      <c r="C60" s="33"/>
      <c r="D60" s="1485"/>
      <c r="E60" s="154"/>
      <c r="F60" s="35"/>
      <c r="G60" s="725"/>
      <c r="H60" s="1150"/>
      <c r="I60" s="1152"/>
      <c r="J60" s="125"/>
      <c r="K60" s="1168"/>
      <c r="L60" s="123"/>
      <c r="M60" s="1251"/>
      <c r="N60" s="1256"/>
      <c r="Q60" s="307"/>
      <c r="R60" s="307"/>
      <c r="S60" s="307"/>
    </row>
    <row r="61" spans="1:20" ht="41.25" customHeight="1" x14ac:dyDescent="0.2">
      <c r="A61" s="32"/>
      <c r="B61" s="25"/>
      <c r="C61" s="33"/>
      <c r="D61" s="1483" t="s">
        <v>63</v>
      </c>
      <c r="E61" s="154"/>
      <c r="F61" s="35"/>
      <c r="G61" s="437"/>
      <c r="H61" s="1150"/>
      <c r="I61" s="1152"/>
      <c r="J61" s="125"/>
      <c r="K61" s="1167" t="s">
        <v>172</v>
      </c>
      <c r="L61" s="194">
        <v>1</v>
      </c>
      <c r="M61" s="1215"/>
      <c r="N61" s="1216"/>
      <c r="P61" s="307"/>
      <c r="Q61" s="307"/>
    </row>
    <row r="62" spans="1:20" ht="30.75" customHeight="1" x14ac:dyDescent="0.2">
      <c r="A62" s="32"/>
      <c r="B62" s="25"/>
      <c r="C62" s="128"/>
      <c r="D62" s="1484"/>
      <c r="E62" s="154"/>
      <c r="F62" s="35"/>
      <c r="G62" s="437"/>
      <c r="H62" s="1150"/>
      <c r="I62" s="1152"/>
      <c r="J62" s="125"/>
      <c r="K62" s="131" t="s">
        <v>699</v>
      </c>
      <c r="L62" s="192">
        <v>1</v>
      </c>
      <c r="M62" s="196"/>
      <c r="N62" s="1181"/>
      <c r="P62" s="307"/>
      <c r="Q62" s="307"/>
      <c r="T62" s="307"/>
    </row>
    <row r="63" spans="1:20" ht="28.5" customHeight="1" x14ac:dyDescent="0.2">
      <c r="A63" s="32"/>
      <c r="B63" s="25"/>
      <c r="C63" s="128"/>
      <c r="D63" s="1495" t="s">
        <v>64</v>
      </c>
      <c r="E63" s="130"/>
      <c r="F63" s="35"/>
      <c r="G63" s="317"/>
      <c r="H63" s="1135"/>
      <c r="I63" s="1134"/>
      <c r="J63" s="125"/>
      <c r="K63" s="1166" t="s">
        <v>68</v>
      </c>
      <c r="L63" s="1182">
        <v>25</v>
      </c>
      <c r="M63" s="1179">
        <v>100</v>
      </c>
      <c r="N63" s="198"/>
      <c r="O63" s="316"/>
      <c r="P63" s="307"/>
      <c r="Q63" s="307"/>
    </row>
    <row r="64" spans="1:20" ht="17.25" customHeight="1" x14ac:dyDescent="0.2">
      <c r="A64" s="32"/>
      <c r="B64" s="25"/>
      <c r="C64" s="128"/>
      <c r="D64" s="1495"/>
      <c r="E64" s="130"/>
      <c r="F64" s="35"/>
      <c r="G64" s="437"/>
      <c r="H64" s="1150"/>
      <c r="I64" s="1152"/>
      <c r="J64" s="125"/>
      <c r="K64" s="131" t="s">
        <v>67</v>
      </c>
      <c r="L64" s="1183"/>
      <c r="M64" s="1184">
        <v>100</v>
      </c>
      <c r="N64" s="198"/>
      <c r="P64" s="307"/>
      <c r="Q64" s="307"/>
    </row>
    <row r="65" spans="1:24" ht="28.5" customHeight="1" x14ac:dyDescent="0.2">
      <c r="A65" s="32"/>
      <c r="B65" s="25"/>
      <c r="C65" s="128"/>
      <c r="D65" s="1483" t="s">
        <v>174</v>
      </c>
      <c r="E65" s="130"/>
      <c r="F65" s="35"/>
      <c r="G65" s="317"/>
      <c r="H65" s="1150"/>
      <c r="I65" s="1152"/>
      <c r="J65" s="125"/>
      <c r="K65" s="1166" t="s">
        <v>175</v>
      </c>
      <c r="L65" s="1185">
        <v>8</v>
      </c>
      <c r="M65" s="1179">
        <v>10</v>
      </c>
      <c r="N65" s="1180">
        <v>12</v>
      </c>
      <c r="P65" s="307"/>
      <c r="Q65" s="307"/>
      <c r="W65" s="5"/>
    </row>
    <row r="66" spans="1:24" ht="28.5" customHeight="1" x14ac:dyDescent="0.2">
      <c r="A66" s="32"/>
      <c r="B66" s="25"/>
      <c r="C66" s="128"/>
      <c r="D66" s="1484"/>
      <c r="E66" s="130"/>
      <c r="F66" s="35"/>
      <c r="G66" s="437"/>
      <c r="H66" s="1150"/>
      <c r="I66" s="1152"/>
      <c r="J66" s="125"/>
      <c r="K66" s="131" t="s">
        <v>176</v>
      </c>
      <c r="L66" s="1182">
        <v>10</v>
      </c>
      <c r="M66" s="196">
        <v>12</v>
      </c>
      <c r="N66" s="1181">
        <v>14</v>
      </c>
      <c r="P66" s="307"/>
      <c r="Q66" s="307"/>
    </row>
    <row r="67" spans="1:24" ht="30" customHeight="1" x14ac:dyDescent="0.2">
      <c r="A67" s="127"/>
      <c r="B67" s="25"/>
      <c r="C67" s="128"/>
      <c r="D67" s="1479" t="s">
        <v>702</v>
      </c>
      <c r="E67" s="1486" t="s">
        <v>70</v>
      </c>
      <c r="F67" s="35"/>
      <c r="G67" s="179"/>
      <c r="H67" s="1150"/>
      <c r="I67" s="1111"/>
      <c r="J67" s="383"/>
      <c r="K67" s="1166"/>
      <c r="L67" s="1185"/>
      <c r="M67" s="1179"/>
      <c r="N67" s="200"/>
      <c r="R67" s="307"/>
    </row>
    <row r="68" spans="1:24" ht="25.5" customHeight="1" x14ac:dyDescent="0.2">
      <c r="A68" s="127"/>
      <c r="B68" s="25"/>
      <c r="C68" s="128"/>
      <c r="D68" s="1485"/>
      <c r="E68" s="1486"/>
      <c r="F68" s="35"/>
      <c r="G68" s="1176"/>
      <c r="H68" s="1150"/>
      <c r="I68" s="1152"/>
      <c r="J68" s="125"/>
      <c r="K68" s="1167"/>
      <c r="L68" s="173"/>
      <c r="M68" s="197"/>
      <c r="N68" s="198"/>
      <c r="R68" s="307"/>
    </row>
    <row r="69" spans="1:24" ht="25.5" customHeight="1" x14ac:dyDescent="0.2">
      <c r="A69" s="127"/>
      <c r="B69" s="25"/>
      <c r="C69" s="133"/>
      <c r="D69" s="1489" t="s">
        <v>72</v>
      </c>
      <c r="E69" s="134"/>
      <c r="F69" s="135"/>
      <c r="G69" s="1176"/>
      <c r="H69" s="1150"/>
      <c r="I69" s="1152"/>
      <c r="J69" s="125"/>
      <c r="K69" s="1168" t="s">
        <v>73</v>
      </c>
      <c r="L69" s="1186">
        <v>1</v>
      </c>
      <c r="M69" s="201"/>
      <c r="N69" s="195"/>
      <c r="Q69" s="307"/>
      <c r="R69" s="307"/>
      <c r="T69" s="307"/>
    </row>
    <row r="70" spans="1:24" ht="27" customHeight="1" x14ac:dyDescent="0.2">
      <c r="A70" s="127"/>
      <c r="B70" s="25"/>
      <c r="C70" s="136"/>
      <c r="D70" s="1490"/>
      <c r="E70" s="1101"/>
      <c r="F70" s="135"/>
      <c r="G70" s="1176"/>
      <c r="H70" s="1150"/>
      <c r="I70" s="1152"/>
      <c r="J70" s="383"/>
      <c r="K70" s="1168"/>
      <c r="L70" s="1186"/>
      <c r="M70" s="201"/>
      <c r="N70" s="195"/>
      <c r="Q70" s="307"/>
      <c r="R70" s="307"/>
    </row>
    <row r="71" spans="1:24" ht="25.5" customHeight="1" x14ac:dyDescent="0.2">
      <c r="A71" s="56"/>
      <c r="B71" s="25"/>
      <c r="C71" s="136"/>
      <c r="D71" s="1406" t="s">
        <v>703</v>
      </c>
      <c r="E71" s="1491" t="s">
        <v>331</v>
      </c>
      <c r="F71" s="1141"/>
      <c r="G71" s="179"/>
      <c r="H71" s="1151"/>
      <c r="I71" s="1153"/>
      <c r="J71" s="129"/>
      <c r="K71" s="1130" t="s">
        <v>627</v>
      </c>
      <c r="L71" s="1187">
        <v>30</v>
      </c>
      <c r="M71" s="1188">
        <v>100</v>
      </c>
      <c r="N71" s="200"/>
      <c r="O71" s="316"/>
      <c r="P71" s="316"/>
      <c r="Q71" s="316"/>
    </row>
    <row r="72" spans="1:24" ht="18.75" customHeight="1" x14ac:dyDescent="0.2">
      <c r="A72" s="56"/>
      <c r="B72" s="25"/>
      <c r="C72" s="136"/>
      <c r="D72" s="1453"/>
      <c r="E72" s="1492"/>
      <c r="F72" s="1085"/>
      <c r="G72" s="179"/>
      <c r="H72" s="1151"/>
      <c r="I72" s="1153"/>
      <c r="J72" s="129"/>
      <c r="K72" s="1169"/>
      <c r="L72" s="1217"/>
      <c r="M72" s="1218"/>
      <c r="N72" s="1219"/>
      <c r="P72" s="307"/>
    </row>
    <row r="73" spans="1:24" ht="17.25" customHeight="1" x14ac:dyDescent="0.2">
      <c r="A73" s="127"/>
      <c r="B73" s="25"/>
      <c r="C73" s="33"/>
      <c r="D73" s="1479" t="s">
        <v>74</v>
      </c>
      <c r="E73" s="154"/>
      <c r="F73" s="35"/>
      <c r="G73" s="468"/>
      <c r="H73" s="1150"/>
      <c r="I73" s="1111"/>
      <c r="J73" s="383"/>
      <c r="K73" s="1168"/>
      <c r="L73" s="194"/>
      <c r="M73" s="1215"/>
      <c r="N73" s="195"/>
      <c r="S73" s="307"/>
    </row>
    <row r="74" spans="1:24" ht="28.5" customHeight="1" x14ac:dyDescent="0.2">
      <c r="A74" s="32"/>
      <c r="B74" s="25"/>
      <c r="C74" s="137"/>
      <c r="D74" s="1480"/>
      <c r="E74" s="154"/>
      <c r="F74" s="35"/>
      <c r="G74" s="468"/>
      <c r="H74" s="1150"/>
      <c r="I74" s="1152"/>
      <c r="J74" s="125"/>
      <c r="K74" s="1168"/>
      <c r="L74" s="194"/>
      <c r="M74" s="1215"/>
      <c r="N74" s="195"/>
      <c r="Q74" s="307"/>
    </row>
    <row r="75" spans="1:24" ht="41.25" customHeight="1" x14ac:dyDescent="0.2">
      <c r="A75" s="32"/>
      <c r="B75" s="25"/>
      <c r="C75" s="162"/>
      <c r="D75" s="1406" t="s">
        <v>714</v>
      </c>
      <c r="E75" s="150"/>
      <c r="F75" s="1358"/>
      <c r="G75" s="1359"/>
      <c r="H75" s="123"/>
      <c r="I75" s="1365"/>
      <c r="J75" s="413"/>
      <c r="K75" s="1131" t="s">
        <v>694</v>
      </c>
      <c r="L75" s="192">
        <v>10</v>
      </c>
      <c r="M75" s="196">
        <v>10</v>
      </c>
      <c r="N75" s="193">
        <v>10</v>
      </c>
      <c r="Q75" s="307"/>
      <c r="U75" s="307"/>
      <c r="X75" s="5"/>
    </row>
    <row r="76" spans="1:24" ht="32.25" customHeight="1" x14ac:dyDescent="0.2">
      <c r="A76" s="32"/>
      <c r="B76" s="25"/>
      <c r="C76" s="137"/>
      <c r="D76" s="1407"/>
      <c r="E76" s="150"/>
      <c r="F76" s="1393"/>
      <c r="G76" s="1399"/>
      <c r="H76" s="1400"/>
      <c r="I76" s="1401"/>
      <c r="J76" s="1402"/>
      <c r="K76" s="1131" t="s">
        <v>693</v>
      </c>
      <c r="L76" s="192">
        <f>1.794+7.761</f>
        <v>9.5549999999999997</v>
      </c>
      <c r="M76" s="196">
        <f>1.794+7.761</f>
        <v>9.5549999999999997</v>
      </c>
      <c r="N76" s="193">
        <f>1.794+7.761</f>
        <v>9.5549999999999997</v>
      </c>
      <c r="Q76" s="307"/>
    </row>
    <row r="77" spans="1:24" ht="14.25" customHeight="1" x14ac:dyDescent="0.2">
      <c r="A77" s="32"/>
      <c r="B77" s="25"/>
      <c r="C77" s="138"/>
      <c r="D77" s="1453" t="s">
        <v>75</v>
      </c>
      <c r="E77" s="150"/>
      <c r="F77" s="135"/>
      <c r="G77" s="74"/>
      <c r="H77" s="1099"/>
      <c r="I77" s="1096"/>
      <c r="J77" s="125"/>
      <c r="K77" s="1168" t="s">
        <v>76</v>
      </c>
      <c r="L77" s="1186">
        <v>7</v>
      </c>
      <c r="M77" s="201">
        <v>7</v>
      </c>
      <c r="N77" s="195">
        <v>7</v>
      </c>
      <c r="Q77" s="307"/>
      <c r="S77" s="307"/>
    </row>
    <row r="78" spans="1:24" ht="14.25" customHeight="1" x14ac:dyDescent="0.2">
      <c r="A78" s="32"/>
      <c r="B78" s="25"/>
      <c r="C78" s="138"/>
      <c r="D78" s="1453"/>
      <c r="E78" s="150"/>
      <c r="F78" s="135"/>
      <c r="G78" s="731"/>
      <c r="H78" s="1099"/>
      <c r="I78" s="1096"/>
      <c r="J78" s="125"/>
      <c r="K78" s="1168"/>
      <c r="L78" s="1186"/>
      <c r="M78" s="201"/>
      <c r="N78" s="195"/>
      <c r="O78" s="307"/>
    </row>
    <row r="79" spans="1:24" ht="13.5" thickBot="1" x14ac:dyDescent="0.25">
      <c r="A79" s="62"/>
      <c r="B79" s="16"/>
      <c r="C79" s="139"/>
      <c r="D79" s="1456"/>
      <c r="E79" s="704"/>
      <c r="F79" s="1083"/>
      <c r="G79" s="732" t="s">
        <v>23</v>
      </c>
      <c r="H79" s="65">
        <f>SUM(H45:H78)</f>
        <v>5471.9</v>
      </c>
      <c r="I79" s="234">
        <f>SUM(I45:I78)</f>
        <v>5798.2</v>
      </c>
      <c r="J79" s="233">
        <f>SUM(J45:J78)</f>
        <v>5272.2</v>
      </c>
      <c r="K79" s="1170"/>
      <c r="L79" s="1189"/>
      <c r="M79" s="1190"/>
      <c r="N79" s="1191"/>
      <c r="Q79" s="307"/>
    </row>
    <row r="80" spans="1:24" ht="17.25" customHeight="1" x14ac:dyDescent="0.2">
      <c r="A80" s="142" t="s">
        <v>18</v>
      </c>
      <c r="B80" s="143" t="s">
        <v>24</v>
      </c>
      <c r="C80" s="144" t="s">
        <v>24</v>
      </c>
      <c r="D80" s="1069" t="s">
        <v>77</v>
      </c>
      <c r="E80" s="145"/>
      <c r="F80" s="1122"/>
      <c r="G80" s="1076"/>
      <c r="H80" s="1117"/>
      <c r="I80" s="1097"/>
      <c r="J80" s="1102"/>
      <c r="K80" s="708"/>
      <c r="L80" s="411"/>
      <c r="M80" s="23"/>
      <c r="N80" s="24"/>
      <c r="Q80" s="307"/>
      <c r="R80" s="307"/>
    </row>
    <row r="81" spans="1:21" ht="44.25" customHeight="1" x14ac:dyDescent="0.2">
      <c r="A81" s="56"/>
      <c r="B81" s="25"/>
      <c r="C81" s="360"/>
      <c r="D81" s="1073" t="s">
        <v>177</v>
      </c>
      <c r="E81" s="469"/>
      <c r="F81" s="1123">
        <v>2</v>
      </c>
      <c r="G81" s="380" t="s">
        <v>22</v>
      </c>
      <c r="H81" s="1094">
        <v>26.9</v>
      </c>
      <c r="I81" s="1090"/>
      <c r="J81" s="115"/>
      <c r="K81" s="710" t="s">
        <v>178</v>
      </c>
      <c r="L81" s="117">
        <v>100</v>
      </c>
      <c r="M81" s="460"/>
      <c r="N81" s="28"/>
      <c r="Q81" s="307"/>
    </row>
    <row r="82" spans="1:21" ht="44.25" customHeight="1" x14ac:dyDescent="0.2">
      <c r="A82" s="56"/>
      <c r="B82" s="25"/>
      <c r="C82" s="148"/>
      <c r="D82" s="1071"/>
      <c r="E82" s="147"/>
      <c r="F82" s="363"/>
      <c r="G82" s="1077"/>
      <c r="H82" s="1099"/>
      <c r="I82" s="1096"/>
      <c r="J82" s="1103"/>
      <c r="K82" s="710" t="s">
        <v>715</v>
      </c>
      <c r="L82" s="117">
        <v>84</v>
      </c>
      <c r="M82" s="460"/>
      <c r="N82" s="1254"/>
      <c r="Q82" s="307"/>
    </row>
    <row r="83" spans="1:21" ht="44.25" customHeight="1" x14ac:dyDescent="0.2">
      <c r="A83" s="56"/>
      <c r="B83" s="25"/>
      <c r="C83" s="148"/>
      <c r="D83" s="1071"/>
      <c r="E83" s="147"/>
      <c r="F83" s="1123">
        <v>6</v>
      </c>
      <c r="G83" s="380" t="s">
        <v>22</v>
      </c>
      <c r="H83" s="1142">
        <v>10</v>
      </c>
      <c r="I83" s="1144">
        <v>50</v>
      </c>
      <c r="J83" s="115"/>
      <c r="K83" s="710" t="s">
        <v>697</v>
      </c>
      <c r="L83" s="117">
        <v>100</v>
      </c>
      <c r="M83" s="460"/>
      <c r="N83" s="28"/>
      <c r="Q83" s="307"/>
      <c r="S83" s="307"/>
    </row>
    <row r="84" spans="1:21" ht="45.75" customHeight="1" x14ac:dyDescent="0.2">
      <c r="A84" s="56"/>
      <c r="B84" s="25"/>
      <c r="C84" s="148"/>
      <c r="D84" s="1071"/>
      <c r="E84" s="147"/>
      <c r="F84" s="1124"/>
      <c r="G84" s="471"/>
      <c r="H84" s="1143"/>
      <c r="I84" s="1145"/>
      <c r="J84" s="299"/>
      <c r="K84" s="710" t="s">
        <v>198</v>
      </c>
      <c r="L84" s="117"/>
      <c r="M84" s="460">
        <v>570</v>
      </c>
      <c r="N84" s="28"/>
      <c r="Q84" s="307"/>
      <c r="U84" s="307"/>
    </row>
    <row r="85" spans="1:21" ht="31.5" customHeight="1" x14ac:dyDescent="0.2">
      <c r="A85" s="56"/>
      <c r="B85" s="25"/>
      <c r="C85" s="148"/>
      <c r="D85" s="37" t="s">
        <v>200</v>
      </c>
      <c r="E85" s="147"/>
      <c r="F85" s="1192">
        <v>2</v>
      </c>
      <c r="G85" s="380" t="s">
        <v>22</v>
      </c>
      <c r="H85" s="1094">
        <v>50</v>
      </c>
      <c r="I85" s="1090"/>
      <c r="J85" s="115"/>
      <c r="K85" s="1052" t="s">
        <v>179</v>
      </c>
      <c r="L85" s="117">
        <v>1</v>
      </c>
      <c r="M85" s="470"/>
      <c r="N85" s="1254"/>
      <c r="Q85" s="307"/>
      <c r="R85" s="307"/>
    </row>
    <row r="86" spans="1:21" ht="30" customHeight="1" x14ac:dyDescent="0.2">
      <c r="A86" s="56"/>
      <c r="B86" s="25"/>
      <c r="C86" s="148"/>
      <c r="D86" s="1406" t="s">
        <v>78</v>
      </c>
      <c r="E86" s="150"/>
      <c r="F86" s="1123">
        <v>2</v>
      </c>
      <c r="G86" s="42" t="s">
        <v>22</v>
      </c>
      <c r="H86" s="969">
        <v>1.7</v>
      </c>
      <c r="I86" s="1090"/>
      <c r="J86" s="1093"/>
      <c r="K86" s="1052" t="s">
        <v>199</v>
      </c>
      <c r="L86" s="117">
        <v>27</v>
      </c>
      <c r="M86" s="108"/>
      <c r="N86" s="28"/>
      <c r="Q86" s="307"/>
      <c r="R86" s="307"/>
    </row>
    <row r="87" spans="1:21" ht="41.25" customHeight="1" x14ac:dyDescent="0.2">
      <c r="A87" s="56"/>
      <c r="B87" s="25"/>
      <c r="C87" s="149"/>
      <c r="D87" s="1453"/>
      <c r="E87" s="147"/>
      <c r="F87" s="1123">
        <v>6</v>
      </c>
      <c r="G87" s="42" t="s">
        <v>22</v>
      </c>
      <c r="H87" s="969">
        <v>12</v>
      </c>
      <c r="I87" s="1090"/>
      <c r="J87" s="1093"/>
      <c r="K87" s="1224" t="s">
        <v>180</v>
      </c>
      <c r="L87" s="117">
        <v>100</v>
      </c>
      <c r="M87" s="108"/>
      <c r="N87" s="1255"/>
      <c r="Q87" s="307"/>
      <c r="R87" s="307"/>
    </row>
    <row r="88" spans="1:21" ht="30" customHeight="1" x14ac:dyDescent="0.2">
      <c r="A88" s="56"/>
      <c r="B88" s="25"/>
      <c r="C88" s="149"/>
      <c r="D88" s="1406" t="s">
        <v>707</v>
      </c>
      <c r="E88" s="150"/>
      <c r="F88" s="1123">
        <v>2</v>
      </c>
      <c r="G88" s="375" t="s">
        <v>22</v>
      </c>
      <c r="H88" s="1068">
        <v>13.5</v>
      </c>
      <c r="I88" s="1025"/>
      <c r="J88" s="353"/>
      <c r="K88" s="1221" t="s">
        <v>695</v>
      </c>
      <c r="L88" s="117">
        <v>100</v>
      </c>
      <c r="M88" s="106"/>
      <c r="N88" s="1253"/>
      <c r="Q88" s="307"/>
      <c r="R88" s="307"/>
    </row>
    <row r="89" spans="1:21" ht="30" customHeight="1" x14ac:dyDescent="0.2">
      <c r="A89" s="56"/>
      <c r="B89" s="25"/>
      <c r="C89" s="149"/>
      <c r="D89" s="1407"/>
      <c r="E89" s="150"/>
      <c r="F89" s="1123">
        <v>6</v>
      </c>
      <c r="G89" s="375" t="s">
        <v>22</v>
      </c>
      <c r="H89" s="1068">
        <v>20</v>
      </c>
      <c r="I89" s="1025"/>
      <c r="J89" s="353"/>
      <c r="K89" s="710" t="s">
        <v>696</v>
      </c>
      <c r="L89" s="117">
        <v>100</v>
      </c>
      <c r="M89" s="101"/>
      <c r="N89" s="28"/>
      <c r="Q89" s="307"/>
      <c r="R89" s="307"/>
    </row>
    <row r="90" spans="1:21" ht="29.25" customHeight="1" x14ac:dyDescent="0.2">
      <c r="A90" s="56"/>
      <c r="B90" s="25"/>
      <c r="C90" s="149"/>
      <c r="D90" s="1406" t="s">
        <v>86</v>
      </c>
      <c r="E90" s="150"/>
      <c r="F90" s="1157">
        <v>6</v>
      </c>
      <c r="G90" s="380" t="s">
        <v>22</v>
      </c>
      <c r="H90" s="1094">
        <v>36</v>
      </c>
      <c r="I90" s="1090">
        <v>100</v>
      </c>
      <c r="J90" s="284"/>
      <c r="K90" s="181" t="s">
        <v>708</v>
      </c>
      <c r="L90" s="132">
        <v>1</v>
      </c>
      <c r="M90" s="107"/>
      <c r="N90" s="1254"/>
      <c r="O90" s="316"/>
      <c r="Q90" s="307"/>
    </row>
    <row r="91" spans="1:21" ht="29.25" customHeight="1" x14ac:dyDescent="0.2">
      <c r="A91" s="56"/>
      <c r="B91" s="25"/>
      <c r="C91" s="149"/>
      <c r="D91" s="1407"/>
      <c r="E91" s="150"/>
      <c r="F91" s="1125"/>
      <c r="G91" s="1149"/>
      <c r="H91" s="1150"/>
      <c r="I91" s="1162"/>
      <c r="J91" s="1160"/>
      <c r="K91" s="1079" t="s">
        <v>87</v>
      </c>
      <c r="L91" s="1249"/>
      <c r="M91" s="101">
        <v>100</v>
      </c>
      <c r="N91" s="28"/>
      <c r="Q91" s="307"/>
      <c r="S91" s="307"/>
    </row>
    <row r="92" spans="1:21" ht="30" customHeight="1" x14ac:dyDescent="0.2">
      <c r="A92" s="56"/>
      <c r="B92" s="25"/>
      <c r="C92" s="149"/>
      <c r="D92" s="1071" t="s">
        <v>182</v>
      </c>
      <c r="E92" s="150"/>
      <c r="F92" s="1125"/>
      <c r="G92" s="1149"/>
      <c r="H92" s="1150"/>
      <c r="I92" s="1162"/>
      <c r="J92" s="1160"/>
      <c r="K92" s="1029" t="s">
        <v>181</v>
      </c>
      <c r="L92" s="467">
        <v>15</v>
      </c>
      <c r="M92" s="106"/>
      <c r="N92" s="1253"/>
      <c r="Q92" s="307"/>
      <c r="R92" s="307"/>
    </row>
    <row r="93" spans="1:21" ht="24" customHeight="1" x14ac:dyDescent="0.2">
      <c r="A93" s="56"/>
      <c r="B93" s="25"/>
      <c r="C93" s="149"/>
      <c r="D93" s="1406" t="s">
        <v>88</v>
      </c>
      <c r="E93" s="150"/>
      <c r="F93" s="1236">
        <v>2</v>
      </c>
      <c r="G93" s="1149"/>
      <c r="H93" s="1143"/>
      <c r="I93" s="1163"/>
      <c r="J93" s="1161"/>
      <c r="K93" s="1404" t="s">
        <v>205</v>
      </c>
      <c r="L93" s="467">
        <v>100</v>
      </c>
      <c r="M93" s="106"/>
      <c r="N93" s="1253"/>
      <c r="Q93" s="307"/>
    </row>
    <row r="94" spans="1:21" ht="18" customHeight="1" thickBot="1" x14ac:dyDescent="0.25">
      <c r="A94" s="56"/>
      <c r="B94" s="25"/>
      <c r="C94" s="157"/>
      <c r="D94" s="1456"/>
      <c r="E94" s="704"/>
      <c r="F94" s="1126"/>
      <c r="G94" s="408" t="s">
        <v>23</v>
      </c>
      <c r="H94" s="31">
        <f>SUM(H80:H93)</f>
        <v>170.10000000000002</v>
      </c>
      <c r="I94" s="217">
        <f>SUM(I80:I93)</f>
        <v>150</v>
      </c>
      <c r="J94" s="218">
        <f>SUM(J80:J93)</f>
        <v>0</v>
      </c>
      <c r="K94" s="1405"/>
      <c r="L94" s="1120"/>
      <c r="M94" s="140"/>
      <c r="N94" s="85"/>
      <c r="Q94" s="307"/>
      <c r="T94" s="307"/>
    </row>
    <row r="95" spans="1:21" ht="19.5" customHeight="1" x14ac:dyDescent="0.2">
      <c r="A95" s="77" t="s">
        <v>18</v>
      </c>
      <c r="B95" s="17" t="s">
        <v>24</v>
      </c>
      <c r="C95" s="78" t="s">
        <v>30</v>
      </c>
      <c r="D95" s="1477" t="s">
        <v>716</v>
      </c>
      <c r="E95" s="159"/>
      <c r="F95" s="1082">
        <v>6</v>
      </c>
      <c r="G95" s="21" t="s">
        <v>22</v>
      </c>
      <c r="H95" s="22">
        <v>146.69999999999999</v>
      </c>
      <c r="I95" s="219">
        <v>146.69999999999999</v>
      </c>
      <c r="J95" s="160">
        <v>146.69999999999999</v>
      </c>
      <c r="K95" s="1475" t="s">
        <v>91</v>
      </c>
      <c r="L95" s="480">
        <v>7</v>
      </c>
      <c r="M95" s="161">
        <v>7</v>
      </c>
      <c r="N95" s="34">
        <v>7</v>
      </c>
      <c r="O95" s="317"/>
      <c r="P95" s="318"/>
    </row>
    <row r="96" spans="1:21" ht="13.5" customHeight="1" thickBot="1" x14ac:dyDescent="0.25">
      <c r="A96" s="62"/>
      <c r="B96" s="16"/>
      <c r="C96" s="139"/>
      <c r="D96" s="1478"/>
      <c r="E96" s="158"/>
      <c r="F96" s="1083"/>
      <c r="G96" s="408" t="s">
        <v>23</v>
      </c>
      <c r="H96" s="31">
        <f>SUM(H95)</f>
        <v>146.69999999999999</v>
      </c>
      <c r="I96" s="217">
        <f>SUM(I95)</f>
        <v>146.69999999999999</v>
      </c>
      <c r="J96" s="443">
        <f>SUM(J95)</f>
        <v>146.69999999999999</v>
      </c>
      <c r="K96" s="1476"/>
      <c r="L96" s="722"/>
      <c r="M96" s="164"/>
      <c r="N96" s="165"/>
      <c r="O96" s="97"/>
      <c r="P96" s="318"/>
      <c r="Q96" s="307"/>
    </row>
    <row r="97" spans="1:22" ht="15.75" customHeight="1" x14ac:dyDescent="0.2">
      <c r="A97" s="50" t="s">
        <v>18</v>
      </c>
      <c r="B97" s="17" t="s">
        <v>24</v>
      </c>
      <c r="C97" s="144" t="s">
        <v>31</v>
      </c>
      <c r="D97" s="1481" t="s">
        <v>93</v>
      </c>
      <c r="E97" s="145"/>
      <c r="F97" s="302">
        <v>5</v>
      </c>
      <c r="G97" s="305" t="s">
        <v>22</v>
      </c>
      <c r="H97" s="22">
        <v>554.5</v>
      </c>
      <c r="I97" s="216">
        <f>340-200</f>
        <v>140</v>
      </c>
      <c r="J97" s="263">
        <v>200</v>
      </c>
      <c r="K97" s="322"/>
      <c r="L97" s="411"/>
      <c r="M97" s="23"/>
      <c r="N97" s="24"/>
      <c r="R97" s="307"/>
      <c r="S97" s="307"/>
    </row>
    <row r="98" spans="1:22" ht="15.75" customHeight="1" x14ac:dyDescent="0.2">
      <c r="A98" s="56"/>
      <c r="B98" s="25"/>
      <c r="C98" s="133"/>
      <c r="D98" s="1482"/>
      <c r="E98" s="147"/>
      <c r="F98" s="1237"/>
      <c r="G98" s="176" t="s">
        <v>153</v>
      </c>
      <c r="H98" s="166">
        <v>1917.6</v>
      </c>
      <c r="I98" s="222"/>
      <c r="J98" s="337"/>
      <c r="K98" s="323"/>
      <c r="L98" s="1248"/>
      <c r="M98" s="107"/>
      <c r="N98" s="1254"/>
      <c r="R98" s="307"/>
      <c r="S98" s="307"/>
    </row>
    <row r="99" spans="1:22" ht="15.75" customHeight="1" x14ac:dyDescent="0.2">
      <c r="A99" s="56"/>
      <c r="B99" s="25"/>
      <c r="C99" s="133"/>
      <c r="D99" s="1482"/>
      <c r="E99" s="147"/>
      <c r="F99" s="1237"/>
      <c r="G99" s="69" t="s">
        <v>92</v>
      </c>
      <c r="H99" s="304">
        <v>1054.5999999999999</v>
      </c>
      <c r="I99" s="328"/>
      <c r="J99" s="228"/>
      <c r="K99" s="323"/>
      <c r="L99" s="1248"/>
      <c r="M99" s="107"/>
      <c r="N99" s="1254"/>
      <c r="R99" s="307"/>
      <c r="S99" s="307"/>
    </row>
    <row r="100" spans="1:22" ht="15.75" customHeight="1" x14ac:dyDescent="0.2">
      <c r="A100" s="56"/>
      <c r="B100" s="25"/>
      <c r="C100" s="133"/>
      <c r="D100" s="1140"/>
      <c r="E100" s="147"/>
      <c r="F100" s="1237"/>
      <c r="G100" s="69" t="s">
        <v>57</v>
      </c>
      <c r="H100" s="304">
        <v>370</v>
      </c>
      <c r="I100" s="328"/>
      <c r="J100" s="228"/>
      <c r="K100" s="323"/>
      <c r="L100" s="1248"/>
      <c r="M100" s="107"/>
      <c r="N100" s="1254"/>
      <c r="R100" s="307"/>
      <c r="S100" s="307"/>
    </row>
    <row r="101" spans="1:22" ht="15.75" customHeight="1" x14ac:dyDescent="0.2">
      <c r="A101" s="56"/>
      <c r="B101" s="25"/>
      <c r="C101" s="133"/>
      <c r="D101" s="1140"/>
      <c r="E101" s="147"/>
      <c r="F101" s="1237"/>
      <c r="G101" s="69" t="s">
        <v>98</v>
      </c>
      <c r="H101" s="304">
        <v>46.6</v>
      </c>
      <c r="I101" s="328"/>
      <c r="J101" s="228"/>
      <c r="K101" s="323"/>
      <c r="L101" s="1248"/>
      <c r="M101" s="107"/>
      <c r="N101" s="1254"/>
      <c r="R101" s="307"/>
      <c r="S101" s="307"/>
    </row>
    <row r="102" spans="1:22" ht="27" customHeight="1" x14ac:dyDescent="0.2">
      <c r="A102" s="169"/>
      <c r="B102" s="25"/>
      <c r="C102" s="324"/>
      <c r="D102" s="1406" t="s">
        <v>101</v>
      </c>
      <c r="E102" s="150"/>
      <c r="F102" s="1237"/>
      <c r="G102" s="349"/>
      <c r="H102" s="1150"/>
      <c r="I102" s="333"/>
      <c r="J102" s="1193"/>
      <c r="K102" s="1132" t="s">
        <v>102</v>
      </c>
      <c r="L102" s="1250">
        <v>100</v>
      </c>
      <c r="M102" s="106"/>
      <c r="N102" s="1253"/>
      <c r="O102" s="319"/>
      <c r="P102" s="319"/>
      <c r="Q102" s="597"/>
      <c r="S102" s="307"/>
    </row>
    <row r="103" spans="1:22" ht="27" customHeight="1" x14ac:dyDescent="0.2">
      <c r="A103" s="169"/>
      <c r="B103" s="25"/>
      <c r="C103" s="324"/>
      <c r="D103" s="1453"/>
      <c r="E103" s="147"/>
      <c r="F103" s="1237"/>
      <c r="G103" s="349"/>
      <c r="H103" s="1150"/>
      <c r="I103" s="333"/>
      <c r="J103" s="1193"/>
      <c r="K103" s="1080" t="s">
        <v>103</v>
      </c>
      <c r="L103" s="40">
        <v>100</v>
      </c>
      <c r="M103" s="106"/>
      <c r="N103" s="1253"/>
      <c r="O103" s="319"/>
      <c r="P103" s="319"/>
      <c r="Q103" s="319"/>
      <c r="S103" s="307"/>
    </row>
    <row r="104" spans="1:22" ht="27" customHeight="1" x14ac:dyDescent="0.2">
      <c r="A104" s="169"/>
      <c r="B104" s="25"/>
      <c r="C104" s="324"/>
      <c r="D104" s="1407"/>
      <c r="E104" s="150"/>
      <c r="F104" s="1237"/>
      <c r="G104" s="74"/>
      <c r="H104" s="1150"/>
      <c r="I104" s="268"/>
      <c r="J104" s="286"/>
      <c r="K104" s="276"/>
      <c r="L104" s="29"/>
      <c r="M104" s="108"/>
      <c r="N104" s="1255"/>
      <c r="O104" s="319"/>
      <c r="P104" s="319"/>
      <c r="Q104" s="319"/>
    </row>
    <row r="105" spans="1:22" ht="12.75" customHeight="1" x14ac:dyDescent="0.2">
      <c r="A105" s="56"/>
      <c r="B105" s="25"/>
      <c r="C105" s="136"/>
      <c r="D105" s="1453" t="s">
        <v>104</v>
      </c>
      <c r="E105" s="1454"/>
      <c r="F105" s="1358"/>
      <c r="G105" s="1239"/>
      <c r="H105" s="1366"/>
      <c r="I105" s="371"/>
      <c r="J105" s="1367"/>
      <c r="K105" s="1130" t="s">
        <v>100</v>
      </c>
      <c r="L105" s="1364">
        <v>100</v>
      </c>
      <c r="M105" s="106"/>
      <c r="N105" s="1369"/>
      <c r="O105" s="319"/>
      <c r="P105" s="307"/>
      <c r="Q105" s="307"/>
    </row>
    <row r="106" spans="1:22" ht="12.75" customHeight="1" x14ac:dyDescent="0.2">
      <c r="A106" s="56"/>
      <c r="B106" s="25"/>
      <c r="C106" s="136"/>
      <c r="D106" s="1453"/>
      <c r="E106" s="1454"/>
      <c r="F106" s="1358"/>
      <c r="G106" s="1239"/>
      <c r="H106" s="1366"/>
      <c r="I106" s="371"/>
      <c r="J106" s="1367"/>
      <c r="K106" s="60"/>
      <c r="L106" s="1359"/>
      <c r="M106" s="107"/>
      <c r="N106" s="1370"/>
      <c r="O106" s="319"/>
      <c r="P106" s="307"/>
      <c r="Q106" s="307"/>
    </row>
    <row r="107" spans="1:22" ht="15" customHeight="1" x14ac:dyDescent="0.2">
      <c r="A107" s="56"/>
      <c r="B107" s="25"/>
      <c r="C107" s="136"/>
      <c r="D107" s="1453"/>
      <c r="E107" s="1454"/>
      <c r="F107" s="1358"/>
      <c r="G107" s="1239"/>
      <c r="H107" s="1366"/>
      <c r="I107" s="371"/>
      <c r="J107" s="1367"/>
      <c r="K107" s="60"/>
      <c r="L107" s="1359"/>
      <c r="M107" s="107"/>
      <c r="N107" s="1370"/>
      <c r="O107" s="319"/>
      <c r="P107" s="307"/>
      <c r="R107" s="307"/>
      <c r="S107" s="307"/>
      <c r="T107" s="307"/>
    </row>
    <row r="108" spans="1:22" x14ac:dyDescent="0.2">
      <c r="A108" s="56"/>
      <c r="B108" s="25"/>
      <c r="C108" s="136"/>
      <c r="D108" s="1453"/>
      <c r="E108" s="1454"/>
      <c r="F108" s="1358"/>
      <c r="G108" s="1240"/>
      <c r="H108" s="123"/>
      <c r="I108" s="336"/>
      <c r="J108" s="1368"/>
      <c r="K108" s="60"/>
      <c r="L108" s="1359"/>
      <c r="M108" s="107"/>
      <c r="N108" s="1370"/>
      <c r="O108" s="319"/>
      <c r="P108" s="307"/>
      <c r="R108" s="307"/>
    </row>
    <row r="109" spans="1:22" ht="13.5" customHeight="1" x14ac:dyDescent="0.2">
      <c r="A109" s="56"/>
      <c r="B109" s="25"/>
      <c r="C109" s="136"/>
      <c r="D109" s="1453"/>
      <c r="E109" s="1454"/>
      <c r="F109" s="1358"/>
      <c r="G109" s="1240"/>
      <c r="H109" s="123"/>
      <c r="I109" s="336"/>
      <c r="J109" s="1368"/>
      <c r="K109" s="60"/>
      <c r="L109" s="1359"/>
      <c r="M109" s="107"/>
      <c r="N109" s="1370"/>
      <c r="O109" s="319"/>
      <c r="P109" s="307"/>
      <c r="Q109" s="307"/>
      <c r="R109" s="307"/>
      <c r="S109" s="307"/>
    </row>
    <row r="110" spans="1:22" ht="15" customHeight="1" x14ac:dyDescent="0.2">
      <c r="A110" s="56"/>
      <c r="B110" s="25"/>
      <c r="C110" s="149"/>
      <c r="D110" s="1406" t="s">
        <v>84</v>
      </c>
      <c r="E110" s="154"/>
      <c r="F110" s="1455"/>
      <c r="G110" s="97"/>
      <c r="H110" s="1360"/>
      <c r="I110" s="289"/>
      <c r="J110" s="283"/>
      <c r="K110" s="151" t="s">
        <v>85</v>
      </c>
      <c r="L110" s="467">
        <v>1</v>
      </c>
      <c r="M110" s="106"/>
      <c r="N110" s="172"/>
      <c r="Q110" s="317"/>
      <c r="V110" s="5"/>
    </row>
    <row r="111" spans="1:22" ht="15" customHeight="1" x14ac:dyDescent="0.2">
      <c r="A111" s="56"/>
      <c r="B111" s="25"/>
      <c r="C111" s="148"/>
      <c r="D111" s="1407"/>
      <c r="E111" s="274"/>
      <c r="F111" s="1455"/>
      <c r="G111" s="97"/>
      <c r="H111" s="1394"/>
      <c r="I111" s="289"/>
      <c r="J111" s="283"/>
      <c r="K111" s="374"/>
      <c r="L111" s="1127"/>
      <c r="M111" s="108"/>
      <c r="N111" s="1128"/>
      <c r="Q111" s="307"/>
    </row>
    <row r="112" spans="1:22" ht="32.25" customHeight="1" x14ac:dyDescent="0.2">
      <c r="A112" s="56"/>
      <c r="B112" s="25"/>
      <c r="C112" s="136"/>
      <c r="D112" s="1453" t="s">
        <v>105</v>
      </c>
      <c r="E112" s="1454"/>
      <c r="F112" s="1237"/>
      <c r="G112" s="349"/>
      <c r="H112" s="1151"/>
      <c r="I112" s="1153"/>
      <c r="J112" s="1159"/>
      <c r="K112" s="1450" t="s">
        <v>106</v>
      </c>
      <c r="L112" s="1248">
        <v>100</v>
      </c>
      <c r="M112" s="107"/>
      <c r="N112" s="1254"/>
      <c r="O112" s="319"/>
      <c r="P112" s="307"/>
      <c r="R112" s="307"/>
      <c r="S112" s="307"/>
      <c r="U112" s="307"/>
    </row>
    <row r="113" spans="1:21" ht="32.25" customHeight="1" x14ac:dyDescent="0.2">
      <c r="A113" s="56"/>
      <c r="B113" s="25"/>
      <c r="C113" s="136"/>
      <c r="D113" s="1453"/>
      <c r="E113" s="1454"/>
      <c r="F113" s="1237"/>
      <c r="G113" s="349"/>
      <c r="H113" s="1151"/>
      <c r="I113" s="1153"/>
      <c r="J113" s="1159"/>
      <c r="K113" s="1450"/>
      <c r="L113" s="1248"/>
      <c r="M113" s="107"/>
      <c r="N113" s="1254"/>
      <c r="O113" s="319"/>
      <c r="P113" s="319"/>
      <c r="Q113" s="319"/>
    </row>
    <row r="114" spans="1:21" ht="16.5" customHeight="1" x14ac:dyDescent="0.2">
      <c r="A114" s="1074"/>
      <c r="B114" s="174"/>
      <c r="C114" s="324"/>
      <c r="D114" s="1407"/>
      <c r="E114" s="1454"/>
      <c r="F114" s="1237"/>
      <c r="G114" s="1241"/>
      <c r="H114" s="175"/>
      <c r="I114" s="266"/>
      <c r="J114" s="287"/>
      <c r="K114" s="545"/>
      <c r="L114" s="1249"/>
      <c r="M114" s="108"/>
      <c r="N114" s="1255"/>
      <c r="P114" s="307"/>
      <c r="Q114" s="307"/>
      <c r="R114" s="307"/>
    </row>
    <row r="115" spans="1:21" ht="21.75" customHeight="1" x14ac:dyDescent="0.2">
      <c r="A115" s="56"/>
      <c r="B115" s="25"/>
      <c r="C115" s="133"/>
      <c r="D115" s="1406" t="s">
        <v>94</v>
      </c>
      <c r="E115" s="150"/>
      <c r="F115" s="1237"/>
      <c r="G115" s="74"/>
      <c r="H115" s="1151"/>
      <c r="I115" s="1153"/>
      <c r="J115" s="1159"/>
      <c r="K115" s="1451" t="s">
        <v>95</v>
      </c>
      <c r="L115" s="1250">
        <v>1</v>
      </c>
      <c r="M115" s="106"/>
      <c r="N115" s="1253"/>
      <c r="O115" s="319"/>
      <c r="P115" s="307"/>
      <c r="S115" s="307"/>
      <c r="T115" s="307"/>
    </row>
    <row r="116" spans="1:21" ht="19.5" customHeight="1" x14ac:dyDescent="0.2">
      <c r="A116" s="56"/>
      <c r="B116" s="25"/>
      <c r="C116" s="133"/>
      <c r="D116" s="1407"/>
      <c r="E116" s="150"/>
      <c r="F116" s="1237"/>
      <c r="G116" s="74"/>
      <c r="H116" s="1220"/>
      <c r="I116" s="268"/>
      <c r="J116" s="286"/>
      <c r="K116" s="1452"/>
      <c r="L116" s="1248"/>
      <c r="M116" s="107"/>
      <c r="N116" s="1254"/>
      <c r="O116" s="319"/>
      <c r="P116" s="307"/>
      <c r="S116" s="307"/>
    </row>
    <row r="117" spans="1:21" ht="27" customHeight="1" x14ac:dyDescent="0.2">
      <c r="A117" s="56"/>
      <c r="B117" s="25"/>
      <c r="C117" s="136"/>
      <c r="D117" s="1406" t="s">
        <v>96</v>
      </c>
      <c r="E117" s="1238"/>
      <c r="F117" s="1237"/>
      <c r="G117" s="74"/>
      <c r="H117" s="1194"/>
      <c r="I117" s="1195"/>
      <c r="J117" s="1196"/>
      <c r="K117" s="168" t="s">
        <v>99</v>
      </c>
      <c r="L117" s="375"/>
      <c r="M117" s="101">
        <v>1</v>
      </c>
      <c r="N117" s="1253"/>
      <c r="O117" s="316"/>
      <c r="P117" s="316"/>
      <c r="Q117" s="316"/>
    </row>
    <row r="118" spans="1:21" ht="18" customHeight="1" x14ac:dyDescent="0.2">
      <c r="A118" s="56"/>
      <c r="B118" s="25"/>
      <c r="C118" s="136"/>
      <c r="D118" s="1407"/>
      <c r="E118" s="1101"/>
      <c r="F118" s="1237"/>
      <c r="G118" s="74"/>
      <c r="H118" s="1151"/>
      <c r="I118" s="1153"/>
      <c r="J118" s="1159"/>
      <c r="K118" s="330" t="s">
        <v>100</v>
      </c>
      <c r="L118" s="27"/>
      <c r="M118" s="348">
        <v>5</v>
      </c>
      <c r="N118" s="1129">
        <v>30</v>
      </c>
      <c r="P118" s="307"/>
      <c r="Q118" s="307"/>
      <c r="S118" s="307"/>
      <c r="U118" s="307"/>
    </row>
    <row r="119" spans="1:21" ht="42.75" customHeight="1" x14ac:dyDescent="0.2">
      <c r="A119" s="56"/>
      <c r="B119" s="25"/>
      <c r="C119" s="324"/>
      <c r="D119" s="1138" t="s">
        <v>81</v>
      </c>
      <c r="E119" s="1238"/>
      <c r="F119" s="1237"/>
      <c r="G119" s="279"/>
      <c r="H119" s="1197"/>
      <c r="I119" s="1198"/>
      <c r="J119" s="1196"/>
      <c r="K119" s="1075" t="s">
        <v>83</v>
      </c>
      <c r="L119" s="1250"/>
      <c r="M119" s="477"/>
      <c r="N119" s="478">
        <v>30</v>
      </c>
      <c r="O119" s="319"/>
      <c r="P119" s="307"/>
      <c r="Q119" s="307"/>
      <c r="R119" s="307"/>
      <c r="S119" s="307"/>
    </row>
    <row r="120" spans="1:21" ht="38.25" customHeight="1" x14ac:dyDescent="0.2">
      <c r="A120" s="56"/>
      <c r="B120" s="25"/>
      <c r="C120" s="136"/>
      <c r="D120" s="99" t="s">
        <v>110</v>
      </c>
      <c r="E120" s="1101"/>
      <c r="F120" s="1473">
        <v>2</v>
      </c>
      <c r="G120" s="176" t="s">
        <v>22</v>
      </c>
      <c r="H120" s="166"/>
      <c r="I120" s="222">
        <v>5</v>
      </c>
      <c r="J120" s="335"/>
      <c r="K120" s="1080" t="s">
        <v>111</v>
      </c>
      <c r="L120" s="1250"/>
      <c r="M120" s="106">
        <v>1</v>
      </c>
      <c r="N120" s="1253"/>
      <c r="R120" s="307"/>
    </row>
    <row r="121" spans="1:21" ht="18" customHeight="1" x14ac:dyDescent="0.2">
      <c r="A121" s="56"/>
      <c r="B121" s="25"/>
      <c r="C121" s="133"/>
      <c r="D121" s="1406" t="s">
        <v>150</v>
      </c>
      <c r="E121" s="1238"/>
      <c r="F121" s="1474"/>
      <c r="G121" s="69" t="s">
        <v>92</v>
      </c>
      <c r="H121" s="304">
        <v>15</v>
      </c>
      <c r="I121" s="328"/>
      <c r="J121" s="334"/>
      <c r="K121" s="276"/>
      <c r="L121" s="1248"/>
      <c r="M121" s="1252"/>
      <c r="N121" s="1254"/>
      <c r="R121" s="307"/>
    </row>
    <row r="122" spans="1:21" ht="14.25" customHeight="1" thickBot="1" x14ac:dyDescent="0.25">
      <c r="A122" s="56"/>
      <c r="B122" s="25"/>
      <c r="C122" s="133"/>
      <c r="D122" s="1456"/>
      <c r="E122" s="1463" t="s">
        <v>23</v>
      </c>
      <c r="F122" s="1464"/>
      <c r="G122" s="1465"/>
      <c r="H122" s="89">
        <f>SUM(H97:H121)</f>
        <v>3958.2999999999997</v>
      </c>
      <c r="I122" s="240">
        <f>SUM(I97:I120)</f>
        <v>145</v>
      </c>
      <c r="J122" s="1199">
        <f>SUM(J97:J120)</f>
        <v>200</v>
      </c>
      <c r="K122" s="102"/>
      <c r="L122" s="75"/>
      <c r="M122" s="577"/>
      <c r="N122" s="76"/>
      <c r="O122" s="320"/>
      <c r="R122" s="307"/>
    </row>
    <row r="123" spans="1:21" ht="14.25" customHeight="1" thickBot="1" x14ac:dyDescent="0.25">
      <c r="A123" s="180" t="s">
        <v>18</v>
      </c>
      <c r="B123" s="1040" t="s">
        <v>24</v>
      </c>
      <c r="C123" s="1424" t="s">
        <v>51</v>
      </c>
      <c r="D123" s="1424"/>
      <c r="E123" s="1424"/>
      <c r="F123" s="1424"/>
      <c r="G123" s="1424"/>
      <c r="H123" s="205">
        <f>H96+H94+H79+H122</f>
        <v>9747</v>
      </c>
      <c r="I123" s="250">
        <f>I96+I94+I79+I122</f>
        <v>6239.9</v>
      </c>
      <c r="J123" s="576">
        <f>J96+J94+J79+J122</f>
        <v>5618.9</v>
      </c>
      <c r="K123" s="1466"/>
      <c r="L123" s="1467"/>
      <c r="M123" s="1467"/>
      <c r="N123" s="1468"/>
      <c r="O123" s="316"/>
    </row>
    <row r="124" spans="1:21" ht="13.5" thickBot="1" x14ac:dyDescent="0.25">
      <c r="A124" s="180" t="s">
        <v>18</v>
      </c>
      <c r="B124" s="1040" t="s">
        <v>30</v>
      </c>
      <c r="C124" s="1469" t="s">
        <v>112</v>
      </c>
      <c r="D124" s="1469"/>
      <c r="E124" s="1469"/>
      <c r="F124" s="1469"/>
      <c r="G124" s="1469"/>
      <c r="H124" s="1469"/>
      <c r="I124" s="1469"/>
      <c r="J124" s="1469"/>
      <c r="K124" s="1469"/>
      <c r="L124" s="1469"/>
      <c r="M124" s="1469"/>
      <c r="N124" s="1470"/>
      <c r="Q124" s="307"/>
      <c r="S124" s="307"/>
    </row>
    <row r="125" spans="1:21" ht="29.25" customHeight="1" x14ac:dyDescent="0.2">
      <c r="A125" s="50" t="s">
        <v>18</v>
      </c>
      <c r="B125" s="17" t="s">
        <v>30</v>
      </c>
      <c r="C125" s="78" t="s">
        <v>18</v>
      </c>
      <c r="D125" s="185" t="s">
        <v>113</v>
      </c>
      <c r="E125" s="1471" t="s">
        <v>114</v>
      </c>
      <c r="F125" s="1082">
        <v>2</v>
      </c>
      <c r="G125" s="480" t="s">
        <v>22</v>
      </c>
      <c r="H125" s="53"/>
      <c r="I125" s="253">
        <f>10+20.7</f>
        <v>30.7</v>
      </c>
      <c r="J125" s="292">
        <v>10</v>
      </c>
      <c r="K125" s="1105"/>
      <c r="L125" s="411"/>
      <c r="M125" s="23"/>
      <c r="N125" s="24"/>
      <c r="O125" s="307"/>
      <c r="R125" s="307"/>
    </row>
    <row r="126" spans="1:21" ht="39.75" customHeight="1" x14ac:dyDescent="0.2">
      <c r="A126" s="56"/>
      <c r="B126" s="25"/>
      <c r="C126" s="33"/>
      <c r="D126" s="1084" t="s">
        <v>705</v>
      </c>
      <c r="E126" s="1472"/>
      <c r="F126" s="35"/>
      <c r="G126" s="468"/>
      <c r="H126" s="1150"/>
      <c r="I126" s="243"/>
      <c r="J126" s="244"/>
      <c r="K126" s="39" t="s">
        <v>626</v>
      </c>
      <c r="L126" s="595"/>
      <c r="M126" s="484">
        <v>50</v>
      </c>
      <c r="N126" s="926">
        <v>100</v>
      </c>
      <c r="O126" s="307"/>
      <c r="R126" s="307"/>
    </row>
    <row r="127" spans="1:21" ht="29.25" customHeight="1" x14ac:dyDescent="0.2">
      <c r="A127" s="56"/>
      <c r="B127" s="25"/>
      <c r="C127" s="360"/>
      <c r="D127" s="1406" t="s">
        <v>706</v>
      </c>
      <c r="E127" s="199"/>
      <c r="F127" s="1085"/>
      <c r="G127" s="1457"/>
      <c r="H127" s="1459"/>
      <c r="I127" s="1461"/>
      <c r="J127" s="1158"/>
      <c r="K127" s="36" t="s">
        <v>183</v>
      </c>
      <c r="L127" s="42"/>
      <c r="M127" s="483">
        <v>7</v>
      </c>
      <c r="N127" s="44"/>
      <c r="O127" s="307"/>
      <c r="R127" s="307"/>
      <c r="S127" s="307"/>
    </row>
    <row r="128" spans="1:21" ht="29.25" customHeight="1" x14ac:dyDescent="0.2">
      <c r="A128" s="56"/>
      <c r="B128" s="25"/>
      <c r="C128" s="360"/>
      <c r="D128" s="1453"/>
      <c r="E128" s="199"/>
      <c r="F128" s="1085"/>
      <c r="G128" s="1458"/>
      <c r="H128" s="1460"/>
      <c r="I128" s="1462"/>
      <c r="J128" s="299"/>
      <c r="K128" s="1080" t="s">
        <v>184</v>
      </c>
      <c r="L128" s="42"/>
      <c r="M128" s="483">
        <v>7</v>
      </c>
      <c r="N128" s="44"/>
      <c r="O128" s="307"/>
      <c r="R128" s="307"/>
    </row>
    <row r="129" spans="1:21" ht="39.75" customHeight="1" thickBot="1" x14ac:dyDescent="0.25">
      <c r="A129" s="62"/>
      <c r="B129" s="16"/>
      <c r="C129" s="188"/>
      <c r="D129" s="1456"/>
      <c r="E129" s="485"/>
      <c r="F129" s="1083"/>
      <c r="G129" s="408" t="s">
        <v>23</v>
      </c>
      <c r="H129" s="65">
        <f>SUM(H125:H128)</f>
        <v>0</v>
      </c>
      <c r="I129" s="234">
        <f>SUM(I125:I128)</f>
        <v>30.7</v>
      </c>
      <c r="J129" s="235">
        <f>SUM(J125:J128)</f>
        <v>10</v>
      </c>
      <c r="K129" s="1080" t="s">
        <v>717</v>
      </c>
      <c r="L129" s="596"/>
      <c r="M129" s="944">
        <v>2000</v>
      </c>
      <c r="N129" s="242"/>
      <c r="Q129" s="307"/>
    </row>
    <row r="130" spans="1:21" ht="20.25" customHeight="1" x14ac:dyDescent="0.2">
      <c r="A130" s="50" t="s">
        <v>18</v>
      </c>
      <c r="B130" s="17" t="s">
        <v>30</v>
      </c>
      <c r="C130" s="78" t="s">
        <v>24</v>
      </c>
      <c r="D130" s="1439" t="s">
        <v>115</v>
      </c>
      <c r="E130" s="1441" t="s">
        <v>116</v>
      </c>
      <c r="F130" s="190" t="s">
        <v>25</v>
      </c>
      <c r="G130" s="391" t="s">
        <v>22</v>
      </c>
      <c r="H130" s="1095">
        <v>148</v>
      </c>
      <c r="I130" s="255">
        <v>730</v>
      </c>
      <c r="J130" s="557">
        <v>150</v>
      </c>
      <c r="K130" s="487"/>
      <c r="L130" s="488"/>
      <c r="M130" s="594"/>
      <c r="N130" s="593"/>
      <c r="Q130" s="307"/>
      <c r="R130" s="307"/>
      <c r="S130" s="307"/>
    </row>
    <row r="131" spans="1:21" ht="20.25" customHeight="1" x14ac:dyDescent="0.2">
      <c r="A131" s="56"/>
      <c r="B131" s="25"/>
      <c r="C131" s="33"/>
      <c r="D131" s="1440"/>
      <c r="E131" s="1442"/>
      <c r="F131" s="184"/>
      <c r="G131" s="392"/>
      <c r="H131" s="1147"/>
      <c r="I131" s="567"/>
      <c r="J131" s="1200"/>
      <c r="K131" s="491"/>
      <c r="L131" s="492"/>
      <c r="M131" s="493"/>
      <c r="N131" s="494"/>
      <c r="Q131" s="307"/>
      <c r="R131" s="307"/>
      <c r="S131" s="307"/>
    </row>
    <row r="132" spans="1:21" ht="39.75" customHeight="1" x14ac:dyDescent="0.2">
      <c r="A132" s="56"/>
      <c r="B132" s="25"/>
      <c r="C132" s="33"/>
      <c r="D132" s="495" t="s">
        <v>689</v>
      </c>
      <c r="E132" s="340" t="s">
        <v>21</v>
      </c>
      <c r="F132" s="191"/>
      <c r="G132" s="1146"/>
      <c r="H132" s="1155"/>
      <c r="I132" s="1154"/>
      <c r="J132" s="1201"/>
      <c r="K132" s="497" t="s">
        <v>46</v>
      </c>
      <c r="L132" s="508">
        <v>1</v>
      </c>
      <c r="M132" s="499"/>
      <c r="N132" s="500"/>
    </row>
    <row r="133" spans="1:21" ht="28.5" customHeight="1" x14ac:dyDescent="0.2">
      <c r="A133" s="56"/>
      <c r="B133" s="25"/>
      <c r="C133" s="33"/>
      <c r="D133" s="1443" t="s">
        <v>119</v>
      </c>
      <c r="E133" s="1381"/>
      <c r="F133" s="191"/>
      <c r="G133" s="1446"/>
      <c r="H133" s="1447"/>
      <c r="I133" s="1448"/>
      <c r="J133" s="300"/>
      <c r="K133" s="504" t="s">
        <v>120</v>
      </c>
      <c r="L133" s="508">
        <v>1</v>
      </c>
      <c r="M133" s="499">
        <v>1</v>
      </c>
      <c r="N133" s="500">
        <v>1</v>
      </c>
      <c r="O133" s="321"/>
    </row>
    <row r="134" spans="1:21" ht="42.75" customHeight="1" x14ac:dyDescent="0.2">
      <c r="A134" s="56"/>
      <c r="B134" s="25"/>
      <c r="C134" s="33"/>
      <c r="D134" s="1445"/>
      <c r="E134" s="1381"/>
      <c r="F134" s="191"/>
      <c r="G134" s="1446"/>
      <c r="H134" s="1447"/>
      <c r="I134" s="1448"/>
      <c r="J134" s="300"/>
      <c r="K134" s="504" t="s">
        <v>121</v>
      </c>
      <c r="L134" s="509">
        <v>31450</v>
      </c>
      <c r="M134" s="510">
        <v>33400</v>
      </c>
      <c r="N134" s="511">
        <v>33400</v>
      </c>
      <c r="O134" s="321"/>
    </row>
    <row r="135" spans="1:21" ht="30.75" customHeight="1" x14ac:dyDescent="0.2">
      <c r="A135" s="56"/>
      <c r="B135" s="25"/>
      <c r="C135" s="33"/>
      <c r="D135" s="1445"/>
      <c r="E135" s="1381"/>
      <c r="F135" s="191"/>
      <c r="G135" s="1446"/>
      <c r="H135" s="1447"/>
      <c r="I135" s="1448"/>
      <c r="J135" s="300"/>
      <c r="K135" s="504" t="s">
        <v>122</v>
      </c>
      <c r="L135" s="512">
        <v>5240</v>
      </c>
      <c r="M135" s="499">
        <v>5578</v>
      </c>
      <c r="N135" s="500">
        <v>5578</v>
      </c>
      <c r="O135" s="321"/>
    </row>
    <row r="136" spans="1:21" ht="28.5" customHeight="1" x14ac:dyDescent="0.2">
      <c r="A136" s="56"/>
      <c r="B136" s="25"/>
      <c r="C136" s="33"/>
      <c r="D136" s="1445"/>
      <c r="E136" s="1381"/>
      <c r="F136" s="191"/>
      <c r="G136" s="1446"/>
      <c r="H136" s="1447"/>
      <c r="I136" s="1448"/>
      <c r="J136" s="300"/>
      <c r="K136" s="502" t="s">
        <v>186</v>
      </c>
      <c r="L136" s="513">
        <v>1</v>
      </c>
      <c r="M136" s="514">
        <v>1</v>
      </c>
      <c r="N136" s="515">
        <v>1</v>
      </c>
      <c r="O136" s="321"/>
    </row>
    <row r="137" spans="1:21" ht="30.75" customHeight="1" x14ac:dyDescent="0.2">
      <c r="A137" s="56"/>
      <c r="B137" s="25"/>
      <c r="C137" s="360"/>
      <c r="D137" s="1443" t="s">
        <v>718</v>
      </c>
      <c r="E137" s="1381"/>
      <c r="F137" s="191"/>
      <c r="G137" s="1446"/>
      <c r="H137" s="1447"/>
      <c r="I137" s="1448"/>
      <c r="J137" s="300"/>
      <c r="K137" s="516" t="s">
        <v>690</v>
      </c>
      <c r="L137" s="1247">
        <v>70</v>
      </c>
      <c r="M137" s="517">
        <v>100</v>
      </c>
      <c r="N137" s="511"/>
      <c r="O137" s="321"/>
      <c r="Q137" s="307"/>
      <c r="U137" s="307"/>
    </row>
    <row r="138" spans="1:21" ht="18.75" customHeight="1" x14ac:dyDescent="0.2">
      <c r="A138" s="56"/>
      <c r="B138" s="25"/>
      <c r="C138" s="360"/>
      <c r="D138" s="1445"/>
      <c r="E138" s="1381"/>
      <c r="F138" s="191"/>
      <c r="G138" s="1446"/>
      <c r="H138" s="1447"/>
      <c r="I138" s="1448"/>
      <c r="J138" s="300"/>
      <c r="K138" s="516" t="s">
        <v>700</v>
      </c>
      <c r="L138" s="1247"/>
      <c r="M138" s="517">
        <v>4500</v>
      </c>
      <c r="N138" s="511"/>
      <c r="O138" s="321"/>
      <c r="Q138" s="307"/>
    </row>
    <row r="139" spans="1:21" ht="42.75" customHeight="1" x14ac:dyDescent="0.2">
      <c r="A139" s="56"/>
      <c r="B139" s="25"/>
      <c r="C139" s="360"/>
      <c r="D139" s="1445"/>
      <c r="E139" s="1381"/>
      <c r="F139" s="191"/>
      <c r="G139" s="1446"/>
      <c r="H139" s="1447"/>
      <c r="I139" s="1448"/>
      <c r="J139" s="300"/>
      <c r="K139" s="516" t="s">
        <v>719</v>
      </c>
      <c r="L139" s="532"/>
      <c r="M139" s="517">
        <v>100</v>
      </c>
      <c r="N139" s="511"/>
      <c r="O139" s="321"/>
      <c r="Q139" s="307"/>
    </row>
    <row r="140" spans="1:21" ht="17.25" customHeight="1" x14ac:dyDescent="0.2">
      <c r="A140" s="56"/>
      <c r="B140" s="25"/>
      <c r="C140" s="360"/>
      <c r="D140" s="1443" t="s">
        <v>189</v>
      </c>
      <c r="E140" s="1381"/>
      <c r="F140" s="191"/>
      <c r="G140" s="1361"/>
      <c r="H140" s="1362"/>
      <c r="I140" s="1363"/>
      <c r="J140" s="300"/>
      <c r="K140" s="497" t="s">
        <v>720</v>
      </c>
      <c r="L140" s="498"/>
      <c r="M140" s="1061">
        <v>25</v>
      </c>
      <c r="N140" s="533">
        <v>50</v>
      </c>
      <c r="O140" s="321"/>
      <c r="Q140" s="307"/>
      <c r="R140" s="307"/>
    </row>
    <row r="141" spans="1:21" ht="52.5" customHeight="1" x14ac:dyDescent="0.2">
      <c r="A141" s="56"/>
      <c r="B141" s="25"/>
      <c r="C141" s="360"/>
      <c r="D141" s="1444"/>
      <c r="E141" s="1381"/>
      <c r="F141" s="191"/>
      <c r="G141" s="1395"/>
      <c r="H141" s="1396"/>
      <c r="I141" s="1397"/>
      <c r="J141" s="300"/>
      <c r="K141" s="1262" t="s">
        <v>190</v>
      </c>
      <c r="L141" s="1263">
        <v>1</v>
      </c>
      <c r="M141" s="1264"/>
      <c r="N141" s="533"/>
      <c r="O141" s="321"/>
      <c r="Q141" s="307"/>
      <c r="R141" s="307"/>
    </row>
    <row r="142" spans="1:21" ht="28.5" customHeight="1" x14ac:dyDescent="0.2">
      <c r="A142" s="56"/>
      <c r="B142" s="25"/>
      <c r="C142" s="360"/>
      <c r="D142" s="1445" t="s">
        <v>127</v>
      </c>
      <c r="E142" s="1381"/>
      <c r="F142" s="191"/>
      <c r="G142" s="1446"/>
      <c r="H142" s="1447"/>
      <c r="I142" s="1448"/>
      <c r="J142" s="300"/>
      <c r="K142" s="1260" t="s">
        <v>128</v>
      </c>
      <c r="L142" s="512"/>
      <c r="M142" s="506">
        <v>1</v>
      </c>
      <c r="N142" s="507"/>
      <c r="O142" s="321"/>
      <c r="Q142" s="307"/>
      <c r="R142" s="307"/>
    </row>
    <row r="143" spans="1:21" ht="43.5" customHeight="1" x14ac:dyDescent="0.2">
      <c r="A143" s="56"/>
      <c r="B143" s="25"/>
      <c r="C143" s="360"/>
      <c r="D143" s="1445"/>
      <c r="E143" s="1381"/>
      <c r="F143" s="191"/>
      <c r="G143" s="1446"/>
      <c r="H143" s="1447"/>
      <c r="I143" s="1448"/>
      <c r="J143" s="300"/>
      <c r="K143" s="524" t="s">
        <v>129</v>
      </c>
      <c r="L143" s="508">
        <v>1</v>
      </c>
      <c r="M143" s="499"/>
      <c r="N143" s="500"/>
      <c r="O143" s="321"/>
      <c r="Q143" s="307"/>
      <c r="R143" s="307"/>
      <c r="S143" s="307"/>
      <c r="T143" s="307"/>
    </row>
    <row r="144" spans="1:21" ht="18" customHeight="1" x14ac:dyDescent="0.2">
      <c r="A144" s="56"/>
      <c r="B144" s="25"/>
      <c r="C144" s="360"/>
      <c r="D144" s="1346"/>
      <c r="E144" s="1381"/>
      <c r="F144" s="191"/>
      <c r="G144" s="1347"/>
      <c r="H144" s="1349"/>
      <c r="I144" s="1351"/>
      <c r="J144" s="300"/>
      <c r="K144" s="587" t="s">
        <v>194</v>
      </c>
      <c r="L144" s="579"/>
      <c r="M144" s="580">
        <v>1</v>
      </c>
      <c r="N144" s="523"/>
      <c r="O144" s="321"/>
      <c r="Q144" s="307"/>
      <c r="R144" s="307"/>
      <c r="T144" s="307"/>
    </row>
    <row r="145" spans="1:20" ht="43.5" customHeight="1" x14ac:dyDescent="0.2">
      <c r="A145" s="56"/>
      <c r="B145" s="25"/>
      <c r="C145" s="360"/>
      <c r="D145" s="1443" t="s">
        <v>711</v>
      </c>
      <c r="E145" s="1381"/>
      <c r="F145" s="191"/>
      <c r="G145" s="1348"/>
      <c r="H145" s="1350"/>
      <c r="I145" s="1352"/>
      <c r="J145" s="1377"/>
      <c r="K145" s="1387" t="s">
        <v>710</v>
      </c>
      <c r="L145" s="579"/>
      <c r="M145" s="580">
        <v>40</v>
      </c>
      <c r="N145" s="523">
        <v>80</v>
      </c>
      <c r="O145" s="321"/>
      <c r="Q145" s="307"/>
      <c r="R145" s="307"/>
      <c r="T145" s="307"/>
    </row>
    <row r="146" spans="1:20" ht="15.75" customHeight="1" thickBot="1" x14ac:dyDescent="0.25">
      <c r="A146" s="62"/>
      <c r="B146" s="16"/>
      <c r="C146" s="188"/>
      <c r="D146" s="1449"/>
      <c r="E146" s="1382"/>
      <c r="F146" s="191"/>
      <c r="G146" s="393" t="s">
        <v>23</v>
      </c>
      <c r="H146" s="65">
        <f>SUM(H130:H143)</f>
        <v>148</v>
      </c>
      <c r="I146" s="234">
        <f t="shared" ref="I146:J146" si="2">SUM(I130:I143)</f>
        <v>730</v>
      </c>
      <c r="J146" s="233">
        <f t="shared" si="2"/>
        <v>150</v>
      </c>
      <c r="K146" s="1383"/>
      <c r="L146" s="1384"/>
      <c r="M146" s="1385"/>
      <c r="N146" s="1386"/>
      <c r="R146" s="307"/>
    </row>
    <row r="147" spans="1:20" ht="27" customHeight="1" x14ac:dyDescent="0.2">
      <c r="A147" s="56" t="s">
        <v>18</v>
      </c>
      <c r="B147" s="25" t="s">
        <v>30</v>
      </c>
      <c r="C147" s="33" t="s">
        <v>30</v>
      </c>
      <c r="D147" s="1353" t="s">
        <v>724</v>
      </c>
      <c r="E147" s="526"/>
      <c r="F147" s="1420">
        <v>2</v>
      </c>
      <c r="G147" s="391" t="s">
        <v>22</v>
      </c>
      <c r="H147" s="1095">
        <v>11</v>
      </c>
      <c r="I147" s="256">
        <v>10</v>
      </c>
      <c r="J147" s="257">
        <v>10</v>
      </c>
      <c r="K147" s="527" t="s">
        <v>195</v>
      </c>
      <c r="L147" s="538">
        <v>4</v>
      </c>
      <c r="M147" s="539">
        <v>4</v>
      </c>
      <c r="N147" s="540">
        <v>4</v>
      </c>
      <c r="Q147" s="307"/>
      <c r="S147" s="307"/>
    </row>
    <row r="148" spans="1:20" ht="30" customHeight="1" x14ac:dyDescent="0.2">
      <c r="A148" s="56"/>
      <c r="B148" s="25"/>
      <c r="C148" s="33"/>
      <c r="D148" s="354"/>
      <c r="E148" s="355"/>
      <c r="F148" s="1421"/>
      <c r="G148" s="392"/>
      <c r="H148" s="1091"/>
      <c r="I148" s="570"/>
      <c r="J148" s="356"/>
      <c r="K148" s="359" t="s">
        <v>721</v>
      </c>
      <c r="L148" s="541">
        <v>100</v>
      </c>
      <c r="M148" s="358">
        <v>110</v>
      </c>
      <c r="N148" s="542">
        <v>120</v>
      </c>
      <c r="Q148" s="307"/>
      <c r="S148" s="307"/>
    </row>
    <row r="149" spans="1:20" ht="16.5" customHeight="1" x14ac:dyDescent="0.2">
      <c r="A149" s="56"/>
      <c r="B149" s="25"/>
      <c r="C149" s="33"/>
      <c r="D149" s="354"/>
      <c r="E149" s="526"/>
      <c r="F149" s="1421"/>
      <c r="G149" s="392"/>
      <c r="H149" s="1091"/>
      <c r="I149" s="570"/>
      <c r="J149" s="356"/>
      <c r="K149" s="359" t="s">
        <v>196</v>
      </c>
      <c r="L149" s="541">
        <v>1</v>
      </c>
      <c r="M149" s="358"/>
      <c r="N149" s="542"/>
      <c r="Q149" s="307"/>
      <c r="S149" s="307"/>
    </row>
    <row r="150" spans="1:20" ht="29.25" customHeight="1" x14ac:dyDescent="0.2">
      <c r="A150" s="56"/>
      <c r="B150" s="25"/>
      <c r="C150" s="33"/>
      <c r="D150" s="204"/>
      <c r="E150" s="183"/>
      <c r="F150" s="1421"/>
      <c r="G150" s="437"/>
      <c r="H150" s="947"/>
      <c r="I150" s="294"/>
      <c r="J150" s="564"/>
      <c r="K150" s="359" t="s">
        <v>722</v>
      </c>
      <c r="L150" s="543">
        <v>1</v>
      </c>
      <c r="M150" s="358"/>
      <c r="N150" s="542"/>
      <c r="Q150" s="307"/>
      <c r="R150" s="307"/>
      <c r="T150" s="307"/>
    </row>
    <row r="151" spans="1:20" ht="15.75" customHeight="1" thickBot="1" x14ac:dyDescent="0.25">
      <c r="A151" s="62"/>
      <c r="B151" s="16"/>
      <c r="C151" s="188"/>
      <c r="D151" s="280"/>
      <c r="E151" s="277"/>
      <c r="F151" s="1422"/>
      <c r="G151" s="393" t="s">
        <v>23</v>
      </c>
      <c r="H151" s="970">
        <f>SUM(H147:H150)</f>
        <v>11</v>
      </c>
      <c r="I151" s="1031">
        <f>SUM(I147:I150)</f>
        <v>10</v>
      </c>
      <c r="J151" s="293">
        <f>SUM(J147:J150)</f>
        <v>10</v>
      </c>
      <c r="K151" s="587" t="s">
        <v>723</v>
      </c>
      <c r="L151" s="579"/>
      <c r="M151" s="580">
        <v>1</v>
      </c>
      <c r="N151" s="581"/>
      <c r="R151" s="307"/>
    </row>
    <row r="152" spans="1:20" ht="14.25" customHeight="1" thickBot="1" x14ac:dyDescent="0.25">
      <c r="A152" s="15" t="s">
        <v>18</v>
      </c>
      <c r="B152" s="586" t="s">
        <v>30</v>
      </c>
      <c r="C152" s="1423" t="s">
        <v>51</v>
      </c>
      <c r="D152" s="1424"/>
      <c r="E152" s="1424"/>
      <c r="F152" s="1424"/>
      <c r="G152" s="1424"/>
      <c r="H152" s="205">
        <f>H151+H129+H146</f>
        <v>159</v>
      </c>
      <c r="I152" s="250">
        <f t="shared" ref="I152:J152" si="3">I151+I129+I146</f>
        <v>770.7</v>
      </c>
      <c r="J152" s="1133">
        <f t="shared" si="3"/>
        <v>170</v>
      </c>
      <c r="K152" s="1435"/>
      <c r="L152" s="1436"/>
      <c r="M152" s="1436"/>
      <c r="N152" s="1437"/>
    </row>
    <row r="153" spans="1:20" ht="14.25" customHeight="1" thickBot="1" x14ac:dyDescent="0.25">
      <c r="A153" s="15" t="s">
        <v>18</v>
      </c>
      <c r="B153" s="1425" t="s">
        <v>130</v>
      </c>
      <c r="C153" s="1426"/>
      <c r="D153" s="1426"/>
      <c r="E153" s="1426"/>
      <c r="F153" s="1426"/>
      <c r="G153" s="1426"/>
      <c r="H153" s="1035">
        <f>+H152+H123+H43</f>
        <v>11723.3</v>
      </c>
      <c r="I153" s="1032">
        <f>+I152+I123+I43</f>
        <v>8711</v>
      </c>
      <c r="J153" s="565">
        <f>+J152+J123+J43</f>
        <v>8592.5</v>
      </c>
      <c r="K153" s="1427"/>
      <c r="L153" s="1428"/>
      <c r="M153" s="1428"/>
      <c r="N153" s="1429"/>
    </row>
    <row r="154" spans="1:20" ht="14.25" customHeight="1" thickBot="1" x14ac:dyDescent="0.25">
      <c r="A154" s="206" t="s">
        <v>44</v>
      </c>
      <c r="B154" s="1430" t="s">
        <v>131</v>
      </c>
      <c r="C154" s="1431"/>
      <c r="D154" s="1431"/>
      <c r="E154" s="1431"/>
      <c r="F154" s="1431"/>
      <c r="G154" s="1431"/>
      <c r="H154" s="1036">
        <f t="shared" ref="H154:J154" si="4">+H153</f>
        <v>11723.3</v>
      </c>
      <c r="I154" s="1033">
        <f t="shared" si="4"/>
        <v>8711</v>
      </c>
      <c r="J154" s="566">
        <f t="shared" si="4"/>
        <v>8592.5</v>
      </c>
      <c r="K154" s="1432"/>
      <c r="L154" s="1433"/>
      <c r="M154" s="1433"/>
      <c r="N154" s="1434"/>
    </row>
    <row r="155" spans="1:20" ht="24.75" customHeight="1" thickBot="1" x14ac:dyDescent="0.25">
      <c r="A155" s="1438" t="s">
        <v>132</v>
      </c>
      <c r="B155" s="1438"/>
      <c r="C155" s="1438"/>
      <c r="D155" s="1438"/>
      <c r="E155" s="1438"/>
      <c r="F155" s="1438"/>
      <c r="G155" s="1438"/>
      <c r="H155" s="1438"/>
      <c r="I155" s="1438"/>
      <c r="J155" s="1438"/>
      <c r="K155" s="207"/>
      <c r="L155" s="208"/>
      <c r="M155" s="208"/>
      <c r="N155" s="208"/>
    </row>
    <row r="156" spans="1:20" ht="63.75" customHeight="1" x14ac:dyDescent="0.2">
      <c r="A156" s="1418" t="s">
        <v>133</v>
      </c>
      <c r="B156" s="1419"/>
      <c r="C156" s="1419"/>
      <c r="D156" s="1419"/>
      <c r="E156" s="1419"/>
      <c r="F156" s="1419"/>
      <c r="G156" s="1419"/>
      <c r="H156" s="948" t="s">
        <v>151</v>
      </c>
      <c r="I156" s="574" t="s">
        <v>135</v>
      </c>
      <c r="J156" s="571" t="s">
        <v>158</v>
      </c>
      <c r="K156" s="1088"/>
      <c r="L156" s="1413"/>
      <c r="M156" s="1413"/>
      <c r="N156" s="1413"/>
    </row>
    <row r="157" spans="1:20" ht="15.75" customHeight="1" x14ac:dyDescent="0.2">
      <c r="A157" s="1416" t="s">
        <v>136</v>
      </c>
      <c r="B157" s="1417"/>
      <c r="C157" s="1417"/>
      <c r="D157" s="1417"/>
      <c r="E157" s="1417"/>
      <c r="F157" s="1417"/>
      <c r="G157" s="1417"/>
      <c r="H157" s="1038">
        <f>SUM(H158:H164)</f>
        <v>11306.7</v>
      </c>
      <c r="I157" s="1037">
        <f>SUM(I158:I164)</f>
        <v>8710.9999999999982</v>
      </c>
      <c r="J157" s="572">
        <f>SUM(J158:J164)</f>
        <v>8392.5</v>
      </c>
      <c r="K157" s="1088"/>
      <c r="L157" s="1413"/>
      <c r="M157" s="1413"/>
      <c r="N157" s="1413"/>
    </row>
    <row r="158" spans="1:20" ht="13.5" customHeight="1" x14ac:dyDescent="0.2">
      <c r="A158" s="1408" t="s">
        <v>137</v>
      </c>
      <c r="B158" s="1409"/>
      <c r="C158" s="1409"/>
      <c r="D158" s="1409"/>
      <c r="E158" s="1409"/>
      <c r="F158" s="1409"/>
      <c r="G158" s="1409"/>
      <c r="H158" s="166">
        <f>SUMIF(G14:G151,"sb",H14:H151)</f>
        <v>7529.9</v>
      </c>
      <c r="I158" s="260">
        <f>SUMIF(G14:G151,"sb",I14:I151)</f>
        <v>8021.5999999999995</v>
      </c>
      <c r="J158" s="163">
        <f>SUMIF(G14:G151,"sb",J14:J151)</f>
        <v>7699.0999999999995</v>
      </c>
      <c r="K158" s="1089"/>
      <c r="L158" s="1410"/>
      <c r="M158" s="1410"/>
      <c r="N158" s="1410"/>
    </row>
    <row r="159" spans="1:20" ht="13.5" customHeight="1" x14ac:dyDescent="0.2">
      <c r="A159" s="1408" t="s">
        <v>691</v>
      </c>
      <c r="B159" s="1409"/>
      <c r="C159" s="1409"/>
      <c r="D159" s="1409"/>
      <c r="E159" s="1409"/>
      <c r="F159" s="1409"/>
      <c r="G159" s="1409"/>
      <c r="H159" s="166">
        <f>SUMIF(G14:G151,"sb(l)",H14:H151)</f>
        <v>1177.3999999999999</v>
      </c>
      <c r="I159" s="260"/>
      <c r="J159" s="163"/>
      <c r="K159" s="1089"/>
      <c r="L159" s="1246"/>
      <c r="M159" s="1246"/>
      <c r="N159" s="1246"/>
    </row>
    <row r="160" spans="1:20" ht="28.5" customHeight="1" x14ac:dyDescent="0.2">
      <c r="A160" s="1414" t="s">
        <v>712</v>
      </c>
      <c r="B160" s="1415"/>
      <c r="C160" s="1415"/>
      <c r="D160" s="1415"/>
      <c r="E160" s="1415"/>
      <c r="F160" s="1415"/>
      <c r="G160" s="1415"/>
      <c r="H160" s="166">
        <f>SUMIF(G14:G151,"sb(es)",H14:H151)</f>
        <v>1917.6</v>
      </c>
      <c r="I160" s="260"/>
      <c r="J160" s="163"/>
      <c r="K160" s="1089"/>
      <c r="L160" s="1246"/>
      <c r="M160" s="1246"/>
      <c r="N160" s="1246"/>
    </row>
    <row r="161" spans="1:19" ht="27.75" customHeight="1" x14ac:dyDescent="0.2">
      <c r="A161" s="1414" t="s">
        <v>138</v>
      </c>
      <c r="B161" s="1415"/>
      <c r="C161" s="1415"/>
      <c r="D161" s="1415"/>
      <c r="E161" s="1415"/>
      <c r="F161" s="1415"/>
      <c r="G161" s="1415"/>
      <c r="H161" s="166">
        <f>SUMIF(G15:G152,"sb(esa)",H15:H152)</f>
        <v>6.7</v>
      </c>
      <c r="I161" s="260"/>
      <c r="J161" s="163"/>
      <c r="K161" s="1089"/>
      <c r="L161" s="1246"/>
      <c r="M161" s="1246"/>
      <c r="N161" s="1246"/>
    </row>
    <row r="162" spans="1:19" ht="14.25" customHeight="1" x14ac:dyDescent="0.2">
      <c r="A162" s="1408" t="s">
        <v>140</v>
      </c>
      <c r="B162" s="1409"/>
      <c r="C162" s="1409"/>
      <c r="D162" s="1409"/>
      <c r="E162" s="1409"/>
      <c r="F162" s="1409"/>
      <c r="G162" s="1409"/>
      <c r="H162" s="166">
        <f>SUMIF(G14:G143,"sb(vr)",H14:H143)</f>
        <v>234.9</v>
      </c>
      <c r="I162" s="260">
        <f>SUMIF(G14:G143,"sb(vr)",I14:I143)</f>
        <v>246.1</v>
      </c>
      <c r="J162" s="163">
        <f>SUMIF(G14:G143,"sb(vr)",J14:J143)</f>
        <v>246.1</v>
      </c>
      <c r="K162" s="327"/>
      <c r="L162" s="1246"/>
      <c r="M162" s="1246"/>
      <c r="N162" s="1246"/>
    </row>
    <row r="163" spans="1:19" ht="14.25" customHeight="1" x14ac:dyDescent="0.2">
      <c r="A163" s="1408" t="s">
        <v>149</v>
      </c>
      <c r="B163" s="1409"/>
      <c r="C163" s="1409"/>
      <c r="D163" s="1409"/>
      <c r="E163" s="1409"/>
      <c r="F163" s="1409"/>
      <c r="G163" s="1527"/>
      <c r="H163" s="166">
        <f>SUMIF(G14:G146,"sb(vrl)",H14:H146)</f>
        <v>11.2</v>
      </c>
      <c r="I163" s="260"/>
      <c r="J163" s="163"/>
      <c r="K163" s="327"/>
      <c r="L163" s="1246"/>
      <c r="M163" s="1246"/>
      <c r="N163" s="1246"/>
    </row>
    <row r="164" spans="1:19" ht="27" customHeight="1" x14ac:dyDescent="0.2">
      <c r="A164" s="1414" t="s">
        <v>141</v>
      </c>
      <c r="B164" s="1415"/>
      <c r="C164" s="1415"/>
      <c r="D164" s="1415"/>
      <c r="E164" s="1415"/>
      <c r="F164" s="1415"/>
      <c r="G164" s="1415"/>
      <c r="H164" s="210">
        <f>SUMIF(G18:G143,"sb(sp)",H18:H143)</f>
        <v>429</v>
      </c>
      <c r="I164" s="261">
        <f>SUMIF(G18:G143,"sb(sp)",I18:I143)</f>
        <v>443.3</v>
      </c>
      <c r="J164" s="295">
        <f>SUMIF(G18:G143,"sb(sp)",J18:J143)</f>
        <v>447.3</v>
      </c>
      <c r="K164" s="209"/>
      <c r="L164" s="1410"/>
      <c r="M164" s="1410"/>
      <c r="N164" s="1410"/>
    </row>
    <row r="165" spans="1:19" x14ac:dyDescent="0.2">
      <c r="A165" s="1416" t="s">
        <v>143</v>
      </c>
      <c r="B165" s="1417"/>
      <c r="C165" s="1417"/>
      <c r="D165" s="1417"/>
      <c r="E165" s="1417"/>
      <c r="F165" s="1417"/>
      <c r="G165" s="1417"/>
      <c r="H165" s="1165">
        <f>SUM(H166:H167)</f>
        <v>416.6</v>
      </c>
      <c r="I165" s="575">
        <f>SUM(I166:I167)</f>
        <v>0</v>
      </c>
      <c r="J165" s="573">
        <f>SUM(J166:J167)</f>
        <v>200</v>
      </c>
      <c r="K165" s="1088"/>
      <c r="L165" s="1413"/>
      <c r="M165" s="1413"/>
      <c r="N165" s="1413"/>
    </row>
    <row r="166" spans="1:19" x14ac:dyDescent="0.2">
      <c r="A166" s="1408" t="s">
        <v>144</v>
      </c>
      <c r="B166" s="1409"/>
      <c r="C166" s="1409"/>
      <c r="D166" s="1409"/>
      <c r="E166" s="1409"/>
      <c r="F166" s="1409"/>
      <c r="G166" s="1409"/>
      <c r="H166" s="166">
        <f>SUMIF(G18:G143,"es",H18:H143)</f>
        <v>370</v>
      </c>
      <c r="I166" s="260">
        <f>SUMIF(G18:G143,"es",I18:I143)</f>
        <v>0</v>
      </c>
      <c r="J166" s="163">
        <f>SUMIF(G18:G143,"es",J18:J143)</f>
        <v>0</v>
      </c>
      <c r="K166" s="1089"/>
      <c r="L166" s="1410"/>
      <c r="M166" s="1410"/>
      <c r="N166" s="1410"/>
    </row>
    <row r="167" spans="1:19" x14ac:dyDescent="0.2">
      <c r="A167" s="1408" t="s">
        <v>145</v>
      </c>
      <c r="B167" s="1409"/>
      <c r="C167" s="1409"/>
      <c r="D167" s="1409"/>
      <c r="E167" s="1409"/>
      <c r="F167" s="1409"/>
      <c r="G167" s="1409"/>
      <c r="H167" s="304">
        <f>SUMIF(G18:G136,"kt",H18:H136)</f>
        <v>46.6</v>
      </c>
      <c r="I167" s="297">
        <f>SUMIF(G18:G136,"kt",I18:I136)</f>
        <v>0</v>
      </c>
      <c r="J167" s="296">
        <f>SUMIF(G18:G136,"kt",J18:J136)</f>
        <v>200</v>
      </c>
      <c r="K167" s="1089"/>
      <c r="L167" s="1246"/>
      <c r="M167" s="1246"/>
      <c r="N167" s="1246"/>
      <c r="S167" s="307"/>
    </row>
    <row r="168" spans="1:19" ht="13.5" thickBot="1" x14ac:dyDescent="0.25">
      <c r="A168" s="1411" t="s">
        <v>23</v>
      </c>
      <c r="B168" s="1412"/>
      <c r="C168" s="1412"/>
      <c r="D168" s="1412"/>
      <c r="E168" s="1412"/>
      <c r="F168" s="1412"/>
      <c r="G168" s="1412"/>
      <c r="H168" s="89">
        <f>H165+H157</f>
        <v>11723.300000000001</v>
      </c>
      <c r="I168" s="240">
        <f>I165+I157</f>
        <v>8710.9999999999982</v>
      </c>
      <c r="J168" s="241">
        <f>J165+J157</f>
        <v>8592.5</v>
      </c>
      <c r="K168" s="1088"/>
      <c r="L168" s="1413"/>
      <c r="M168" s="1413"/>
      <c r="N168" s="1413"/>
    </row>
    <row r="169" spans="1:19" x14ac:dyDescent="0.2">
      <c r="A169" s="211"/>
      <c r="B169" s="212"/>
      <c r="C169" s="211"/>
      <c r="D169" s="213"/>
      <c r="K169" s="214"/>
      <c r="L169" s="1410"/>
      <c r="M169" s="1410"/>
      <c r="N169" s="1410"/>
    </row>
    <row r="170" spans="1:19" x14ac:dyDescent="0.2">
      <c r="I170" s="945"/>
      <c r="K170" s="207"/>
    </row>
    <row r="171" spans="1:19" ht="16.5" customHeight="1" x14ac:dyDescent="0.2">
      <c r="E171" s="1403" t="s">
        <v>156</v>
      </c>
      <c r="F171" s="1403"/>
      <c r="G171" s="1403"/>
      <c r="H171" s="1403"/>
      <c r="I171" s="1403"/>
      <c r="J171" s="1087"/>
    </row>
  </sheetData>
  <mergeCells count="137">
    <mergeCell ref="A163:G163"/>
    <mergeCell ref="K1:N1"/>
    <mergeCell ref="A2:N2"/>
    <mergeCell ref="A3:N3"/>
    <mergeCell ref="A4:N4"/>
    <mergeCell ref="L5:N5"/>
    <mergeCell ref="A6:A9"/>
    <mergeCell ref="B6:B9"/>
    <mergeCell ref="C6:C9"/>
    <mergeCell ref="D6:D9"/>
    <mergeCell ref="E6:E9"/>
    <mergeCell ref="J6:J9"/>
    <mergeCell ref="K6:N6"/>
    <mergeCell ref="K7:K9"/>
    <mergeCell ref="L7:N7"/>
    <mergeCell ref="L8:L9"/>
    <mergeCell ref="M8:M9"/>
    <mergeCell ref="N8:N9"/>
    <mergeCell ref="F6:F9"/>
    <mergeCell ref="G6:G9"/>
    <mergeCell ref="H6:H9"/>
    <mergeCell ref="I6:I9"/>
    <mergeCell ref="D31:D32"/>
    <mergeCell ref="E31:E32"/>
    <mergeCell ref="F31:F32"/>
    <mergeCell ref="K31:K32"/>
    <mergeCell ref="A10:N10"/>
    <mergeCell ref="A11:N11"/>
    <mergeCell ref="B12:N12"/>
    <mergeCell ref="C13:N13"/>
    <mergeCell ref="A14:A17"/>
    <mergeCell ref="D14:D17"/>
    <mergeCell ref="D19:D20"/>
    <mergeCell ref="D22:D23"/>
    <mergeCell ref="D26:D27"/>
    <mergeCell ref="D28:D30"/>
    <mergeCell ref="K29:K30"/>
    <mergeCell ref="K17:K18"/>
    <mergeCell ref="D65:D66"/>
    <mergeCell ref="D67:D68"/>
    <mergeCell ref="E67:E68"/>
    <mergeCell ref="K35:K36"/>
    <mergeCell ref="D69:D70"/>
    <mergeCell ref="D71:D72"/>
    <mergeCell ref="E71:E72"/>
    <mergeCell ref="D55:D56"/>
    <mergeCell ref="D57:D58"/>
    <mergeCell ref="D59:D60"/>
    <mergeCell ref="D61:D62"/>
    <mergeCell ref="D63:D64"/>
    <mergeCell ref="D49:D51"/>
    <mergeCell ref="K46:K47"/>
    <mergeCell ref="D52:D54"/>
    <mergeCell ref="D37:D38"/>
    <mergeCell ref="D39:D40"/>
    <mergeCell ref="C43:G43"/>
    <mergeCell ref="K43:N43"/>
    <mergeCell ref="C44:N44"/>
    <mergeCell ref="D45:D47"/>
    <mergeCell ref="K95:K96"/>
    <mergeCell ref="D102:D104"/>
    <mergeCell ref="D88:D89"/>
    <mergeCell ref="D93:D94"/>
    <mergeCell ref="D95:D96"/>
    <mergeCell ref="D73:D74"/>
    <mergeCell ref="D75:D76"/>
    <mergeCell ref="D77:D79"/>
    <mergeCell ref="D86:D87"/>
    <mergeCell ref="D90:D91"/>
    <mergeCell ref="D97:D99"/>
    <mergeCell ref="K112:K113"/>
    <mergeCell ref="D115:D116"/>
    <mergeCell ref="K115:K116"/>
    <mergeCell ref="D105:D109"/>
    <mergeCell ref="E105:E109"/>
    <mergeCell ref="F110:F111"/>
    <mergeCell ref="D112:D114"/>
    <mergeCell ref="E112:E114"/>
    <mergeCell ref="D127:D129"/>
    <mergeCell ref="G127:G128"/>
    <mergeCell ref="H127:H128"/>
    <mergeCell ref="I127:I128"/>
    <mergeCell ref="E122:G122"/>
    <mergeCell ref="C123:G123"/>
    <mergeCell ref="K123:N123"/>
    <mergeCell ref="C124:N124"/>
    <mergeCell ref="E125:E126"/>
    <mergeCell ref="F120:F121"/>
    <mergeCell ref="D117:D118"/>
    <mergeCell ref="D121:D122"/>
    <mergeCell ref="C152:G152"/>
    <mergeCell ref="B153:G153"/>
    <mergeCell ref="K153:N153"/>
    <mergeCell ref="B154:G154"/>
    <mergeCell ref="K154:N154"/>
    <mergeCell ref="K152:N152"/>
    <mergeCell ref="A155:J155"/>
    <mergeCell ref="D130:D131"/>
    <mergeCell ref="E130:E131"/>
    <mergeCell ref="D140:D141"/>
    <mergeCell ref="D142:D143"/>
    <mergeCell ref="G142:G143"/>
    <mergeCell ref="H142:H143"/>
    <mergeCell ref="I142:I143"/>
    <mergeCell ref="D133:D136"/>
    <mergeCell ref="G133:G136"/>
    <mergeCell ref="H133:H136"/>
    <mergeCell ref="I133:I136"/>
    <mergeCell ref="D137:D139"/>
    <mergeCell ref="G137:G139"/>
    <mergeCell ref="H137:H139"/>
    <mergeCell ref="I137:I139"/>
    <mergeCell ref="D145:D146"/>
    <mergeCell ref="E171:I171"/>
    <mergeCell ref="K93:K94"/>
    <mergeCell ref="D110:D111"/>
    <mergeCell ref="A166:G166"/>
    <mergeCell ref="L166:N166"/>
    <mergeCell ref="A167:G167"/>
    <mergeCell ref="A168:G168"/>
    <mergeCell ref="L168:N168"/>
    <mergeCell ref="L169:N169"/>
    <mergeCell ref="A164:G164"/>
    <mergeCell ref="L164:N164"/>
    <mergeCell ref="A165:G165"/>
    <mergeCell ref="L165:N165"/>
    <mergeCell ref="A159:G159"/>
    <mergeCell ref="A160:G160"/>
    <mergeCell ref="A161:G161"/>
    <mergeCell ref="A162:G162"/>
    <mergeCell ref="A156:G156"/>
    <mergeCell ref="L156:N156"/>
    <mergeCell ref="A157:G157"/>
    <mergeCell ref="L157:N157"/>
    <mergeCell ref="A158:G158"/>
    <mergeCell ref="L158:N158"/>
    <mergeCell ref="F147:F151"/>
  </mergeCells>
  <printOptions horizontalCentered="1"/>
  <pageMargins left="0.70866141732283472" right="0.39370078740157483" top="0.39370078740157483" bottom="0.39370078740157483" header="0.31496062992125984" footer="0.31496062992125984"/>
  <pageSetup paperSize="9" scale="79" orientation="portrait" r:id="rId1"/>
  <rowBreaks count="3" manualBreakCount="3">
    <brk id="41" max="13" man="1"/>
    <brk id="79" max="13" man="1"/>
    <brk id="116" max="13" man="1"/>
  </rowBreaks>
  <colBreaks count="1" manualBreakCount="1">
    <brk id="14"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0"/>
  <sheetViews>
    <sheetView workbookViewId="0">
      <selection sqref="A1:Q1"/>
    </sheetView>
  </sheetViews>
  <sheetFormatPr defaultRowHeight="15" x14ac:dyDescent="0.2"/>
  <cols>
    <col min="1" max="1" width="9.28515625" style="915" customWidth="1"/>
    <col min="2" max="4" width="9.42578125" style="915" hidden="1" customWidth="1"/>
    <col min="5" max="5" width="27.85546875" style="842" customWidth="1"/>
    <col min="6" max="6" width="4.42578125" style="842" customWidth="1"/>
    <col min="7" max="7" width="40" style="842" customWidth="1"/>
    <col min="8" max="8" width="11.7109375" style="842" hidden="1" customWidth="1"/>
    <col min="9" max="9" width="9.5703125" style="842" hidden="1" customWidth="1"/>
    <col min="10" max="11" width="9.28515625" style="842" hidden="1" customWidth="1"/>
    <col min="12" max="12" width="9.85546875" style="842" hidden="1" customWidth="1"/>
    <col min="13" max="13" width="12.28515625" style="916" bestFit="1" customWidth="1"/>
    <col min="14" max="14" width="13.28515625" style="904" customWidth="1"/>
    <col min="15" max="15" width="13.140625" style="904" customWidth="1"/>
    <col min="16" max="16" width="15.140625" style="904" customWidth="1"/>
    <col min="17" max="17" width="16.42578125" style="917" customWidth="1"/>
    <col min="18" max="18" width="0.140625" style="914" customWidth="1"/>
    <col min="19" max="260" width="9.140625" style="842"/>
    <col min="261" max="261" width="12.28515625" style="842" customWidth="1"/>
    <col min="262" max="262" width="27.85546875" style="842" customWidth="1"/>
    <col min="263" max="263" width="4.42578125" style="842" customWidth="1"/>
    <col min="264" max="264" width="40" style="842" customWidth="1"/>
    <col min="265" max="265" width="11.7109375" style="842" customWidth="1"/>
    <col min="266" max="268" width="9.140625" style="842"/>
    <col min="269" max="271" width="9.7109375" style="842" bestFit="1" customWidth="1"/>
    <col min="272" max="516" width="9.140625" style="842"/>
    <col min="517" max="517" width="12.28515625" style="842" customWidth="1"/>
    <col min="518" max="518" width="27.85546875" style="842" customWidth="1"/>
    <col min="519" max="519" width="4.42578125" style="842" customWidth="1"/>
    <col min="520" max="520" width="40" style="842" customWidth="1"/>
    <col min="521" max="521" width="11.7109375" style="842" customWidth="1"/>
    <col min="522" max="524" width="9.140625" style="842"/>
    <col min="525" max="527" width="9.7109375" style="842" bestFit="1" customWidth="1"/>
    <col min="528" max="772" width="9.140625" style="842"/>
    <col min="773" max="773" width="12.28515625" style="842" customWidth="1"/>
    <col min="774" max="774" width="27.85546875" style="842" customWidth="1"/>
    <col min="775" max="775" width="4.42578125" style="842" customWidth="1"/>
    <col min="776" max="776" width="40" style="842" customWidth="1"/>
    <col min="777" max="777" width="11.7109375" style="842" customWidth="1"/>
    <col min="778" max="780" width="9.140625" style="842"/>
    <col min="781" max="783" width="9.7109375" style="842" bestFit="1" customWidth="1"/>
    <col min="784" max="1028" width="9.140625" style="842"/>
    <col min="1029" max="1029" width="12.28515625" style="842" customWidth="1"/>
    <col min="1030" max="1030" width="27.85546875" style="842" customWidth="1"/>
    <col min="1031" max="1031" width="4.42578125" style="842" customWidth="1"/>
    <col min="1032" max="1032" width="40" style="842" customWidth="1"/>
    <col min="1033" max="1033" width="11.7109375" style="842" customWidth="1"/>
    <col min="1034" max="1036" width="9.140625" style="842"/>
    <col min="1037" max="1039" width="9.7109375" style="842" bestFit="1" customWidth="1"/>
    <col min="1040" max="1284" width="9.140625" style="842"/>
    <col min="1285" max="1285" width="12.28515625" style="842" customWidth="1"/>
    <col min="1286" max="1286" width="27.85546875" style="842" customWidth="1"/>
    <col min="1287" max="1287" width="4.42578125" style="842" customWidth="1"/>
    <col min="1288" max="1288" width="40" style="842" customWidth="1"/>
    <col min="1289" max="1289" width="11.7109375" style="842" customWidth="1"/>
    <col min="1290" max="1292" width="9.140625" style="842"/>
    <col min="1293" max="1295" width="9.7109375" style="842" bestFit="1" customWidth="1"/>
    <col min="1296" max="1540" width="9.140625" style="842"/>
    <col min="1541" max="1541" width="12.28515625" style="842" customWidth="1"/>
    <col min="1542" max="1542" width="27.85546875" style="842" customWidth="1"/>
    <col min="1543" max="1543" width="4.42578125" style="842" customWidth="1"/>
    <col min="1544" max="1544" width="40" style="842" customWidth="1"/>
    <col min="1545" max="1545" width="11.7109375" style="842" customWidth="1"/>
    <col min="1546" max="1548" width="9.140625" style="842"/>
    <col min="1549" max="1551" width="9.7109375" style="842" bestFit="1" customWidth="1"/>
    <col min="1552" max="1796" width="9.140625" style="842"/>
    <col min="1797" max="1797" width="12.28515625" style="842" customWidth="1"/>
    <col min="1798" max="1798" width="27.85546875" style="842" customWidth="1"/>
    <col min="1799" max="1799" width="4.42578125" style="842" customWidth="1"/>
    <col min="1800" max="1800" width="40" style="842" customWidth="1"/>
    <col min="1801" max="1801" width="11.7109375" style="842" customWidth="1"/>
    <col min="1802" max="1804" width="9.140625" style="842"/>
    <col min="1805" max="1807" width="9.7109375" style="842" bestFit="1" customWidth="1"/>
    <col min="1808" max="2052" width="9.140625" style="842"/>
    <col min="2053" max="2053" width="12.28515625" style="842" customWidth="1"/>
    <col min="2054" max="2054" width="27.85546875" style="842" customWidth="1"/>
    <col min="2055" max="2055" width="4.42578125" style="842" customWidth="1"/>
    <col min="2056" max="2056" width="40" style="842" customWidth="1"/>
    <col min="2057" max="2057" width="11.7109375" style="842" customWidth="1"/>
    <col min="2058" max="2060" width="9.140625" style="842"/>
    <col min="2061" max="2063" width="9.7109375" style="842" bestFit="1" customWidth="1"/>
    <col min="2064" max="2308" width="9.140625" style="842"/>
    <col min="2309" max="2309" width="12.28515625" style="842" customWidth="1"/>
    <col min="2310" max="2310" width="27.85546875" style="842" customWidth="1"/>
    <col min="2311" max="2311" width="4.42578125" style="842" customWidth="1"/>
    <col min="2312" max="2312" width="40" style="842" customWidth="1"/>
    <col min="2313" max="2313" width="11.7109375" style="842" customWidth="1"/>
    <col min="2314" max="2316" width="9.140625" style="842"/>
    <col min="2317" max="2319" width="9.7109375" style="842" bestFit="1" customWidth="1"/>
    <col min="2320" max="2564" width="9.140625" style="842"/>
    <col min="2565" max="2565" width="12.28515625" style="842" customWidth="1"/>
    <col min="2566" max="2566" width="27.85546875" style="842" customWidth="1"/>
    <col min="2567" max="2567" width="4.42578125" style="842" customWidth="1"/>
    <col min="2568" max="2568" width="40" style="842" customWidth="1"/>
    <col min="2569" max="2569" width="11.7109375" style="842" customWidth="1"/>
    <col min="2570" max="2572" width="9.140625" style="842"/>
    <col min="2573" max="2575" width="9.7109375" style="842" bestFit="1" customWidth="1"/>
    <col min="2576" max="2820" width="9.140625" style="842"/>
    <col min="2821" max="2821" width="12.28515625" style="842" customWidth="1"/>
    <col min="2822" max="2822" width="27.85546875" style="842" customWidth="1"/>
    <col min="2823" max="2823" width="4.42578125" style="842" customWidth="1"/>
    <col min="2824" max="2824" width="40" style="842" customWidth="1"/>
    <col min="2825" max="2825" width="11.7109375" style="842" customWidth="1"/>
    <col min="2826" max="2828" width="9.140625" style="842"/>
    <col min="2829" max="2831" width="9.7109375" style="842" bestFit="1" customWidth="1"/>
    <col min="2832" max="3076" width="9.140625" style="842"/>
    <col min="3077" max="3077" width="12.28515625" style="842" customWidth="1"/>
    <col min="3078" max="3078" width="27.85546875" style="842" customWidth="1"/>
    <col min="3079" max="3079" width="4.42578125" style="842" customWidth="1"/>
    <col min="3080" max="3080" width="40" style="842" customWidth="1"/>
    <col min="3081" max="3081" width="11.7109375" style="842" customWidth="1"/>
    <col min="3082" max="3084" width="9.140625" style="842"/>
    <col min="3085" max="3087" width="9.7109375" style="842" bestFit="1" customWidth="1"/>
    <col min="3088" max="3332" width="9.140625" style="842"/>
    <col min="3333" max="3333" width="12.28515625" style="842" customWidth="1"/>
    <col min="3334" max="3334" width="27.85546875" style="842" customWidth="1"/>
    <col min="3335" max="3335" width="4.42578125" style="842" customWidth="1"/>
    <col min="3336" max="3336" width="40" style="842" customWidth="1"/>
    <col min="3337" max="3337" width="11.7109375" style="842" customWidth="1"/>
    <col min="3338" max="3340" width="9.140625" style="842"/>
    <col min="3341" max="3343" width="9.7109375" style="842" bestFit="1" customWidth="1"/>
    <col min="3344" max="3588" width="9.140625" style="842"/>
    <col min="3589" max="3589" width="12.28515625" style="842" customWidth="1"/>
    <col min="3590" max="3590" width="27.85546875" style="842" customWidth="1"/>
    <col min="3591" max="3591" width="4.42578125" style="842" customWidth="1"/>
    <col min="3592" max="3592" width="40" style="842" customWidth="1"/>
    <col min="3593" max="3593" width="11.7109375" style="842" customWidth="1"/>
    <col min="3594" max="3596" width="9.140625" style="842"/>
    <col min="3597" max="3599" width="9.7109375" style="842" bestFit="1" customWidth="1"/>
    <col min="3600" max="3844" width="9.140625" style="842"/>
    <col min="3845" max="3845" width="12.28515625" style="842" customWidth="1"/>
    <col min="3846" max="3846" width="27.85546875" style="842" customWidth="1"/>
    <col min="3847" max="3847" width="4.42578125" style="842" customWidth="1"/>
    <col min="3848" max="3848" width="40" style="842" customWidth="1"/>
    <col min="3849" max="3849" width="11.7109375" style="842" customWidth="1"/>
    <col min="3850" max="3852" width="9.140625" style="842"/>
    <col min="3853" max="3855" width="9.7109375" style="842" bestFit="1" customWidth="1"/>
    <col min="3856" max="4100" width="9.140625" style="842"/>
    <col min="4101" max="4101" width="12.28515625" style="842" customWidth="1"/>
    <col min="4102" max="4102" width="27.85546875" style="842" customWidth="1"/>
    <col min="4103" max="4103" width="4.42578125" style="842" customWidth="1"/>
    <col min="4104" max="4104" width="40" style="842" customWidth="1"/>
    <col min="4105" max="4105" width="11.7109375" style="842" customWidth="1"/>
    <col min="4106" max="4108" width="9.140625" style="842"/>
    <col min="4109" max="4111" width="9.7109375" style="842" bestFit="1" customWidth="1"/>
    <col min="4112" max="4356" width="9.140625" style="842"/>
    <col min="4357" max="4357" width="12.28515625" style="842" customWidth="1"/>
    <col min="4358" max="4358" width="27.85546875" style="842" customWidth="1"/>
    <col min="4359" max="4359" width="4.42578125" style="842" customWidth="1"/>
    <col min="4360" max="4360" width="40" style="842" customWidth="1"/>
    <col min="4361" max="4361" width="11.7109375" style="842" customWidth="1"/>
    <col min="4362" max="4364" width="9.140625" style="842"/>
    <col min="4365" max="4367" width="9.7109375" style="842" bestFit="1" customWidth="1"/>
    <col min="4368" max="4612" width="9.140625" style="842"/>
    <col min="4613" max="4613" width="12.28515625" style="842" customWidth="1"/>
    <col min="4614" max="4614" width="27.85546875" style="842" customWidth="1"/>
    <col min="4615" max="4615" width="4.42578125" style="842" customWidth="1"/>
    <col min="4616" max="4616" width="40" style="842" customWidth="1"/>
    <col min="4617" max="4617" width="11.7109375" style="842" customWidth="1"/>
    <col min="4618" max="4620" width="9.140625" style="842"/>
    <col min="4621" max="4623" width="9.7109375" style="842" bestFit="1" customWidth="1"/>
    <col min="4624" max="4868" width="9.140625" style="842"/>
    <col min="4869" max="4869" width="12.28515625" style="842" customWidth="1"/>
    <col min="4870" max="4870" width="27.85546875" style="842" customWidth="1"/>
    <col min="4871" max="4871" width="4.42578125" style="842" customWidth="1"/>
    <col min="4872" max="4872" width="40" style="842" customWidth="1"/>
    <col min="4873" max="4873" width="11.7109375" style="842" customWidth="1"/>
    <col min="4874" max="4876" width="9.140625" style="842"/>
    <col min="4877" max="4879" width="9.7109375" style="842" bestFit="1" customWidth="1"/>
    <col min="4880" max="5124" width="9.140625" style="842"/>
    <col min="5125" max="5125" width="12.28515625" style="842" customWidth="1"/>
    <col min="5126" max="5126" width="27.85546875" style="842" customWidth="1"/>
    <col min="5127" max="5127" width="4.42578125" style="842" customWidth="1"/>
    <col min="5128" max="5128" width="40" style="842" customWidth="1"/>
    <col min="5129" max="5129" width="11.7109375" style="842" customWidth="1"/>
    <col min="5130" max="5132" width="9.140625" style="842"/>
    <col min="5133" max="5135" width="9.7109375" style="842" bestFit="1" customWidth="1"/>
    <col min="5136" max="5380" width="9.140625" style="842"/>
    <col min="5381" max="5381" width="12.28515625" style="842" customWidth="1"/>
    <col min="5382" max="5382" width="27.85546875" style="842" customWidth="1"/>
    <col min="5383" max="5383" width="4.42578125" style="842" customWidth="1"/>
    <col min="5384" max="5384" width="40" style="842" customWidth="1"/>
    <col min="5385" max="5385" width="11.7109375" style="842" customWidth="1"/>
    <col min="5386" max="5388" width="9.140625" style="842"/>
    <col min="5389" max="5391" width="9.7109375" style="842" bestFit="1" customWidth="1"/>
    <col min="5392" max="5636" width="9.140625" style="842"/>
    <col min="5637" max="5637" width="12.28515625" style="842" customWidth="1"/>
    <col min="5638" max="5638" width="27.85546875" style="842" customWidth="1"/>
    <col min="5639" max="5639" width="4.42578125" style="842" customWidth="1"/>
    <col min="5640" max="5640" width="40" style="842" customWidth="1"/>
    <col min="5641" max="5641" width="11.7109375" style="842" customWidth="1"/>
    <col min="5642" max="5644" width="9.140625" style="842"/>
    <col min="5645" max="5647" width="9.7109375" style="842" bestFit="1" customWidth="1"/>
    <col min="5648" max="5892" width="9.140625" style="842"/>
    <col min="5893" max="5893" width="12.28515625" style="842" customWidth="1"/>
    <col min="5894" max="5894" width="27.85546875" style="842" customWidth="1"/>
    <col min="5895" max="5895" width="4.42578125" style="842" customWidth="1"/>
    <col min="5896" max="5896" width="40" style="842" customWidth="1"/>
    <col min="5897" max="5897" width="11.7109375" style="842" customWidth="1"/>
    <col min="5898" max="5900" width="9.140625" style="842"/>
    <col min="5901" max="5903" width="9.7109375" style="842" bestFit="1" customWidth="1"/>
    <col min="5904" max="6148" width="9.140625" style="842"/>
    <col min="6149" max="6149" width="12.28515625" style="842" customWidth="1"/>
    <col min="6150" max="6150" width="27.85546875" style="842" customWidth="1"/>
    <col min="6151" max="6151" width="4.42578125" style="842" customWidth="1"/>
    <col min="6152" max="6152" width="40" style="842" customWidth="1"/>
    <col min="6153" max="6153" width="11.7109375" style="842" customWidth="1"/>
    <col min="6154" max="6156" width="9.140625" style="842"/>
    <col min="6157" max="6159" width="9.7109375" style="842" bestFit="1" customWidth="1"/>
    <col min="6160" max="6404" width="9.140625" style="842"/>
    <col min="6405" max="6405" width="12.28515625" style="842" customWidth="1"/>
    <col min="6406" max="6406" width="27.85546875" style="842" customWidth="1"/>
    <col min="6407" max="6407" width="4.42578125" style="842" customWidth="1"/>
    <col min="6408" max="6408" width="40" style="842" customWidth="1"/>
    <col min="6409" max="6409" width="11.7109375" style="842" customWidth="1"/>
    <col min="6410" max="6412" width="9.140625" style="842"/>
    <col min="6413" max="6415" width="9.7109375" style="842" bestFit="1" customWidth="1"/>
    <col min="6416" max="6660" width="9.140625" style="842"/>
    <col min="6661" max="6661" width="12.28515625" style="842" customWidth="1"/>
    <col min="6662" max="6662" width="27.85546875" style="842" customWidth="1"/>
    <col min="6663" max="6663" width="4.42578125" style="842" customWidth="1"/>
    <col min="6664" max="6664" width="40" style="842" customWidth="1"/>
    <col min="6665" max="6665" width="11.7109375" style="842" customWidth="1"/>
    <col min="6666" max="6668" width="9.140625" style="842"/>
    <col min="6669" max="6671" width="9.7109375" style="842" bestFit="1" customWidth="1"/>
    <col min="6672" max="6916" width="9.140625" style="842"/>
    <col min="6917" max="6917" width="12.28515625" style="842" customWidth="1"/>
    <col min="6918" max="6918" width="27.85546875" style="842" customWidth="1"/>
    <col min="6919" max="6919" width="4.42578125" style="842" customWidth="1"/>
    <col min="6920" max="6920" width="40" style="842" customWidth="1"/>
    <col min="6921" max="6921" width="11.7109375" style="842" customWidth="1"/>
    <col min="6922" max="6924" width="9.140625" style="842"/>
    <col min="6925" max="6927" width="9.7109375" style="842" bestFit="1" customWidth="1"/>
    <col min="6928" max="7172" width="9.140625" style="842"/>
    <col min="7173" max="7173" width="12.28515625" style="842" customWidth="1"/>
    <col min="7174" max="7174" width="27.85546875" style="842" customWidth="1"/>
    <col min="7175" max="7175" width="4.42578125" style="842" customWidth="1"/>
    <col min="7176" max="7176" width="40" style="842" customWidth="1"/>
    <col min="7177" max="7177" width="11.7109375" style="842" customWidth="1"/>
    <col min="7178" max="7180" width="9.140625" style="842"/>
    <col min="7181" max="7183" width="9.7109375" style="842" bestFit="1" customWidth="1"/>
    <col min="7184" max="7428" width="9.140625" style="842"/>
    <col min="7429" max="7429" width="12.28515625" style="842" customWidth="1"/>
    <col min="7430" max="7430" width="27.85546875" style="842" customWidth="1"/>
    <col min="7431" max="7431" width="4.42578125" style="842" customWidth="1"/>
    <col min="7432" max="7432" width="40" style="842" customWidth="1"/>
    <col min="7433" max="7433" width="11.7109375" style="842" customWidth="1"/>
    <col min="7434" max="7436" width="9.140625" style="842"/>
    <col min="7437" max="7439" width="9.7109375" style="842" bestFit="1" customWidth="1"/>
    <col min="7440" max="7684" width="9.140625" style="842"/>
    <col min="7685" max="7685" width="12.28515625" style="842" customWidth="1"/>
    <col min="7686" max="7686" width="27.85546875" style="842" customWidth="1"/>
    <col min="7687" max="7687" width="4.42578125" style="842" customWidth="1"/>
    <col min="7688" max="7688" width="40" style="842" customWidth="1"/>
    <col min="7689" max="7689" width="11.7109375" style="842" customWidth="1"/>
    <col min="7690" max="7692" width="9.140625" style="842"/>
    <col min="7693" max="7695" width="9.7109375" style="842" bestFit="1" customWidth="1"/>
    <col min="7696" max="7940" width="9.140625" style="842"/>
    <col min="7941" max="7941" width="12.28515625" style="842" customWidth="1"/>
    <col min="7942" max="7942" width="27.85546875" style="842" customWidth="1"/>
    <col min="7943" max="7943" width="4.42578125" style="842" customWidth="1"/>
    <col min="7944" max="7944" width="40" style="842" customWidth="1"/>
    <col min="7945" max="7945" width="11.7109375" style="842" customWidth="1"/>
    <col min="7946" max="7948" width="9.140625" style="842"/>
    <col min="7949" max="7951" width="9.7109375" style="842" bestFit="1" customWidth="1"/>
    <col min="7952" max="8196" width="9.140625" style="842"/>
    <col min="8197" max="8197" width="12.28515625" style="842" customWidth="1"/>
    <col min="8198" max="8198" width="27.85546875" style="842" customWidth="1"/>
    <col min="8199" max="8199" width="4.42578125" style="842" customWidth="1"/>
    <col min="8200" max="8200" width="40" style="842" customWidth="1"/>
    <col min="8201" max="8201" width="11.7109375" style="842" customWidth="1"/>
    <col min="8202" max="8204" width="9.140625" style="842"/>
    <col min="8205" max="8207" width="9.7109375" style="842" bestFit="1" customWidth="1"/>
    <col min="8208" max="8452" width="9.140625" style="842"/>
    <col min="8453" max="8453" width="12.28515625" style="842" customWidth="1"/>
    <col min="8454" max="8454" width="27.85546875" style="842" customWidth="1"/>
    <col min="8455" max="8455" width="4.42578125" style="842" customWidth="1"/>
    <col min="8456" max="8456" width="40" style="842" customWidth="1"/>
    <col min="8457" max="8457" width="11.7109375" style="842" customWidth="1"/>
    <col min="8458" max="8460" width="9.140625" style="842"/>
    <col min="8461" max="8463" width="9.7109375" style="842" bestFit="1" customWidth="1"/>
    <col min="8464" max="8708" width="9.140625" style="842"/>
    <col min="8709" max="8709" width="12.28515625" style="842" customWidth="1"/>
    <col min="8710" max="8710" width="27.85546875" style="842" customWidth="1"/>
    <col min="8711" max="8711" width="4.42578125" style="842" customWidth="1"/>
    <col min="8712" max="8712" width="40" style="842" customWidth="1"/>
    <col min="8713" max="8713" width="11.7109375" style="842" customWidth="1"/>
    <col min="8714" max="8716" width="9.140625" style="842"/>
    <col min="8717" max="8719" width="9.7109375" style="842" bestFit="1" customWidth="1"/>
    <col min="8720" max="8964" width="9.140625" style="842"/>
    <col min="8965" max="8965" width="12.28515625" style="842" customWidth="1"/>
    <col min="8966" max="8966" width="27.85546875" style="842" customWidth="1"/>
    <col min="8967" max="8967" width="4.42578125" style="842" customWidth="1"/>
    <col min="8968" max="8968" width="40" style="842" customWidth="1"/>
    <col min="8969" max="8969" width="11.7109375" style="842" customWidth="1"/>
    <col min="8970" max="8972" width="9.140625" style="842"/>
    <col min="8973" max="8975" width="9.7109375" style="842" bestFit="1" customWidth="1"/>
    <col min="8976" max="9220" width="9.140625" style="842"/>
    <col min="9221" max="9221" width="12.28515625" style="842" customWidth="1"/>
    <col min="9222" max="9222" width="27.85546875" style="842" customWidth="1"/>
    <col min="9223" max="9223" width="4.42578125" style="842" customWidth="1"/>
    <col min="9224" max="9224" width="40" style="842" customWidth="1"/>
    <col min="9225" max="9225" width="11.7109375" style="842" customWidth="1"/>
    <col min="9226" max="9228" width="9.140625" style="842"/>
    <col min="9229" max="9231" width="9.7109375" style="842" bestFit="1" customWidth="1"/>
    <col min="9232" max="9476" width="9.140625" style="842"/>
    <col min="9477" max="9477" width="12.28515625" style="842" customWidth="1"/>
    <col min="9478" max="9478" width="27.85546875" style="842" customWidth="1"/>
    <col min="9479" max="9479" width="4.42578125" style="842" customWidth="1"/>
    <col min="9480" max="9480" width="40" style="842" customWidth="1"/>
    <col min="9481" max="9481" width="11.7109375" style="842" customWidth="1"/>
    <col min="9482" max="9484" width="9.140625" style="842"/>
    <col min="9485" max="9487" width="9.7109375" style="842" bestFit="1" customWidth="1"/>
    <col min="9488" max="9732" width="9.140625" style="842"/>
    <col min="9733" max="9733" width="12.28515625" style="842" customWidth="1"/>
    <col min="9734" max="9734" width="27.85546875" style="842" customWidth="1"/>
    <col min="9735" max="9735" width="4.42578125" style="842" customWidth="1"/>
    <col min="9736" max="9736" width="40" style="842" customWidth="1"/>
    <col min="9737" max="9737" width="11.7109375" style="842" customWidth="1"/>
    <col min="9738" max="9740" width="9.140625" style="842"/>
    <col min="9741" max="9743" width="9.7109375" style="842" bestFit="1" customWidth="1"/>
    <col min="9744" max="9988" width="9.140625" style="842"/>
    <col min="9989" max="9989" width="12.28515625" style="842" customWidth="1"/>
    <col min="9990" max="9990" width="27.85546875" style="842" customWidth="1"/>
    <col min="9991" max="9991" width="4.42578125" style="842" customWidth="1"/>
    <col min="9992" max="9992" width="40" style="842" customWidth="1"/>
    <col min="9993" max="9993" width="11.7109375" style="842" customWidth="1"/>
    <col min="9994" max="9996" width="9.140625" style="842"/>
    <col min="9997" max="9999" width="9.7109375" style="842" bestFit="1" customWidth="1"/>
    <col min="10000" max="10244" width="9.140625" style="842"/>
    <col min="10245" max="10245" width="12.28515625" style="842" customWidth="1"/>
    <col min="10246" max="10246" width="27.85546875" style="842" customWidth="1"/>
    <col min="10247" max="10247" width="4.42578125" style="842" customWidth="1"/>
    <col min="10248" max="10248" width="40" style="842" customWidth="1"/>
    <col min="10249" max="10249" width="11.7109375" style="842" customWidth="1"/>
    <col min="10250" max="10252" width="9.140625" style="842"/>
    <col min="10253" max="10255" width="9.7109375" style="842" bestFit="1" customWidth="1"/>
    <col min="10256" max="10500" width="9.140625" style="842"/>
    <col min="10501" max="10501" width="12.28515625" style="842" customWidth="1"/>
    <col min="10502" max="10502" width="27.85546875" style="842" customWidth="1"/>
    <col min="10503" max="10503" width="4.42578125" style="842" customWidth="1"/>
    <col min="10504" max="10504" width="40" style="842" customWidth="1"/>
    <col min="10505" max="10505" width="11.7109375" style="842" customWidth="1"/>
    <col min="10506" max="10508" width="9.140625" style="842"/>
    <col min="10509" max="10511" width="9.7109375" style="842" bestFit="1" customWidth="1"/>
    <col min="10512" max="10756" width="9.140625" style="842"/>
    <col min="10757" max="10757" width="12.28515625" style="842" customWidth="1"/>
    <col min="10758" max="10758" width="27.85546875" style="842" customWidth="1"/>
    <col min="10759" max="10759" width="4.42578125" style="842" customWidth="1"/>
    <col min="10760" max="10760" width="40" style="842" customWidth="1"/>
    <col min="10761" max="10761" width="11.7109375" style="842" customWidth="1"/>
    <col min="10762" max="10764" width="9.140625" style="842"/>
    <col min="10765" max="10767" width="9.7109375" style="842" bestFit="1" customWidth="1"/>
    <col min="10768" max="11012" width="9.140625" style="842"/>
    <col min="11013" max="11013" width="12.28515625" style="842" customWidth="1"/>
    <col min="11014" max="11014" width="27.85546875" style="842" customWidth="1"/>
    <col min="11015" max="11015" width="4.42578125" style="842" customWidth="1"/>
    <col min="11016" max="11016" width="40" style="842" customWidth="1"/>
    <col min="11017" max="11017" width="11.7109375" style="842" customWidth="1"/>
    <col min="11018" max="11020" width="9.140625" style="842"/>
    <col min="11021" max="11023" width="9.7109375" style="842" bestFit="1" customWidth="1"/>
    <col min="11024" max="11268" width="9.140625" style="842"/>
    <col min="11269" max="11269" width="12.28515625" style="842" customWidth="1"/>
    <col min="11270" max="11270" width="27.85546875" style="842" customWidth="1"/>
    <col min="11271" max="11271" width="4.42578125" style="842" customWidth="1"/>
    <col min="11272" max="11272" width="40" style="842" customWidth="1"/>
    <col min="11273" max="11273" width="11.7109375" style="842" customWidth="1"/>
    <col min="11274" max="11276" width="9.140625" style="842"/>
    <col min="11277" max="11279" width="9.7109375" style="842" bestFit="1" customWidth="1"/>
    <col min="11280" max="11524" width="9.140625" style="842"/>
    <col min="11525" max="11525" width="12.28515625" style="842" customWidth="1"/>
    <col min="11526" max="11526" width="27.85546875" style="842" customWidth="1"/>
    <col min="11527" max="11527" width="4.42578125" style="842" customWidth="1"/>
    <col min="11528" max="11528" width="40" style="842" customWidth="1"/>
    <col min="11529" max="11529" width="11.7109375" style="842" customWidth="1"/>
    <col min="11530" max="11532" width="9.140625" style="842"/>
    <col min="11533" max="11535" width="9.7109375" style="842" bestFit="1" customWidth="1"/>
    <col min="11536" max="11780" width="9.140625" style="842"/>
    <col min="11781" max="11781" width="12.28515625" style="842" customWidth="1"/>
    <col min="11782" max="11782" width="27.85546875" style="842" customWidth="1"/>
    <col min="11783" max="11783" width="4.42578125" style="842" customWidth="1"/>
    <col min="11784" max="11784" width="40" style="842" customWidth="1"/>
    <col min="11785" max="11785" width="11.7109375" style="842" customWidth="1"/>
    <col min="11786" max="11788" width="9.140625" style="842"/>
    <col min="11789" max="11791" width="9.7109375" style="842" bestFit="1" customWidth="1"/>
    <col min="11792" max="12036" width="9.140625" style="842"/>
    <col min="12037" max="12037" width="12.28515625" style="842" customWidth="1"/>
    <col min="12038" max="12038" width="27.85546875" style="842" customWidth="1"/>
    <col min="12039" max="12039" width="4.42578125" style="842" customWidth="1"/>
    <col min="12040" max="12040" width="40" style="842" customWidth="1"/>
    <col min="12041" max="12041" width="11.7109375" style="842" customWidth="1"/>
    <col min="12042" max="12044" width="9.140625" style="842"/>
    <col min="12045" max="12047" width="9.7109375" style="842" bestFit="1" customWidth="1"/>
    <col min="12048" max="12292" width="9.140625" style="842"/>
    <col min="12293" max="12293" width="12.28515625" style="842" customWidth="1"/>
    <col min="12294" max="12294" width="27.85546875" style="842" customWidth="1"/>
    <col min="12295" max="12295" width="4.42578125" style="842" customWidth="1"/>
    <col min="12296" max="12296" width="40" style="842" customWidth="1"/>
    <col min="12297" max="12297" width="11.7109375" style="842" customWidth="1"/>
    <col min="12298" max="12300" width="9.140625" style="842"/>
    <col min="12301" max="12303" width="9.7109375" style="842" bestFit="1" customWidth="1"/>
    <col min="12304" max="12548" width="9.140625" style="842"/>
    <col min="12549" max="12549" width="12.28515625" style="842" customWidth="1"/>
    <col min="12550" max="12550" width="27.85546875" style="842" customWidth="1"/>
    <col min="12551" max="12551" width="4.42578125" style="842" customWidth="1"/>
    <col min="12552" max="12552" width="40" style="842" customWidth="1"/>
    <col min="12553" max="12553" width="11.7109375" style="842" customWidth="1"/>
    <col min="12554" max="12556" width="9.140625" style="842"/>
    <col min="12557" max="12559" width="9.7109375" style="842" bestFit="1" customWidth="1"/>
    <col min="12560" max="12804" width="9.140625" style="842"/>
    <col min="12805" max="12805" width="12.28515625" style="842" customWidth="1"/>
    <col min="12806" max="12806" width="27.85546875" style="842" customWidth="1"/>
    <col min="12807" max="12807" width="4.42578125" style="842" customWidth="1"/>
    <col min="12808" max="12808" width="40" style="842" customWidth="1"/>
    <col min="12809" max="12809" width="11.7109375" style="842" customWidth="1"/>
    <col min="12810" max="12812" width="9.140625" style="842"/>
    <col min="12813" max="12815" width="9.7109375" style="842" bestFit="1" customWidth="1"/>
    <col min="12816" max="13060" width="9.140625" style="842"/>
    <col min="13061" max="13061" width="12.28515625" style="842" customWidth="1"/>
    <col min="13062" max="13062" width="27.85546875" style="842" customWidth="1"/>
    <col min="13063" max="13063" width="4.42578125" style="842" customWidth="1"/>
    <col min="13064" max="13064" width="40" style="842" customWidth="1"/>
    <col min="13065" max="13065" width="11.7109375" style="842" customWidth="1"/>
    <col min="13066" max="13068" width="9.140625" style="842"/>
    <col min="13069" max="13071" width="9.7109375" style="842" bestFit="1" customWidth="1"/>
    <col min="13072" max="13316" width="9.140625" style="842"/>
    <col min="13317" max="13317" width="12.28515625" style="842" customWidth="1"/>
    <col min="13318" max="13318" width="27.85546875" style="842" customWidth="1"/>
    <col min="13319" max="13319" width="4.42578125" style="842" customWidth="1"/>
    <col min="13320" max="13320" width="40" style="842" customWidth="1"/>
    <col min="13321" max="13321" width="11.7109375" style="842" customWidth="1"/>
    <col min="13322" max="13324" width="9.140625" style="842"/>
    <col min="13325" max="13327" width="9.7109375" style="842" bestFit="1" customWidth="1"/>
    <col min="13328" max="13572" width="9.140625" style="842"/>
    <col min="13573" max="13573" width="12.28515625" style="842" customWidth="1"/>
    <col min="13574" max="13574" width="27.85546875" style="842" customWidth="1"/>
    <col min="13575" max="13575" width="4.42578125" style="842" customWidth="1"/>
    <col min="13576" max="13576" width="40" style="842" customWidth="1"/>
    <col min="13577" max="13577" width="11.7109375" style="842" customWidth="1"/>
    <col min="13578" max="13580" width="9.140625" style="842"/>
    <col min="13581" max="13583" width="9.7109375" style="842" bestFit="1" customWidth="1"/>
    <col min="13584" max="13828" width="9.140625" style="842"/>
    <col min="13829" max="13829" width="12.28515625" style="842" customWidth="1"/>
    <col min="13830" max="13830" width="27.85546875" style="842" customWidth="1"/>
    <col min="13831" max="13831" width="4.42578125" style="842" customWidth="1"/>
    <col min="13832" max="13832" width="40" style="842" customWidth="1"/>
    <col min="13833" max="13833" width="11.7109375" style="842" customWidth="1"/>
    <col min="13834" max="13836" width="9.140625" style="842"/>
    <col min="13837" max="13839" width="9.7109375" style="842" bestFit="1" customWidth="1"/>
    <col min="13840" max="14084" width="9.140625" style="842"/>
    <col min="14085" max="14085" width="12.28515625" style="842" customWidth="1"/>
    <col min="14086" max="14086" width="27.85546875" style="842" customWidth="1"/>
    <col min="14087" max="14087" width="4.42578125" style="842" customWidth="1"/>
    <col min="14088" max="14088" width="40" style="842" customWidth="1"/>
    <col min="14089" max="14089" width="11.7109375" style="842" customWidth="1"/>
    <col min="14090" max="14092" width="9.140625" style="842"/>
    <col min="14093" max="14095" width="9.7109375" style="842" bestFit="1" customWidth="1"/>
    <col min="14096" max="14340" width="9.140625" style="842"/>
    <col min="14341" max="14341" width="12.28515625" style="842" customWidth="1"/>
    <col min="14342" max="14342" width="27.85546875" style="842" customWidth="1"/>
    <col min="14343" max="14343" width="4.42578125" style="842" customWidth="1"/>
    <col min="14344" max="14344" width="40" style="842" customWidth="1"/>
    <col min="14345" max="14345" width="11.7109375" style="842" customWidth="1"/>
    <col min="14346" max="14348" width="9.140625" style="842"/>
    <col min="14349" max="14351" width="9.7109375" style="842" bestFit="1" customWidth="1"/>
    <col min="14352" max="14596" width="9.140625" style="842"/>
    <col min="14597" max="14597" width="12.28515625" style="842" customWidth="1"/>
    <col min="14598" max="14598" width="27.85546875" style="842" customWidth="1"/>
    <col min="14599" max="14599" width="4.42578125" style="842" customWidth="1"/>
    <col min="14600" max="14600" width="40" style="842" customWidth="1"/>
    <col min="14601" max="14601" width="11.7109375" style="842" customWidth="1"/>
    <col min="14602" max="14604" width="9.140625" style="842"/>
    <col min="14605" max="14607" width="9.7109375" style="842" bestFit="1" customWidth="1"/>
    <col min="14608" max="14852" width="9.140625" style="842"/>
    <col min="14853" max="14853" width="12.28515625" style="842" customWidth="1"/>
    <col min="14854" max="14854" width="27.85546875" style="842" customWidth="1"/>
    <col min="14855" max="14855" width="4.42578125" style="842" customWidth="1"/>
    <col min="14856" max="14856" width="40" style="842" customWidth="1"/>
    <col min="14857" max="14857" width="11.7109375" style="842" customWidth="1"/>
    <col min="14858" max="14860" width="9.140625" style="842"/>
    <col min="14861" max="14863" width="9.7109375" style="842" bestFit="1" customWidth="1"/>
    <col min="14864" max="15108" width="9.140625" style="842"/>
    <col min="15109" max="15109" width="12.28515625" style="842" customWidth="1"/>
    <col min="15110" max="15110" width="27.85546875" style="842" customWidth="1"/>
    <col min="15111" max="15111" width="4.42578125" style="842" customWidth="1"/>
    <col min="15112" max="15112" width="40" style="842" customWidth="1"/>
    <col min="15113" max="15113" width="11.7109375" style="842" customWidth="1"/>
    <col min="15114" max="15116" width="9.140625" style="842"/>
    <col min="15117" max="15119" width="9.7109375" style="842" bestFit="1" customWidth="1"/>
    <col min="15120" max="15364" width="9.140625" style="842"/>
    <col min="15365" max="15365" width="12.28515625" style="842" customWidth="1"/>
    <col min="15366" max="15366" width="27.85546875" style="842" customWidth="1"/>
    <col min="15367" max="15367" width="4.42578125" style="842" customWidth="1"/>
    <col min="15368" max="15368" width="40" style="842" customWidth="1"/>
    <col min="15369" max="15369" width="11.7109375" style="842" customWidth="1"/>
    <col min="15370" max="15372" width="9.140625" style="842"/>
    <col min="15373" max="15375" width="9.7109375" style="842" bestFit="1" customWidth="1"/>
    <col min="15376" max="15620" width="9.140625" style="842"/>
    <col min="15621" max="15621" width="12.28515625" style="842" customWidth="1"/>
    <col min="15622" max="15622" width="27.85546875" style="842" customWidth="1"/>
    <col min="15623" max="15623" width="4.42578125" style="842" customWidth="1"/>
    <col min="15624" max="15624" width="40" style="842" customWidth="1"/>
    <col min="15625" max="15625" width="11.7109375" style="842" customWidth="1"/>
    <col min="15626" max="15628" width="9.140625" style="842"/>
    <col min="15629" max="15631" width="9.7109375" style="842" bestFit="1" customWidth="1"/>
    <col min="15632" max="15876" width="9.140625" style="842"/>
    <col min="15877" max="15877" width="12.28515625" style="842" customWidth="1"/>
    <col min="15878" max="15878" width="27.85546875" style="842" customWidth="1"/>
    <col min="15879" max="15879" width="4.42578125" style="842" customWidth="1"/>
    <col min="15880" max="15880" width="40" style="842" customWidth="1"/>
    <col min="15881" max="15881" width="11.7109375" style="842" customWidth="1"/>
    <col min="15882" max="15884" width="9.140625" style="842"/>
    <col min="15885" max="15887" width="9.7109375" style="842" bestFit="1" customWidth="1"/>
    <col min="15888" max="16132" width="9.140625" style="842"/>
    <col min="16133" max="16133" width="12.28515625" style="842" customWidth="1"/>
    <col min="16134" max="16134" width="27.85546875" style="842" customWidth="1"/>
    <col min="16135" max="16135" width="4.42578125" style="842" customWidth="1"/>
    <col min="16136" max="16136" width="40" style="842" customWidth="1"/>
    <col min="16137" max="16137" width="11.7109375" style="842" customWidth="1"/>
    <col min="16138" max="16140" width="9.140625" style="842"/>
    <col min="16141" max="16143" width="9.7109375" style="842" bestFit="1" customWidth="1"/>
    <col min="16144" max="16384" width="9.140625" style="842"/>
  </cols>
  <sheetData>
    <row r="1" spans="1:35" ht="28.5" customHeight="1" x14ac:dyDescent="0.2">
      <c r="A1" s="1735" t="s">
        <v>480</v>
      </c>
      <c r="B1" s="1735"/>
      <c r="C1" s="1735"/>
      <c r="D1" s="1735"/>
      <c r="E1" s="1735"/>
      <c r="F1" s="1735"/>
      <c r="G1" s="1735"/>
      <c r="H1" s="1735"/>
      <c r="I1" s="1735"/>
      <c r="J1" s="1735"/>
      <c r="K1" s="1735"/>
      <c r="L1" s="1735"/>
      <c r="M1" s="1735"/>
      <c r="N1" s="1735"/>
      <c r="O1" s="1735"/>
      <c r="P1" s="1735"/>
      <c r="Q1" s="1735"/>
      <c r="R1" s="841"/>
      <c r="S1" s="956"/>
      <c r="T1" s="956"/>
      <c r="U1" s="956"/>
      <c r="V1" s="956"/>
      <c r="W1" s="956"/>
      <c r="X1" s="956"/>
      <c r="Y1" s="956"/>
      <c r="Z1" s="956"/>
      <c r="AA1" s="956"/>
      <c r="AB1" s="956"/>
      <c r="AC1" s="956"/>
      <c r="AD1" s="956"/>
      <c r="AE1" s="956"/>
      <c r="AF1" s="956"/>
      <c r="AG1" s="956"/>
      <c r="AH1" s="956"/>
      <c r="AI1" s="956"/>
    </row>
    <row r="2" spans="1:35" ht="12.75" customHeight="1" x14ac:dyDescent="0.2">
      <c r="A2" s="1736"/>
      <c r="B2" s="1736"/>
      <c r="C2" s="1736"/>
      <c r="D2" s="1736"/>
      <c r="E2" s="1736"/>
      <c r="F2" s="1736"/>
      <c r="G2" s="1736"/>
      <c r="H2" s="1736"/>
      <c r="I2" s="1736"/>
      <c r="J2" s="1736"/>
      <c r="K2" s="1736"/>
      <c r="L2" s="1736"/>
      <c r="M2" s="843"/>
      <c r="N2" s="844"/>
      <c r="O2" s="844"/>
      <c r="P2" s="844"/>
      <c r="Q2" s="841"/>
      <c r="R2" s="841"/>
      <c r="S2" s="956"/>
      <c r="T2" s="956"/>
      <c r="U2" s="956"/>
    </row>
    <row r="3" spans="1:35" ht="24.75" customHeight="1" x14ac:dyDescent="0.2">
      <c r="A3" s="1737" t="s">
        <v>481</v>
      </c>
      <c r="B3" s="1737"/>
      <c r="C3" s="1737"/>
      <c r="D3" s="1737"/>
      <c r="E3" s="1737"/>
      <c r="F3" s="1737"/>
      <c r="G3" s="1737"/>
      <c r="H3" s="1737"/>
      <c r="I3" s="1737"/>
      <c r="J3" s="1737"/>
      <c r="K3" s="1737"/>
      <c r="L3" s="1737"/>
      <c r="M3" s="1737"/>
      <c r="N3" s="1737"/>
      <c r="O3" s="1737"/>
      <c r="P3" s="1737"/>
      <c r="Q3" s="1737"/>
      <c r="R3" s="841"/>
      <c r="S3" s="956"/>
      <c r="T3" s="956"/>
      <c r="U3" s="956"/>
      <c r="V3" s="956"/>
      <c r="W3" s="956"/>
      <c r="X3" s="956"/>
      <c r="Y3" s="956"/>
      <c r="Z3" s="956"/>
      <c r="AA3" s="956"/>
      <c r="AB3" s="956"/>
      <c r="AC3" s="956"/>
      <c r="AD3" s="956"/>
      <c r="AE3" s="956"/>
      <c r="AF3" s="956"/>
      <c r="AG3" s="956"/>
      <c r="AH3" s="956"/>
      <c r="AI3" s="956"/>
    </row>
    <row r="4" spans="1:35" x14ac:dyDescent="0.2">
      <c r="A4" s="1738" t="s">
        <v>482</v>
      </c>
      <c r="B4" s="845"/>
      <c r="C4" s="845"/>
      <c r="D4" s="845"/>
      <c r="E4" s="1739" t="s">
        <v>483</v>
      </c>
      <c r="F4" s="846" t="s">
        <v>484</v>
      </c>
      <c r="G4" s="1741" t="s">
        <v>276</v>
      </c>
      <c r="H4" s="1741" t="s">
        <v>485</v>
      </c>
      <c r="I4" s="1741" t="s">
        <v>486</v>
      </c>
      <c r="J4" s="1741"/>
      <c r="K4" s="1741"/>
      <c r="L4" s="1741"/>
      <c r="M4" s="1742" t="s">
        <v>485</v>
      </c>
      <c r="N4" s="1743" t="s">
        <v>487</v>
      </c>
      <c r="O4" s="1743"/>
      <c r="P4" s="1743"/>
      <c r="Q4" s="1743"/>
      <c r="R4" s="1743"/>
    </row>
    <row r="5" spans="1:35" x14ac:dyDescent="0.2">
      <c r="A5" s="1738"/>
      <c r="B5" s="845"/>
      <c r="C5" s="845"/>
      <c r="D5" s="845"/>
      <c r="E5" s="1740"/>
      <c r="F5" s="846" t="s">
        <v>324</v>
      </c>
      <c r="G5" s="1741"/>
      <c r="H5" s="1741"/>
      <c r="I5" s="846" t="s">
        <v>488</v>
      </c>
      <c r="J5" s="846" t="s">
        <v>489</v>
      </c>
      <c r="K5" s="846" t="s">
        <v>490</v>
      </c>
      <c r="L5" s="846" t="s">
        <v>491</v>
      </c>
      <c r="M5" s="1742"/>
      <c r="N5" s="847" t="s">
        <v>488</v>
      </c>
      <c r="O5" s="847" t="s">
        <v>489</v>
      </c>
      <c r="P5" s="847" t="s">
        <v>490</v>
      </c>
      <c r="Q5" s="847" t="s">
        <v>491</v>
      </c>
      <c r="R5" s="847"/>
    </row>
    <row r="6" spans="1:35" ht="12" customHeight="1" x14ac:dyDescent="0.2">
      <c r="A6" s="1729" t="s">
        <v>492</v>
      </c>
      <c r="B6" s="848"/>
      <c r="C6" s="848"/>
      <c r="D6" s="848"/>
      <c r="E6" s="1730" t="s">
        <v>493</v>
      </c>
      <c r="F6" s="1730"/>
      <c r="G6" s="1730"/>
      <c r="H6" s="1730"/>
      <c r="I6" s="1730"/>
      <c r="J6" s="1730"/>
      <c r="K6" s="1730"/>
      <c r="L6" s="1730"/>
      <c r="M6" s="1730"/>
      <c r="N6" s="1730"/>
      <c r="O6" s="1730"/>
      <c r="P6" s="1730"/>
      <c r="Q6" s="1730"/>
      <c r="R6" s="1730"/>
    </row>
    <row r="7" spans="1:35" ht="2.25" customHeight="1" x14ac:dyDescent="0.2">
      <c r="A7" s="1729"/>
      <c r="B7" s="848"/>
      <c r="C7" s="848"/>
      <c r="D7" s="848"/>
      <c r="E7" s="1730"/>
      <c r="F7" s="1730"/>
      <c r="G7" s="1730"/>
      <c r="H7" s="1730"/>
      <c r="I7" s="1730"/>
      <c r="J7" s="1730"/>
      <c r="K7" s="1730"/>
      <c r="L7" s="1730"/>
      <c r="M7" s="1730"/>
      <c r="N7" s="1730"/>
      <c r="O7" s="1730"/>
      <c r="P7" s="1730"/>
      <c r="Q7" s="1730"/>
      <c r="R7" s="1730"/>
    </row>
    <row r="8" spans="1:35" ht="12.75" customHeight="1" x14ac:dyDescent="0.2">
      <c r="A8" s="1731" t="s">
        <v>107</v>
      </c>
      <c r="B8" s="849"/>
      <c r="C8" s="849"/>
      <c r="D8" s="849"/>
      <c r="E8" s="1733" t="s">
        <v>494</v>
      </c>
      <c r="F8" s="850">
        <v>1</v>
      </c>
      <c r="G8" s="850" t="s">
        <v>495</v>
      </c>
      <c r="H8" s="850"/>
      <c r="I8" s="850"/>
      <c r="J8" s="850"/>
      <c r="K8" s="850"/>
      <c r="L8" s="850"/>
      <c r="M8" s="851">
        <v>32100</v>
      </c>
      <c r="N8" s="850"/>
      <c r="O8" s="850"/>
      <c r="P8" s="850"/>
      <c r="Q8" s="850"/>
      <c r="R8" s="850"/>
    </row>
    <row r="9" spans="1:35" ht="12.75" customHeight="1" x14ac:dyDescent="0.2">
      <c r="A9" s="1732"/>
      <c r="B9" s="849"/>
      <c r="C9" s="849"/>
      <c r="D9" s="849"/>
      <c r="E9" s="1734"/>
      <c r="F9" s="850">
        <v>2</v>
      </c>
      <c r="G9" s="850" t="s">
        <v>496</v>
      </c>
      <c r="H9" s="850"/>
      <c r="I9" s="850"/>
      <c r="J9" s="850"/>
      <c r="K9" s="850"/>
      <c r="L9" s="850"/>
      <c r="M9" s="851">
        <v>20000</v>
      </c>
      <c r="N9" s="850"/>
      <c r="O9" s="850"/>
      <c r="P9" s="850"/>
      <c r="Q9" s="850"/>
      <c r="R9" s="850"/>
    </row>
    <row r="10" spans="1:35" ht="12.75" customHeight="1" x14ac:dyDescent="0.2">
      <c r="A10" s="1732"/>
      <c r="B10" s="952"/>
      <c r="C10" s="952"/>
      <c r="D10" s="952"/>
      <c r="E10" s="1734"/>
      <c r="F10" s="954">
        <v>3</v>
      </c>
      <c r="G10" s="954" t="s">
        <v>497</v>
      </c>
      <c r="H10" s="954"/>
      <c r="I10" s="954"/>
      <c r="J10" s="954"/>
      <c r="K10" s="954"/>
      <c r="L10" s="954"/>
      <c r="M10" s="852">
        <v>2000</v>
      </c>
      <c r="N10" s="954"/>
      <c r="O10" s="954"/>
      <c r="P10" s="954"/>
      <c r="Q10" s="954"/>
      <c r="R10" s="850"/>
    </row>
    <row r="11" spans="1:35" ht="35.25" customHeight="1" x14ac:dyDescent="0.2">
      <c r="A11" s="953"/>
      <c r="B11" s="952"/>
      <c r="C11" s="952"/>
      <c r="D11" s="952"/>
      <c r="E11" s="955"/>
      <c r="F11" s="954">
        <v>4</v>
      </c>
      <c r="G11" s="954" t="s">
        <v>498</v>
      </c>
      <c r="H11" s="954"/>
      <c r="I11" s="954"/>
      <c r="J11" s="954"/>
      <c r="K11" s="954"/>
      <c r="L11" s="954"/>
      <c r="M11" s="852">
        <v>2000</v>
      </c>
      <c r="N11" s="954"/>
      <c r="O11" s="954"/>
      <c r="P11" s="954"/>
      <c r="Q11" s="954"/>
      <c r="R11" s="850"/>
    </row>
    <row r="12" spans="1:35" ht="13.5" customHeight="1" x14ac:dyDescent="0.2">
      <c r="A12" s="1728" t="s">
        <v>499</v>
      </c>
      <c r="B12" s="1728"/>
      <c r="C12" s="1728"/>
      <c r="D12" s="1728"/>
      <c r="E12" s="1728"/>
      <c r="F12" s="1728"/>
      <c r="G12" s="1728"/>
      <c r="H12" s="853"/>
      <c r="I12" s="853"/>
      <c r="J12" s="853"/>
      <c r="K12" s="853"/>
      <c r="L12" s="853"/>
      <c r="M12" s="854">
        <v>56100</v>
      </c>
      <c r="N12" s="853"/>
      <c r="O12" s="853"/>
      <c r="P12" s="853"/>
      <c r="Q12" s="855"/>
      <c r="R12" s="850"/>
    </row>
    <row r="13" spans="1:35" x14ac:dyDescent="0.2">
      <c r="A13" s="1709" t="s">
        <v>25</v>
      </c>
      <c r="B13" s="856"/>
      <c r="C13" s="856"/>
      <c r="D13" s="856"/>
      <c r="E13" s="1698" t="s">
        <v>500</v>
      </c>
      <c r="F13" s="857" t="s">
        <v>250</v>
      </c>
      <c r="G13" s="857" t="s">
        <v>501</v>
      </c>
      <c r="H13" s="858">
        <v>1700</v>
      </c>
      <c r="I13" s="858"/>
      <c r="J13" s="858"/>
      <c r="K13" s="858"/>
      <c r="L13" s="858"/>
      <c r="M13" s="859">
        <v>600</v>
      </c>
      <c r="N13" s="860"/>
      <c r="O13" s="860"/>
      <c r="P13" s="860"/>
      <c r="Q13" s="860"/>
      <c r="R13" s="860"/>
    </row>
    <row r="14" spans="1:35" x14ac:dyDescent="0.2">
      <c r="A14" s="1709"/>
      <c r="B14" s="856"/>
      <c r="C14" s="856"/>
      <c r="D14" s="856"/>
      <c r="E14" s="1698"/>
      <c r="F14" s="857" t="s">
        <v>257</v>
      </c>
      <c r="G14" s="857" t="s">
        <v>254</v>
      </c>
      <c r="H14" s="858">
        <v>2750</v>
      </c>
      <c r="I14" s="858"/>
      <c r="J14" s="858"/>
      <c r="K14" s="858"/>
      <c r="L14" s="858"/>
      <c r="M14" s="859">
        <v>1100</v>
      </c>
      <c r="N14" s="860"/>
      <c r="O14" s="860"/>
      <c r="P14" s="860"/>
      <c r="Q14" s="860"/>
      <c r="R14" s="860"/>
    </row>
    <row r="15" spans="1:35" x14ac:dyDescent="0.2">
      <c r="A15" s="1709"/>
      <c r="B15" s="856"/>
      <c r="C15" s="856"/>
      <c r="D15" s="856"/>
      <c r="E15" s="1698"/>
      <c r="F15" s="857" t="s">
        <v>263</v>
      </c>
      <c r="G15" s="857" t="s">
        <v>502</v>
      </c>
      <c r="H15" s="858">
        <v>2000</v>
      </c>
      <c r="I15" s="858"/>
      <c r="J15" s="858"/>
      <c r="K15" s="858"/>
      <c r="L15" s="858"/>
      <c r="M15" s="859">
        <v>300</v>
      </c>
      <c r="N15" s="860"/>
      <c r="O15" s="860"/>
      <c r="P15" s="860"/>
      <c r="Q15" s="860"/>
      <c r="R15" s="860"/>
    </row>
    <row r="16" spans="1:35" x14ac:dyDescent="0.2">
      <c r="A16" s="1709"/>
      <c r="B16" s="856"/>
      <c r="C16" s="856"/>
      <c r="D16" s="856"/>
      <c r="E16" s="1698"/>
      <c r="F16" s="857" t="s">
        <v>270</v>
      </c>
      <c r="G16" s="857" t="s">
        <v>497</v>
      </c>
      <c r="H16" s="858">
        <v>1500</v>
      </c>
      <c r="I16" s="858"/>
      <c r="J16" s="858"/>
      <c r="K16" s="858"/>
      <c r="L16" s="858"/>
      <c r="M16" s="859">
        <v>400</v>
      </c>
      <c r="N16" s="860"/>
      <c r="O16" s="860"/>
      <c r="P16" s="860"/>
      <c r="Q16" s="860"/>
      <c r="R16" s="860"/>
    </row>
    <row r="17" spans="1:18" x14ac:dyDescent="0.2">
      <c r="A17" s="1709"/>
      <c r="B17" s="856"/>
      <c r="C17" s="856"/>
      <c r="D17" s="856"/>
      <c r="E17" s="1698"/>
      <c r="F17" s="857" t="s">
        <v>273</v>
      </c>
      <c r="G17" s="857" t="s">
        <v>503</v>
      </c>
      <c r="H17" s="858">
        <v>10500</v>
      </c>
      <c r="I17" s="858"/>
      <c r="J17" s="858"/>
      <c r="K17" s="858"/>
      <c r="L17" s="858"/>
      <c r="M17" s="859">
        <v>6300</v>
      </c>
      <c r="N17" s="860"/>
      <c r="O17" s="860"/>
      <c r="P17" s="860"/>
      <c r="Q17" s="860"/>
      <c r="R17" s="860"/>
    </row>
    <row r="18" spans="1:18" x14ac:dyDescent="0.2">
      <c r="A18" s="1709"/>
      <c r="B18" s="856"/>
      <c r="C18" s="856"/>
      <c r="D18" s="856"/>
      <c r="E18" s="1698"/>
      <c r="F18" s="857" t="s">
        <v>359</v>
      </c>
      <c r="G18" s="857" t="s">
        <v>504</v>
      </c>
      <c r="H18" s="858">
        <v>12000</v>
      </c>
      <c r="I18" s="858"/>
      <c r="J18" s="858"/>
      <c r="K18" s="858"/>
      <c r="L18" s="858"/>
      <c r="M18" s="859">
        <v>3000</v>
      </c>
      <c r="N18" s="860"/>
      <c r="O18" s="860"/>
      <c r="P18" s="860"/>
      <c r="Q18" s="860"/>
      <c r="R18" s="860"/>
    </row>
    <row r="19" spans="1:18" x14ac:dyDescent="0.2">
      <c r="A19" s="1709"/>
      <c r="B19" s="856"/>
      <c r="C19" s="856"/>
      <c r="D19" s="856"/>
      <c r="E19" s="1698"/>
      <c r="F19" s="857" t="s">
        <v>385</v>
      </c>
      <c r="G19" s="857" t="s">
        <v>505</v>
      </c>
      <c r="H19" s="858">
        <v>400</v>
      </c>
      <c r="I19" s="858"/>
      <c r="J19" s="858"/>
      <c r="K19" s="858"/>
      <c r="L19" s="858"/>
      <c r="M19" s="859">
        <v>5000</v>
      </c>
      <c r="N19" s="860"/>
      <c r="O19" s="860"/>
      <c r="P19" s="860"/>
      <c r="Q19" s="860"/>
      <c r="R19" s="860"/>
    </row>
    <row r="20" spans="1:18" x14ac:dyDescent="0.2">
      <c r="A20" s="1709"/>
      <c r="B20" s="856"/>
      <c r="C20" s="856"/>
      <c r="D20" s="856"/>
      <c r="E20" s="1698"/>
      <c r="F20" s="857">
        <v>8</v>
      </c>
      <c r="G20" s="857" t="s">
        <v>506</v>
      </c>
      <c r="H20" s="858"/>
      <c r="I20" s="858"/>
      <c r="J20" s="858"/>
      <c r="K20" s="858"/>
      <c r="L20" s="858"/>
      <c r="M20" s="859">
        <v>2000</v>
      </c>
      <c r="N20" s="860"/>
      <c r="O20" s="860"/>
      <c r="P20" s="860"/>
      <c r="Q20" s="860"/>
      <c r="R20" s="860"/>
    </row>
    <row r="21" spans="1:18" x14ac:dyDescent="0.2">
      <c r="A21" s="1709"/>
      <c r="B21" s="856"/>
      <c r="C21" s="856"/>
      <c r="D21" s="856"/>
      <c r="E21" s="1698"/>
      <c r="F21" s="857">
        <v>9</v>
      </c>
      <c r="G21" s="857" t="s">
        <v>507</v>
      </c>
      <c r="H21" s="858">
        <v>13150</v>
      </c>
      <c r="I21" s="858"/>
      <c r="J21" s="858"/>
      <c r="K21" s="858"/>
      <c r="L21" s="858"/>
      <c r="M21" s="859">
        <v>8300</v>
      </c>
      <c r="N21" s="860"/>
      <c r="O21" s="860"/>
      <c r="P21" s="860"/>
      <c r="Q21" s="860"/>
      <c r="R21" s="860"/>
    </row>
    <row r="22" spans="1:18" ht="12" customHeight="1" x14ac:dyDescent="0.2">
      <c r="A22" s="1682" t="s">
        <v>499</v>
      </c>
      <c r="B22" s="1682"/>
      <c r="C22" s="1682"/>
      <c r="D22" s="1682"/>
      <c r="E22" s="1682"/>
      <c r="F22" s="1682"/>
      <c r="G22" s="1682"/>
      <c r="H22" s="861">
        <v>44000</v>
      </c>
      <c r="I22" s="861"/>
      <c r="J22" s="861">
        <v>5000</v>
      </c>
      <c r="K22" s="861">
        <v>39000</v>
      </c>
      <c r="L22" s="861"/>
      <c r="M22" s="862">
        <v>27000</v>
      </c>
      <c r="N22" s="863"/>
      <c r="O22" s="863"/>
      <c r="P22" s="863"/>
      <c r="Q22" s="863"/>
      <c r="R22" s="860"/>
    </row>
    <row r="23" spans="1:18" x14ac:dyDescent="0.2">
      <c r="A23" s="1709" t="s">
        <v>508</v>
      </c>
      <c r="B23" s="856"/>
      <c r="C23" s="856"/>
      <c r="D23" s="856"/>
      <c r="E23" s="1698" t="s">
        <v>509</v>
      </c>
      <c r="F23" s="857" t="s">
        <v>250</v>
      </c>
      <c r="G23" s="857" t="s">
        <v>510</v>
      </c>
      <c r="H23" s="858">
        <v>1500</v>
      </c>
      <c r="I23" s="858"/>
      <c r="J23" s="858"/>
      <c r="K23" s="858"/>
      <c r="L23" s="858"/>
      <c r="M23" s="859">
        <v>1700</v>
      </c>
      <c r="N23" s="860"/>
      <c r="O23" s="860"/>
      <c r="P23" s="860"/>
      <c r="Q23" s="860"/>
      <c r="R23" s="860"/>
    </row>
    <row r="24" spans="1:18" x14ac:dyDescent="0.2">
      <c r="A24" s="1709"/>
      <c r="B24" s="856"/>
      <c r="C24" s="856"/>
      <c r="D24" s="856"/>
      <c r="E24" s="1698"/>
      <c r="F24" s="857" t="s">
        <v>257</v>
      </c>
      <c r="G24" s="857" t="s">
        <v>511</v>
      </c>
      <c r="H24" s="858">
        <v>300</v>
      </c>
      <c r="I24" s="858"/>
      <c r="J24" s="858"/>
      <c r="K24" s="858"/>
      <c r="L24" s="858"/>
      <c r="M24" s="859">
        <v>500</v>
      </c>
      <c r="N24" s="860"/>
      <c r="O24" s="860"/>
      <c r="P24" s="860"/>
      <c r="Q24" s="860"/>
      <c r="R24" s="860"/>
    </row>
    <row r="25" spans="1:18" ht="12" customHeight="1" x14ac:dyDescent="0.2">
      <c r="A25" s="1682" t="s">
        <v>499</v>
      </c>
      <c r="B25" s="1682"/>
      <c r="C25" s="1682"/>
      <c r="D25" s="1682"/>
      <c r="E25" s="1682"/>
      <c r="F25" s="1682"/>
      <c r="G25" s="1682"/>
      <c r="H25" s="861">
        <f>SUM(H23,H24)</f>
        <v>1800</v>
      </c>
      <c r="I25" s="861"/>
      <c r="J25" s="861">
        <v>1800</v>
      </c>
      <c r="K25" s="861"/>
      <c r="L25" s="861"/>
      <c r="M25" s="862">
        <v>2200</v>
      </c>
      <c r="N25" s="863"/>
      <c r="O25" s="863"/>
      <c r="P25" s="863"/>
      <c r="Q25" s="863"/>
      <c r="R25" s="860"/>
    </row>
    <row r="26" spans="1:18" ht="15.75" customHeight="1" x14ac:dyDescent="0.2">
      <c r="A26" s="1709" t="s">
        <v>45</v>
      </c>
      <c r="B26" s="856"/>
      <c r="C26" s="856"/>
      <c r="D26" s="856"/>
      <c r="E26" s="1698" t="s">
        <v>512</v>
      </c>
      <c r="F26" s="857" t="s">
        <v>250</v>
      </c>
      <c r="G26" s="857" t="s">
        <v>513</v>
      </c>
      <c r="H26" s="858">
        <v>400</v>
      </c>
      <c r="I26" s="858"/>
      <c r="J26" s="858"/>
      <c r="K26" s="858"/>
      <c r="L26" s="858"/>
      <c r="M26" s="859">
        <v>200</v>
      </c>
      <c r="N26" s="860"/>
      <c r="O26" s="860"/>
      <c r="P26" s="860"/>
      <c r="Q26" s="860"/>
      <c r="R26" s="860"/>
    </row>
    <row r="27" spans="1:18" x14ac:dyDescent="0.2">
      <c r="A27" s="1709"/>
      <c r="B27" s="856"/>
      <c r="C27" s="856"/>
      <c r="D27" s="856"/>
      <c r="E27" s="1698"/>
      <c r="F27" s="857" t="s">
        <v>257</v>
      </c>
      <c r="G27" s="857" t="s">
        <v>514</v>
      </c>
      <c r="H27" s="858">
        <v>200</v>
      </c>
      <c r="I27" s="858"/>
      <c r="J27" s="858"/>
      <c r="K27" s="858"/>
      <c r="L27" s="858"/>
      <c r="M27" s="859">
        <v>100</v>
      </c>
      <c r="N27" s="860"/>
      <c r="O27" s="860"/>
      <c r="P27" s="860"/>
      <c r="Q27" s="860"/>
      <c r="R27" s="860"/>
    </row>
    <row r="28" spans="1:18" x14ac:dyDescent="0.2">
      <c r="A28" s="1709"/>
      <c r="B28" s="856"/>
      <c r="C28" s="856"/>
      <c r="D28" s="856"/>
      <c r="E28" s="1698"/>
      <c r="F28" s="857" t="s">
        <v>263</v>
      </c>
      <c r="G28" s="857" t="s">
        <v>497</v>
      </c>
      <c r="H28" s="858">
        <v>100</v>
      </c>
      <c r="I28" s="858"/>
      <c r="J28" s="858"/>
      <c r="K28" s="858"/>
      <c r="L28" s="858"/>
      <c r="M28" s="859">
        <v>150</v>
      </c>
      <c r="N28" s="860"/>
      <c r="O28" s="860"/>
      <c r="P28" s="860"/>
      <c r="Q28" s="860"/>
      <c r="R28" s="860"/>
    </row>
    <row r="29" spans="1:18" x14ac:dyDescent="0.2">
      <c r="A29" s="1709"/>
      <c r="B29" s="856"/>
      <c r="C29" s="856"/>
      <c r="D29" s="856"/>
      <c r="E29" s="1698"/>
      <c r="F29" s="857" t="s">
        <v>270</v>
      </c>
      <c r="G29" s="857" t="s">
        <v>515</v>
      </c>
      <c r="H29" s="858">
        <v>100</v>
      </c>
      <c r="I29" s="858"/>
      <c r="J29" s="858"/>
      <c r="K29" s="858"/>
      <c r="L29" s="858"/>
      <c r="M29" s="859">
        <v>100</v>
      </c>
      <c r="N29" s="860"/>
      <c r="O29" s="860"/>
      <c r="P29" s="860"/>
      <c r="Q29" s="860"/>
      <c r="R29" s="860"/>
    </row>
    <row r="30" spans="1:18" x14ac:dyDescent="0.2">
      <c r="A30" s="1709"/>
      <c r="B30" s="856"/>
      <c r="C30" s="856"/>
      <c r="D30" s="856"/>
      <c r="E30" s="1698"/>
      <c r="F30" s="857" t="s">
        <v>273</v>
      </c>
      <c r="G30" s="857" t="s">
        <v>516</v>
      </c>
      <c r="H30" s="858">
        <v>200</v>
      </c>
      <c r="I30" s="858"/>
      <c r="J30" s="858"/>
      <c r="K30" s="858"/>
      <c r="L30" s="858"/>
      <c r="M30" s="859">
        <v>100</v>
      </c>
      <c r="N30" s="860"/>
      <c r="O30" s="860"/>
      <c r="P30" s="860"/>
      <c r="Q30" s="860"/>
      <c r="R30" s="860"/>
    </row>
    <row r="31" spans="1:18" x14ac:dyDescent="0.2">
      <c r="A31" s="1709"/>
      <c r="B31" s="856"/>
      <c r="C31" s="856"/>
      <c r="D31" s="856"/>
      <c r="E31" s="1698"/>
      <c r="F31" s="857" t="s">
        <v>359</v>
      </c>
      <c r="G31" s="857" t="s">
        <v>517</v>
      </c>
      <c r="H31" s="858">
        <v>8000</v>
      </c>
      <c r="I31" s="858"/>
      <c r="J31" s="858"/>
      <c r="K31" s="858"/>
      <c r="L31" s="858"/>
      <c r="M31" s="859">
        <v>2350</v>
      </c>
      <c r="N31" s="860"/>
      <c r="O31" s="860"/>
      <c r="P31" s="860"/>
      <c r="Q31" s="860"/>
      <c r="R31" s="860"/>
    </row>
    <row r="32" spans="1:18" ht="12" customHeight="1" x14ac:dyDescent="0.2">
      <c r="A32" s="1682" t="s">
        <v>499</v>
      </c>
      <c r="B32" s="1682"/>
      <c r="C32" s="1682"/>
      <c r="D32" s="1682"/>
      <c r="E32" s="1682"/>
      <c r="F32" s="1682"/>
      <c r="G32" s="1682"/>
      <c r="H32" s="861">
        <v>9000</v>
      </c>
      <c r="I32" s="861">
        <v>4830</v>
      </c>
      <c r="J32" s="861">
        <v>1000</v>
      </c>
      <c r="K32" s="861">
        <v>1170</v>
      </c>
      <c r="L32" s="861">
        <v>2000</v>
      </c>
      <c r="M32" s="862">
        <v>3000</v>
      </c>
      <c r="N32" s="863"/>
      <c r="O32" s="863"/>
      <c r="P32" s="863"/>
      <c r="Q32" s="863"/>
      <c r="R32" s="860"/>
    </row>
    <row r="33" spans="1:18" ht="12.75" customHeight="1" x14ac:dyDescent="0.2">
      <c r="A33" s="1709" t="s">
        <v>518</v>
      </c>
      <c r="B33" s="856"/>
      <c r="C33" s="856"/>
      <c r="D33" s="856"/>
      <c r="E33" s="1698" t="s">
        <v>519</v>
      </c>
      <c r="F33" s="857" t="s">
        <v>250</v>
      </c>
      <c r="G33" s="857" t="s">
        <v>254</v>
      </c>
      <c r="H33" s="858">
        <v>300</v>
      </c>
      <c r="I33" s="858"/>
      <c r="J33" s="858"/>
      <c r="K33" s="858"/>
      <c r="L33" s="858"/>
      <c r="M33" s="859">
        <v>460</v>
      </c>
      <c r="N33" s="860"/>
      <c r="O33" s="860"/>
      <c r="P33" s="860"/>
      <c r="Q33" s="860"/>
      <c r="R33" s="860"/>
    </row>
    <row r="34" spans="1:18" x14ac:dyDescent="0.2">
      <c r="A34" s="1709"/>
      <c r="B34" s="856"/>
      <c r="C34" s="856"/>
      <c r="D34" s="856"/>
      <c r="E34" s="1698"/>
      <c r="F34" s="857" t="s">
        <v>257</v>
      </c>
      <c r="G34" s="857" t="s">
        <v>520</v>
      </c>
      <c r="H34" s="858">
        <v>500</v>
      </c>
      <c r="I34" s="858"/>
      <c r="J34" s="858"/>
      <c r="K34" s="858"/>
      <c r="L34" s="858"/>
      <c r="M34" s="859">
        <v>150</v>
      </c>
      <c r="N34" s="860"/>
      <c r="O34" s="860"/>
      <c r="P34" s="860"/>
      <c r="Q34" s="860"/>
      <c r="R34" s="860"/>
    </row>
    <row r="35" spans="1:18" x14ac:dyDescent="0.2">
      <c r="A35" s="1709"/>
      <c r="B35" s="856"/>
      <c r="C35" s="856"/>
      <c r="D35" s="856"/>
      <c r="E35" s="1698"/>
      <c r="F35" s="857" t="s">
        <v>263</v>
      </c>
      <c r="G35" s="857" t="s">
        <v>497</v>
      </c>
      <c r="H35" s="858">
        <v>100</v>
      </c>
      <c r="I35" s="858"/>
      <c r="J35" s="858"/>
      <c r="K35" s="858"/>
      <c r="L35" s="858"/>
      <c r="M35" s="859">
        <v>330</v>
      </c>
      <c r="N35" s="860"/>
      <c r="O35" s="860"/>
      <c r="P35" s="860"/>
      <c r="Q35" s="860"/>
      <c r="R35" s="860"/>
    </row>
    <row r="36" spans="1:18" x14ac:dyDescent="0.2">
      <c r="A36" s="1709"/>
      <c r="B36" s="856"/>
      <c r="C36" s="856"/>
      <c r="D36" s="856"/>
      <c r="E36" s="1698"/>
      <c r="F36" s="857" t="s">
        <v>270</v>
      </c>
      <c r="G36" s="857" t="s">
        <v>516</v>
      </c>
      <c r="H36" s="858">
        <v>200</v>
      </c>
      <c r="I36" s="858"/>
      <c r="J36" s="858"/>
      <c r="K36" s="858"/>
      <c r="L36" s="858"/>
      <c r="M36" s="859">
        <v>160</v>
      </c>
      <c r="N36" s="860"/>
      <c r="O36" s="860"/>
      <c r="P36" s="860"/>
      <c r="Q36" s="860"/>
      <c r="R36" s="860"/>
    </row>
    <row r="37" spans="1:18" x14ac:dyDescent="0.2">
      <c r="A37" s="1709"/>
      <c r="B37" s="856"/>
      <c r="C37" s="856"/>
      <c r="D37" s="856"/>
      <c r="E37" s="1698"/>
      <c r="F37" s="857" t="s">
        <v>273</v>
      </c>
      <c r="G37" s="857" t="s">
        <v>521</v>
      </c>
      <c r="H37" s="858">
        <v>700</v>
      </c>
      <c r="I37" s="858"/>
      <c r="J37" s="858"/>
      <c r="K37" s="858"/>
      <c r="L37" s="858"/>
      <c r="M37" s="859">
        <v>400</v>
      </c>
      <c r="N37" s="860"/>
      <c r="O37" s="860"/>
      <c r="P37" s="860"/>
      <c r="Q37" s="860"/>
      <c r="R37" s="860"/>
    </row>
    <row r="38" spans="1:18" x14ac:dyDescent="0.2">
      <c r="A38" s="1709"/>
      <c r="B38" s="856"/>
      <c r="C38" s="856"/>
      <c r="D38" s="856"/>
      <c r="E38" s="1698"/>
      <c r="F38" s="857" t="s">
        <v>359</v>
      </c>
      <c r="G38" s="857" t="s">
        <v>517</v>
      </c>
      <c r="H38" s="858">
        <v>7200</v>
      </c>
      <c r="I38" s="858"/>
      <c r="J38" s="858"/>
      <c r="K38" s="858"/>
      <c r="L38" s="858"/>
      <c r="M38" s="859">
        <v>1500</v>
      </c>
      <c r="N38" s="860"/>
      <c r="O38" s="860"/>
      <c r="P38" s="860"/>
      <c r="Q38" s="860"/>
      <c r="R38" s="860"/>
    </row>
    <row r="39" spans="1:18" ht="21" customHeight="1" x14ac:dyDescent="0.2">
      <c r="A39" s="1682" t="s">
        <v>499</v>
      </c>
      <c r="B39" s="1682"/>
      <c r="C39" s="1682"/>
      <c r="D39" s="1682"/>
      <c r="E39" s="1682"/>
      <c r="F39" s="1682"/>
      <c r="G39" s="1682"/>
      <c r="H39" s="861">
        <v>9000</v>
      </c>
      <c r="I39" s="861"/>
      <c r="J39" s="861"/>
      <c r="K39" s="861">
        <v>1000</v>
      </c>
      <c r="L39" s="861">
        <v>8000</v>
      </c>
      <c r="M39" s="862">
        <v>3000</v>
      </c>
      <c r="N39" s="863"/>
      <c r="O39" s="863"/>
      <c r="P39" s="863"/>
      <c r="Q39" s="863"/>
      <c r="R39" s="860"/>
    </row>
    <row r="40" spans="1:18" x14ac:dyDescent="0.2">
      <c r="A40" s="1709" t="s">
        <v>522</v>
      </c>
      <c r="B40" s="856"/>
      <c r="C40" s="856"/>
      <c r="D40" s="856"/>
      <c r="E40" s="1698" t="s">
        <v>523</v>
      </c>
      <c r="F40" s="857">
        <v>1</v>
      </c>
      <c r="G40" s="857" t="s">
        <v>524</v>
      </c>
      <c r="H40" s="858"/>
      <c r="I40" s="864"/>
      <c r="J40" s="864"/>
      <c r="K40" s="864"/>
      <c r="L40" s="864"/>
      <c r="M40" s="859">
        <v>1000</v>
      </c>
      <c r="N40" s="860"/>
      <c r="O40" s="860"/>
      <c r="P40" s="860"/>
      <c r="Q40" s="860"/>
      <c r="R40" s="860"/>
    </row>
    <row r="41" spans="1:18" x14ac:dyDescent="0.2">
      <c r="A41" s="1699"/>
      <c r="B41" s="865"/>
      <c r="C41" s="865"/>
      <c r="D41" s="865"/>
      <c r="E41" s="1714"/>
      <c r="F41" s="857">
        <v>2</v>
      </c>
      <c r="G41" s="857" t="s">
        <v>497</v>
      </c>
      <c r="H41" s="858">
        <v>300</v>
      </c>
      <c r="I41" s="864"/>
      <c r="J41" s="864"/>
      <c r="K41" s="864"/>
      <c r="L41" s="864"/>
      <c r="M41" s="859">
        <v>300</v>
      </c>
      <c r="N41" s="860"/>
      <c r="O41" s="860"/>
      <c r="P41" s="860"/>
      <c r="Q41" s="860"/>
      <c r="R41" s="860"/>
    </row>
    <row r="42" spans="1:18" x14ac:dyDescent="0.2">
      <c r="A42" s="1699"/>
      <c r="B42" s="865"/>
      <c r="C42" s="865"/>
      <c r="D42" s="865"/>
      <c r="E42" s="1714"/>
      <c r="F42" s="857">
        <v>3</v>
      </c>
      <c r="G42" s="857" t="s">
        <v>517</v>
      </c>
      <c r="H42" s="858">
        <v>807</v>
      </c>
      <c r="I42" s="864"/>
      <c r="J42" s="864"/>
      <c r="K42" s="864"/>
      <c r="L42" s="864"/>
      <c r="M42" s="859">
        <v>700</v>
      </c>
      <c r="N42" s="860"/>
      <c r="O42" s="860"/>
      <c r="P42" s="860"/>
      <c r="Q42" s="860"/>
      <c r="R42" s="860"/>
    </row>
    <row r="43" spans="1:18" x14ac:dyDescent="0.2">
      <c r="A43" s="1699"/>
      <c r="B43" s="865"/>
      <c r="C43" s="865"/>
      <c r="D43" s="865"/>
      <c r="E43" s="1714"/>
      <c r="F43" s="857">
        <v>4</v>
      </c>
      <c r="G43" s="857" t="s">
        <v>525</v>
      </c>
      <c r="H43" s="858">
        <v>80</v>
      </c>
      <c r="I43" s="864"/>
      <c r="J43" s="864"/>
      <c r="K43" s="864"/>
      <c r="L43" s="864"/>
      <c r="M43" s="859">
        <v>700</v>
      </c>
      <c r="N43" s="860"/>
      <c r="O43" s="860"/>
      <c r="P43" s="860"/>
      <c r="Q43" s="860"/>
      <c r="R43" s="860"/>
    </row>
    <row r="44" spans="1:18" x14ac:dyDescent="0.2">
      <c r="A44" s="1699"/>
      <c r="B44" s="865"/>
      <c r="C44" s="865"/>
      <c r="D44" s="865"/>
      <c r="E44" s="1714"/>
      <c r="F44" s="857">
        <v>5</v>
      </c>
      <c r="G44" s="857" t="s">
        <v>526</v>
      </c>
      <c r="H44" s="858">
        <v>400</v>
      </c>
      <c r="I44" s="864"/>
      <c r="J44" s="864"/>
      <c r="K44" s="864"/>
      <c r="L44" s="864"/>
      <c r="M44" s="859">
        <v>300</v>
      </c>
      <c r="N44" s="860"/>
      <c r="O44" s="860"/>
      <c r="P44" s="860"/>
      <c r="Q44" s="860"/>
      <c r="R44" s="860"/>
    </row>
    <row r="45" spans="1:18" x14ac:dyDescent="0.2">
      <c r="A45" s="1682" t="s">
        <v>499</v>
      </c>
      <c r="B45" s="1682"/>
      <c r="C45" s="1682"/>
      <c r="D45" s="1682"/>
      <c r="E45" s="1682"/>
      <c r="F45" s="1682"/>
      <c r="G45" s="1682"/>
      <c r="H45" s="861">
        <v>1587</v>
      </c>
      <c r="I45" s="861">
        <v>1587</v>
      </c>
      <c r="J45" s="866"/>
      <c r="K45" s="866"/>
      <c r="L45" s="866"/>
      <c r="M45" s="862">
        <v>3000</v>
      </c>
      <c r="N45" s="863"/>
      <c r="O45" s="863"/>
      <c r="P45" s="863"/>
      <c r="Q45" s="863"/>
      <c r="R45" s="860"/>
    </row>
    <row r="46" spans="1:18" x14ac:dyDescent="0.2">
      <c r="A46" s="1709" t="s">
        <v>527</v>
      </c>
      <c r="B46" s="856"/>
      <c r="C46" s="856"/>
      <c r="D46" s="856"/>
      <c r="E46" s="1698" t="s">
        <v>528</v>
      </c>
      <c r="F46" s="865">
        <v>1</v>
      </c>
      <c r="G46" s="857" t="s">
        <v>495</v>
      </c>
      <c r="H46" s="858">
        <v>650</v>
      </c>
      <c r="I46" s="864"/>
      <c r="J46" s="864"/>
      <c r="K46" s="864"/>
      <c r="L46" s="864"/>
      <c r="M46" s="859">
        <v>36300</v>
      </c>
      <c r="N46" s="860"/>
      <c r="O46" s="860"/>
      <c r="P46" s="860"/>
      <c r="Q46" s="860"/>
      <c r="R46" s="860"/>
    </row>
    <row r="47" spans="1:18" x14ac:dyDescent="0.2">
      <c r="A47" s="1709"/>
      <c r="B47" s="856"/>
      <c r="C47" s="856"/>
      <c r="D47" s="856"/>
      <c r="E47" s="1698"/>
      <c r="F47" s="865">
        <v>2</v>
      </c>
      <c r="G47" s="857" t="s">
        <v>529</v>
      </c>
      <c r="H47" s="858"/>
      <c r="I47" s="864"/>
      <c r="J47" s="864"/>
      <c r="K47" s="864"/>
      <c r="L47" s="864"/>
      <c r="M47" s="859">
        <v>1900</v>
      </c>
      <c r="N47" s="860"/>
      <c r="O47" s="860"/>
      <c r="P47" s="860"/>
      <c r="Q47" s="860"/>
      <c r="R47" s="860"/>
    </row>
    <row r="48" spans="1:18" x14ac:dyDescent="0.2">
      <c r="A48" s="1709"/>
      <c r="B48" s="856"/>
      <c r="C48" s="856"/>
      <c r="D48" s="856"/>
      <c r="E48" s="1698"/>
      <c r="F48" s="865">
        <v>3</v>
      </c>
      <c r="G48" s="857" t="s">
        <v>521</v>
      </c>
      <c r="H48" s="858"/>
      <c r="I48" s="864"/>
      <c r="J48" s="864"/>
      <c r="K48" s="864"/>
      <c r="L48" s="864"/>
      <c r="M48" s="859">
        <v>4000</v>
      </c>
      <c r="N48" s="860"/>
      <c r="O48" s="860"/>
      <c r="P48" s="860"/>
      <c r="Q48" s="860"/>
      <c r="R48" s="860"/>
    </row>
    <row r="49" spans="1:22" x14ac:dyDescent="0.2">
      <c r="A49" s="1709"/>
      <c r="B49" s="856"/>
      <c r="C49" s="856"/>
      <c r="D49" s="856"/>
      <c r="E49" s="1698"/>
      <c r="F49" s="865">
        <v>4</v>
      </c>
      <c r="G49" s="857" t="s">
        <v>530</v>
      </c>
      <c r="H49" s="858"/>
      <c r="I49" s="864"/>
      <c r="J49" s="864"/>
      <c r="K49" s="864"/>
      <c r="L49" s="864"/>
      <c r="M49" s="859">
        <v>1500</v>
      </c>
      <c r="N49" s="860"/>
      <c r="O49" s="860"/>
      <c r="P49" s="860"/>
      <c r="Q49" s="860"/>
      <c r="R49" s="860"/>
    </row>
    <row r="50" spans="1:22" x14ac:dyDescent="0.2">
      <c r="A50" s="1709"/>
      <c r="B50" s="856"/>
      <c r="C50" s="856"/>
      <c r="D50" s="856"/>
      <c r="E50" s="1698"/>
      <c r="F50" s="865">
        <v>5</v>
      </c>
      <c r="G50" s="857" t="s">
        <v>531</v>
      </c>
      <c r="H50" s="858"/>
      <c r="I50" s="864"/>
      <c r="J50" s="864"/>
      <c r="K50" s="864"/>
      <c r="L50" s="864"/>
      <c r="M50" s="859">
        <v>800</v>
      </c>
      <c r="N50" s="860"/>
      <c r="O50" s="860"/>
      <c r="P50" s="860"/>
      <c r="Q50" s="860"/>
      <c r="R50" s="860"/>
    </row>
    <row r="51" spans="1:22" x14ac:dyDescent="0.2">
      <c r="A51" s="1709"/>
      <c r="B51" s="856"/>
      <c r="C51" s="856"/>
      <c r="D51" s="856"/>
      <c r="E51" s="1698"/>
      <c r="F51" s="865">
        <v>6</v>
      </c>
      <c r="G51" s="857" t="s">
        <v>526</v>
      </c>
      <c r="H51" s="858"/>
      <c r="I51" s="864"/>
      <c r="J51" s="864"/>
      <c r="K51" s="864"/>
      <c r="L51" s="864"/>
      <c r="M51" s="859">
        <v>500</v>
      </c>
      <c r="N51" s="860"/>
      <c r="O51" s="860"/>
      <c r="P51" s="860"/>
      <c r="Q51" s="860"/>
      <c r="R51" s="860"/>
    </row>
    <row r="52" spans="1:22" x14ac:dyDescent="0.2">
      <c r="A52" s="1709"/>
      <c r="B52" s="856"/>
      <c r="C52" s="856"/>
      <c r="D52" s="856"/>
      <c r="E52" s="1698"/>
      <c r="F52" s="865">
        <v>7</v>
      </c>
      <c r="G52" s="857" t="s">
        <v>532</v>
      </c>
      <c r="H52" s="858"/>
      <c r="I52" s="864"/>
      <c r="J52" s="864"/>
      <c r="K52" s="864"/>
      <c r="L52" s="864"/>
      <c r="M52" s="859">
        <v>2000</v>
      </c>
      <c r="N52" s="860"/>
      <c r="O52" s="860"/>
      <c r="P52" s="860"/>
      <c r="Q52" s="860"/>
      <c r="R52" s="860"/>
    </row>
    <row r="53" spans="1:22" x14ac:dyDescent="0.2">
      <c r="A53" s="1709"/>
      <c r="B53" s="856"/>
      <c r="C53" s="856"/>
      <c r="D53" s="856"/>
      <c r="E53" s="1698"/>
      <c r="F53" s="865">
        <v>8</v>
      </c>
      <c r="G53" s="857" t="s">
        <v>533</v>
      </c>
      <c r="H53" s="858"/>
      <c r="I53" s="864"/>
      <c r="J53" s="864"/>
      <c r="K53" s="864"/>
      <c r="L53" s="864"/>
      <c r="M53" s="859">
        <v>1200</v>
      </c>
      <c r="N53" s="860"/>
      <c r="O53" s="860"/>
      <c r="P53" s="860"/>
      <c r="Q53" s="860"/>
      <c r="R53" s="860"/>
    </row>
    <row r="54" spans="1:22" x14ac:dyDescent="0.2">
      <c r="A54" s="1709"/>
      <c r="B54" s="856"/>
      <c r="C54" s="856"/>
      <c r="D54" s="856"/>
      <c r="E54" s="1698"/>
      <c r="F54" s="865">
        <v>9</v>
      </c>
      <c r="G54" s="857" t="s">
        <v>534</v>
      </c>
      <c r="H54" s="858"/>
      <c r="I54" s="864"/>
      <c r="J54" s="864"/>
      <c r="K54" s="864"/>
      <c r="L54" s="864"/>
      <c r="M54" s="859">
        <v>800</v>
      </c>
      <c r="N54" s="860"/>
      <c r="O54" s="860"/>
      <c r="P54" s="860"/>
      <c r="Q54" s="860"/>
      <c r="R54" s="860"/>
    </row>
    <row r="55" spans="1:22" x14ac:dyDescent="0.2">
      <c r="A55" s="1699"/>
      <c r="B55" s="865"/>
      <c r="C55" s="865"/>
      <c r="D55" s="865"/>
      <c r="E55" s="1714"/>
      <c r="F55" s="857">
        <v>10</v>
      </c>
      <c r="G55" s="857" t="s">
        <v>497</v>
      </c>
      <c r="H55" s="858">
        <v>26450</v>
      </c>
      <c r="I55" s="864"/>
      <c r="J55" s="864"/>
      <c r="K55" s="864"/>
      <c r="L55" s="864"/>
      <c r="M55" s="859">
        <v>1000</v>
      </c>
      <c r="N55" s="860"/>
      <c r="O55" s="860"/>
      <c r="P55" s="860"/>
      <c r="Q55" s="860"/>
      <c r="R55" s="860"/>
    </row>
    <row r="56" spans="1:22" x14ac:dyDescent="0.2">
      <c r="A56" s="1699"/>
      <c r="B56" s="865"/>
      <c r="C56" s="865"/>
      <c r="D56" s="865"/>
      <c r="E56" s="1714"/>
      <c r="F56" s="857">
        <v>11</v>
      </c>
      <c r="G56" s="857" t="s">
        <v>254</v>
      </c>
      <c r="H56" s="858">
        <v>14500</v>
      </c>
      <c r="I56" s="864"/>
      <c r="J56" s="864"/>
      <c r="K56" s="864"/>
      <c r="L56" s="864"/>
      <c r="M56" s="859">
        <v>1500</v>
      </c>
      <c r="N56" s="860"/>
      <c r="O56" s="860"/>
      <c r="P56" s="860"/>
      <c r="Q56" s="860"/>
      <c r="R56" s="860"/>
    </row>
    <row r="57" spans="1:22" x14ac:dyDescent="0.2">
      <c r="A57" s="1682" t="s">
        <v>499</v>
      </c>
      <c r="B57" s="1682"/>
      <c r="C57" s="1682"/>
      <c r="D57" s="1682"/>
      <c r="E57" s="1682"/>
      <c r="F57" s="1682"/>
      <c r="G57" s="1682"/>
      <c r="H57" s="861">
        <v>42182</v>
      </c>
      <c r="I57" s="861">
        <v>42182</v>
      </c>
      <c r="J57" s="866"/>
      <c r="K57" s="866"/>
      <c r="L57" s="866"/>
      <c r="M57" s="862">
        <v>51500</v>
      </c>
      <c r="N57" s="863"/>
      <c r="O57" s="863"/>
      <c r="P57" s="863"/>
      <c r="Q57" s="863"/>
      <c r="R57" s="860"/>
    </row>
    <row r="58" spans="1:22" x14ac:dyDescent="0.2">
      <c r="A58" s="1709" t="s">
        <v>535</v>
      </c>
      <c r="B58" s="856"/>
      <c r="C58" s="856"/>
      <c r="D58" s="856"/>
      <c r="E58" s="1698" t="s">
        <v>536</v>
      </c>
      <c r="F58" s="865">
        <v>1</v>
      </c>
      <c r="G58" s="857" t="s">
        <v>497</v>
      </c>
      <c r="H58" s="858">
        <v>500</v>
      </c>
      <c r="I58" s="864"/>
      <c r="J58" s="864"/>
      <c r="K58" s="864"/>
      <c r="L58" s="864"/>
      <c r="M58" s="859">
        <v>300</v>
      </c>
      <c r="N58" s="860"/>
      <c r="O58" s="860"/>
      <c r="P58" s="860"/>
      <c r="Q58" s="860"/>
      <c r="R58" s="860"/>
    </row>
    <row r="59" spans="1:22" x14ac:dyDescent="0.2">
      <c r="A59" s="1699"/>
      <c r="B59" s="865"/>
      <c r="C59" s="865"/>
      <c r="D59" s="865"/>
      <c r="E59" s="1698"/>
      <c r="F59" s="857">
        <v>2</v>
      </c>
      <c r="G59" s="857" t="s">
        <v>537</v>
      </c>
      <c r="H59" s="858">
        <v>200</v>
      </c>
      <c r="I59" s="864"/>
      <c r="J59" s="864"/>
      <c r="K59" s="864"/>
      <c r="L59" s="864"/>
      <c r="M59" s="859">
        <v>700</v>
      </c>
      <c r="N59" s="860"/>
      <c r="O59" s="860"/>
      <c r="P59" s="860"/>
      <c r="Q59" s="860"/>
      <c r="R59" s="860"/>
    </row>
    <row r="60" spans="1:22" x14ac:dyDescent="0.2">
      <c r="A60" s="1699"/>
      <c r="B60" s="865"/>
      <c r="C60" s="865"/>
      <c r="D60" s="865"/>
      <c r="E60" s="1698"/>
      <c r="F60" s="857">
        <v>3</v>
      </c>
      <c r="G60" s="857" t="s">
        <v>495</v>
      </c>
      <c r="H60" s="858">
        <v>100</v>
      </c>
      <c r="I60" s="864"/>
      <c r="J60" s="864"/>
      <c r="K60" s="864"/>
      <c r="L60" s="864"/>
      <c r="M60" s="859">
        <v>5000</v>
      </c>
      <c r="N60" s="860"/>
      <c r="O60" s="860"/>
      <c r="P60" s="860"/>
      <c r="Q60" s="860"/>
      <c r="R60" s="860"/>
    </row>
    <row r="61" spans="1:22" ht="15" customHeight="1" x14ac:dyDescent="0.2">
      <c r="A61" s="867"/>
      <c r="B61" s="867"/>
      <c r="C61" s="867"/>
      <c r="D61" s="867"/>
      <c r="E61" s="868"/>
      <c r="F61" s="869"/>
      <c r="G61" s="869" t="s">
        <v>499</v>
      </c>
      <c r="H61" s="861">
        <v>800</v>
      </c>
      <c r="I61" s="861">
        <v>800</v>
      </c>
      <c r="J61" s="866"/>
      <c r="K61" s="866"/>
      <c r="L61" s="866"/>
      <c r="M61" s="862">
        <v>6000</v>
      </c>
      <c r="N61" s="863"/>
      <c r="O61" s="863"/>
      <c r="P61" s="863"/>
      <c r="Q61" s="863"/>
      <c r="R61" s="860"/>
    </row>
    <row r="62" spans="1:22" ht="33.75" customHeight="1" x14ac:dyDescent="0.2">
      <c r="A62" s="857">
        <v>9</v>
      </c>
      <c r="B62" s="870"/>
      <c r="C62" s="870"/>
      <c r="D62" s="870"/>
      <c r="E62" s="871" t="s">
        <v>538</v>
      </c>
      <c r="F62" s="857">
        <v>1</v>
      </c>
      <c r="G62" s="857" t="s">
        <v>539</v>
      </c>
      <c r="H62" s="858" t="e">
        <f>I62+J62+K62+L62</f>
        <v>#REF!</v>
      </c>
      <c r="I62" s="858" t="e">
        <f>I61+I57+I45+#REF!+I39+I32+I25+I22</f>
        <v>#REF!</v>
      </c>
      <c r="J62" s="858" t="e">
        <f>J61+J57+J45+#REF!+J39+J32+J25+J22</f>
        <v>#REF!</v>
      </c>
      <c r="K62" s="858" t="e">
        <f>K61+K57+K45+#REF!+K39+K32+K25+K22</f>
        <v>#REF!</v>
      </c>
      <c r="L62" s="858" t="e">
        <f>L61+L57+L45+#REF!+L39+L32+L25+L22</f>
        <v>#REF!</v>
      </c>
      <c r="M62" s="859">
        <v>300</v>
      </c>
      <c r="N62" s="860"/>
      <c r="O62" s="860"/>
      <c r="P62" s="860"/>
      <c r="Q62" s="860"/>
      <c r="R62" s="860"/>
      <c r="S62" s="872"/>
      <c r="T62" s="873"/>
      <c r="U62" s="873"/>
      <c r="V62" s="873"/>
    </row>
    <row r="63" spans="1:22" ht="16.5" customHeight="1" x14ac:dyDescent="0.2">
      <c r="A63" s="874"/>
      <c r="B63" s="874"/>
      <c r="C63" s="874"/>
      <c r="D63" s="874"/>
      <c r="E63" s="875"/>
      <c r="F63" s="853"/>
      <c r="G63" s="876" t="s">
        <v>499</v>
      </c>
      <c r="H63" s="877"/>
      <c r="I63" s="877"/>
      <c r="J63" s="877"/>
      <c r="K63" s="877"/>
      <c r="L63" s="877"/>
      <c r="M63" s="878">
        <v>300</v>
      </c>
      <c r="N63" s="853"/>
      <c r="O63" s="853"/>
      <c r="P63" s="853"/>
      <c r="Q63" s="853"/>
      <c r="R63" s="879"/>
    </row>
    <row r="64" spans="1:22" x14ac:dyDescent="0.2">
      <c r="A64" s="880"/>
      <c r="B64" s="881"/>
      <c r="C64" s="881"/>
      <c r="D64" s="881"/>
      <c r="E64" s="870"/>
      <c r="F64" s="857"/>
      <c r="G64" s="882" t="s">
        <v>540</v>
      </c>
      <c r="H64" s="883">
        <v>17000</v>
      </c>
      <c r="I64" s="882"/>
      <c r="J64" s="882"/>
      <c r="K64" s="882"/>
      <c r="L64" s="882"/>
      <c r="M64" s="884">
        <v>152100</v>
      </c>
      <c r="N64" s="860"/>
      <c r="O64" s="860"/>
      <c r="P64" s="860"/>
      <c r="Q64" s="860"/>
      <c r="R64" s="860"/>
    </row>
    <row r="65" spans="1:20" ht="20.25" customHeight="1" x14ac:dyDescent="0.2">
      <c r="A65" s="885" t="s">
        <v>541</v>
      </c>
      <c r="B65" s="886"/>
      <c r="C65" s="886"/>
      <c r="D65" s="886"/>
      <c r="E65" s="1713" t="s">
        <v>542</v>
      </c>
      <c r="F65" s="1713"/>
      <c r="G65" s="1713"/>
      <c r="H65" s="1713"/>
      <c r="I65" s="1713"/>
      <c r="J65" s="1713"/>
      <c r="K65" s="1713"/>
      <c r="L65" s="1713"/>
      <c r="M65" s="1713"/>
      <c r="N65" s="1713"/>
      <c r="O65" s="1713"/>
      <c r="P65" s="1713"/>
      <c r="Q65" s="1713"/>
      <c r="R65" s="860"/>
    </row>
    <row r="66" spans="1:20" x14ac:dyDescent="0.2">
      <c r="A66" s="1706" t="s">
        <v>50</v>
      </c>
      <c r="B66" s="881"/>
      <c r="C66" s="881"/>
      <c r="D66" s="881"/>
      <c r="E66" s="1698" t="s">
        <v>543</v>
      </c>
      <c r="F66" s="857">
        <v>1</v>
      </c>
      <c r="G66" s="857" t="s">
        <v>544</v>
      </c>
      <c r="H66" s="858">
        <v>1200</v>
      </c>
      <c r="I66" s="858"/>
      <c r="J66" s="858"/>
      <c r="K66" s="858"/>
      <c r="L66" s="857"/>
      <c r="M66" s="859">
        <v>8400</v>
      </c>
      <c r="N66" s="860"/>
      <c r="O66" s="860"/>
      <c r="P66" s="860"/>
      <c r="Q66" s="860"/>
      <c r="R66" s="860"/>
    </row>
    <row r="67" spans="1:20" x14ac:dyDescent="0.2">
      <c r="A67" s="1708"/>
      <c r="B67" s="881"/>
      <c r="C67" s="881"/>
      <c r="D67" s="881"/>
      <c r="E67" s="1698"/>
      <c r="F67" s="857">
        <v>2</v>
      </c>
      <c r="G67" s="857" t="s">
        <v>495</v>
      </c>
      <c r="H67" s="858">
        <v>900</v>
      </c>
      <c r="I67" s="858"/>
      <c r="J67" s="858"/>
      <c r="K67" s="858"/>
      <c r="L67" s="857"/>
      <c r="M67" s="859">
        <v>500</v>
      </c>
      <c r="N67" s="860"/>
      <c r="O67" s="860"/>
      <c r="P67" s="860"/>
      <c r="Q67" s="860"/>
      <c r="R67" s="860"/>
    </row>
    <row r="68" spans="1:20" x14ac:dyDescent="0.2">
      <c r="A68" s="1708"/>
      <c r="B68" s="887"/>
      <c r="C68" s="887"/>
      <c r="D68" s="887"/>
      <c r="E68" s="1698"/>
      <c r="F68" s="857">
        <v>3</v>
      </c>
      <c r="G68" s="857" t="s">
        <v>497</v>
      </c>
      <c r="H68" s="858">
        <v>1400</v>
      </c>
      <c r="I68" s="858"/>
      <c r="J68" s="858"/>
      <c r="K68" s="858"/>
      <c r="L68" s="857"/>
      <c r="M68" s="859">
        <v>400</v>
      </c>
      <c r="N68" s="860"/>
      <c r="O68" s="860"/>
      <c r="P68" s="860"/>
      <c r="Q68" s="860"/>
      <c r="R68" s="860"/>
    </row>
    <row r="69" spans="1:20" ht="12.75" customHeight="1" x14ac:dyDescent="0.2">
      <c r="A69" s="1708"/>
      <c r="B69" s="870"/>
      <c r="C69" s="870"/>
      <c r="D69" s="870"/>
      <c r="E69" s="1698"/>
      <c r="F69" s="857">
        <v>4</v>
      </c>
      <c r="G69" s="857" t="s">
        <v>515</v>
      </c>
      <c r="H69" s="858">
        <v>25000</v>
      </c>
      <c r="I69" s="858">
        <v>20000</v>
      </c>
      <c r="J69" s="858"/>
      <c r="K69" s="858"/>
      <c r="L69" s="858">
        <v>5000</v>
      </c>
      <c r="M69" s="859">
        <v>200</v>
      </c>
      <c r="N69" s="860"/>
      <c r="O69" s="860"/>
      <c r="P69" s="860"/>
      <c r="Q69" s="860"/>
      <c r="R69" s="860"/>
    </row>
    <row r="70" spans="1:20" x14ac:dyDescent="0.2">
      <c r="A70" s="1708"/>
      <c r="B70" s="881"/>
      <c r="C70" s="881"/>
      <c r="D70" s="881"/>
      <c r="E70" s="1698"/>
      <c r="F70" s="857">
        <v>5</v>
      </c>
      <c r="G70" s="857" t="s">
        <v>502</v>
      </c>
      <c r="H70" s="858">
        <v>650</v>
      </c>
      <c r="I70" s="858"/>
      <c r="J70" s="858"/>
      <c r="K70" s="858"/>
      <c r="L70" s="857"/>
      <c r="M70" s="859">
        <v>300</v>
      </c>
      <c r="N70" s="860"/>
      <c r="O70" s="860"/>
      <c r="P70" s="860"/>
      <c r="Q70" s="860"/>
      <c r="R70" s="860"/>
    </row>
    <row r="71" spans="1:20" x14ac:dyDescent="0.2">
      <c r="A71" s="1707"/>
      <c r="B71" s="881"/>
      <c r="C71" s="881"/>
      <c r="D71" s="881"/>
      <c r="E71" s="1714"/>
      <c r="F71" s="857">
        <v>6</v>
      </c>
      <c r="G71" s="857" t="s">
        <v>545</v>
      </c>
      <c r="H71" s="858">
        <v>150</v>
      </c>
      <c r="I71" s="858"/>
      <c r="J71" s="858"/>
      <c r="K71" s="858"/>
      <c r="L71" s="857"/>
      <c r="M71" s="859">
        <v>200</v>
      </c>
      <c r="N71" s="860"/>
      <c r="O71" s="860"/>
      <c r="P71" s="860"/>
      <c r="Q71" s="860"/>
      <c r="R71" s="860"/>
    </row>
    <row r="72" spans="1:20" x14ac:dyDescent="0.2">
      <c r="A72" s="1700" t="s">
        <v>499</v>
      </c>
      <c r="B72" s="1701"/>
      <c r="C72" s="1701"/>
      <c r="D72" s="1701"/>
      <c r="E72" s="1701"/>
      <c r="F72" s="1701"/>
      <c r="G72" s="1702"/>
      <c r="H72" s="861">
        <v>100</v>
      </c>
      <c r="I72" s="861"/>
      <c r="J72" s="861"/>
      <c r="K72" s="861"/>
      <c r="L72" s="869"/>
      <c r="M72" s="862" t="s">
        <v>546</v>
      </c>
      <c r="N72" s="863"/>
      <c r="O72" s="863"/>
      <c r="P72" s="863"/>
      <c r="Q72" s="863"/>
      <c r="R72" s="860"/>
    </row>
    <row r="73" spans="1:20" x14ac:dyDescent="0.2">
      <c r="A73" s="1715">
        <v>11</v>
      </c>
      <c r="B73" s="887"/>
      <c r="C73" s="887"/>
      <c r="D73" s="887"/>
      <c r="E73" s="1698" t="s">
        <v>547</v>
      </c>
      <c r="F73" s="857">
        <v>1</v>
      </c>
      <c r="G73" s="888" t="s">
        <v>497</v>
      </c>
      <c r="H73" s="858">
        <v>100</v>
      </c>
      <c r="I73" s="858"/>
      <c r="J73" s="858"/>
      <c r="K73" s="858"/>
      <c r="L73" s="857"/>
      <c r="M73" s="859">
        <v>300</v>
      </c>
      <c r="N73" s="860"/>
      <c r="O73" s="860"/>
      <c r="P73" s="860"/>
      <c r="Q73" s="860"/>
      <c r="R73" s="860"/>
    </row>
    <row r="74" spans="1:20" ht="13.5" customHeight="1" x14ac:dyDescent="0.2">
      <c r="A74" s="1716"/>
      <c r="B74" s="870"/>
      <c r="C74" s="870"/>
      <c r="D74" s="870"/>
      <c r="E74" s="1698"/>
      <c r="F74" s="857">
        <v>2</v>
      </c>
      <c r="G74" s="888" t="s">
        <v>548</v>
      </c>
      <c r="H74" s="858">
        <v>1000</v>
      </c>
      <c r="I74" s="858"/>
      <c r="J74" s="858"/>
      <c r="K74" s="858"/>
      <c r="L74" s="858">
        <v>1000</v>
      </c>
      <c r="M74" s="859">
        <v>200</v>
      </c>
      <c r="N74" s="860"/>
      <c r="O74" s="860"/>
      <c r="P74" s="860"/>
      <c r="Q74" s="860"/>
      <c r="R74" s="860"/>
    </row>
    <row r="75" spans="1:20" ht="13.5" customHeight="1" x14ac:dyDescent="0.2">
      <c r="A75" s="1716"/>
      <c r="B75" s="870"/>
      <c r="C75" s="870"/>
      <c r="D75" s="870"/>
      <c r="E75" s="1698"/>
      <c r="F75" s="857">
        <v>3</v>
      </c>
      <c r="G75" s="857" t="s">
        <v>549</v>
      </c>
      <c r="H75" s="858"/>
      <c r="I75" s="858"/>
      <c r="J75" s="858"/>
      <c r="K75" s="858"/>
      <c r="L75" s="858"/>
      <c r="M75" s="859">
        <v>4000</v>
      </c>
      <c r="N75" s="860"/>
      <c r="O75" s="860"/>
      <c r="P75" s="860"/>
      <c r="Q75" s="860"/>
      <c r="R75" s="860"/>
    </row>
    <row r="76" spans="1:20" ht="13.5" customHeight="1" x14ac:dyDescent="0.2">
      <c r="A76" s="1717"/>
      <c r="B76" s="870"/>
      <c r="C76" s="870"/>
      <c r="D76" s="870"/>
      <c r="E76" s="1714"/>
      <c r="F76" s="857">
        <v>4</v>
      </c>
      <c r="G76" s="857" t="s">
        <v>550</v>
      </c>
      <c r="H76" s="858"/>
      <c r="I76" s="858"/>
      <c r="J76" s="858"/>
      <c r="K76" s="858"/>
      <c r="L76" s="858"/>
      <c r="M76" s="859">
        <v>1500</v>
      </c>
      <c r="N76" s="860"/>
      <c r="O76" s="860"/>
      <c r="P76" s="860"/>
      <c r="Q76" s="860"/>
      <c r="R76" s="860"/>
    </row>
    <row r="77" spans="1:20" ht="15" customHeight="1" x14ac:dyDescent="0.2">
      <c r="A77" s="1700" t="s">
        <v>499</v>
      </c>
      <c r="B77" s="1701"/>
      <c r="C77" s="1701"/>
      <c r="D77" s="1701"/>
      <c r="E77" s="1701"/>
      <c r="F77" s="1701"/>
      <c r="G77" s="1702"/>
      <c r="H77" s="861">
        <v>32000</v>
      </c>
      <c r="I77" s="861"/>
      <c r="J77" s="861"/>
      <c r="K77" s="861"/>
      <c r="L77" s="869"/>
      <c r="M77" s="862" t="s">
        <v>551</v>
      </c>
      <c r="N77" s="863"/>
      <c r="O77" s="863"/>
      <c r="P77" s="863"/>
      <c r="Q77" s="863"/>
      <c r="R77" s="860"/>
    </row>
    <row r="78" spans="1:20" ht="15" customHeight="1" x14ac:dyDescent="0.2">
      <c r="A78" s="1718">
        <v>12</v>
      </c>
      <c r="B78" s="865"/>
      <c r="C78" s="865"/>
      <c r="D78" s="865"/>
      <c r="E78" s="1690" t="s">
        <v>552</v>
      </c>
      <c r="F78" s="857">
        <v>1</v>
      </c>
      <c r="G78" s="888" t="s">
        <v>553</v>
      </c>
      <c r="H78" s="858"/>
      <c r="I78" s="858"/>
      <c r="J78" s="858"/>
      <c r="K78" s="858"/>
      <c r="L78" s="857"/>
      <c r="M78" s="859">
        <v>62000</v>
      </c>
      <c r="N78" s="860"/>
      <c r="O78" s="860"/>
      <c r="P78" s="860"/>
      <c r="Q78" s="860"/>
      <c r="R78" s="860"/>
    </row>
    <row r="79" spans="1:20" ht="13.5" customHeight="1" x14ac:dyDescent="0.2">
      <c r="A79" s="1719"/>
      <c r="B79" s="870"/>
      <c r="C79" s="870"/>
      <c r="D79" s="870"/>
      <c r="E79" s="1691"/>
      <c r="F79" s="857">
        <v>2</v>
      </c>
      <c r="G79" s="888" t="s">
        <v>554</v>
      </c>
      <c r="H79" s="858">
        <v>70000</v>
      </c>
      <c r="I79" s="858">
        <v>20000</v>
      </c>
      <c r="J79" s="858">
        <v>50000</v>
      </c>
      <c r="K79" s="858"/>
      <c r="L79" s="858"/>
      <c r="M79" s="859">
        <v>10000</v>
      </c>
      <c r="N79" s="860"/>
      <c r="O79" s="860"/>
      <c r="P79" s="860"/>
      <c r="Q79" s="860"/>
      <c r="R79" s="860"/>
    </row>
    <row r="80" spans="1:20" ht="15.75" customHeight="1" x14ac:dyDescent="0.2">
      <c r="A80" s="1719"/>
      <c r="B80" s="870"/>
      <c r="C80" s="870"/>
      <c r="D80" s="870"/>
      <c r="E80" s="1691"/>
      <c r="F80" s="857">
        <v>3</v>
      </c>
      <c r="G80" s="857" t="s">
        <v>555</v>
      </c>
      <c r="H80" s="858">
        <f>I80+J80+K80+L80</f>
        <v>93000</v>
      </c>
      <c r="I80" s="858">
        <f>I79+I69</f>
        <v>40000</v>
      </c>
      <c r="J80" s="858">
        <f>J79+J69</f>
        <v>50000</v>
      </c>
      <c r="K80" s="858">
        <f>K79+K69</f>
        <v>0</v>
      </c>
      <c r="L80" s="858">
        <v>3000</v>
      </c>
      <c r="M80" s="859">
        <v>20000</v>
      </c>
      <c r="N80" s="860"/>
      <c r="O80" s="860"/>
      <c r="P80" s="860"/>
      <c r="Q80" s="860"/>
      <c r="R80" s="860"/>
      <c r="S80" s="872"/>
      <c r="T80" s="873"/>
    </row>
    <row r="81" spans="1:18" ht="16.5" customHeight="1" x14ac:dyDescent="0.2">
      <c r="A81" s="1720"/>
      <c r="B81" s="889"/>
      <c r="C81" s="889"/>
      <c r="D81" s="889"/>
      <c r="E81" s="1721"/>
      <c r="F81" s="850">
        <v>4</v>
      </c>
      <c r="G81" s="857" t="s">
        <v>505</v>
      </c>
      <c r="H81" s="879"/>
      <c r="I81" s="879"/>
      <c r="J81" s="879"/>
      <c r="K81" s="879"/>
      <c r="L81" s="879"/>
      <c r="M81" s="859">
        <v>4000</v>
      </c>
      <c r="N81" s="850"/>
      <c r="O81" s="850"/>
      <c r="P81" s="850"/>
      <c r="Q81" s="850"/>
      <c r="R81" s="879"/>
    </row>
    <row r="82" spans="1:18" x14ac:dyDescent="0.2">
      <c r="A82" s="1722" t="s">
        <v>499</v>
      </c>
      <c r="B82" s="1723"/>
      <c r="C82" s="1723"/>
      <c r="D82" s="1723"/>
      <c r="E82" s="1723"/>
      <c r="F82" s="1723"/>
      <c r="G82" s="1724"/>
      <c r="H82" s="890">
        <v>3500</v>
      </c>
      <c r="I82" s="876"/>
      <c r="J82" s="876"/>
      <c r="K82" s="876"/>
      <c r="L82" s="876"/>
      <c r="M82" s="878">
        <v>96000</v>
      </c>
      <c r="N82" s="863"/>
      <c r="O82" s="863"/>
      <c r="P82" s="863"/>
      <c r="Q82" s="863"/>
      <c r="R82" s="860"/>
    </row>
    <row r="83" spans="1:18" x14ac:dyDescent="0.2">
      <c r="A83" s="1725" t="s">
        <v>540</v>
      </c>
      <c r="B83" s="1726"/>
      <c r="C83" s="1726"/>
      <c r="D83" s="1726"/>
      <c r="E83" s="1726"/>
      <c r="F83" s="1726"/>
      <c r="G83" s="1727"/>
      <c r="H83" s="890">
        <v>600</v>
      </c>
      <c r="I83" s="890"/>
      <c r="J83" s="890"/>
      <c r="K83" s="890"/>
      <c r="L83" s="890"/>
      <c r="M83" s="878">
        <v>112000</v>
      </c>
      <c r="N83" s="863"/>
      <c r="O83" s="863"/>
      <c r="P83" s="863"/>
      <c r="Q83" s="863"/>
      <c r="R83" s="860"/>
    </row>
    <row r="84" spans="1:18" ht="24" customHeight="1" x14ac:dyDescent="0.2">
      <c r="A84" s="891" t="s">
        <v>556</v>
      </c>
      <c r="B84" s="881"/>
      <c r="C84" s="881"/>
      <c r="D84" s="881"/>
      <c r="E84" s="1710" t="s">
        <v>557</v>
      </c>
      <c r="F84" s="1711"/>
      <c r="G84" s="1711"/>
      <c r="H84" s="1711"/>
      <c r="I84" s="1711"/>
      <c r="J84" s="1711"/>
      <c r="K84" s="1711"/>
      <c r="L84" s="1711"/>
      <c r="M84" s="1711"/>
      <c r="N84" s="1711"/>
      <c r="O84" s="1711"/>
      <c r="P84" s="1711"/>
      <c r="Q84" s="1712"/>
      <c r="R84" s="860"/>
    </row>
    <row r="85" spans="1:18" ht="12" customHeight="1" x14ac:dyDescent="0.2">
      <c r="A85" s="1703">
        <v>13</v>
      </c>
      <c r="B85" s="870"/>
      <c r="C85" s="870"/>
      <c r="D85" s="870"/>
      <c r="E85" s="1698" t="s">
        <v>558</v>
      </c>
      <c r="F85" s="857">
        <v>1</v>
      </c>
      <c r="G85" s="857" t="s">
        <v>559</v>
      </c>
      <c r="H85" s="858">
        <v>4200</v>
      </c>
      <c r="I85" s="858"/>
      <c r="J85" s="858">
        <v>2500</v>
      </c>
      <c r="K85" s="858">
        <v>1700</v>
      </c>
      <c r="L85" s="858"/>
      <c r="M85" s="859">
        <v>300</v>
      </c>
      <c r="N85" s="860"/>
      <c r="O85" s="860"/>
      <c r="P85" s="860"/>
      <c r="Q85" s="860"/>
      <c r="R85" s="860"/>
    </row>
    <row r="86" spans="1:18" x14ac:dyDescent="0.2">
      <c r="A86" s="1704"/>
      <c r="B86" s="881"/>
      <c r="C86" s="881"/>
      <c r="D86" s="881"/>
      <c r="E86" s="1698"/>
      <c r="F86" s="857">
        <v>2</v>
      </c>
      <c r="G86" s="857" t="s">
        <v>560</v>
      </c>
      <c r="H86" s="858">
        <v>2700</v>
      </c>
      <c r="I86" s="858"/>
      <c r="J86" s="858"/>
      <c r="K86" s="858"/>
      <c r="L86" s="858"/>
      <c r="M86" s="859">
        <v>2000</v>
      </c>
      <c r="N86" s="860"/>
      <c r="O86" s="860"/>
      <c r="P86" s="860"/>
      <c r="Q86" s="860"/>
      <c r="R86" s="860"/>
    </row>
    <row r="87" spans="1:18" ht="27" customHeight="1" x14ac:dyDescent="0.2">
      <c r="A87" s="1705"/>
      <c r="B87" s="881"/>
      <c r="C87" s="881"/>
      <c r="D87" s="881"/>
      <c r="E87" s="1698"/>
      <c r="F87" s="857">
        <v>3</v>
      </c>
      <c r="G87" s="857" t="s">
        <v>561</v>
      </c>
      <c r="H87" s="892">
        <v>1100</v>
      </c>
      <c r="I87" s="858"/>
      <c r="J87" s="858"/>
      <c r="K87" s="858"/>
      <c r="L87" s="858"/>
      <c r="M87" s="859">
        <v>2000</v>
      </c>
      <c r="N87" s="860"/>
      <c r="O87" s="860"/>
      <c r="P87" s="860"/>
      <c r="Q87" s="860"/>
      <c r="R87" s="860"/>
    </row>
    <row r="88" spans="1:18" ht="15.75" customHeight="1" x14ac:dyDescent="0.2">
      <c r="A88" s="1700" t="s">
        <v>499</v>
      </c>
      <c r="B88" s="1701"/>
      <c r="C88" s="1701"/>
      <c r="D88" s="1701"/>
      <c r="E88" s="1701"/>
      <c r="F88" s="1701"/>
      <c r="G88" s="1702"/>
      <c r="H88" s="861">
        <v>3800</v>
      </c>
      <c r="I88" s="861">
        <v>1000</v>
      </c>
      <c r="J88" s="861">
        <v>1100</v>
      </c>
      <c r="K88" s="861"/>
      <c r="L88" s="861">
        <v>1700</v>
      </c>
      <c r="M88" s="862" t="s">
        <v>562</v>
      </c>
      <c r="N88" s="863"/>
      <c r="O88" s="863"/>
      <c r="P88" s="863"/>
      <c r="Q88" s="863"/>
      <c r="R88" s="860"/>
    </row>
    <row r="89" spans="1:18" ht="11.25" customHeight="1" x14ac:dyDescent="0.2">
      <c r="A89" s="1706" t="s">
        <v>563</v>
      </c>
      <c r="B89" s="881"/>
      <c r="C89" s="881"/>
      <c r="D89" s="881"/>
      <c r="E89" s="1698" t="s">
        <v>564</v>
      </c>
      <c r="F89" s="857" t="s">
        <v>250</v>
      </c>
      <c r="G89" s="857" t="s">
        <v>565</v>
      </c>
      <c r="H89" s="858">
        <v>500</v>
      </c>
      <c r="I89" s="858"/>
      <c r="J89" s="858"/>
      <c r="K89" s="858"/>
      <c r="L89" s="858"/>
      <c r="M89" s="859">
        <v>2300</v>
      </c>
      <c r="N89" s="860"/>
      <c r="O89" s="860"/>
      <c r="P89" s="860"/>
      <c r="Q89" s="860"/>
      <c r="R89" s="860"/>
    </row>
    <row r="90" spans="1:18" ht="48" customHeight="1" x14ac:dyDescent="0.2">
      <c r="A90" s="1707"/>
      <c r="B90" s="881"/>
      <c r="C90" s="881"/>
      <c r="D90" s="881"/>
      <c r="E90" s="1698"/>
      <c r="F90" s="857" t="s">
        <v>257</v>
      </c>
      <c r="G90" s="857" t="s">
        <v>566</v>
      </c>
      <c r="H90" s="858">
        <v>1500</v>
      </c>
      <c r="I90" s="858"/>
      <c r="J90" s="858"/>
      <c r="K90" s="858"/>
      <c r="L90" s="858"/>
      <c r="M90" s="859">
        <v>700</v>
      </c>
      <c r="N90" s="860"/>
      <c r="O90" s="860"/>
      <c r="P90" s="860"/>
      <c r="Q90" s="860"/>
      <c r="R90" s="860"/>
    </row>
    <row r="91" spans="1:18" ht="12.75" customHeight="1" x14ac:dyDescent="0.2">
      <c r="A91" s="1700" t="s">
        <v>499</v>
      </c>
      <c r="B91" s="1701"/>
      <c r="C91" s="1701"/>
      <c r="D91" s="1701"/>
      <c r="E91" s="1701"/>
      <c r="F91" s="1701"/>
      <c r="G91" s="1702"/>
      <c r="H91" s="861">
        <v>2000</v>
      </c>
      <c r="I91" s="861"/>
      <c r="J91" s="861">
        <v>1500</v>
      </c>
      <c r="K91" s="861">
        <v>500</v>
      </c>
      <c r="L91" s="861"/>
      <c r="M91" s="862" t="s">
        <v>567</v>
      </c>
      <c r="N91" s="863"/>
      <c r="O91" s="863"/>
      <c r="P91" s="863"/>
      <c r="Q91" s="863"/>
      <c r="R91" s="860"/>
    </row>
    <row r="92" spans="1:18" ht="13.5" hidden="1" customHeight="1" x14ac:dyDescent="0.2">
      <c r="A92" s="880"/>
      <c r="B92" s="857"/>
      <c r="C92" s="857"/>
      <c r="D92" s="857"/>
      <c r="E92" s="888"/>
      <c r="F92" s="857"/>
      <c r="G92" s="857"/>
      <c r="H92" s="858"/>
      <c r="I92" s="858"/>
      <c r="J92" s="858"/>
      <c r="K92" s="858"/>
      <c r="L92" s="858"/>
      <c r="M92" s="859">
        <v>200</v>
      </c>
      <c r="N92" s="860"/>
      <c r="O92" s="860"/>
      <c r="P92" s="860"/>
      <c r="Q92" s="860"/>
      <c r="R92" s="860"/>
    </row>
    <row r="93" spans="1:18" ht="13.5" hidden="1" customHeight="1" x14ac:dyDescent="0.2">
      <c r="A93" s="880"/>
      <c r="B93" s="865"/>
      <c r="C93" s="865"/>
      <c r="D93" s="865"/>
      <c r="E93" s="870"/>
      <c r="F93" s="857"/>
      <c r="G93" s="857" t="s">
        <v>568</v>
      </c>
      <c r="H93" s="858">
        <f>I93+J93+K93+L93</f>
        <v>3500</v>
      </c>
      <c r="I93" s="858">
        <v>1000</v>
      </c>
      <c r="J93" s="858">
        <v>1000</v>
      </c>
      <c r="K93" s="858"/>
      <c r="L93" s="858">
        <v>1500</v>
      </c>
      <c r="M93" s="859">
        <v>500</v>
      </c>
      <c r="N93" s="860"/>
      <c r="O93" s="860"/>
      <c r="P93" s="860"/>
      <c r="Q93" s="860"/>
      <c r="R93" s="860"/>
    </row>
    <row r="94" spans="1:18" ht="13.5" hidden="1" customHeight="1" x14ac:dyDescent="0.2">
      <c r="A94" s="880"/>
      <c r="B94" s="865"/>
      <c r="C94" s="865"/>
      <c r="D94" s="865"/>
      <c r="E94" s="857"/>
      <c r="F94" s="857">
        <v>1</v>
      </c>
      <c r="G94" s="857"/>
      <c r="H94" s="858">
        <v>2500</v>
      </c>
      <c r="I94" s="858"/>
      <c r="J94" s="858"/>
      <c r="K94" s="858"/>
      <c r="L94" s="858"/>
      <c r="M94" s="859">
        <f>H92/3.4528</f>
        <v>0</v>
      </c>
      <c r="N94" s="860"/>
      <c r="O94" s="860"/>
      <c r="P94" s="860"/>
      <c r="Q94" s="860"/>
      <c r="R94" s="860"/>
    </row>
    <row r="95" spans="1:18" ht="13.5" hidden="1" customHeight="1" x14ac:dyDescent="0.2">
      <c r="A95" s="880"/>
      <c r="B95" s="865"/>
      <c r="C95" s="865"/>
      <c r="D95" s="865"/>
      <c r="E95" s="1698" t="s">
        <v>569</v>
      </c>
      <c r="F95" s="857">
        <v>2</v>
      </c>
      <c r="G95" s="857" t="s">
        <v>565</v>
      </c>
      <c r="H95" s="892">
        <v>1000</v>
      </c>
      <c r="I95" s="858"/>
      <c r="J95" s="858"/>
      <c r="K95" s="858"/>
      <c r="L95" s="858"/>
      <c r="M95" s="859">
        <v>100</v>
      </c>
      <c r="N95" s="860"/>
      <c r="O95" s="860"/>
      <c r="P95" s="860"/>
      <c r="Q95" s="860"/>
      <c r="R95" s="860"/>
    </row>
    <row r="96" spans="1:18" ht="13.5" hidden="1" customHeight="1" x14ac:dyDescent="0.2">
      <c r="A96" s="880"/>
      <c r="B96" s="865"/>
      <c r="C96" s="865"/>
      <c r="D96" s="865"/>
      <c r="E96" s="1699"/>
      <c r="F96" s="857"/>
      <c r="G96" s="857" t="s">
        <v>570</v>
      </c>
      <c r="H96" s="858">
        <f>I96+J96+K96+L96</f>
        <v>3500</v>
      </c>
      <c r="I96" s="858">
        <v>1000</v>
      </c>
      <c r="J96" s="858">
        <v>1000</v>
      </c>
      <c r="K96" s="858"/>
      <c r="L96" s="858">
        <v>1500</v>
      </c>
      <c r="M96" s="859">
        <f t="shared" ref="M96" si="0">H93/3.4528</f>
        <v>1013.6700648748842</v>
      </c>
      <c r="N96" s="860"/>
      <c r="O96" s="860"/>
      <c r="P96" s="860"/>
      <c r="Q96" s="860"/>
      <c r="R96" s="860"/>
    </row>
    <row r="97" spans="1:18" ht="47.25" customHeight="1" x14ac:dyDescent="0.2">
      <c r="A97" s="1706" t="s">
        <v>571</v>
      </c>
      <c r="B97" s="865"/>
      <c r="C97" s="865"/>
      <c r="D97" s="865"/>
      <c r="E97" s="1699"/>
      <c r="F97" s="857">
        <v>1</v>
      </c>
      <c r="G97" s="857" t="s">
        <v>495</v>
      </c>
      <c r="H97" s="858">
        <v>2000</v>
      </c>
      <c r="I97" s="858"/>
      <c r="J97" s="858"/>
      <c r="K97" s="858"/>
      <c r="L97" s="858"/>
      <c r="M97" s="859">
        <v>900</v>
      </c>
      <c r="N97" s="860"/>
      <c r="O97" s="860"/>
      <c r="P97" s="860"/>
      <c r="Q97" s="860"/>
      <c r="R97" s="860"/>
    </row>
    <row r="98" spans="1:18" ht="13.5" customHeight="1" x14ac:dyDescent="0.2">
      <c r="A98" s="1708"/>
      <c r="B98" s="870"/>
      <c r="C98" s="870"/>
      <c r="D98" s="870"/>
      <c r="E98" s="1699"/>
      <c r="F98" s="857">
        <v>2</v>
      </c>
      <c r="G98" s="857" t="s">
        <v>561</v>
      </c>
      <c r="H98" s="858">
        <v>3500</v>
      </c>
      <c r="I98" s="858"/>
      <c r="J98" s="858">
        <v>2000</v>
      </c>
      <c r="K98" s="858"/>
      <c r="L98" s="858">
        <v>1500</v>
      </c>
      <c r="M98" s="859">
        <v>600</v>
      </c>
      <c r="N98" s="860"/>
      <c r="O98" s="860"/>
      <c r="P98" s="860"/>
      <c r="Q98" s="860"/>
      <c r="R98" s="860"/>
    </row>
    <row r="99" spans="1:18" ht="11.25" customHeight="1" x14ac:dyDescent="0.2">
      <c r="A99" s="1708"/>
      <c r="B99" s="857"/>
      <c r="C99" s="857"/>
      <c r="D99" s="857"/>
      <c r="E99" s="1699"/>
      <c r="F99" s="857">
        <v>3</v>
      </c>
      <c r="G99" s="857" t="s">
        <v>497</v>
      </c>
      <c r="H99" s="893">
        <v>1000</v>
      </c>
      <c r="I99" s="858"/>
      <c r="J99" s="858"/>
      <c r="K99" s="858"/>
      <c r="L99" s="858"/>
      <c r="M99" s="859">
        <v>100</v>
      </c>
      <c r="N99" s="860"/>
      <c r="O99" s="860"/>
      <c r="P99" s="860"/>
      <c r="Q99" s="860"/>
      <c r="R99" s="860"/>
    </row>
    <row r="100" spans="1:18" ht="11.25" customHeight="1" x14ac:dyDescent="0.2">
      <c r="A100" s="1707"/>
      <c r="B100" s="857"/>
      <c r="C100" s="857"/>
      <c r="D100" s="857"/>
      <c r="E100" s="1699"/>
      <c r="F100" s="857">
        <v>4</v>
      </c>
      <c r="G100" s="857" t="s">
        <v>572</v>
      </c>
      <c r="H100" s="893">
        <v>3500</v>
      </c>
      <c r="I100" s="858"/>
      <c r="J100" s="858"/>
      <c r="K100" s="858"/>
      <c r="L100" s="858"/>
      <c r="M100" s="859">
        <v>400</v>
      </c>
      <c r="N100" s="860"/>
      <c r="O100" s="860"/>
      <c r="P100" s="860"/>
      <c r="Q100" s="860"/>
      <c r="R100" s="860"/>
    </row>
    <row r="101" spans="1:18" ht="12" customHeight="1" x14ac:dyDescent="0.2">
      <c r="A101" s="1700" t="s">
        <v>499</v>
      </c>
      <c r="B101" s="1701"/>
      <c r="C101" s="1701"/>
      <c r="D101" s="1701"/>
      <c r="E101" s="1701"/>
      <c r="F101" s="1701"/>
      <c r="G101" s="1702"/>
      <c r="H101" s="894">
        <v>2500</v>
      </c>
      <c r="I101" s="861"/>
      <c r="J101" s="861"/>
      <c r="K101" s="861"/>
      <c r="L101" s="861"/>
      <c r="M101" s="862" t="s">
        <v>573</v>
      </c>
      <c r="N101" s="863"/>
      <c r="O101" s="863"/>
      <c r="P101" s="863"/>
      <c r="Q101" s="863"/>
      <c r="R101" s="860"/>
    </row>
    <row r="102" spans="1:18" ht="10.5" customHeight="1" x14ac:dyDescent="0.2">
      <c r="A102" s="1695">
        <v>16</v>
      </c>
      <c r="B102" s="857"/>
      <c r="C102" s="857"/>
      <c r="D102" s="857"/>
      <c r="E102" s="1698" t="s">
        <v>574</v>
      </c>
      <c r="F102" s="857">
        <v>1</v>
      </c>
      <c r="G102" s="857" t="s">
        <v>575</v>
      </c>
      <c r="H102" s="893">
        <v>2000</v>
      </c>
      <c r="I102" s="858"/>
      <c r="J102" s="858"/>
      <c r="K102" s="858"/>
      <c r="L102" s="858"/>
      <c r="M102" s="859">
        <v>500</v>
      </c>
      <c r="N102" s="860"/>
      <c r="O102" s="860"/>
      <c r="P102" s="860"/>
      <c r="Q102" s="860"/>
      <c r="R102" s="860"/>
    </row>
    <row r="103" spans="1:18" ht="11.25" customHeight="1" x14ac:dyDescent="0.2">
      <c r="A103" s="1696"/>
      <c r="B103" s="857"/>
      <c r="C103" s="857"/>
      <c r="D103" s="857"/>
      <c r="E103" s="1698"/>
      <c r="F103" s="857">
        <v>2</v>
      </c>
      <c r="G103" s="857" t="s">
        <v>576</v>
      </c>
      <c r="H103" s="893">
        <v>1500</v>
      </c>
      <c r="I103" s="858"/>
      <c r="J103" s="858"/>
      <c r="K103" s="858"/>
      <c r="L103" s="858"/>
      <c r="M103" s="859">
        <v>1300</v>
      </c>
      <c r="N103" s="860"/>
      <c r="O103" s="860"/>
      <c r="P103" s="860"/>
      <c r="Q103" s="860"/>
      <c r="R103" s="860"/>
    </row>
    <row r="104" spans="1:18" ht="12" customHeight="1" x14ac:dyDescent="0.2">
      <c r="A104" s="1696"/>
      <c r="B104" s="857"/>
      <c r="C104" s="857"/>
      <c r="D104" s="857"/>
      <c r="E104" s="1698"/>
      <c r="F104" s="857">
        <v>3</v>
      </c>
      <c r="G104" s="857" t="s">
        <v>577</v>
      </c>
      <c r="H104" s="893">
        <v>1500</v>
      </c>
      <c r="I104" s="858"/>
      <c r="J104" s="858"/>
      <c r="K104" s="858"/>
      <c r="L104" s="858"/>
      <c r="M104" s="859">
        <v>600</v>
      </c>
      <c r="N104" s="860"/>
      <c r="O104" s="860"/>
      <c r="P104" s="860"/>
      <c r="Q104" s="860"/>
      <c r="R104" s="860"/>
    </row>
    <row r="105" spans="1:18" ht="11.25" customHeight="1" x14ac:dyDescent="0.2">
      <c r="A105" s="1696"/>
      <c r="B105" s="857"/>
      <c r="C105" s="857"/>
      <c r="D105" s="857"/>
      <c r="E105" s="1698"/>
      <c r="F105" s="857">
        <v>4</v>
      </c>
      <c r="G105" s="857" t="s">
        <v>578</v>
      </c>
      <c r="H105" s="893">
        <v>1300</v>
      </c>
      <c r="I105" s="858"/>
      <c r="J105" s="858"/>
      <c r="K105" s="858"/>
      <c r="L105" s="858"/>
      <c r="M105" s="859">
        <v>400</v>
      </c>
      <c r="N105" s="860"/>
      <c r="O105" s="860"/>
      <c r="P105" s="860"/>
      <c r="Q105" s="860"/>
      <c r="R105" s="860"/>
    </row>
    <row r="106" spans="1:18" ht="11.25" customHeight="1" x14ac:dyDescent="0.2">
      <c r="A106" s="1696"/>
      <c r="B106" s="857"/>
      <c r="C106" s="857"/>
      <c r="D106" s="857"/>
      <c r="E106" s="1698"/>
      <c r="F106" s="857">
        <v>5</v>
      </c>
      <c r="G106" s="857" t="s">
        <v>579</v>
      </c>
      <c r="H106" s="893">
        <v>1600</v>
      </c>
      <c r="I106" s="858"/>
      <c r="J106" s="858"/>
      <c r="K106" s="858"/>
      <c r="L106" s="858"/>
      <c r="M106" s="859">
        <v>3200</v>
      </c>
      <c r="N106" s="860"/>
      <c r="O106" s="860"/>
      <c r="P106" s="860"/>
      <c r="Q106" s="860"/>
      <c r="R106" s="860"/>
    </row>
    <row r="107" spans="1:18" ht="13.5" customHeight="1" x14ac:dyDescent="0.2">
      <c r="A107" s="1696"/>
      <c r="B107" s="870"/>
      <c r="C107" s="870"/>
      <c r="D107" s="870"/>
      <c r="E107" s="1698"/>
      <c r="F107" s="857">
        <v>6</v>
      </c>
      <c r="G107" s="857" t="s">
        <v>580</v>
      </c>
      <c r="H107" s="892">
        <f>SUM(H99,H100,H101,H102,H103,H104,H105,H106)</f>
        <v>14900</v>
      </c>
      <c r="I107" s="858"/>
      <c r="J107" s="892">
        <v>6000</v>
      </c>
      <c r="K107" s="858">
        <v>8900</v>
      </c>
      <c r="L107" s="892"/>
      <c r="M107" s="859">
        <v>1200</v>
      </c>
      <c r="N107" s="860"/>
      <c r="O107" s="860"/>
      <c r="P107" s="860"/>
      <c r="Q107" s="860"/>
      <c r="R107" s="860"/>
    </row>
    <row r="108" spans="1:18" ht="11.25" customHeight="1" x14ac:dyDescent="0.2">
      <c r="A108" s="1696"/>
      <c r="B108" s="857"/>
      <c r="C108" s="857"/>
      <c r="D108" s="857"/>
      <c r="E108" s="1698"/>
      <c r="F108" s="857">
        <v>7</v>
      </c>
      <c r="G108" s="857" t="s">
        <v>581</v>
      </c>
      <c r="H108" s="893">
        <v>1700</v>
      </c>
      <c r="I108" s="858"/>
      <c r="J108" s="858"/>
      <c r="K108" s="858"/>
      <c r="L108" s="858"/>
      <c r="M108" s="859">
        <v>200</v>
      </c>
      <c r="N108" s="860"/>
      <c r="O108" s="860"/>
      <c r="P108" s="860"/>
      <c r="Q108" s="860"/>
      <c r="R108" s="860"/>
    </row>
    <row r="109" spans="1:18" ht="11.25" customHeight="1" x14ac:dyDescent="0.2">
      <c r="A109" s="1697"/>
      <c r="B109" s="857"/>
      <c r="C109" s="857"/>
      <c r="D109" s="857"/>
      <c r="E109" s="1698"/>
      <c r="F109" s="857">
        <v>8</v>
      </c>
      <c r="G109" s="857" t="s">
        <v>582</v>
      </c>
      <c r="H109" s="893">
        <v>1200</v>
      </c>
      <c r="I109" s="858"/>
      <c r="J109" s="858"/>
      <c r="K109" s="858"/>
      <c r="L109" s="858"/>
      <c r="M109" s="859">
        <v>1100</v>
      </c>
      <c r="N109" s="860"/>
      <c r="O109" s="860"/>
      <c r="P109" s="860"/>
      <c r="Q109" s="860"/>
      <c r="R109" s="860"/>
    </row>
    <row r="110" spans="1:18" ht="12" customHeight="1" x14ac:dyDescent="0.2">
      <c r="A110" s="1700" t="s">
        <v>499</v>
      </c>
      <c r="B110" s="1701"/>
      <c r="C110" s="1701"/>
      <c r="D110" s="1701"/>
      <c r="E110" s="1701"/>
      <c r="F110" s="1701"/>
      <c r="G110" s="1702"/>
      <c r="H110" s="894">
        <v>2700</v>
      </c>
      <c r="I110" s="861"/>
      <c r="J110" s="861"/>
      <c r="K110" s="861"/>
      <c r="L110" s="861"/>
      <c r="M110" s="862" t="s">
        <v>583</v>
      </c>
      <c r="N110" s="863"/>
      <c r="O110" s="863"/>
      <c r="P110" s="863"/>
      <c r="Q110" s="863"/>
      <c r="R110" s="860"/>
    </row>
    <row r="111" spans="1:18" ht="10.5" customHeight="1" x14ac:dyDescent="0.2">
      <c r="A111" s="1695">
        <v>17</v>
      </c>
      <c r="B111" s="857"/>
      <c r="C111" s="857"/>
      <c r="D111" s="857"/>
      <c r="E111" s="1698" t="s">
        <v>584</v>
      </c>
      <c r="F111" s="857">
        <v>1</v>
      </c>
      <c r="G111" s="857" t="s">
        <v>585</v>
      </c>
      <c r="H111" s="893">
        <v>50</v>
      </c>
      <c r="I111" s="858"/>
      <c r="J111" s="858"/>
      <c r="K111" s="858"/>
      <c r="L111" s="858"/>
      <c r="M111" s="859">
        <v>750</v>
      </c>
      <c r="N111" s="860"/>
      <c r="O111" s="860"/>
      <c r="P111" s="860"/>
      <c r="Q111" s="860"/>
      <c r="R111" s="860"/>
    </row>
    <row r="112" spans="1:18" ht="11.25" customHeight="1" x14ac:dyDescent="0.2">
      <c r="A112" s="1696"/>
      <c r="B112" s="857"/>
      <c r="C112" s="857"/>
      <c r="D112" s="857"/>
      <c r="E112" s="1698"/>
      <c r="F112" s="857">
        <v>2</v>
      </c>
      <c r="G112" s="857" t="s">
        <v>515</v>
      </c>
      <c r="H112" s="893">
        <v>1600</v>
      </c>
      <c r="I112" s="858"/>
      <c r="J112" s="858"/>
      <c r="K112" s="858"/>
      <c r="L112" s="858"/>
      <c r="M112" s="859">
        <v>450</v>
      </c>
      <c r="N112" s="860"/>
      <c r="O112" s="860"/>
      <c r="P112" s="860"/>
      <c r="Q112" s="860"/>
      <c r="R112" s="860"/>
    </row>
    <row r="113" spans="1:18" ht="12" customHeight="1" x14ac:dyDescent="0.2">
      <c r="A113" s="1696"/>
      <c r="B113" s="857"/>
      <c r="C113" s="857"/>
      <c r="D113" s="857"/>
      <c r="E113" s="1698"/>
      <c r="F113" s="857">
        <v>3</v>
      </c>
      <c r="G113" s="857" t="s">
        <v>586</v>
      </c>
      <c r="H113" s="893">
        <v>800</v>
      </c>
      <c r="I113" s="858"/>
      <c r="J113" s="858"/>
      <c r="K113" s="858"/>
      <c r="L113" s="858"/>
      <c r="M113" s="859">
        <v>650</v>
      </c>
      <c r="N113" s="860"/>
      <c r="O113" s="860"/>
      <c r="P113" s="860"/>
      <c r="Q113" s="860"/>
      <c r="R113" s="860"/>
    </row>
    <row r="114" spans="1:18" ht="11.25" customHeight="1" x14ac:dyDescent="0.2">
      <c r="A114" s="1696"/>
      <c r="B114" s="857"/>
      <c r="C114" s="857"/>
      <c r="D114" s="857"/>
      <c r="E114" s="1698"/>
      <c r="F114" s="857">
        <v>4</v>
      </c>
      <c r="G114" s="857" t="s">
        <v>502</v>
      </c>
      <c r="H114" s="893">
        <v>50</v>
      </c>
      <c r="I114" s="858"/>
      <c r="J114" s="858"/>
      <c r="K114" s="858"/>
      <c r="L114" s="858"/>
      <c r="M114" s="859">
        <v>500</v>
      </c>
      <c r="N114" s="860"/>
      <c r="O114" s="860"/>
      <c r="P114" s="860"/>
      <c r="Q114" s="860"/>
      <c r="R114" s="860"/>
    </row>
    <row r="115" spans="1:18" ht="11.25" customHeight="1" x14ac:dyDescent="0.2">
      <c r="A115" s="1696"/>
      <c r="B115" s="857"/>
      <c r="C115" s="857"/>
      <c r="D115" s="857"/>
      <c r="E115" s="1698"/>
      <c r="F115" s="857">
        <v>5</v>
      </c>
      <c r="G115" s="857" t="s">
        <v>582</v>
      </c>
      <c r="H115" s="893">
        <v>2000</v>
      </c>
      <c r="I115" s="858"/>
      <c r="J115" s="858"/>
      <c r="K115" s="858"/>
      <c r="L115" s="858"/>
      <c r="M115" s="859">
        <v>500</v>
      </c>
      <c r="N115" s="860"/>
      <c r="O115" s="860"/>
      <c r="P115" s="860"/>
      <c r="Q115" s="860"/>
      <c r="R115" s="860"/>
    </row>
    <row r="116" spans="1:18" ht="13.5" customHeight="1" x14ac:dyDescent="0.2">
      <c r="A116" s="1696"/>
      <c r="B116" s="865"/>
      <c r="C116" s="865"/>
      <c r="D116" s="865"/>
      <c r="E116" s="1698"/>
      <c r="F116" s="857">
        <v>6</v>
      </c>
      <c r="G116" s="857" t="s">
        <v>587</v>
      </c>
      <c r="H116" s="858">
        <v>800</v>
      </c>
      <c r="I116" s="858"/>
      <c r="J116" s="858"/>
      <c r="K116" s="858"/>
      <c r="L116" s="858"/>
      <c r="M116" s="859">
        <v>250</v>
      </c>
      <c r="N116" s="860"/>
      <c r="O116" s="860"/>
      <c r="P116" s="860"/>
      <c r="Q116" s="860"/>
      <c r="R116" s="860"/>
    </row>
    <row r="117" spans="1:18" x14ac:dyDescent="0.2">
      <c r="A117" s="1696"/>
      <c r="B117" s="870"/>
      <c r="C117" s="870"/>
      <c r="D117" s="870"/>
      <c r="E117" s="1698"/>
      <c r="F117" s="857">
        <v>7</v>
      </c>
      <c r="G117" s="857" t="s">
        <v>497</v>
      </c>
      <c r="H117" s="858">
        <f>SUM(H108,H109,H110,H111,H112,H113,H114,H115,H116)</f>
        <v>10900</v>
      </c>
      <c r="I117" s="858">
        <v>1600</v>
      </c>
      <c r="J117" s="858">
        <v>6300</v>
      </c>
      <c r="K117" s="858"/>
      <c r="L117" s="858">
        <v>3000</v>
      </c>
      <c r="M117" s="859">
        <v>50</v>
      </c>
      <c r="N117" s="860"/>
      <c r="O117" s="860"/>
      <c r="P117" s="860"/>
      <c r="Q117" s="860"/>
      <c r="R117" s="860"/>
    </row>
    <row r="118" spans="1:18" ht="13.5" customHeight="1" x14ac:dyDescent="0.2">
      <c r="A118" s="1696"/>
      <c r="B118" s="888"/>
      <c r="C118" s="888"/>
      <c r="D118" s="888"/>
      <c r="E118" s="1698"/>
      <c r="F118" s="857">
        <v>8</v>
      </c>
      <c r="G118" s="857" t="s">
        <v>588</v>
      </c>
      <c r="H118" s="858">
        <v>500</v>
      </c>
      <c r="I118" s="858"/>
      <c r="J118" s="858"/>
      <c r="K118" s="858"/>
      <c r="L118" s="858"/>
      <c r="M118" s="859">
        <v>1600</v>
      </c>
      <c r="N118" s="860"/>
      <c r="O118" s="860"/>
      <c r="P118" s="860"/>
      <c r="Q118" s="860"/>
      <c r="R118" s="860"/>
    </row>
    <row r="119" spans="1:18" ht="13.5" customHeight="1" x14ac:dyDescent="0.2">
      <c r="A119" s="1697"/>
      <c r="B119" s="888"/>
      <c r="C119" s="888"/>
      <c r="D119" s="888"/>
      <c r="E119" s="1699"/>
      <c r="F119" s="857">
        <v>9</v>
      </c>
      <c r="G119" s="857" t="s">
        <v>589</v>
      </c>
      <c r="H119" s="858">
        <v>1000</v>
      </c>
      <c r="I119" s="858"/>
      <c r="J119" s="858"/>
      <c r="K119" s="858"/>
      <c r="L119" s="858"/>
      <c r="M119" s="859">
        <v>250</v>
      </c>
      <c r="N119" s="860"/>
      <c r="O119" s="860"/>
      <c r="P119" s="860"/>
      <c r="Q119" s="860"/>
      <c r="R119" s="860"/>
    </row>
    <row r="120" spans="1:18" ht="13.5" customHeight="1" x14ac:dyDescent="0.2">
      <c r="A120" s="1700" t="s">
        <v>499</v>
      </c>
      <c r="B120" s="1701"/>
      <c r="C120" s="1701"/>
      <c r="D120" s="1701"/>
      <c r="E120" s="1701"/>
      <c r="F120" s="1701"/>
      <c r="G120" s="1702"/>
      <c r="H120" s="861">
        <v>1500</v>
      </c>
      <c r="I120" s="861"/>
      <c r="J120" s="861"/>
      <c r="K120" s="861"/>
      <c r="L120" s="861"/>
      <c r="M120" s="862">
        <v>5000</v>
      </c>
      <c r="N120" s="863"/>
      <c r="O120" s="863"/>
      <c r="P120" s="863"/>
      <c r="Q120" s="863"/>
      <c r="R120" s="860"/>
    </row>
    <row r="121" spans="1:18" ht="13.5" customHeight="1" x14ac:dyDescent="0.2">
      <c r="A121" s="1695">
        <v>18</v>
      </c>
      <c r="B121" s="888"/>
      <c r="C121" s="888"/>
      <c r="D121" s="888"/>
      <c r="E121" s="1698" t="s">
        <v>590</v>
      </c>
      <c r="F121" s="857">
        <v>1</v>
      </c>
      <c r="G121" s="857" t="s">
        <v>591</v>
      </c>
      <c r="H121" s="858">
        <v>1000</v>
      </c>
      <c r="I121" s="858"/>
      <c r="J121" s="858"/>
      <c r="K121" s="858"/>
      <c r="L121" s="858"/>
      <c r="M121" s="859">
        <v>500</v>
      </c>
      <c r="N121" s="860"/>
      <c r="O121" s="860"/>
      <c r="P121" s="860"/>
      <c r="Q121" s="860"/>
      <c r="R121" s="860"/>
    </row>
    <row r="122" spans="1:18" ht="13.5" customHeight="1" x14ac:dyDescent="0.2">
      <c r="A122" s="1696"/>
      <c r="B122" s="888"/>
      <c r="C122" s="888"/>
      <c r="D122" s="888"/>
      <c r="E122" s="1698"/>
      <c r="F122" s="857">
        <v>2</v>
      </c>
      <c r="G122" s="857" t="s">
        <v>502</v>
      </c>
      <c r="H122" s="858">
        <v>1000</v>
      </c>
      <c r="I122" s="858"/>
      <c r="J122" s="858"/>
      <c r="K122" s="858"/>
      <c r="L122" s="858"/>
      <c r="M122" s="859">
        <v>1500</v>
      </c>
      <c r="N122" s="860"/>
      <c r="O122" s="860"/>
      <c r="P122" s="860"/>
      <c r="Q122" s="860"/>
      <c r="R122" s="860"/>
    </row>
    <row r="123" spans="1:18" ht="13.5" customHeight="1" x14ac:dyDescent="0.2">
      <c r="A123" s="1696"/>
      <c r="B123" s="870"/>
      <c r="C123" s="870"/>
      <c r="D123" s="870"/>
      <c r="E123" s="1698"/>
      <c r="F123" s="857">
        <v>3</v>
      </c>
      <c r="G123" s="857" t="s">
        <v>517</v>
      </c>
      <c r="H123" s="858">
        <f>SUM(H118,H119,H120,H121,H122)</f>
        <v>5000</v>
      </c>
      <c r="I123" s="858">
        <v>1000</v>
      </c>
      <c r="J123" s="858">
        <v>2500</v>
      </c>
      <c r="K123" s="858">
        <v>1500</v>
      </c>
      <c r="L123" s="858"/>
      <c r="M123" s="859">
        <v>1200</v>
      </c>
      <c r="N123" s="860"/>
      <c r="O123" s="860"/>
      <c r="P123" s="860"/>
      <c r="Q123" s="860"/>
      <c r="R123" s="860"/>
    </row>
    <row r="124" spans="1:18" ht="13.5" customHeight="1" x14ac:dyDescent="0.2">
      <c r="A124" s="1696"/>
      <c r="B124" s="888"/>
      <c r="C124" s="888"/>
      <c r="D124" s="888"/>
      <c r="E124" s="1698"/>
      <c r="F124" s="857">
        <v>4</v>
      </c>
      <c r="G124" s="857" t="s">
        <v>592</v>
      </c>
      <c r="H124" s="858">
        <v>1200</v>
      </c>
      <c r="I124" s="858"/>
      <c r="J124" s="858"/>
      <c r="K124" s="858"/>
      <c r="L124" s="858"/>
      <c r="M124" s="859">
        <v>1000</v>
      </c>
      <c r="N124" s="860"/>
      <c r="O124" s="860"/>
      <c r="P124" s="860"/>
      <c r="Q124" s="860"/>
      <c r="R124" s="860"/>
    </row>
    <row r="125" spans="1:18" ht="13.5" customHeight="1" x14ac:dyDescent="0.2">
      <c r="A125" s="1697"/>
      <c r="B125" s="888"/>
      <c r="C125" s="888"/>
      <c r="D125" s="888"/>
      <c r="E125" s="1698"/>
      <c r="F125" s="857">
        <v>5</v>
      </c>
      <c r="G125" s="857" t="s">
        <v>593</v>
      </c>
      <c r="H125" s="858">
        <v>620</v>
      </c>
      <c r="I125" s="858"/>
      <c r="J125" s="858"/>
      <c r="K125" s="858"/>
      <c r="L125" s="858"/>
      <c r="M125" s="859">
        <v>800</v>
      </c>
      <c r="N125" s="860"/>
      <c r="O125" s="860"/>
      <c r="P125" s="860"/>
      <c r="Q125" s="860"/>
      <c r="R125" s="860"/>
    </row>
    <row r="126" spans="1:18" ht="13.5" customHeight="1" x14ac:dyDescent="0.2">
      <c r="A126" s="1700" t="s">
        <v>499</v>
      </c>
      <c r="B126" s="1701"/>
      <c r="C126" s="1701"/>
      <c r="D126" s="1701"/>
      <c r="E126" s="1701"/>
      <c r="F126" s="1701"/>
      <c r="G126" s="1702"/>
      <c r="H126" s="861">
        <v>500</v>
      </c>
      <c r="I126" s="861"/>
      <c r="J126" s="861"/>
      <c r="K126" s="861"/>
      <c r="L126" s="861"/>
      <c r="M126" s="862" t="s">
        <v>594</v>
      </c>
      <c r="N126" s="863"/>
      <c r="O126" s="863"/>
      <c r="P126" s="863"/>
      <c r="Q126" s="863"/>
      <c r="R126" s="860"/>
    </row>
    <row r="127" spans="1:18" ht="13.5" customHeight="1" x14ac:dyDescent="0.2">
      <c r="A127" s="1695">
        <v>19</v>
      </c>
      <c r="B127" s="888"/>
      <c r="C127" s="888"/>
      <c r="D127" s="888"/>
      <c r="E127" s="1698" t="s">
        <v>595</v>
      </c>
      <c r="F127" s="857">
        <v>1</v>
      </c>
      <c r="G127" s="857" t="s">
        <v>502</v>
      </c>
      <c r="H127" s="858">
        <v>500</v>
      </c>
      <c r="I127" s="858"/>
      <c r="J127" s="858"/>
      <c r="K127" s="858"/>
      <c r="L127" s="858"/>
      <c r="M127" s="859">
        <v>200</v>
      </c>
      <c r="N127" s="860"/>
      <c r="O127" s="860"/>
      <c r="P127" s="860"/>
      <c r="Q127" s="860"/>
      <c r="R127" s="860"/>
    </row>
    <row r="128" spans="1:18" ht="13.5" customHeight="1" x14ac:dyDescent="0.2">
      <c r="A128" s="1696"/>
      <c r="B128" s="888"/>
      <c r="C128" s="888"/>
      <c r="D128" s="888"/>
      <c r="E128" s="1698"/>
      <c r="F128" s="857">
        <v>2</v>
      </c>
      <c r="G128" s="857" t="s">
        <v>596</v>
      </c>
      <c r="H128" s="858">
        <v>100</v>
      </c>
      <c r="I128" s="858"/>
      <c r="J128" s="858"/>
      <c r="K128" s="858"/>
      <c r="L128" s="858"/>
      <c r="M128" s="859">
        <v>600</v>
      </c>
      <c r="N128" s="860"/>
      <c r="O128" s="860"/>
      <c r="P128" s="860"/>
      <c r="Q128" s="860"/>
      <c r="R128" s="860"/>
    </row>
    <row r="129" spans="1:19" ht="13.5" customHeight="1" x14ac:dyDescent="0.2">
      <c r="A129" s="1696"/>
      <c r="B129" s="870"/>
      <c r="C129" s="870"/>
      <c r="D129" s="870"/>
      <c r="E129" s="1698"/>
      <c r="F129" s="857">
        <v>3</v>
      </c>
      <c r="G129" s="857" t="s">
        <v>597</v>
      </c>
      <c r="H129" s="858">
        <f>SUM(H124,H125,H126,H127,H128)</f>
        <v>2920</v>
      </c>
      <c r="I129" s="858"/>
      <c r="J129" s="858"/>
      <c r="K129" s="858">
        <v>1000</v>
      </c>
      <c r="L129" s="858">
        <v>1920</v>
      </c>
      <c r="M129" s="859">
        <v>150</v>
      </c>
      <c r="N129" s="860"/>
      <c r="O129" s="860"/>
      <c r="P129" s="860"/>
      <c r="Q129" s="860"/>
      <c r="R129" s="860"/>
    </row>
    <row r="130" spans="1:19" ht="11.25" customHeight="1" x14ac:dyDescent="0.2">
      <c r="A130" s="1696"/>
      <c r="B130" s="857"/>
      <c r="C130" s="857"/>
      <c r="D130" s="857"/>
      <c r="E130" s="1698"/>
      <c r="F130" s="857">
        <v>4</v>
      </c>
      <c r="G130" s="857" t="s">
        <v>598</v>
      </c>
      <c r="H130" s="893"/>
      <c r="I130" s="858"/>
      <c r="J130" s="858"/>
      <c r="K130" s="858"/>
      <c r="L130" s="858"/>
      <c r="M130" s="859">
        <v>250</v>
      </c>
      <c r="N130" s="860"/>
      <c r="O130" s="860"/>
      <c r="P130" s="860"/>
      <c r="Q130" s="860"/>
      <c r="R130" s="860"/>
    </row>
    <row r="131" spans="1:19" ht="16.5" customHeight="1" x14ac:dyDescent="0.2">
      <c r="A131" s="1697"/>
      <c r="B131" s="857"/>
      <c r="C131" s="857"/>
      <c r="D131" s="857"/>
      <c r="E131" s="1698"/>
      <c r="F131" s="857">
        <v>5</v>
      </c>
      <c r="G131" s="857" t="s">
        <v>599</v>
      </c>
      <c r="H131" s="893"/>
      <c r="I131" s="858"/>
      <c r="J131" s="858"/>
      <c r="K131" s="858"/>
      <c r="L131" s="858"/>
      <c r="M131" s="859">
        <v>1800</v>
      </c>
      <c r="N131" s="860"/>
      <c r="O131" s="860"/>
      <c r="P131" s="860"/>
      <c r="Q131" s="860"/>
      <c r="R131" s="860"/>
    </row>
    <row r="132" spans="1:19" ht="13.5" customHeight="1" x14ac:dyDescent="0.2">
      <c r="A132" s="1700" t="s">
        <v>499</v>
      </c>
      <c r="B132" s="1701"/>
      <c r="C132" s="1701"/>
      <c r="D132" s="1701"/>
      <c r="E132" s="1701"/>
      <c r="F132" s="1701"/>
      <c r="G132" s="1702"/>
      <c r="H132" s="861"/>
      <c r="I132" s="861"/>
      <c r="J132" s="861"/>
      <c r="K132" s="861"/>
      <c r="L132" s="861"/>
      <c r="M132" s="862">
        <v>3000</v>
      </c>
      <c r="N132" s="863"/>
      <c r="O132" s="863"/>
      <c r="P132" s="863"/>
      <c r="Q132" s="863"/>
      <c r="R132" s="860"/>
    </row>
    <row r="133" spans="1:19" ht="28.5" customHeight="1" x14ac:dyDescent="0.2">
      <c r="A133" s="1684">
        <v>20</v>
      </c>
      <c r="B133" s="850"/>
      <c r="C133" s="850"/>
      <c r="D133" s="850"/>
      <c r="E133" s="1684" t="s">
        <v>600</v>
      </c>
      <c r="F133" s="895" t="s">
        <v>250</v>
      </c>
      <c r="G133" s="896" t="s">
        <v>601</v>
      </c>
      <c r="H133" s="897">
        <v>500</v>
      </c>
      <c r="I133" s="897"/>
      <c r="J133" s="898"/>
      <c r="K133" s="897"/>
      <c r="L133" s="898"/>
      <c r="M133" s="899">
        <v>300</v>
      </c>
      <c r="N133" s="900"/>
      <c r="O133" s="900"/>
      <c r="P133" s="900"/>
      <c r="Q133" s="900"/>
      <c r="R133" s="860"/>
    </row>
    <row r="134" spans="1:19" ht="40.5" customHeight="1" x14ac:dyDescent="0.2">
      <c r="A134" s="1684"/>
      <c r="B134" s="901"/>
      <c r="C134" s="901"/>
      <c r="D134" s="901"/>
      <c r="E134" s="1684"/>
      <c r="F134" s="895" t="s">
        <v>257</v>
      </c>
      <c r="G134" s="895" t="s">
        <v>602</v>
      </c>
      <c r="H134" s="897">
        <v>100</v>
      </c>
      <c r="I134" s="897"/>
      <c r="J134" s="898"/>
      <c r="K134" s="897"/>
      <c r="L134" s="898"/>
      <c r="M134" s="899">
        <v>300</v>
      </c>
      <c r="N134" s="900"/>
      <c r="O134" s="900"/>
      <c r="P134" s="900"/>
      <c r="Q134" s="900"/>
      <c r="R134" s="860"/>
    </row>
    <row r="135" spans="1:19" ht="14.25" customHeight="1" x14ac:dyDescent="0.2">
      <c r="A135" s="1692" t="s">
        <v>499</v>
      </c>
      <c r="B135" s="1693"/>
      <c r="C135" s="1693"/>
      <c r="D135" s="1693"/>
      <c r="E135" s="1693"/>
      <c r="F135" s="1693"/>
      <c r="G135" s="1694"/>
      <c r="H135" s="861">
        <v>700</v>
      </c>
      <c r="I135" s="861"/>
      <c r="J135" s="902"/>
      <c r="K135" s="861"/>
      <c r="L135" s="902"/>
      <c r="M135" s="862">
        <v>600</v>
      </c>
      <c r="N135" s="863"/>
      <c r="O135" s="863"/>
      <c r="P135" s="863"/>
      <c r="Q135" s="863"/>
      <c r="R135" s="860"/>
    </row>
    <row r="136" spans="1:19" ht="16.5" customHeight="1" x14ac:dyDescent="0.2">
      <c r="A136" s="1684">
        <v>21</v>
      </c>
      <c r="B136" s="901"/>
      <c r="C136" s="901"/>
      <c r="D136" s="901"/>
      <c r="E136" s="1684" t="s">
        <v>603</v>
      </c>
      <c r="F136" s="895" t="s">
        <v>107</v>
      </c>
      <c r="G136" s="895" t="s">
        <v>495</v>
      </c>
      <c r="H136" s="897">
        <v>800</v>
      </c>
      <c r="I136" s="897"/>
      <c r="J136" s="898"/>
      <c r="K136" s="897"/>
      <c r="L136" s="898"/>
      <c r="M136" s="899">
        <v>1000</v>
      </c>
      <c r="N136" s="900"/>
      <c r="O136" s="900"/>
      <c r="P136" s="900"/>
      <c r="Q136" s="900"/>
      <c r="R136" s="860"/>
    </row>
    <row r="137" spans="1:19" ht="16.5" customHeight="1" x14ac:dyDescent="0.2">
      <c r="A137" s="1684"/>
      <c r="B137" s="901"/>
      <c r="C137" s="901"/>
      <c r="D137" s="901"/>
      <c r="E137" s="1684"/>
      <c r="F137" s="895" t="s">
        <v>25</v>
      </c>
      <c r="G137" s="895" t="s">
        <v>497</v>
      </c>
      <c r="H137" s="897"/>
      <c r="I137" s="897"/>
      <c r="J137" s="898"/>
      <c r="K137" s="897"/>
      <c r="L137" s="898"/>
      <c r="M137" s="899">
        <v>200</v>
      </c>
      <c r="N137" s="900"/>
      <c r="O137" s="900"/>
      <c r="P137" s="900"/>
      <c r="Q137" s="900"/>
      <c r="R137" s="860"/>
    </row>
    <row r="138" spans="1:19" x14ac:dyDescent="0.2">
      <c r="A138" s="1684"/>
      <c r="B138" s="903"/>
      <c r="C138" s="903"/>
      <c r="D138" s="903"/>
      <c r="E138" s="1684"/>
      <c r="F138" s="896">
        <v>3</v>
      </c>
      <c r="G138" s="895" t="s">
        <v>604</v>
      </c>
      <c r="H138" s="897">
        <f>I138+J138+K138+L138</f>
        <v>49320</v>
      </c>
      <c r="I138" s="897">
        <v>6200</v>
      </c>
      <c r="J138" s="897">
        <v>16400</v>
      </c>
      <c r="K138" s="897">
        <v>18100</v>
      </c>
      <c r="L138" s="897">
        <v>8620</v>
      </c>
      <c r="M138" s="899">
        <v>300</v>
      </c>
      <c r="N138" s="900"/>
      <c r="O138" s="900"/>
      <c r="P138" s="900"/>
      <c r="Q138" s="900"/>
      <c r="R138" s="860"/>
      <c r="S138" s="904"/>
    </row>
    <row r="139" spans="1:19" ht="14.25" customHeight="1" x14ac:dyDescent="0.2">
      <c r="A139" s="1684"/>
      <c r="B139" s="895"/>
      <c r="C139" s="895"/>
      <c r="D139" s="895"/>
      <c r="E139" s="1684"/>
      <c r="F139" s="850">
        <v>4</v>
      </c>
      <c r="G139" s="896" t="s">
        <v>515</v>
      </c>
      <c r="H139" s="850"/>
      <c r="I139" s="850"/>
      <c r="J139" s="850"/>
      <c r="K139" s="850"/>
      <c r="L139" s="850"/>
      <c r="M139" s="899">
        <v>100</v>
      </c>
      <c r="N139" s="850"/>
      <c r="O139" s="850"/>
      <c r="P139" s="850"/>
      <c r="Q139" s="850"/>
      <c r="R139" s="879"/>
      <c r="S139" s="904"/>
    </row>
    <row r="140" spans="1:19" x14ac:dyDescent="0.2">
      <c r="A140" s="1685" t="s">
        <v>499</v>
      </c>
      <c r="B140" s="1686"/>
      <c r="C140" s="1686"/>
      <c r="D140" s="1686"/>
      <c r="E140" s="1686"/>
      <c r="F140" s="1686"/>
      <c r="G140" s="1687"/>
      <c r="H140" s="861"/>
      <c r="I140" s="861"/>
      <c r="J140" s="861"/>
      <c r="K140" s="861"/>
      <c r="L140" s="861"/>
      <c r="M140" s="862" t="s">
        <v>605</v>
      </c>
      <c r="N140" s="863"/>
      <c r="O140" s="863"/>
      <c r="P140" s="863"/>
      <c r="Q140" s="863"/>
      <c r="R140" s="860"/>
    </row>
    <row r="141" spans="1:19" ht="15.75" customHeight="1" x14ac:dyDescent="0.2">
      <c r="A141" s="1688">
        <v>22</v>
      </c>
      <c r="B141" s="857"/>
      <c r="C141" s="857"/>
      <c r="D141" s="857"/>
      <c r="E141" s="1690" t="s">
        <v>606</v>
      </c>
      <c r="F141" s="857">
        <v>1</v>
      </c>
      <c r="G141" s="857" t="s">
        <v>607</v>
      </c>
      <c r="H141" s="858"/>
      <c r="I141" s="858"/>
      <c r="J141" s="858"/>
      <c r="K141" s="858"/>
      <c r="L141" s="858"/>
      <c r="M141" s="859">
        <v>650</v>
      </c>
      <c r="N141" s="860"/>
      <c r="O141" s="860"/>
      <c r="P141" s="860"/>
      <c r="Q141" s="860"/>
      <c r="R141" s="860"/>
    </row>
    <row r="142" spans="1:19" ht="44.25" customHeight="1" x14ac:dyDescent="0.2">
      <c r="A142" s="1689"/>
      <c r="B142" s="957"/>
      <c r="C142" s="957"/>
      <c r="D142" s="957"/>
      <c r="E142" s="1691"/>
      <c r="F142" s="957">
        <v>2</v>
      </c>
      <c r="G142" s="957" t="s">
        <v>497</v>
      </c>
      <c r="H142" s="858"/>
      <c r="I142" s="858"/>
      <c r="J142" s="858"/>
      <c r="K142" s="858"/>
      <c r="L142" s="858"/>
      <c r="M142" s="859">
        <v>50</v>
      </c>
      <c r="N142" s="860"/>
      <c r="O142" s="860"/>
      <c r="P142" s="860"/>
      <c r="Q142" s="860"/>
      <c r="R142" s="860"/>
    </row>
    <row r="143" spans="1:19" ht="17.25" customHeight="1" x14ac:dyDescent="0.2">
      <c r="A143" s="1682" t="s">
        <v>499</v>
      </c>
      <c r="B143" s="1682"/>
      <c r="C143" s="1682"/>
      <c r="D143" s="1682"/>
      <c r="E143" s="1682"/>
      <c r="F143" s="1682"/>
      <c r="G143" s="1682"/>
      <c r="H143" s="861"/>
      <c r="I143" s="861"/>
      <c r="J143" s="861"/>
      <c r="K143" s="861"/>
      <c r="L143" s="861"/>
      <c r="M143" s="862">
        <v>700</v>
      </c>
      <c r="N143" s="863"/>
      <c r="O143" s="863"/>
      <c r="P143" s="863"/>
      <c r="Q143" s="863"/>
      <c r="R143" s="860"/>
    </row>
    <row r="144" spans="1:19" ht="18.75" customHeight="1" x14ac:dyDescent="0.2">
      <c r="A144" s="1682" t="s">
        <v>540</v>
      </c>
      <c r="B144" s="1682"/>
      <c r="C144" s="1682"/>
      <c r="D144" s="1682"/>
      <c r="E144" s="1682"/>
      <c r="F144" s="1682"/>
      <c r="G144" s="1682"/>
      <c r="H144" s="861"/>
      <c r="I144" s="861"/>
      <c r="J144" s="861"/>
      <c r="K144" s="861"/>
      <c r="L144" s="861"/>
      <c r="M144" s="878">
        <v>33700</v>
      </c>
      <c r="N144" s="863"/>
      <c r="O144" s="863"/>
      <c r="P144" s="863"/>
      <c r="Q144" s="863"/>
      <c r="R144" s="860"/>
    </row>
    <row r="145" spans="1:20" ht="19.5" customHeight="1" x14ac:dyDescent="0.2">
      <c r="A145" s="1682" t="s">
        <v>131</v>
      </c>
      <c r="B145" s="1682"/>
      <c r="C145" s="1682"/>
      <c r="D145" s="1682"/>
      <c r="E145" s="1682"/>
      <c r="F145" s="1682"/>
      <c r="G145" s="1682"/>
      <c r="H145" s="894">
        <v>316400</v>
      </c>
      <c r="I145" s="905"/>
      <c r="J145" s="905"/>
      <c r="K145" s="905"/>
      <c r="L145" s="905"/>
      <c r="M145" s="906">
        <v>297800</v>
      </c>
      <c r="N145" s="863"/>
      <c r="O145" s="863"/>
      <c r="P145" s="863"/>
      <c r="Q145" s="863"/>
      <c r="R145" s="860"/>
      <c r="S145" s="907"/>
      <c r="T145" s="907"/>
    </row>
    <row r="146" spans="1:20" ht="51" customHeight="1" x14ac:dyDescent="0.2">
      <c r="A146" s="908" t="s">
        <v>608</v>
      </c>
      <c r="B146" s="908"/>
      <c r="C146" s="908"/>
      <c r="D146" s="908"/>
      <c r="E146" s="888" t="s">
        <v>609</v>
      </c>
      <c r="F146" s="865"/>
      <c r="G146" s="865"/>
      <c r="H146" s="865"/>
      <c r="I146" s="865"/>
      <c r="J146" s="865"/>
      <c r="K146" s="865"/>
      <c r="L146" s="865"/>
      <c r="M146" s="899">
        <v>1600</v>
      </c>
      <c r="N146" s="860"/>
      <c r="O146" s="860"/>
      <c r="P146" s="860"/>
      <c r="Q146" s="860"/>
      <c r="R146" s="860"/>
      <c r="S146" s="907"/>
      <c r="T146" s="907"/>
    </row>
    <row r="147" spans="1:20" x14ac:dyDescent="0.2">
      <c r="A147" s="909"/>
      <c r="B147" s="909"/>
      <c r="C147" s="909"/>
      <c r="D147" s="909"/>
      <c r="E147" s="910"/>
      <c r="F147" s="910"/>
      <c r="G147" s="910"/>
      <c r="H147" s="910"/>
      <c r="I147" s="910"/>
      <c r="J147" s="910"/>
      <c r="K147" s="910"/>
      <c r="L147" s="910"/>
      <c r="M147" s="878">
        <v>299400</v>
      </c>
      <c r="N147" s="911"/>
      <c r="O147" s="911"/>
      <c r="P147" s="911"/>
      <c r="Q147" s="911"/>
      <c r="R147" s="860"/>
      <c r="S147" s="907"/>
      <c r="T147" s="907"/>
    </row>
    <row r="148" spans="1:20" x14ac:dyDescent="0.2">
      <c r="A148" s="912"/>
      <c r="B148" s="912"/>
      <c r="C148" s="912"/>
      <c r="D148" s="912"/>
      <c r="E148" s="907"/>
      <c r="F148" s="907"/>
      <c r="G148" s="907"/>
      <c r="H148" s="907"/>
      <c r="I148" s="907"/>
      <c r="J148" s="907"/>
      <c r="K148" s="907"/>
      <c r="L148" s="907"/>
      <c r="M148" s="913"/>
      <c r="N148" s="914"/>
      <c r="O148" s="914"/>
      <c r="P148" s="914"/>
      <c r="Q148" s="914"/>
    </row>
    <row r="149" spans="1:20" x14ac:dyDescent="0.2">
      <c r="H149" s="907"/>
      <c r="I149" s="907"/>
      <c r="J149" s="907"/>
      <c r="K149" s="907"/>
      <c r="L149" s="907"/>
      <c r="M149" s="913"/>
      <c r="N149" s="914"/>
      <c r="O149" s="914"/>
      <c r="P149" s="914"/>
      <c r="Q149" s="914"/>
    </row>
    <row r="150" spans="1:20" x14ac:dyDescent="0.2">
      <c r="A150" s="1683" t="s">
        <v>610</v>
      </c>
      <c r="B150" s="1683"/>
      <c r="C150" s="1683"/>
      <c r="D150" s="1683"/>
      <c r="E150" s="1683"/>
      <c r="F150" s="1683"/>
      <c r="G150" s="1683"/>
      <c r="H150" s="1683"/>
      <c r="I150" s="1683"/>
      <c r="J150" s="1683"/>
      <c r="K150" s="1683"/>
      <c r="L150" s="907"/>
      <c r="M150" s="913"/>
      <c r="N150" s="914"/>
      <c r="O150" s="914"/>
      <c r="P150" s="914"/>
      <c r="Q150" s="914"/>
    </row>
  </sheetData>
  <mergeCells count="80">
    <mergeCell ref="A6:A7"/>
    <mergeCell ref="E6:R7"/>
    <mergeCell ref="A8:A10"/>
    <mergeCell ref="E8:E10"/>
    <mergeCell ref="A1:Q1"/>
    <mergeCell ref="A2:L2"/>
    <mergeCell ref="A3:Q3"/>
    <mergeCell ref="A4:A5"/>
    <mergeCell ref="E4:E5"/>
    <mergeCell ref="G4:G5"/>
    <mergeCell ref="H4:H5"/>
    <mergeCell ref="I4:L4"/>
    <mergeCell ref="M4:M5"/>
    <mergeCell ref="N4:R4"/>
    <mergeCell ref="A12:G12"/>
    <mergeCell ref="A22:G22"/>
    <mergeCell ref="A23:A24"/>
    <mergeCell ref="E23:E24"/>
    <mergeCell ref="A25:G25"/>
    <mergeCell ref="A13:A21"/>
    <mergeCell ref="E13:E21"/>
    <mergeCell ref="A26:A31"/>
    <mergeCell ref="E26:E31"/>
    <mergeCell ref="A32:G32"/>
    <mergeCell ref="A33:A38"/>
    <mergeCell ref="E33:E38"/>
    <mergeCell ref="A39:G39"/>
    <mergeCell ref="A40:A44"/>
    <mergeCell ref="E40:E44"/>
    <mergeCell ref="A45:G45"/>
    <mergeCell ref="A46:A56"/>
    <mergeCell ref="E46:E56"/>
    <mergeCell ref="A57:G57"/>
    <mergeCell ref="A58:A60"/>
    <mergeCell ref="E58:E60"/>
    <mergeCell ref="E84:Q84"/>
    <mergeCell ref="E65:Q65"/>
    <mergeCell ref="A66:A71"/>
    <mergeCell ref="E66:E71"/>
    <mergeCell ref="A72:G72"/>
    <mergeCell ref="A73:A76"/>
    <mergeCell ref="E73:E76"/>
    <mergeCell ref="A77:G77"/>
    <mergeCell ref="A78:A81"/>
    <mergeCell ref="E78:E81"/>
    <mergeCell ref="A82:G82"/>
    <mergeCell ref="A83:G83"/>
    <mergeCell ref="A110:G110"/>
    <mergeCell ref="A85:A87"/>
    <mergeCell ref="E85:E87"/>
    <mergeCell ref="A88:G88"/>
    <mergeCell ref="A89:A90"/>
    <mergeCell ref="E89:E90"/>
    <mergeCell ref="A91:G91"/>
    <mergeCell ref="E95:E100"/>
    <mergeCell ref="A97:A100"/>
    <mergeCell ref="A101:G101"/>
    <mergeCell ref="A102:A109"/>
    <mergeCell ref="E102:E109"/>
    <mergeCell ref="A135:G135"/>
    <mergeCell ref="A111:A119"/>
    <mergeCell ref="E111:E119"/>
    <mergeCell ref="A120:G120"/>
    <mergeCell ref="A121:A125"/>
    <mergeCell ref="E121:E125"/>
    <mergeCell ref="A126:G126"/>
    <mergeCell ref="A127:A131"/>
    <mergeCell ref="E127:E131"/>
    <mergeCell ref="A132:G132"/>
    <mergeCell ref="A133:A134"/>
    <mergeCell ref="E133:E134"/>
    <mergeCell ref="A144:G144"/>
    <mergeCell ref="A145:G145"/>
    <mergeCell ref="A150:K150"/>
    <mergeCell ref="A136:A139"/>
    <mergeCell ref="E136:E139"/>
    <mergeCell ref="A140:G140"/>
    <mergeCell ref="A141:A142"/>
    <mergeCell ref="E141:E142"/>
    <mergeCell ref="A143:G1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93"/>
  <sheetViews>
    <sheetView zoomScaleNormal="100" workbookViewId="0"/>
  </sheetViews>
  <sheetFormatPr defaultColWidth="9.140625" defaultRowHeight="12.75" x14ac:dyDescent="0.2"/>
  <cols>
    <col min="1" max="1" width="2.5703125" style="1" customWidth="1"/>
    <col min="2" max="2" width="3.140625" style="2" customWidth="1"/>
    <col min="3" max="3" width="2.7109375" style="1" customWidth="1"/>
    <col min="4" max="4" width="26.42578125" style="327" customWidth="1"/>
    <col min="5" max="5" width="4" style="1301" customWidth="1"/>
    <col min="6" max="6" width="2.7109375" style="3" customWidth="1"/>
    <col min="7" max="7" width="12.28515625" style="3" customWidth="1"/>
    <col min="8" max="8" width="7.42578125" style="3" customWidth="1"/>
    <col min="9" max="9" width="7.85546875" style="4" customWidth="1"/>
    <col min="10" max="10" width="8.85546875" style="945" customWidth="1"/>
    <col min="11" max="12" width="7.7109375" style="4" customWidth="1"/>
    <col min="13" max="13" width="23.5703125" style="215" customWidth="1"/>
    <col min="14" max="14" width="6" style="3" customWidth="1"/>
    <col min="15" max="15" width="6.140625" style="3" customWidth="1"/>
    <col min="16" max="16" width="7" style="3" customWidth="1"/>
    <col min="17" max="17" width="6.140625" style="3" customWidth="1"/>
    <col min="18" max="24" width="9.140625" style="306"/>
    <col min="25" max="16384" width="9.140625" style="327"/>
  </cols>
  <sheetData>
    <row r="1" spans="1:24" ht="36" customHeight="1" x14ac:dyDescent="0.2">
      <c r="M1" s="1577" t="s">
        <v>204</v>
      </c>
      <c r="N1" s="1577"/>
      <c r="O1" s="1577"/>
      <c r="P1" s="1577"/>
      <c r="Q1" s="1577"/>
    </row>
    <row r="2" spans="1:24" s="6" customFormat="1" ht="15.75" x14ac:dyDescent="0.2">
      <c r="A2" s="1529" t="s">
        <v>159</v>
      </c>
      <c r="B2" s="1529"/>
      <c r="C2" s="1529"/>
      <c r="D2" s="1529"/>
      <c r="E2" s="1529"/>
      <c r="F2" s="1529"/>
      <c r="G2" s="1529"/>
      <c r="H2" s="1529"/>
      <c r="I2" s="1529"/>
      <c r="J2" s="1529"/>
      <c r="K2" s="1529"/>
      <c r="L2" s="1529"/>
      <c r="M2" s="1529"/>
      <c r="N2" s="1529"/>
      <c r="O2" s="1529"/>
      <c r="P2" s="1529"/>
      <c r="Q2" s="1529"/>
      <c r="R2" s="307"/>
      <c r="S2" s="308"/>
      <c r="T2" s="309"/>
      <c r="U2" s="309"/>
      <c r="V2" s="309"/>
      <c r="W2" s="309"/>
      <c r="X2" s="309"/>
    </row>
    <row r="3" spans="1:24" s="6" customFormat="1" ht="18" customHeight="1" x14ac:dyDescent="0.2">
      <c r="A3" s="1530" t="s">
        <v>0</v>
      </c>
      <c r="B3" s="1531"/>
      <c r="C3" s="1531"/>
      <c r="D3" s="1531"/>
      <c r="E3" s="1531"/>
      <c r="F3" s="1531"/>
      <c r="G3" s="1531"/>
      <c r="H3" s="1531"/>
      <c r="I3" s="1531"/>
      <c r="J3" s="1531"/>
      <c r="K3" s="1531"/>
      <c r="L3" s="1531"/>
      <c r="M3" s="1531"/>
      <c r="N3" s="1531"/>
      <c r="O3" s="1531"/>
      <c r="P3" s="1531"/>
      <c r="Q3" s="1531"/>
      <c r="R3" s="307"/>
      <c r="S3" s="308"/>
      <c r="T3" s="309"/>
      <c r="U3" s="309"/>
      <c r="V3" s="309"/>
      <c r="W3" s="309"/>
      <c r="X3" s="309"/>
    </row>
    <row r="4" spans="1:24" s="6" customFormat="1" ht="15.75" x14ac:dyDescent="0.2">
      <c r="A4" s="1529" t="s">
        <v>1</v>
      </c>
      <c r="B4" s="1532"/>
      <c r="C4" s="1532"/>
      <c r="D4" s="1532"/>
      <c r="E4" s="1532"/>
      <c r="F4" s="1532"/>
      <c r="G4" s="1532"/>
      <c r="H4" s="1532"/>
      <c r="I4" s="1532"/>
      <c r="J4" s="1532"/>
      <c r="K4" s="1532"/>
      <c r="L4" s="1532"/>
      <c r="M4" s="1532"/>
      <c r="N4" s="1532"/>
      <c r="O4" s="1532"/>
      <c r="P4" s="1532"/>
      <c r="Q4" s="1532"/>
      <c r="R4" s="307"/>
      <c r="S4" s="308"/>
      <c r="T4" s="309"/>
      <c r="U4" s="309"/>
      <c r="V4" s="309"/>
      <c r="W4" s="309"/>
      <c r="X4" s="309"/>
    </row>
    <row r="5" spans="1:24" s="14" customFormat="1" ht="20.25" customHeight="1" thickBot="1" x14ac:dyDescent="0.25">
      <c r="A5" s="7"/>
      <c r="B5" s="8"/>
      <c r="C5" s="7"/>
      <c r="D5" s="9"/>
      <c r="E5" s="10"/>
      <c r="F5" s="11"/>
      <c r="G5" s="11"/>
      <c r="H5" s="3"/>
      <c r="I5" s="12"/>
      <c r="J5" s="946"/>
      <c r="K5" s="12"/>
      <c r="L5" s="12"/>
      <c r="M5" s="13"/>
      <c r="N5" s="1533" t="s">
        <v>2</v>
      </c>
      <c r="O5" s="1533"/>
      <c r="P5" s="1533"/>
      <c r="Q5" s="1533"/>
      <c r="R5" s="307"/>
      <c r="S5" s="307"/>
      <c r="T5" s="310"/>
      <c r="U5" s="310"/>
      <c r="V5" s="310"/>
      <c r="W5" s="310"/>
      <c r="X5" s="310"/>
    </row>
    <row r="6" spans="1:24" s="14" customFormat="1" ht="18.75" customHeight="1" x14ac:dyDescent="0.2">
      <c r="A6" s="1534" t="s">
        <v>3</v>
      </c>
      <c r="B6" s="1537" t="s">
        <v>4</v>
      </c>
      <c r="C6" s="1537" t="s">
        <v>5</v>
      </c>
      <c r="D6" s="1540" t="s">
        <v>6</v>
      </c>
      <c r="E6" s="1543" t="s">
        <v>7</v>
      </c>
      <c r="F6" s="1564" t="s">
        <v>8</v>
      </c>
      <c r="G6" s="1581" t="s">
        <v>201</v>
      </c>
      <c r="H6" s="1567" t="s">
        <v>9</v>
      </c>
      <c r="I6" s="1578" t="s">
        <v>10</v>
      </c>
      <c r="J6" s="1570" t="s">
        <v>151</v>
      </c>
      <c r="K6" s="1573" t="s">
        <v>11</v>
      </c>
      <c r="L6" s="1546" t="s">
        <v>157</v>
      </c>
      <c r="M6" s="1549" t="s">
        <v>12</v>
      </c>
      <c r="N6" s="1550"/>
      <c r="O6" s="1550"/>
      <c r="P6" s="1550"/>
      <c r="Q6" s="1551"/>
      <c r="R6" s="307"/>
      <c r="S6" s="307"/>
      <c r="T6" s="310"/>
      <c r="U6" s="310"/>
      <c r="V6" s="310"/>
      <c r="W6" s="310"/>
      <c r="X6" s="310"/>
    </row>
    <row r="7" spans="1:24" s="14" customFormat="1" ht="21" customHeight="1" x14ac:dyDescent="0.2">
      <c r="A7" s="1535"/>
      <c r="B7" s="1538"/>
      <c r="C7" s="1538"/>
      <c r="D7" s="1541"/>
      <c r="E7" s="1544"/>
      <c r="F7" s="1565"/>
      <c r="G7" s="1582"/>
      <c r="H7" s="1568"/>
      <c r="I7" s="1579"/>
      <c r="J7" s="1571"/>
      <c r="K7" s="1574"/>
      <c r="L7" s="1547"/>
      <c r="M7" s="1552" t="s">
        <v>6</v>
      </c>
      <c r="N7" s="1555" t="s">
        <v>146</v>
      </c>
      <c r="O7" s="1556"/>
      <c r="P7" s="1556"/>
      <c r="Q7" s="1557"/>
      <c r="R7" s="307"/>
      <c r="S7" s="307"/>
      <c r="T7" s="310"/>
      <c r="U7" s="310"/>
      <c r="V7" s="310"/>
      <c r="W7" s="310"/>
      <c r="X7" s="310"/>
    </row>
    <row r="8" spans="1:24" s="14" customFormat="1" ht="28.5" customHeight="1" x14ac:dyDescent="0.2">
      <c r="A8" s="1535"/>
      <c r="B8" s="1538"/>
      <c r="C8" s="1538"/>
      <c r="D8" s="1541"/>
      <c r="E8" s="1544"/>
      <c r="F8" s="1565"/>
      <c r="G8" s="1582"/>
      <c r="H8" s="1568"/>
      <c r="I8" s="1579"/>
      <c r="J8" s="1571"/>
      <c r="K8" s="1574"/>
      <c r="L8" s="1547"/>
      <c r="M8" s="1553"/>
      <c r="N8" s="1558" t="s">
        <v>13</v>
      </c>
      <c r="O8" s="1558" t="s">
        <v>14</v>
      </c>
      <c r="P8" s="1560" t="s">
        <v>15</v>
      </c>
      <c r="Q8" s="1562" t="s">
        <v>160</v>
      </c>
      <c r="R8" s="307"/>
      <c r="S8" s="307"/>
      <c r="T8" s="310"/>
      <c r="U8" s="310"/>
      <c r="V8" s="310"/>
      <c r="W8" s="310"/>
      <c r="X8" s="310"/>
    </row>
    <row r="9" spans="1:24" s="14" customFormat="1" ht="54.75" customHeight="1" thickBot="1" x14ac:dyDescent="0.25">
      <c r="A9" s="1536"/>
      <c r="B9" s="1539"/>
      <c r="C9" s="1539"/>
      <c r="D9" s="1542"/>
      <c r="E9" s="1545"/>
      <c r="F9" s="1566"/>
      <c r="G9" s="1583"/>
      <c r="H9" s="1569"/>
      <c r="I9" s="1580"/>
      <c r="J9" s="1572"/>
      <c r="K9" s="1575"/>
      <c r="L9" s="1548"/>
      <c r="M9" s="1554"/>
      <c r="N9" s="1559"/>
      <c r="O9" s="1559"/>
      <c r="P9" s="1561"/>
      <c r="Q9" s="1563"/>
      <c r="R9" s="307"/>
      <c r="S9" s="307"/>
      <c r="T9" s="310"/>
      <c r="U9" s="310"/>
      <c r="V9" s="310"/>
      <c r="W9" s="310"/>
      <c r="X9" s="310"/>
    </row>
    <row r="10" spans="1:24" ht="17.25" customHeight="1" x14ac:dyDescent="0.2">
      <c r="A10" s="1510" t="s">
        <v>16</v>
      </c>
      <c r="B10" s="1511"/>
      <c r="C10" s="1511"/>
      <c r="D10" s="1511"/>
      <c r="E10" s="1511"/>
      <c r="F10" s="1511"/>
      <c r="G10" s="1511"/>
      <c r="H10" s="1511"/>
      <c r="I10" s="1511"/>
      <c r="J10" s="1511"/>
      <c r="K10" s="1511"/>
      <c r="L10" s="1511"/>
      <c r="M10" s="1511"/>
      <c r="N10" s="1511"/>
      <c r="O10" s="1511"/>
      <c r="P10" s="1511"/>
      <c r="Q10" s="1512"/>
    </row>
    <row r="11" spans="1:24" ht="13.5" thickBot="1" x14ac:dyDescent="0.25">
      <c r="A11" s="1513" t="s">
        <v>17</v>
      </c>
      <c r="B11" s="1514"/>
      <c r="C11" s="1514"/>
      <c r="D11" s="1514"/>
      <c r="E11" s="1514"/>
      <c r="F11" s="1514"/>
      <c r="G11" s="1514"/>
      <c r="H11" s="1514"/>
      <c r="I11" s="1514"/>
      <c r="J11" s="1514"/>
      <c r="K11" s="1514"/>
      <c r="L11" s="1514"/>
      <c r="M11" s="1514"/>
      <c r="N11" s="1514"/>
      <c r="O11" s="1514"/>
      <c r="P11" s="1514"/>
      <c r="Q11" s="1515"/>
    </row>
    <row r="12" spans="1:24" ht="13.5" thickBot="1" x14ac:dyDescent="0.25">
      <c r="A12" s="15" t="s">
        <v>18</v>
      </c>
      <c r="B12" s="1516" t="s">
        <v>19</v>
      </c>
      <c r="C12" s="1517"/>
      <c r="D12" s="1517"/>
      <c r="E12" s="1517"/>
      <c r="F12" s="1517"/>
      <c r="G12" s="1517"/>
      <c r="H12" s="1517"/>
      <c r="I12" s="1517"/>
      <c r="J12" s="1517"/>
      <c r="K12" s="1517"/>
      <c r="L12" s="1517"/>
      <c r="M12" s="1517"/>
      <c r="N12" s="1517"/>
      <c r="O12" s="1517"/>
      <c r="P12" s="1517"/>
      <c r="Q12" s="1518"/>
      <c r="S12" s="307"/>
    </row>
    <row r="13" spans="1:24" ht="13.5" thickBot="1" x14ac:dyDescent="0.25">
      <c r="A13" s="15" t="s">
        <v>18</v>
      </c>
      <c r="B13" s="16" t="s">
        <v>18</v>
      </c>
      <c r="C13" s="1503" t="s">
        <v>20</v>
      </c>
      <c r="D13" s="1469"/>
      <c r="E13" s="1469"/>
      <c r="F13" s="1469"/>
      <c r="G13" s="1469"/>
      <c r="H13" s="1469"/>
      <c r="I13" s="1469"/>
      <c r="J13" s="1469"/>
      <c r="K13" s="1469"/>
      <c r="L13" s="1469"/>
      <c r="M13" s="1469"/>
      <c r="N13" s="1469"/>
      <c r="O13" s="1469"/>
      <c r="P13" s="1469"/>
      <c r="Q13" s="1470"/>
    </row>
    <row r="14" spans="1:24" ht="16.5" customHeight="1" x14ac:dyDescent="0.2">
      <c r="A14" s="1519" t="s">
        <v>18</v>
      </c>
      <c r="B14" s="17" t="s">
        <v>18</v>
      </c>
      <c r="C14" s="18" t="s">
        <v>18</v>
      </c>
      <c r="D14" s="1521" t="s">
        <v>161</v>
      </c>
      <c r="E14" s="19" t="s">
        <v>21</v>
      </c>
      <c r="F14" s="20">
        <v>2</v>
      </c>
      <c r="G14" s="1586" t="s">
        <v>202</v>
      </c>
      <c r="H14" s="411" t="s">
        <v>22</v>
      </c>
      <c r="I14" s="418">
        <v>741.1</v>
      </c>
      <c r="J14" s="22">
        <f>881+100</f>
        <v>981</v>
      </c>
      <c r="K14" s="216">
        <v>1150</v>
      </c>
      <c r="L14" s="263">
        <v>1150</v>
      </c>
      <c r="M14" s="407"/>
      <c r="N14" s="23"/>
      <c r="O14" s="411"/>
      <c r="P14" s="23"/>
      <c r="Q14" s="24"/>
      <c r="R14" s="1023"/>
      <c r="U14" s="307"/>
    </row>
    <row r="15" spans="1:24" ht="18" customHeight="1" x14ac:dyDescent="0.2">
      <c r="A15" s="1520"/>
      <c r="B15" s="25"/>
      <c r="C15" s="26"/>
      <c r="D15" s="1522"/>
      <c r="E15" s="298"/>
      <c r="F15" s="100"/>
      <c r="G15" s="1587"/>
      <c r="H15" s="380" t="s">
        <v>26</v>
      </c>
      <c r="I15" s="388">
        <v>222.7</v>
      </c>
      <c r="J15" s="304">
        <v>234.9</v>
      </c>
      <c r="K15" s="328">
        <v>246.1</v>
      </c>
      <c r="L15" s="227">
        <v>246.1</v>
      </c>
      <c r="M15" s="109"/>
      <c r="N15" s="107"/>
      <c r="O15" s="1288"/>
      <c r="P15" s="107"/>
      <c r="Q15" s="1337"/>
      <c r="R15" s="1023"/>
      <c r="U15" s="307"/>
    </row>
    <row r="16" spans="1:24" ht="29.25" customHeight="1" x14ac:dyDescent="0.2">
      <c r="A16" s="1520"/>
      <c r="B16" s="25"/>
      <c r="C16" s="26"/>
      <c r="D16" s="1522"/>
      <c r="E16" s="298"/>
      <c r="F16" s="100"/>
      <c r="G16" s="1324"/>
      <c r="H16" s="380" t="s">
        <v>148</v>
      </c>
      <c r="I16" s="388"/>
      <c r="J16" s="304">
        <v>11.2</v>
      </c>
      <c r="K16" s="328"/>
      <c r="L16" s="228"/>
      <c r="M16" s="552" t="s">
        <v>162</v>
      </c>
      <c r="N16" s="106">
        <v>80</v>
      </c>
      <c r="O16" s="1316">
        <v>80</v>
      </c>
      <c r="P16" s="106">
        <v>90</v>
      </c>
      <c r="Q16" s="1336">
        <v>90</v>
      </c>
      <c r="R16" s="311"/>
      <c r="U16" s="307"/>
    </row>
    <row r="17" spans="1:24" ht="28.5" customHeight="1" x14ac:dyDescent="0.2">
      <c r="A17" s="1520"/>
      <c r="B17" s="25"/>
      <c r="C17" s="26"/>
      <c r="D17" s="1522"/>
      <c r="E17" s="298"/>
      <c r="F17" s="100"/>
      <c r="G17" s="1324"/>
      <c r="H17" s="1324"/>
      <c r="I17" s="389"/>
      <c r="J17" s="1326"/>
      <c r="K17" s="1327"/>
      <c r="L17" s="1330"/>
      <c r="M17" s="419" t="s">
        <v>163</v>
      </c>
      <c r="N17" s="101">
        <v>8</v>
      </c>
      <c r="O17" s="132">
        <v>10</v>
      </c>
      <c r="P17" s="101">
        <v>10</v>
      </c>
      <c r="Q17" s="28">
        <v>10</v>
      </c>
      <c r="R17" s="311"/>
      <c r="U17" s="307"/>
    </row>
    <row r="18" spans="1:24" ht="16.5" customHeight="1" x14ac:dyDescent="0.2">
      <c r="A18" s="32"/>
      <c r="B18" s="25"/>
      <c r="C18" s="33"/>
      <c r="D18" s="1522"/>
      <c r="E18" s="420"/>
      <c r="F18" s="1286"/>
      <c r="G18" s="1288"/>
      <c r="H18" s="1324"/>
      <c r="I18" s="389"/>
      <c r="J18" s="1326"/>
      <c r="K18" s="1327"/>
      <c r="L18" s="129"/>
      <c r="M18" s="109" t="s">
        <v>27</v>
      </c>
      <c r="N18" s="421">
        <v>1</v>
      </c>
      <c r="O18" s="86"/>
      <c r="P18" s="421"/>
      <c r="Q18" s="87"/>
      <c r="S18" s="307"/>
    </row>
    <row r="19" spans="1:24" ht="41.25" customHeight="1" x14ac:dyDescent="0.2">
      <c r="A19" s="32"/>
      <c r="B19" s="25"/>
      <c r="C19" s="33"/>
      <c r="D19" s="1522"/>
      <c r="E19" s="420"/>
      <c r="F19" s="1286"/>
      <c r="G19" s="1288"/>
      <c r="H19" s="1324"/>
      <c r="I19" s="389"/>
      <c r="J19" s="1326"/>
      <c r="K19" s="1327"/>
      <c r="L19" s="129"/>
      <c r="M19" s="45" t="s">
        <v>164</v>
      </c>
      <c r="N19" s="46">
        <v>500</v>
      </c>
      <c r="O19" s="59"/>
      <c r="P19" s="46"/>
      <c r="Q19" s="47"/>
      <c r="S19" s="307"/>
      <c r="V19" s="307"/>
    </row>
    <row r="20" spans="1:24" ht="42" customHeight="1" x14ac:dyDescent="0.2">
      <c r="A20" s="32"/>
      <c r="B20" s="25"/>
      <c r="C20" s="33"/>
      <c r="D20" s="1522"/>
      <c r="E20" s="420"/>
      <c r="F20" s="1286"/>
      <c r="G20" s="1288"/>
      <c r="H20" s="361"/>
      <c r="I20" s="389"/>
      <c r="J20" s="1326"/>
      <c r="K20" s="1327"/>
      <c r="L20" s="129"/>
      <c r="M20" s="422" t="s">
        <v>28</v>
      </c>
      <c r="N20" s="421">
        <v>15</v>
      </c>
      <c r="O20" s="1324"/>
      <c r="P20" s="421"/>
      <c r="Q20" s="87"/>
      <c r="S20" s="307"/>
      <c r="V20" s="307"/>
    </row>
    <row r="21" spans="1:24" ht="17.25" customHeight="1" x14ac:dyDescent="0.2">
      <c r="A21" s="32"/>
      <c r="B21" s="25"/>
      <c r="C21" s="33"/>
      <c r="D21" s="1522"/>
      <c r="E21" s="420"/>
      <c r="F21" s="1286"/>
      <c r="G21" s="1288"/>
      <c r="H21" s="361"/>
      <c r="I21" s="389"/>
      <c r="J21" s="1326"/>
      <c r="K21" s="1327"/>
      <c r="L21" s="129"/>
      <c r="M21" s="45" t="s">
        <v>29</v>
      </c>
      <c r="N21" s="48">
        <v>1</v>
      </c>
      <c r="O21" s="375"/>
      <c r="P21" s="48"/>
      <c r="Q21" s="49"/>
      <c r="S21" s="307"/>
      <c r="V21" s="307"/>
    </row>
    <row r="22" spans="1:24" ht="14.25" customHeight="1" x14ac:dyDescent="0.2">
      <c r="A22" s="32"/>
      <c r="B22" s="25"/>
      <c r="C22" s="33"/>
      <c r="D22" s="1522"/>
      <c r="E22" s="420"/>
      <c r="F22" s="1286"/>
      <c r="G22" s="1288"/>
      <c r="H22" s="369"/>
      <c r="I22" s="409"/>
      <c r="J22" s="410"/>
      <c r="K22" s="329"/>
      <c r="L22" s="220"/>
      <c r="M22" s="1584" t="s">
        <v>165</v>
      </c>
      <c r="N22" s="423">
        <v>8</v>
      </c>
      <c r="O22" s="928"/>
      <c r="P22" s="423"/>
      <c r="Q22" s="424"/>
      <c r="S22" s="307"/>
      <c r="U22" s="307"/>
      <c r="V22" s="307"/>
    </row>
    <row r="23" spans="1:24" ht="17.25" customHeight="1" thickBot="1" x14ac:dyDescent="0.25">
      <c r="A23" s="32"/>
      <c r="B23" s="25"/>
      <c r="C23" s="33"/>
      <c r="D23" s="425"/>
      <c r="E23" s="420"/>
      <c r="F23" s="1286"/>
      <c r="G23" s="551"/>
      <c r="H23" s="426" t="s">
        <v>23</v>
      </c>
      <c r="I23" s="427">
        <f>SUM(I14:I21)</f>
        <v>963.8</v>
      </c>
      <c r="J23" s="967">
        <f>SUM(J14:J21)</f>
        <v>1227.1000000000001</v>
      </c>
      <c r="K23" s="958">
        <f>SUM(K14:K21)</f>
        <v>1396.1</v>
      </c>
      <c r="L23" s="428">
        <f>SUM(L14:L21)</f>
        <v>1396.1</v>
      </c>
      <c r="M23" s="1585"/>
      <c r="N23" s="429"/>
      <c r="O23" s="929"/>
      <c r="P23" s="429"/>
      <c r="Q23" s="430"/>
      <c r="S23" s="307"/>
      <c r="T23" s="307"/>
    </row>
    <row r="24" spans="1:24" ht="29.25" customHeight="1" x14ac:dyDescent="0.2">
      <c r="A24" s="50" t="s">
        <v>18</v>
      </c>
      <c r="B24" s="17" t="s">
        <v>18</v>
      </c>
      <c r="C24" s="51" t="s">
        <v>24</v>
      </c>
      <c r="D24" s="1521" t="s">
        <v>688</v>
      </c>
      <c r="E24" s="52"/>
      <c r="F24" s="1268">
        <v>2</v>
      </c>
      <c r="G24" s="1323" t="s">
        <v>202</v>
      </c>
      <c r="H24" s="1323" t="s">
        <v>22</v>
      </c>
      <c r="I24" s="387">
        <v>73.400000000000006</v>
      </c>
      <c r="J24" s="968">
        <v>71.2</v>
      </c>
      <c r="K24" s="273">
        <v>71.2</v>
      </c>
      <c r="L24" s="412">
        <v>936.4</v>
      </c>
      <c r="M24" s="927" t="s">
        <v>618</v>
      </c>
      <c r="N24" s="936"/>
      <c r="O24" s="930">
        <v>30</v>
      </c>
      <c r="P24" s="922">
        <v>70</v>
      </c>
      <c r="Q24" s="923">
        <v>100</v>
      </c>
      <c r="S24" s="307"/>
    </row>
    <row r="25" spans="1:24" ht="29.25" customHeight="1" x14ac:dyDescent="0.2">
      <c r="A25" s="56"/>
      <c r="B25" s="25"/>
      <c r="C25" s="57"/>
      <c r="D25" s="1522"/>
      <c r="E25" s="1285"/>
      <c r="F25" s="35"/>
      <c r="G25" s="109"/>
      <c r="H25" s="380" t="s">
        <v>98</v>
      </c>
      <c r="I25" s="1317"/>
      <c r="J25" s="969"/>
      <c r="K25" s="959"/>
      <c r="L25" s="1317">
        <v>200</v>
      </c>
      <c r="M25" s="58" t="s">
        <v>619</v>
      </c>
      <c r="N25" s="177"/>
      <c r="O25" s="931"/>
      <c r="P25" s="924"/>
      <c r="Q25" s="925">
        <v>100</v>
      </c>
      <c r="S25" s="307"/>
      <c r="U25" s="307"/>
      <c r="V25" s="307"/>
    </row>
    <row r="26" spans="1:24" ht="43.5" customHeight="1" x14ac:dyDescent="0.2">
      <c r="A26" s="56"/>
      <c r="B26" s="25"/>
      <c r="C26" s="57"/>
      <c r="D26" s="1273"/>
      <c r="E26" s="1285"/>
      <c r="F26" s="35"/>
      <c r="G26" s="468"/>
      <c r="H26" s="1324"/>
      <c r="I26" s="919"/>
      <c r="J26" s="1328"/>
      <c r="K26" s="371"/>
      <c r="L26" s="125"/>
      <c r="M26" s="58" t="s">
        <v>166</v>
      </c>
      <c r="N26" s="937"/>
      <c r="O26" s="932"/>
      <c r="P26" s="431"/>
      <c r="Q26" s="432">
        <v>50</v>
      </c>
      <c r="S26" s="307"/>
      <c r="U26" s="307"/>
      <c r="V26" s="307"/>
    </row>
    <row r="27" spans="1:24" ht="43.5" customHeight="1" x14ac:dyDescent="0.2">
      <c r="A27" s="56"/>
      <c r="B27" s="25"/>
      <c r="C27" s="57"/>
      <c r="D27" s="1453"/>
      <c r="E27" s="1285"/>
      <c r="F27" s="35"/>
      <c r="G27" s="468"/>
      <c r="H27" s="1324"/>
      <c r="I27" s="919"/>
      <c r="J27" s="1328"/>
      <c r="K27" s="371"/>
      <c r="L27" s="125"/>
      <c r="M27" s="278" t="s">
        <v>167</v>
      </c>
      <c r="N27" s="177"/>
      <c r="O27" s="931"/>
      <c r="P27" s="924"/>
      <c r="Q27" s="926">
        <v>500</v>
      </c>
      <c r="S27" s="307"/>
    </row>
    <row r="28" spans="1:24" ht="41.25" customHeight="1" thickBot="1" x14ac:dyDescent="0.25">
      <c r="A28" s="62"/>
      <c r="B28" s="16"/>
      <c r="C28" s="63"/>
      <c r="D28" s="1456"/>
      <c r="E28" s="64"/>
      <c r="F28" s="1269"/>
      <c r="G28" s="546"/>
      <c r="H28" s="408" t="s">
        <v>23</v>
      </c>
      <c r="I28" s="433">
        <f>SUM(I24:I26)</f>
        <v>73.400000000000006</v>
      </c>
      <c r="J28" s="970">
        <f>SUM(J24:J26)</f>
        <v>71.2</v>
      </c>
      <c r="K28" s="958">
        <f>SUM(K24:K26)</f>
        <v>71.2</v>
      </c>
      <c r="L28" s="234">
        <f>SUM(L24:L26)</f>
        <v>1136.4000000000001</v>
      </c>
      <c r="M28" s="66" t="s">
        <v>620</v>
      </c>
      <c r="N28" s="938"/>
      <c r="O28" s="933"/>
      <c r="P28" s="934"/>
      <c r="Q28" s="935">
        <v>300</v>
      </c>
      <c r="S28" s="307"/>
    </row>
    <row r="29" spans="1:24" ht="30" customHeight="1" x14ac:dyDescent="0.2">
      <c r="A29" s="50" t="s">
        <v>18</v>
      </c>
      <c r="B29" s="17" t="s">
        <v>18</v>
      </c>
      <c r="C29" s="67" t="s">
        <v>30</v>
      </c>
      <c r="D29" s="1273" t="s">
        <v>32</v>
      </c>
      <c r="E29" s="52"/>
      <c r="F29" s="1268">
        <v>2</v>
      </c>
      <c r="G29" s="1586" t="s">
        <v>202</v>
      </c>
      <c r="H29" s="1323"/>
      <c r="I29" s="434"/>
      <c r="J29" s="971"/>
      <c r="K29" s="960"/>
      <c r="L29" s="435"/>
      <c r="M29" s="60"/>
      <c r="N29" s="61"/>
      <c r="O29" s="436"/>
      <c r="P29" s="54"/>
      <c r="Q29" s="55"/>
      <c r="S29" s="307"/>
    </row>
    <row r="30" spans="1:24" ht="30.75" customHeight="1" x14ac:dyDescent="0.2">
      <c r="A30" s="56"/>
      <c r="B30" s="25"/>
      <c r="C30" s="57"/>
      <c r="D30" s="1276" t="s">
        <v>33</v>
      </c>
      <c r="E30" s="1285"/>
      <c r="F30" s="35"/>
      <c r="G30" s="1587"/>
      <c r="H30" s="303" t="s">
        <v>22</v>
      </c>
      <c r="I30" s="438">
        <v>5.4</v>
      </c>
      <c r="J30" s="972">
        <v>8</v>
      </c>
      <c r="K30" s="961">
        <v>8</v>
      </c>
      <c r="L30" s="226">
        <v>8</v>
      </c>
      <c r="M30" s="36" t="s">
        <v>34</v>
      </c>
      <c r="N30" s="28">
        <v>38</v>
      </c>
      <c r="O30" s="346">
        <v>35</v>
      </c>
      <c r="P30" s="101">
        <v>35</v>
      </c>
      <c r="Q30" s="28">
        <v>35</v>
      </c>
      <c r="S30" s="307"/>
      <c r="X30" s="307"/>
    </row>
    <row r="31" spans="1:24" ht="27" customHeight="1" x14ac:dyDescent="0.2">
      <c r="A31" s="56"/>
      <c r="B31" s="25"/>
      <c r="C31" s="57"/>
      <c r="D31" s="1406" t="s">
        <v>35</v>
      </c>
      <c r="E31" s="1285"/>
      <c r="F31" s="35"/>
      <c r="G31" s="468"/>
      <c r="H31" s="303" t="s">
        <v>22</v>
      </c>
      <c r="I31" s="438">
        <v>5</v>
      </c>
      <c r="J31" s="972"/>
      <c r="K31" s="1053"/>
      <c r="L31" s="337">
        <v>50</v>
      </c>
      <c r="M31" s="1278" t="s">
        <v>36</v>
      </c>
      <c r="N31" s="1336">
        <v>30</v>
      </c>
      <c r="O31" s="69"/>
      <c r="P31" s="106"/>
      <c r="Q31" s="1336">
        <v>50</v>
      </c>
      <c r="S31" s="307"/>
      <c r="U31" s="307"/>
    </row>
    <row r="32" spans="1:24" ht="17.25" customHeight="1" thickBot="1" x14ac:dyDescent="0.25">
      <c r="A32" s="62"/>
      <c r="B32" s="16"/>
      <c r="C32" s="63"/>
      <c r="D32" s="1456"/>
      <c r="E32" s="64"/>
      <c r="F32" s="1269"/>
      <c r="G32" s="546"/>
      <c r="H32" s="439" t="s">
        <v>23</v>
      </c>
      <c r="I32" s="440">
        <f>SUM(I29:I31)</f>
        <v>10.4</v>
      </c>
      <c r="J32" s="970">
        <f>SUM(J29:J31)</f>
        <v>8</v>
      </c>
      <c r="K32" s="962">
        <f>SUM(K29:K31)</f>
        <v>8</v>
      </c>
      <c r="L32" s="236">
        <f>SUM(L29:L31)</f>
        <v>58</v>
      </c>
      <c r="M32" s="96"/>
      <c r="N32" s="76"/>
      <c r="O32" s="376"/>
      <c r="P32" s="110"/>
      <c r="Q32" s="76"/>
      <c r="S32" s="307"/>
    </row>
    <row r="33" spans="1:24" ht="28.5" customHeight="1" x14ac:dyDescent="0.2">
      <c r="A33" s="50" t="s">
        <v>18</v>
      </c>
      <c r="B33" s="17" t="s">
        <v>18</v>
      </c>
      <c r="C33" s="51" t="s">
        <v>31</v>
      </c>
      <c r="D33" s="1523" t="s">
        <v>38</v>
      </c>
      <c r="E33" s="52"/>
      <c r="F33" s="1268">
        <v>2</v>
      </c>
      <c r="G33" s="1323" t="s">
        <v>202</v>
      </c>
      <c r="H33" s="21" t="s">
        <v>22</v>
      </c>
      <c r="I33" s="418">
        <v>200</v>
      </c>
      <c r="J33" s="973">
        <v>200</v>
      </c>
      <c r="K33" s="963"/>
      <c r="L33" s="441"/>
      <c r="M33" s="71" t="s">
        <v>39</v>
      </c>
      <c r="N33" s="73">
        <v>6</v>
      </c>
      <c r="O33" s="72">
        <v>7</v>
      </c>
      <c r="P33" s="182"/>
      <c r="Q33" s="73"/>
      <c r="S33" s="307"/>
      <c r="U33" s="307"/>
    </row>
    <row r="34" spans="1:24" ht="17.25" customHeight="1" x14ac:dyDescent="0.2">
      <c r="A34" s="56"/>
      <c r="B34" s="25"/>
      <c r="C34" s="57"/>
      <c r="D34" s="1453"/>
      <c r="E34" s="1285"/>
      <c r="F34" s="35"/>
      <c r="G34" s="349"/>
      <c r="H34" s="437"/>
      <c r="I34" s="389"/>
      <c r="J34" s="123"/>
      <c r="K34" s="964"/>
      <c r="L34" s="223"/>
      <c r="M34" s="1524" t="s">
        <v>40</v>
      </c>
      <c r="N34" s="1336">
        <v>6</v>
      </c>
      <c r="O34" s="74">
        <v>7</v>
      </c>
      <c r="P34" s="107"/>
      <c r="Q34" s="1337"/>
      <c r="S34" s="307"/>
      <c r="U34" s="307"/>
    </row>
    <row r="35" spans="1:24" ht="15.75" customHeight="1" thickBot="1" x14ac:dyDescent="0.25">
      <c r="A35" s="62"/>
      <c r="B35" s="16"/>
      <c r="C35" s="63"/>
      <c r="D35" s="1456"/>
      <c r="E35" s="64"/>
      <c r="F35" s="1269"/>
      <c r="G35" s="546"/>
      <c r="H35" s="439" t="s">
        <v>23</v>
      </c>
      <c r="I35" s="440">
        <f t="shared" ref="I35:J35" si="0">SUM(I33)</f>
        <v>200</v>
      </c>
      <c r="J35" s="970">
        <f t="shared" si="0"/>
        <v>200</v>
      </c>
      <c r="K35" s="962"/>
      <c r="L35" s="440"/>
      <c r="M35" s="1509"/>
      <c r="N35" s="76"/>
      <c r="O35" s="376"/>
      <c r="P35" s="110"/>
      <c r="Q35" s="76"/>
      <c r="S35" s="307"/>
    </row>
    <row r="36" spans="1:24" ht="19.5" customHeight="1" x14ac:dyDescent="0.2">
      <c r="A36" s="77" t="s">
        <v>18</v>
      </c>
      <c r="B36" s="17" t="s">
        <v>18</v>
      </c>
      <c r="C36" s="78" t="s">
        <v>37</v>
      </c>
      <c r="D36" s="1477" t="s">
        <v>168</v>
      </c>
      <c r="E36" s="1471"/>
      <c r="F36" s="1506" t="s">
        <v>25</v>
      </c>
      <c r="G36" s="1596" t="s">
        <v>202</v>
      </c>
      <c r="H36" s="21" t="s">
        <v>22</v>
      </c>
      <c r="I36" s="442">
        <v>74.7</v>
      </c>
      <c r="J36" s="969">
        <v>75.400000000000006</v>
      </c>
      <c r="K36" s="965">
        <v>75.400000000000006</v>
      </c>
      <c r="L36" s="186">
        <v>75.400000000000006</v>
      </c>
      <c r="M36" s="1598" t="s">
        <v>42</v>
      </c>
      <c r="N36" s="81">
        <v>15</v>
      </c>
      <c r="O36" s="203">
        <v>15</v>
      </c>
      <c r="P36" s="80">
        <v>15</v>
      </c>
      <c r="Q36" s="81">
        <v>15</v>
      </c>
      <c r="S36" s="312"/>
      <c r="T36" s="313"/>
      <c r="U36" s="313"/>
      <c r="V36" s="313"/>
    </row>
    <row r="37" spans="1:24" ht="15.75" customHeight="1" thickBot="1" x14ac:dyDescent="0.25">
      <c r="A37" s="82"/>
      <c r="B37" s="16"/>
      <c r="C37" s="83"/>
      <c r="D37" s="1478"/>
      <c r="E37" s="1576"/>
      <c r="F37" s="1507"/>
      <c r="G37" s="1600"/>
      <c r="H37" s="408" t="s">
        <v>23</v>
      </c>
      <c r="I37" s="443">
        <f t="shared" ref="I37:L37" si="1">SUM(I36:I36)</f>
        <v>74.7</v>
      </c>
      <c r="J37" s="970">
        <f t="shared" si="1"/>
        <v>75.400000000000006</v>
      </c>
      <c r="K37" s="966">
        <f t="shared" si="1"/>
        <v>75.400000000000006</v>
      </c>
      <c r="L37" s="217">
        <f t="shared" si="1"/>
        <v>75.400000000000006</v>
      </c>
      <c r="M37" s="1599"/>
      <c r="N37" s="85"/>
      <c r="O37" s="347"/>
      <c r="P37" s="84"/>
      <c r="Q37" s="85"/>
      <c r="R37" s="1042"/>
      <c r="S37" s="312"/>
      <c r="T37" s="313"/>
      <c r="U37" s="313"/>
      <c r="V37" s="313"/>
    </row>
    <row r="38" spans="1:24" ht="30" customHeight="1" x14ac:dyDescent="0.2">
      <c r="A38" s="91" t="s">
        <v>18</v>
      </c>
      <c r="B38" s="17" t="s">
        <v>18</v>
      </c>
      <c r="C38" s="78" t="s">
        <v>41</v>
      </c>
      <c r="D38" s="1283" t="s">
        <v>629</v>
      </c>
      <c r="E38" s="1267"/>
      <c r="F38" s="92" t="s">
        <v>25</v>
      </c>
      <c r="G38" s="1321" t="s">
        <v>202</v>
      </c>
      <c r="H38" s="444" t="s">
        <v>22</v>
      </c>
      <c r="I38" s="445">
        <v>301.7</v>
      </c>
      <c r="J38" s="968">
        <v>137.69999999999999</v>
      </c>
      <c r="K38" s="273">
        <f>155-17.3</f>
        <v>137.69999999999999</v>
      </c>
      <c r="L38" s="229">
        <f>155-17.3</f>
        <v>137.69999999999999</v>
      </c>
      <c r="M38" s="940" t="s">
        <v>621</v>
      </c>
      <c r="N38" s="93">
        <v>4</v>
      </c>
      <c r="O38" s="79">
        <v>4</v>
      </c>
      <c r="P38" s="942">
        <v>4</v>
      </c>
      <c r="Q38" s="81">
        <v>4</v>
      </c>
      <c r="R38" s="186"/>
    </row>
    <row r="39" spans="1:24" ht="28.5" customHeight="1" x14ac:dyDescent="0.2">
      <c r="A39" s="32"/>
      <c r="B39" s="25"/>
      <c r="C39" s="33"/>
      <c r="D39" s="98"/>
      <c r="E39" s="1294"/>
      <c r="F39" s="94"/>
      <c r="G39" s="548"/>
      <c r="H39" s="1202" t="s">
        <v>92</v>
      </c>
      <c r="I39" s="1317"/>
      <c r="J39" s="969">
        <v>36</v>
      </c>
      <c r="K39" s="959"/>
      <c r="L39" s="115"/>
      <c r="M39" s="939" t="s">
        <v>622</v>
      </c>
      <c r="N39" s="350">
        <v>9</v>
      </c>
      <c r="O39" s="117">
        <v>13</v>
      </c>
      <c r="P39" s="460">
        <v>13</v>
      </c>
      <c r="Q39" s="464">
        <v>13</v>
      </c>
      <c r="X39" s="307"/>
    </row>
    <row r="40" spans="1:24" ht="18" customHeight="1" x14ac:dyDescent="0.2">
      <c r="A40" s="32"/>
      <c r="B40" s="25"/>
      <c r="C40" s="33"/>
      <c r="D40" s="155"/>
      <c r="E40" s="1308"/>
      <c r="F40" s="100"/>
      <c r="G40" s="1324"/>
      <c r="H40" s="1288"/>
      <c r="I40" s="919"/>
      <c r="J40" s="123"/>
      <c r="K40" s="336"/>
      <c r="L40" s="129"/>
      <c r="M40" s="1601" t="s">
        <v>623</v>
      </c>
      <c r="N40" s="120"/>
      <c r="O40" s="119">
        <v>8</v>
      </c>
      <c r="P40" s="170">
        <v>8</v>
      </c>
      <c r="Q40" s="466">
        <v>8</v>
      </c>
      <c r="U40" s="307"/>
      <c r="V40" s="307"/>
    </row>
    <row r="41" spans="1:24" ht="15" customHeight="1" thickBot="1" x14ac:dyDescent="0.25">
      <c r="A41" s="32"/>
      <c r="B41" s="25"/>
      <c r="C41" s="33"/>
      <c r="D41" s="1275"/>
      <c r="E41" s="1308"/>
      <c r="F41" s="100"/>
      <c r="G41" s="1324"/>
      <c r="H41" s="439" t="s">
        <v>23</v>
      </c>
      <c r="I41" s="440">
        <f>SUM(I38:I40)</f>
        <v>301.7</v>
      </c>
      <c r="J41" s="970">
        <f>SUM(J38:J40)</f>
        <v>173.7</v>
      </c>
      <c r="K41" s="962">
        <f>SUM(K38:K40)</f>
        <v>137.69999999999999</v>
      </c>
      <c r="L41" s="236">
        <f>SUM(L38:L40)</f>
        <v>137.69999999999999</v>
      </c>
      <c r="M41" s="1602"/>
      <c r="N41" s="103"/>
      <c r="O41" s="941"/>
      <c r="P41" s="103"/>
      <c r="Q41" s="104"/>
      <c r="T41" s="307"/>
      <c r="U41" s="307"/>
      <c r="V41" s="307"/>
    </row>
    <row r="42" spans="1:24" ht="30" customHeight="1" x14ac:dyDescent="0.2">
      <c r="A42" s="77" t="s">
        <v>18</v>
      </c>
      <c r="B42" s="17" t="s">
        <v>18</v>
      </c>
      <c r="C42" s="78" t="s">
        <v>43</v>
      </c>
      <c r="D42" s="1498" t="s">
        <v>320</v>
      </c>
      <c r="E42" s="1267"/>
      <c r="F42" s="1268">
        <v>2</v>
      </c>
      <c r="G42" s="1321" t="s">
        <v>202</v>
      </c>
      <c r="H42" s="21" t="s">
        <v>22</v>
      </c>
      <c r="I42" s="445">
        <v>98.6</v>
      </c>
      <c r="J42" s="973">
        <v>61.9</v>
      </c>
      <c r="K42" s="963">
        <v>12</v>
      </c>
      <c r="L42" s="441"/>
      <c r="M42" s="447" t="s">
        <v>169</v>
      </c>
      <c r="N42" s="24"/>
      <c r="O42" s="305">
        <v>3</v>
      </c>
      <c r="P42" s="448"/>
      <c r="Q42" s="24"/>
      <c r="S42" s="307"/>
      <c r="V42" s="307"/>
    </row>
    <row r="43" spans="1:24" ht="27.75" customHeight="1" x14ac:dyDescent="0.2">
      <c r="A43" s="32"/>
      <c r="B43" s="25"/>
      <c r="C43" s="33"/>
      <c r="D43" s="1499"/>
      <c r="E43" s="1294"/>
      <c r="F43" s="35"/>
      <c r="G43" s="1310"/>
      <c r="H43" s="437"/>
      <c r="I43" s="446"/>
      <c r="J43" s="123"/>
      <c r="K43" s="964"/>
      <c r="L43" s="223"/>
      <c r="M43" s="36" t="s">
        <v>709</v>
      </c>
      <c r="N43" s="118">
        <v>1</v>
      </c>
      <c r="O43" s="449"/>
      <c r="P43" s="450"/>
      <c r="Q43" s="118"/>
      <c r="S43" s="307"/>
      <c r="V43" s="307"/>
    </row>
    <row r="44" spans="1:24" ht="17.25" customHeight="1" x14ac:dyDescent="0.2">
      <c r="A44" s="32"/>
      <c r="B44" s="25"/>
      <c r="C44" s="33"/>
      <c r="D44" s="1279"/>
      <c r="E44" s="1294"/>
      <c r="F44" s="35"/>
      <c r="G44" s="468"/>
      <c r="H44" s="437"/>
      <c r="I44" s="446"/>
      <c r="J44" s="123"/>
      <c r="K44" s="964"/>
      <c r="L44" s="223"/>
      <c r="M44" s="1278" t="s">
        <v>46</v>
      </c>
      <c r="N44" s="1336"/>
      <c r="O44" s="69"/>
      <c r="P44" s="451">
        <v>1</v>
      </c>
      <c r="Q44" s="1336"/>
      <c r="S44" s="307"/>
      <c r="V44" s="307"/>
    </row>
    <row r="45" spans="1:24" ht="17.25" customHeight="1" x14ac:dyDescent="0.2">
      <c r="A45" s="32"/>
      <c r="B45" s="25"/>
      <c r="C45" s="33"/>
      <c r="D45" s="1279"/>
      <c r="E45" s="1294"/>
      <c r="F45" s="35"/>
      <c r="G45" s="468"/>
      <c r="H45" s="437"/>
      <c r="I45" s="446"/>
      <c r="J45" s="123"/>
      <c r="K45" s="964"/>
      <c r="L45" s="223"/>
      <c r="M45" s="1278" t="s">
        <v>47</v>
      </c>
      <c r="N45" s="1336"/>
      <c r="O45" s="176">
        <v>50</v>
      </c>
      <c r="P45" s="48">
        <v>100</v>
      </c>
      <c r="Q45" s="28"/>
      <c r="S45" s="307"/>
      <c r="V45" s="307"/>
      <c r="W45" s="307"/>
    </row>
    <row r="46" spans="1:24" ht="30" customHeight="1" x14ac:dyDescent="0.2">
      <c r="A46" s="32"/>
      <c r="B46" s="25"/>
      <c r="C46" s="33"/>
      <c r="D46" s="1453"/>
      <c r="E46" s="1308"/>
      <c r="F46" s="100"/>
      <c r="G46" s="1324"/>
      <c r="H46" s="1288"/>
      <c r="I46" s="446"/>
      <c r="J46" s="123"/>
      <c r="K46" s="964"/>
      <c r="L46" s="223"/>
      <c r="M46" s="1281" t="s">
        <v>48</v>
      </c>
      <c r="N46" s="275">
        <v>3</v>
      </c>
      <c r="O46" s="346">
        <v>3</v>
      </c>
      <c r="P46" s="452"/>
      <c r="Q46" s="28"/>
      <c r="S46" s="307"/>
      <c r="T46" s="307"/>
      <c r="V46" s="307"/>
    </row>
    <row r="47" spans="1:24" ht="30" customHeight="1" x14ac:dyDescent="0.2">
      <c r="A47" s="32"/>
      <c r="B47" s="25"/>
      <c r="C47" s="33"/>
      <c r="D47" s="1453"/>
      <c r="E47" s="1308"/>
      <c r="F47" s="100"/>
      <c r="G47" s="1324"/>
      <c r="H47" s="1288"/>
      <c r="I47" s="446"/>
      <c r="J47" s="1326"/>
      <c r="K47" s="224"/>
      <c r="L47" s="223"/>
      <c r="M47" s="41" t="s">
        <v>49</v>
      </c>
      <c r="N47" s="28">
        <v>2</v>
      </c>
      <c r="O47" s="74">
        <v>2</v>
      </c>
      <c r="P47" s="483"/>
      <c r="Q47" s="1337"/>
      <c r="S47" s="307"/>
      <c r="T47" s="307"/>
      <c r="V47" s="307"/>
      <c r="W47" s="307"/>
    </row>
    <row r="48" spans="1:24" s="90" customFormat="1" ht="15.75" customHeight="1" thickBot="1" x14ac:dyDescent="0.25">
      <c r="A48" s="82"/>
      <c r="B48" s="16"/>
      <c r="C48" s="83"/>
      <c r="D48" s="1275"/>
      <c r="E48" s="88"/>
      <c r="F48" s="1269"/>
      <c r="G48" s="546"/>
      <c r="H48" s="439" t="s">
        <v>23</v>
      </c>
      <c r="I48" s="440">
        <f>SUM(I42:I47)</f>
        <v>98.6</v>
      </c>
      <c r="J48" s="707">
        <f>SUM(J42:J47)</f>
        <v>61.9</v>
      </c>
      <c r="K48" s="236">
        <f>SUM(K42:K47)</f>
        <v>12</v>
      </c>
      <c r="L48" s="453"/>
      <c r="M48" s="949" t="s">
        <v>152</v>
      </c>
      <c r="N48" s="70">
        <v>3</v>
      </c>
      <c r="O48" s="454">
        <v>10</v>
      </c>
      <c r="P48" s="455"/>
      <c r="Q48" s="70"/>
      <c r="R48" s="314"/>
      <c r="S48" s="315"/>
      <c r="T48" s="314"/>
      <c r="U48" s="314"/>
      <c r="V48" s="315"/>
      <c r="W48" s="314"/>
      <c r="X48" s="315"/>
    </row>
    <row r="49" spans="1:25" ht="13.5" thickBot="1" x14ac:dyDescent="0.25">
      <c r="A49" s="62" t="s">
        <v>18</v>
      </c>
      <c r="B49" s="111" t="s">
        <v>18</v>
      </c>
      <c r="C49" s="1423" t="s">
        <v>51</v>
      </c>
      <c r="D49" s="1424"/>
      <c r="E49" s="1424"/>
      <c r="F49" s="1424"/>
      <c r="G49" s="1424"/>
      <c r="H49" s="1424"/>
      <c r="I49" s="379">
        <f>I48+I41+I37+I35+I32+I28+I23</f>
        <v>1722.6</v>
      </c>
      <c r="J49" s="950">
        <f>J48+J41+J37+J35+J32+J28+J23</f>
        <v>1817.3000000000002</v>
      </c>
      <c r="K49" s="248">
        <f>K48+K41+K37+K35+K32+K28+K23</f>
        <v>1700.3999999999999</v>
      </c>
      <c r="L49" s="247">
        <f>L48+L41+L37+L35+L32+L28+L23</f>
        <v>2803.6</v>
      </c>
      <c r="M49" s="1500"/>
      <c r="N49" s="1501"/>
      <c r="O49" s="1501"/>
      <c r="P49" s="1501"/>
      <c r="Q49" s="1502"/>
    </row>
    <row r="50" spans="1:25" ht="13.5" thickBot="1" x14ac:dyDescent="0.25">
      <c r="A50" s="50" t="s">
        <v>18</v>
      </c>
      <c r="B50" s="113" t="s">
        <v>24</v>
      </c>
      <c r="C50" s="1503" t="s">
        <v>52</v>
      </c>
      <c r="D50" s="1469"/>
      <c r="E50" s="1469"/>
      <c r="F50" s="1469"/>
      <c r="G50" s="1469"/>
      <c r="H50" s="1469"/>
      <c r="I50" s="1469"/>
      <c r="J50" s="1469"/>
      <c r="K50" s="1469"/>
      <c r="L50" s="1469"/>
      <c r="M50" s="1469"/>
      <c r="N50" s="1469"/>
      <c r="O50" s="1469"/>
      <c r="P50" s="1469"/>
      <c r="Q50" s="1470"/>
    </row>
    <row r="51" spans="1:25" ht="15.75" customHeight="1" x14ac:dyDescent="0.2">
      <c r="A51" s="50" t="s">
        <v>18</v>
      </c>
      <c r="B51" s="17" t="s">
        <v>24</v>
      </c>
      <c r="C51" s="78" t="s">
        <v>18</v>
      </c>
      <c r="D51" s="1504" t="s">
        <v>53</v>
      </c>
      <c r="E51" s="702" t="s">
        <v>21</v>
      </c>
      <c r="F51" s="1268" t="s">
        <v>25</v>
      </c>
      <c r="G51" s="1596" t="s">
        <v>202</v>
      </c>
      <c r="H51" s="723" t="s">
        <v>55</v>
      </c>
      <c r="I51" s="412">
        <f>413.9+20</f>
        <v>433.9</v>
      </c>
      <c r="J51" s="53"/>
      <c r="K51" s="230"/>
      <c r="L51" s="231"/>
      <c r="M51" s="708"/>
      <c r="N51" s="712"/>
      <c r="O51" s="720"/>
      <c r="P51" s="456"/>
      <c r="Q51" s="457"/>
    </row>
    <row r="52" spans="1:25" ht="15.75" customHeight="1" x14ac:dyDescent="0.2">
      <c r="A52" s="56"/>
      <c r="B52" s="25"/>
      <c r="C52" s="33"/>
      <c r="D52" s="1505"/>
      <c r="E52" s="703"/>
      <c r="F52" s="35"/>
      <c r="G52" s="1597"/>
      <c r="H52" s="724" t="s">
        <v>147</v>
      </c>
      <c r="I52" s="382">
        <v>61.4</v>
      </c>
      <c r="J52" s="1318"/>
      <c r="K52" s="1315"/>
      <c r="L52" s="115"/>
      <c r="M52" s="709"/>
      <c r="N52" s="281"/>
      <c r="O52" s="721"/>
      <c r="P52" s="458"/>
      <c r="Q52" s="459"/>
      <c r="W52" s="307"/>
    </row>
    <row r="53" spans="1:25" ht="18" customHeight="1" x14ac:dyDescent="0.2">
      <c r="A53" s="56"/>
      <c r="B53" s="25"/>
      <c r="C53" s="33"/>
      <c r="D53" s="1479" t="s">
        <v>58</v>
      </c>
      <c r="E53" s="154"/>
      <c r="F53" s="35"/>
      <c r="G53" s="122"/>
      <c r="H53" s="176" t="s">
        <v>22</v>
      </c>
      <c r="I53" s="416">
        <v>717.6</v>
      </c>
      <c r="J53" s="166">
        <f>779.8-7-1.6</f>
        <v>771.19999999999993</v>
      </c>
      <c r="K53" s="1110">
        <f>780-7</f>
        <v>773</v>
      </c>
      <c r="L53" s="337">
        <f>806-7</f>
        <v>799</v>
      </c>
      <c r="M53" s="181" t="s">
        <v>54</v>
      </c>
      <c r="N53" s="106"/>
      <c r="O53" s="972">
        <f>100.38-1.7</f>
        <v>98.679999999999993</v>
      </c>
      <c r="P53" s="222">
        <v>70</v>
      </c>
      <c r="Q53" s="337">
        <v>100</v>
      </c>
      <c r="R53" s="316"/>
      <c r="S53" s="316"/>
      <c r="T53" s="307"/>
      <c r="U53" s="307"/>
    </row>
    <row r="54" spans="1:25" ht="13.5" customHeight="1" x14ac:dyDescent="0.2">
      <c r="A54" s="56"/>
      <c r="B54" s="25"/>
      <c r="C54" s="33"/>
      <c r="D54" s="1485"/>
      <c r="E54" s="154"/>
      <c r="F54" s="35"/>
      <c r="G54" s="122"/>
      <c r="H54" s="725" t="s">
        <v>55</v>
      </c>
      <c r="I54" s="416"/>
      <c r="J54" s="1326">
        <v>110.5</v>
      </c>
      <c r="K54" s="1327">
        <v>112.5</v>
      </c>
      <c r="L54" s="1330">
        <v>114.5</v>
      </c>
      <c r="M54" s="1588" t="s">
        <v>170</v>
      </c>
      <c r="N54" s="106"/>
      <c r="O54" s="40">
        <v>269</v>
      </c>
      <c r="P54" s="1334">
        <v>281</v>
      </c>
      <c r="Q54" s="325">
        <v>292</v>
      </c>
      <c r="U54" s="307"/>
    </row>
    <row r="55" spans="1:25" ht="22.5" customHeight="1" x14ac:dyDescent="0.2">
      <c r="A55" s="56"/>
      <c r="B55" s="25"/>
      <c r="C55" s="33"/>
      <c r="D55" s="1480"/>
      <c r="E55" s="154"/>
      <c r="F55" s="35"/>
      <c r="G55" s="122"/>
      <c r="H55" s="726"/>
      <c r="I55" s="705"/>
      <c r="J55" s="410"/>
      <c r="K55" s="329"/>
      <c r="L55" s="221"/>
      <c r="M55" s="1589"/>
      <c r="N55" s="108"/>
      <c r="O55" s="1107"/>
      <c r="P55" s="1108"/>
      <c r="Q55" s="1109"/>
      <c r="U55" s="307"/>
      <c r="W55" s="307"/>
    </row>
    <row r="56" spans="1:25" ht="18.75" customHeight="1" x14ac:dyDescent="0.2">
      <c r="A56" s="56"/>
      <c r="B56" s="25"/>
      <c r="C56" s="33"/>
      <c r="D56" s="1479" t="s">
        <v>59</v>
      </c>
      <c r="E56" s="154"/>
      <c r="F56" s="35"/>
      <c r="G56" s="122"/>
      <c r="H56" s="69" t="s">
        <v>22</v>
      </c>
      <c r="I56" s="383">
        <v>1259.2</v>
      </c>
      <c r="J56" s="1137">
        <f>1472.7-43.7-42-2.1</f>
        <v>1384.9</v>
      </c>
      <c r="K56" s="1111">
        <f>1288.4-42</f>
        <v>1246.4000000000001</v>
      </c>
      <c r="L56" s="1112">
        <f>1470-42-100</f>
        <v>1328</v>
      </c>
      <c r="M56" s="1278" t="s">
        <v>54</v>
      </c>
      <c r="N56" s="106"/>
      <c r="O56" s="1113">
        <f>84.8-7.8</f>
        <v>77</v>
      </c>
      <c r="P56" s="1116">
        <f>82.4-7.8</f>
        <v>74.600000000000009</v>
      </c>
      <c r="Q56" s="1121">
        <f>84.8-7.8</f>
        <v>77</v>
      </c>
      <c r="R56" s="307"/>
      <c r="S56" s="307"/>
      <c r="T56" s="307"/>
      <c r="V56" s="307"/>
    </row>
    <row r="57" spans="1:25" ht="18.75" customHeight="1" x14ac:dyDescent="0.2">
      <c r="A57" s="56"/>
      <c r="B57" s="25"/>
      <c r="C57" s="33"/>
      <c r="D57" s="1485"/>
      <c r="E57" s="154"/>
      <c r="F57" s="35"/>
      <c r="G57" s="122"/>
      <c r="H57" s="69" t="s">
        <v>92</v>
      </c>
      <c r="I57" s="384"/>
      <c r="J57" s="373">
        <v>39.5</v>
      </c>
      <c r="K57" s="222"/>
      <c r="L57" s="337"/>
      <c r="M57" s="709"/>
      <c r="N57" s="107"/>
      <c r="O57" s="1051"/>
      <c r="P57" s="1327"/>
      <c r="Q57" s="389"/>
      <c r="R57" s="307"/>
      <c r="S57" s="307"/>
      <c r="T57" s="307"/>
      <c r="V57" s="307"/>
    </row>
    <row r="58" spans="1:25" ht="18.75" customHeight="1" x14ac:dyDescent="0.2">
      <c r="A58" s="56"/>
      <c r="B58" s="25"/>
      <c r="C58" s="33"/>
      <c r="D58" s="1485"/>
      <c r="E58" s="154"/>
      <c r="F58" s="35"/>
      <c r="G58" s="122"/>
      <c r="H58" s="727" t="s">
        <v>55</v>
      </c>
      <c r="I58" s="382"/>
      <c r="J58" s="210">
        <v>270.89999999999998</v>
      </c>
      <c r="K58" s="245">
        <v>281.2</v>
      </c>
      <c r="L58" s="246">
        <v>281.2</v>
      </c>
      <c r="M58" s="1588" t="s">
        <v>170</v>
      </c>
      <c r="N58" s="106"/>
      <c r="O58" s="1590">
        <v>442</v>
      </c>
      <c r="P58" s="1592">
        <v>406</v>
      </c>
      <c r="Q58" s="1594">
        <v>442</v>
      </c>
      <c r="R58" s="307"/>
      <c r="S58" s="307"/>
      <c r="T58" s="307"/>
      <c r="V58" s="307"/>
    </row>
    <row r="59" spans="1:25" ht="18.75" customHeight="1" x14ac:dyDescent="0.2">
      <c r="A59" s="56"/>
      <c r="B59" s="25"/>
      <c r="C59" s="33"/>
      <c r="D59" s="1480"/>
      <c r="E59" s="154"/>
      <c r="F59" s="35"/>
      <c r="G59" s="122"/>
      <c r="H59" s="728" t="s">
        <v>148</v>
      </c>
      <c r="I59" s="384">
        <v>20</v>
      </c>
      <c r="J59" s="210"/>
      <c r="K59" s="245"/>
      <c r="L59" s="246"/>
      <c r="M59" s="1589"/>
      <c r="N59" s="108"/>
      <c r="O59" s="1591"/>
      <c r="P59" s="1593"/>
      <c r="Q59" s="1595"/>
      <c r="R59" s="307"/>
      <c r="S59" s="307"/>
      <c r="T59" s="307"/>
      <c r="V59" s="307"/>
    </row>
    <row r="60" spans="1:25" ht="15" customHeight="1" x14ac:dyDescent="0.2">
      <c r="A60" s="56"/>
      <c r="B60" s="25"/>
      <c r="C60" s="126"/>
      <c r="D60" s="1479" t="s">
        <v>60</v>
      </c>
      <c r="E60" s="154"/>
      <c r="F60" s="35"/>
      <c r="G60" s="122"/>
      <c r="H60" s="331" t="s">
        <v>22</v>
      </c>
      <c r="I60" s="382">
        <v>84.9</v>
      </c>
      <c r="J60" s="1318">
        <f>101.1-4.9-0.2</f>
        <v>95.999999999999986</v>
      </c>
      <c r="K60" s="1315">
        <v>97.7</v>
      </c>
      <c r="L60" s="115">
        <v>99.1</v>
      </c>
      <c r="M60" s="181" t="s">
        <v>171</v>
      </c>
      <c r="N60" s="1055"/>
      <c r="O60" s="27">
        <v>11</v>
      </c>
      <c r="P60" s="30">
        <v>11</v>
      </c>
      <c r="Q60" s="28">
        <v>12</v>
      </c>
      <c r="R60" s="307"/>
      <c r="V60" s="307"/>
    </row>
    <row r="61" spans="1:25" ht="30.75" customHeight="1" x14ac:dyDescent="0.2">
      <c r="A61" s="56"/>
      <c r="B61" s="25"/>
      <c r="C61" s="126"/>
      <c r="D61" s="1480"/>
      <c r="E61" s="154"/>
      <c r="F61" s="35"/>
      <c r="G61" s="122"/>
      <c r="H61" s="726"/>
      <c r="I61" s="706"/>
      <c r="J61" s="462"/>
      <c r="K61" s="461"/>
      <c r="L61" s="463"/>
      <c r="M61" s="181" t="s">
        <v>170</v>
      </c>
      <c r="N61" s="714"/>
      <c r="O61" s="27">
        <v>91</v>
      </c>
      <c r="P61" s="30">
        <v>92</v>
      </c>
      <c r="Q61" s="28">
        <v>93</v>
      </c>
      <c r="Y61" s="5"/>
    </row>
    <row r="62" spans="1:25" ht="29.25" customHeight="1" x14ac:dyDescent="0.2">
      <c r="A62" s="127"/>
      <c r="B62" s="25"/>
      <c r="C62" s="128"/>
      <c r="D62" s="1493" t="s">
        <v>704</v>
      </c>
      <c r="E62" s="130"/>
      <c r="F62" s="35"/>
      <c r="G62" s="122"/>
      <c r="H62" s="69" t="s">
        <v>22</v>
      </c>
      <c r="I62" s="416">
        <v>946.9</v>
      </c>
      <c r="J62" s="1326">
        <f>998.7-7.9-2.8-0.1</f>
        <v>987.90000000000009</v>
      </c>
      <c r="K62" s="222">
        <v>1064.7</v>
      </c>
      <c r="L62" s="228">
        <v>1028.0999999999999</v>
      </c>
      <c r="M62" s="1306" t="s">
        <v>61</v>
      </c>
      <c r="N62" s="101">
        <v>805</v>
      </c>
      <c r="O62" s="27">
        <v>700</v>
      </c>
      <c r="P62" s="30">
        <v>700</v>
      </c>
      <c r="Q62" s="1336">
        <v>700</v>
      </c>
      <c r="V62" s="307"/>
    </row>
    <row r="63" spans="1:25" ht="25.5" customHeight="1" x14ac:dyDescent="0.2">
      <c r="A63" s="127"/>
      <c r="B63" s="25"/>
      <c r="C63" s="128"/>
      <c r="D63" s="1494"/>
      <c r="E63" s="154"/>
      <c r="F63" s="35"/>
      <c r="G63" s="122"/>
      <c r="H63" s="729" t="s">
        <v>55</v>
      </c>
      <c r="I63" s="416"/>
      <c r="J63" s="304">
        <v>11</v>
      </c>
      <c r="K63" s="328">
        <v>11</v>
      </c>
      <c r="L63" s="228">
        <v>11</v>
      </c>
      <c r="M63" s="181" t="s">
        <v>54</v>
      </c>
      <c r="N63" s="101"/>
      <c r="O63" s="27">
        <v>400</v>
      </c>
      <c r="P63" s="30">
        <v>401</v>
      </c>
      <c r="Q63" s="28">
        <v>402</v>
      </c>
      <c r="U63" s="307"/>
      <c r="V63" s="307"/>
    </row>
    <row r="64" spans="1:25" ht="16.5" customHeight="1" x14ac:dyDescent="0.2">
      <c r="A64" s="32"/>
      <c r="B64" s="25"/>
      <c r="C64" s="33"/>
      <c r="D64" s="1479" t="s">
        <v>62</v>
      </c>
      <c r="E64" s="154"/>
      <c r="F64" s="35"/>
      <c r="G64" s="122"/>
      <c r="H64" s="132" t="s">
        <v>22</v>
      </c>
      <c r="I64" s="384">
        <v>366.7</v>
      </c>
      <c r="J64" s="1164">
        <f>428.6-28-1.5-0.8+5</f>
        <v>403.3</v>
      </c>
      <c r="K64" s="1114">
        <f>348.3-1.5</f>
        <v>346.8</v>
      </c>
      <c r="L64" s="404">
        <f>348.3-1.5</f>
        <v>346.8</v>
      </c>
      <c r="M64" s="1307" t="s">
        <v>54</v>
      </c>
      <c r="N64" s="108"/>
      <c r="O64" s="1113">
        <f>14-1.8</f>
        <v>12.2</v>
      </c>
      <c r="P64" s="1114">
        <v>12.4</v>
      </c>
      <c r="Q64" s="1115">
        <v>12.6</v>
      </c>
      <c r="T64" s="307"/>
      <c r="U64" s="307"/>
    </row>
    <row r="65" spans="1:26" ht="30" customHeight="1" x14ac:dyDescent="0.2">
      <c r="A65" s="32"/>
      <c r="B65" s="25"/>
      <c r="C65" s="33"/>
      <c r="D65" s="1485"/>
      <c r="E65" s="154"/>
      <c r="F65" s="35"/>
      <c r="G65" s="122"/>
      <c r="H65" s="729" t="s">
        <v>55</v>
      </c>
      <c r="I65" s="382"/>
      <c r="J65" s="1318">
        <v>6.6</v>
      </c>
      <c r="K65" s="1315">
        <v>6.6</v>
      </c>
      <c r="L65" s="115">
        <v>6.6</v>
      </c>
      <c r="M65" s="181" t="s">
        <v>170</v>
      </c>
      <c r="N65" s="101"/>
      <c r="O65" s="27">
        <v>46</v>
      </c>
      <c r="P65" s="30">
        <v>45</v>
      </c>
      <c r="Q65" s="258">
        <v>45</v>
      </c>
      <c r="T65" s="307"/>
      <c r="U65" s="307"/>
      <c r="V65" s="307"/>
    </row>
    <row r="66" spans="1:26" ht="19.5" customHeight="1" x14ac:dyDescent="0.2">
      <c r="A66" s="32"/>
      <c r="B66" s="25"/>
      <c r="C66" s="33"/>
      <c r="D66" s="1480"/>
      <c r="E66" s="154"/>
      <c r="F66" s="35"/>
      <c r="G66" s="122"/>
      <c r="H66" s="728"/>
      <c r="I66" s="472"/>
      <c r="J66" s="1291"/>
      <c r="K66" s="1293"/>
      <c r="L66" s="299"/>
      <c r="M66" s="181" t="s">
        <v>171</v>
      </c>
      <c r="N66" s="713"/>
      <c r="O66" s="1289">
        <v>100</v>
      </c>
      <c r="P66" s="1335">
        <v>100</v>
      </c>
      <c r="Q66" s="1056">
        <v>100</v>
      </c>
      <c r="T66" s="307"/>
      <c r="U66" s="307"/>
    </row>
    <row r="67" spans="1:26" ht="41.25" customHeight="1" x14ac:dyDescent="0.2">
      <c r="A67" s="32"/>
      <c r="B67" s="25"/>
      <c r="C67" s="33"/>
      <c r="D67" s="1479" t="s">
        <v>63</v>
      </c>
      <c r="E67" s="154"/>
      <c r="F67" s="35"/>
      <c r="G67" s="122"/>
      <c r="H67" s="317" t="s">
        <v>22</v>
      </c>
      <c r="I67" s="384">
        <v>8.1</v>
      </c>
      <c r="J67" s="1290">
        <v>1.2</v>
      </c>
      <c r="K67" s="1292"/>
      <c r="L67" s="1329"/>
      <c r="M67" s="1307" t="s">
        <v>172</v>
      </c>
      <c r="N67" s="1055">
        <v>1</v>
      </c>
      <c r="O67" s="40">
        <v>1</v>
      </c>
      <c r="P67" s="1334"/>
      <c r="Q67" s="325"/>
      <c r="S67" s="307"/>
      <c r="T67" s="307"/>
    </row>
    <row r="68" spans="1:26" ht="30.75" customHeight="1" x14ac:dyDescent="0.2">
      <c r="A68" s="32"/>
      <c r="B68" s="25"/>
      <c r="C68" s="128"/>
      <c r="D68" s="1480"/>
      <c r="E68" s="154"/>
      <c r="F68" s="35"/>
      <c r="G68" s="122"/>
      <c r="H68" s="350" t="s">
        <v>56</v>
      </c>
      <c r="I68" s="382">
        <v>46</v>
      </c>
      <c r="J68" s="210">
        <v>6.7</v>
      </c>
      <c r="K68" s="245"/>
      <c r="L68" s="246"/>
      <c r="M68" s="181" t="s">
        <v>173</v>
      </c>
      <c r="N68" s="714">
        <v>1</v>
      </c>
      <c r="O68" s="27">
        <v>1</v>
      </c>
      <c r="P68" s="30"/>
      <c r="Q68" s="258"/>
      <c r="S68" s="307"/>
      <c r="T68" s="307"/>
    </row>
    <row r="69" spans="1:26" ht="28.5" customHeight="1" x14ac:dyDescent="0.2">
      <c r="A69" s="32"/>
      <c r="B69" s="25"/>
      <c r="C69" s="128"/>
      <c r="D69" s="1485" t="s">
        <v>64</v>
      </c>
      <c r="E69" s="130"/>
      <c r="F69" s="35"/>
      <c r="G69" s="122"/>
      <c r="H69" s="317" t="s">
        <v>22</v>
      </c>
      <c r="I69" s="382">
        <v>53.9</v>
      </c>
      <c r="J69" s="1290">
        <v>20</v>
      </c>
      <c r="K69" s="1292">
        <v>60</v>
      </c>
      <c r="L69" s="1329"/>
      <c r="M69" s="1307" t="s">
        <v>65</v>
      </c>
      <c r="N69" s="713">
        <v>1</v>
      </c>
      <c r="O69" s="1289"/>
      <c r="P69" s="108"/>
      <c r="Q69" s="1338"/>
      <c r="R69" s="316"/>
      <c r="S69" s="307"/>
      <c r="T69" s="307"/>
    </row>
    <row r="70" spans="1:26" ht="28.5" customHeight="1" x14ac:dyDescent="0.2">
      <c r="A70" s="32"/>
      <c r="B70" s="25"/>
      <c r="C70" s="128"/>
      <c r="D70" s="1485"/>
      <c r="E70" s="130"/>
      <c r="F70" s="35"/>
      <c r="G70" s="122"/>
      <c r="H70" s="317"/>
      <c r="I70" s="383"/>
      <c r="J70" s="1290"/>
      <c r="K70" s="1292"/>
      <c r="L70" s="1329"/>
      <c r="M70" s="181" t="s">
        <v>66</v>
      </c>
      <c r="N70" s="714">
        <v>100</v>
      </c>
      <c r="O70" s="1289"/>
      <c r="P70" s="101"/>
      <c r="Q70" s="1338"/>
      <c r="S70" s="307"/>
      <c r="T70" s="307"/>
    </row>
    <row r="71" spans="1:26" ht="16.5" customHeight="1" x14ac:dyDescent="0.2">
      <c r="A71" s="32"/>
      <c r="B71" s="25"/>
      <c r="C71" s="128"/>
      <c r="D71" s="1485"/>
      <c r="E71" s="130"/>
      <c r="F71" s="35"/>
      <c r="G71" s="122"/>
      <c r="H71" s="317"/>
      <c r="I71" s="383"/>
      <c r="J71" s="1290"/>
      <c r="K71" s="1292"/>
      <c r="L71" s="1329"/>
      <c r="M71" s="181" t="s">
        <v>67</v>
      </c>
      <c r="N71" s="101"/>
      <c r="O71" s="1289"/>
      <c r="P71" s="101">
        <v>100</v>
      </c>
      <c r="Q71" s="1338"/>
      <c r="S71" s="307"/>
      <c r="T71" s="307"/>
      <c r="U71" s="307"/>
    </row>
    <row r="72" spans="1:26" ht="28.5" customHeight="1" x14ac:dyDescent="0.2">
      <c r="A72" s="32"/>
      <c r="B72" s="25"/>
      <c r="C72" s="128"/>
      <c r="D72" s="1485"/>
      <c r="E72" s="130"/>
      <c r="F72" s="35"/>
      <c r="G72" s="122"/>
      <c r="H72" s="317"/>
      <c r="I72" s="383"/>
      <c r="J72" s="1290"/>
      <c r="K72" s="1292"/>
      <c r="L72" s="1329"/>
      <c r="M72" s="1306" t="s">
        <v>68</v>
      </c>
      <c r="N72" s="101"/>
      <c r="O72" s="132">
        <v>25</v>
      </c>
      <c r="P72" s="1334">
        <v>100</v>
      </c>
      <c r="Q72" s="1336"/>
      <c r="S72" s="307"/>
      <c r="T72" s="307"/>
    </row>
    <row r="73" spans="1:26" ht="28.5" customHeight="1" x14ac:dyDescent="0.2">
      <c r="A73" s="32"/>
      <c r="B73" s="25"/>
      <c r="C73" s="128"/>
      <c r="D73" s="1479" t="s">
        <v>174</v>
      </c>
      <c r="E73" s="130"/>
      <c r="F73" s="35"/>
      <c r="G73" s="122"/>
      <c r="H73" s="120" t="s">
        <v>22</v>
      </c>
      <c r="I73" s="382"/>
      <c r="J73" s="1318">
        <v>28.2</v>
      </c>
      <c r="K73" s="1315">
        <v>35.299999999999997</v>
      </c>
      <c r="L73" s="115">
        <v>42.3</v>
      </c>
      <c r="M73" s="1306" t="s">
        <v>175</v>
      </c>
      <c r="N73" s="106"/>
      <c r="O73" s="1316">
        <v>8</v>
      </c>
      <c r="P73" s="1334">
        <v>10</v>
      </c>
      <c r="Q73" s="325">
        <v>12</v>
      </c>
      <c r="S73" s="307"/>
      <c r="T73" s="307"/>
      <c r="Z73" s="5"/>
    </row>
    <row r="74" spans="1:26" ht="28.5" customHeight="1" x14ac:dyDescent="0.2">
      <c r="A74" s="32"/>
      <c r="B74" s="25"/>
      <c r="C74" s="128"/>
      <c r="D74" s="1480"/>
      <c r="E74" s="130"/>
      <c r="F74" s="35"/>
      <c r="G74" s="122"/>
      <c r="H74" s="465"/>
      <c r="I74" s="472"/>
      <c r="J74" s="1291"/>
      <c r="K74" s="1293"/>
      <c r="L74" s="299"/>
      <c r="M74" s="181" t="s">
        <v>176</v>
      </c>
      <c r="N74" s="101"/>
      <c r="O74" s="132">
        <v>10</v>
      </c>
      <c r="P74" s="30">
        <v>12</v>
      </c>
      <c r="Q74" s="258">
        <v>14</v>
      </c>
      <c r="S74" s="307"/>
      <c r="T74" s="307"/>
    </row>
    <row r="75" spans="1:26" ht="69" customHeight="1" x14ac:dyDescent="0.2">
      <c r="A75" s="127"/>
      <c r="B75" s="25"/>
      <c r="C75" s="128"/>
      <c r="D75" s="1479" t="s">
        <v>69</v>
      </c>
      <c r="E75" s="1486" t="s">
        <v>70</v>
      </c>
      <c r="F75" s="35"/>
      <c r="G75" s="122"/>
      <c r="H75" s="69" t="s">
        <v>22</v>
      </c>
      <c r="I75" s="382">
        <v>596.5</v>
      </c>
      <c r="J75" s="1290">
        <f>679.2-0.7-0.8</f>
        <v>677.7</v>
      </c>
      <c r="K75" s="1116">
        <f>680-0.7</f>
        <v>679.3</v>
      </c>
      <c r="L75" s="1317">
        <f>680-0.7</f>
        <v>679.3</v>
      </c>
      <c r="M75" s="1057" t="s">
        <v>71</v>
      </c>
      <c r="N75" s="107">
        <v>1</v>
      </c>
      <c r="O75" s="29"/>
      <c r="P75" s="107"/>
      <c r="Q75" s="1337"/>
      <c r="U75" s="307"/>
    </row>
    <row r="76" spans="1:26" ht="18" customHeight="1" x14ac:dyDescent="0.2">
      <c r="A76" s="127"/>
      <c r="B76" s="25"/>
      <c r="C76" s="128"/>
      <c r="D76" s="1485"/>
      <c r="E76" s="1486"/>
      <c r="F76" s="35"/>
      <c r="G76" s="122"/>
      <c r="H76" s="729" t="s">
        <v>55</v>
      </c>
      <c r="I76" s="382"/>
      <c r="J76" s="969">
        <v>25</v>
      </c>
      <c r="K76" s="1315">
        <v>26</v>
      </c>
      <c r="L76" s="115">
        <v>27</v>
      </c>
      <c r="M76" s="181" t="s">
        <v>54</v>
      </c>
      <c r="N76" s="106"/>
      <c r="O76" s="304">
        <f>30-0.844</f>
        <v>29.155999999999999</v>
      </c>
      <c r="P76" s="222">
        <f>31-0.844</f>
        <v>30.155999999999999</v>
      </c>
      <c r="Q76" s="1054">
        <f>32-0.844</f>
        <v>31.155999999999999</v>
      </c>
      <c r="U76" s="307"/>
    </row>
    <row r="77" spans="1:26" ht="26.25" customHeight="1" x14ac:dyDescent="0.2">
      <c r="A77" s="127"/>
      <c r="B77" s="25"/>
      <c r="C77" s="128"/>
      <c r="D77" s="1480"/>
      <c r="E77" s="1486"/>
      <c r="F77" s="35"/>
      <c r="G77" s="122"/>
      <c r="H77" s="730"/>
      <c r="I77" s="472"/>
      <c r="J77" s="1291"/>
      <c r="K77" s="1293"/>
      <c r="L77" s="299"/>
      <c r="M77" s="181" t="s">
        <v>170</v>
      </c>
      <c r="N77" s="101"/>
      <c r="O77" s="27">
        <v>63</v>
      </c>
      <c r="P77" s="30">
        <v>69</v>
      </c>
      <c r="Q77" s="28">
        <v>75</v>
      </c>
      <c r="U77" s="307"/>
    </row>
    <row r="78" spans="1:26" ht="25.5" customHeight="1" x14ac:dyDescent="0.2">
      <c r="A78" s="127"/>
      <c r="B78" s="25"/>
      <c r="C78" s="133"/>
      <c r="D78" s="1406" t="s">
        <v>72</v>
      </c>
      <c r="E78" s="134"/>
      <c r="F78" s="135"/>
      <c r="G78" s="733"/>
      <c r="H78" s="69" t="s">
        <v>22</v>
      </c>
      <c r="I78" s="382">
        <v>32.299999999999997</v>
      </c>
      <c r="J78" s="1290"/>
      <c r="K78" s="1292"/>
      <c r="L78" s="1329"/>
      <c r="M78" s="709" t="s">
        <v>73</v>
      </c>
      <c r="N78" s="107">
        <v>1</v>
      </c>
      <c r="O78" s="1288"/>
      <c r="P78" s="107"/>
      <c r="Q78" s="1337"/>
      <c r="T78" s="307"/>
      <c r="U78" s="307"/>
    </row>
    <row r="79" spans="1:26" ht="27" customHeight="1" x14ac:dyDescent="0.2">
      <c r="A79" s="127"/>
      <c r="B79" s="25"/>
      <c r="C79" s="136"/>
      <c r="D79" s="1407"/>
      <c r="E79" s="1285"/>
      <c r="F79" s="135"/>
      <c r="G79" s="733"/>
      <c r="H79" s="1062" t="s">
        <v>92</v>
      </c>
      <c r="I79" s="384"/>
      <c r="J79" s="373">
        <v>32.299999999999997</v>
      </c>
      <c r="K79" s="245"/>
      <c r="L79" s="246"/>
      <c r="M79" s="709"/>
      <c r="N79" s="107"/>
      <c r="O79" s="1288"/>
      <c r="P79" s="107"/>
      <c r="Q79" s="1337"/>
      <c r="T79" s="307"/>
      <c r="U79" s="307"/>
    </row>
    <row r="80" spans="1:26" ht="27.75" customHeight="1" x14ac:dyDescent="0.2">
      <c r="A80" s="56"/>
      <c r="B80" s="25"/>
      <c r="C80" s="136"/>
      <c r="D80" s="1406" t="s">
        <v>108</v>
      </c>
      <c r="E80" s="1491" t="s">
        <v>331</v>
      </c>
      <c r="F80" s="1295">
        <v>2</v>
      </c>
      <c r="G80" s="380" t="s">
        <v>202</v>
      </c>
      <c r="H80" s="1316" t="s">
        <v>22</v>
      </c>
      <c r="I80" s="416"/>
      <c r="J80" s="304">
        <f>200-100</f>
        <v>100</v>
      </c>
      <c r="K80" s="328">
        <f>464+100</f>
        <v>564</v>
      </c>
      <c r="L80" s="228"/>
      <c r="M80" s="1049" t="s">
        <v>109</v>
      </c>
      <c r="N80" s="46">
        <v>1</v>
      </c>
      <c r="O80" s="132"/>
      <c r="P80" s="101"/>
      <c r="Q80" s="28"/>
      <c r="R80" s="316"/>
      <c r="S80" s="316"/>
      <c r="T80" s="316"/>
    </row>
    <row r="81" spans="1:24" ht="18.75" customHeight="1" x14ac:dyDescent="0.2">
      <c r="A81" s="56"/>
      <c r="B81" s="25"/>
      <c r="C81" s="136"/>
      <c r="D81" s="1453"/>
      <c r="E81" s="1492"/>
      <c r="F81" s="1286"/>
      <c r="G81" s="1288"/>
      <c r="H81" s="1316" t="s">
        <v>92</v>
      </c>
      <c r="I81" s="416">
        <v>45.7</v>
      </c>
      <c r="J81" s="166"/>
      <c r="K81" s="222"/>
      <c r="L81" s="228"/>
      <c r="M81" s="1050" t="s">
        <v>627</v>
      </c>
      <c r="N81" s="46"/>
      <c r="O81" s="59">
        <v>30</v>
      </c>
      <c r="P81" s="46">
        <v>100</v>
      </c>
      <c r="Q81" s="47"/>
      <c r="S81" s="307"/>
    </row>
    <row r="82" spans="1:24" ht="17.25" customHeight="1" x14ac:dyDescent="0.2">
      <c r="A82" s="127"/>
      <c r="B82" s="25"/>
      <c r="C82" s="33"/>
      <c r="D82" s="1479" t="s">
        <v>74</v>
      </c>
      <c r="E82" s="154"/>
      <c r="F82" s="35"/>
      <c r="G82" s="122"/>
      <c r="H82" s="450" t="s">
        <v>22</v>
      </c>
      <c r="I82" s="384">
        <v>372.1</v>
      </c>
      <c r="J82" s="210">
        <f>449.6-10-0.3</f>
        <v>439.3</v>
      </c>
      <c r="K82" s="1114">
        <v>433</v>
      </c>
      <c r="L82" s="404">
        <v>447.6</v>
      </c>
      <c r="M82" s="181" t="s">
        <v>54</v>
      </c>
      <c r="N82" s="101"/>
      <c r="O82" s="27">
        <v>40</v>
      </c>
      <c r="P82" s="30">
        <v>45</v>
      </c>
      <c r="Q82" s="28">
        <v>45</v>
      </c>
      <c r="V82" s="307"/>
    </row>
    <row r="83" spans="1:24" ht="28.5" customHeight="1" x14ac:dyDescent="0.2">
      <c r="A83" s="32"/>
      <c r="B83" s="25"/>
      <c r="C83" s="137"/>
      <c r="D83" s="1480"/>
      <c r="E83" s="154"/>
      <c r="F83" s="35"/>
      <c r="G83" s="122"/>
      <c r="H83" s="349" t="s">
        <v>55</v>
      </c>
      <c r="I83" s="383"/>
      <c r="J83" s="1290">
        <v>5</v>
      </c>
      <c r="K83" s="1292">
        <v>6</v>
      </c>
      <c r="L83" s="1329">
        <v>7</v>
      </c>
      <c r="M83" s="1306" t="s">
        <v>170</v>
      </c>
      <c r="N83" s="107"/>
      <c r="O83" s="40">
        <v>304</v>
      </c>
      <c r="P83" s="1334">
        <v>306</v>
      </c>
      <c r="Q83" s="1336">
        <v>310</v>
      </c>
      <c r="T83" s="307"/>
    </row>
    <row r="84" spans="1:24" ht="41.25" customHeight="1" x14ac:dyDescent="0.2">
      <c r="A84" s="32"/>
      <c r="B84" s="25"/>
      <c r="C84" s="162"/>
      <c r="D84" s="1406" t="s">
        <v>692</v>
      </c>
      <c r="E84" s="150"/>
      <c r="F84" s="1286"/>
      <c r="G84" s="1325"/>
      <c r="H84" s="1316" t="s">
        <v>22</v>
      </c>
      <c r="I84" s="920"/>
      <c r="J84" s="338">
        <v>51.2</v>
      </c>
      <c r="K84" s="328">
        <v>51.2</v>
      </c>
      <c r="L84" s="388">
        <v>51.2</v>
      </c>
      <c r="M84" s="1058" t="s">
        <v>694</v>
      </c>
      <c r="N84" s="416"/>
      <c r="O84" s="27">
        <v>10</v>
      </c>
      <c r="P84" s="30">
        <v>10</v>
      </c>
      <c r="Q84" s="28">
        <v>10</v>
      </c>
      <c r="T84" s="307"/>
      <c r="X84" s="307"/>
    </row>
    <row r="85" spans="1:24" ht="32.25" customHeight="1" x14ac:dyDescent="0.2">
      <c r="A85" s="32"/>
      <c r="B85" s="25"/>
      <c r="C85" s="162"/>
      <c r="D85" s="1407"/>
      <c r="E85" s="150"/>
      <c r="F85" s="1286"/>
      <c r="G85" s="1325"/>
      <c r="H85" s="1060"/>
      <c r="I85" s="921"/>
      <c r="J85" s="1063"/>
      <c r="K85" s="1064"/>
      <c r="L85" s="1065"/>
      <c r="M85" s="1058" t="s">
        <v>693</v>
      </c>
      <c r="N85" s="1059"/>
      <c r="O85" s="972">
        <f>1.794+7.761</f>
        <v>9.5549999999999997</v>
      </c>
      <c r="P85" s="222">
        <f>1.794+7.761</f>
        <v>9.5549999999999997</v>
      </c>
      <c r="Q85" s="1054">
        <f>1.794+7.761</f>
        <v>9.5549999999999997</v>
      </c>
      <c r="T85" s="307"/>
    </row>
    <row r="86" spans="1:24" ht="14.25" customHeight="1" x14ac:dyDescent="0.2">
      <c r="A86" s="32"/>
      <c r="B86" s="25"/>
      <c r="C86" s="138"/>
      <c r="D86" s="1406" t="s">
        <v>75</v>
      </c>
      <c r="E86" s="150"/>
      <c r="F86" s="135"/>
      <c r="G86" s="733"/>
      <c r="H86" s="74" t="s">
        <v>22</v>
      </c>
      <c r="I86" s="383">
        <v>3.1</v>
      </c>
      <c r="J86" s="1290">
        <v>3.5</v>
      </c>
      <c r="K86" s="1292">
        <v>3.5</v>
      </c>
      <c r="L86" s="1329">
        <v>3.5</v>
      </c>
      <c r="M86" s="709" t="s">
        <v>76</v>
      </c>
      <c r="N86" s="107">
        <v>7</v>
      </c>
      <c r="O86" s="1288">
        <v>7</v>
      </c>
      <c r="P86" s="107">
        <v>7</v>
      </c>
      <c r="Q86" s="1337">
        <v>7</v>
      </c>
      <c r="T86" s="307"/>
      <c r="V86" s="307"/>
    </row>
    <row r="87" spans="1:24" ht="14.25" customHeight="1" x14ac:dyDescent="0.2">
      <c r="A87" s="32"/>
      <c r="B87" s="25"/>
      <c r="C87" s="138"/>
      <c r="D87" s="1453"/>
      <c r="E87" s="150"/>
      <c r="F87" s="135"/>
      <c r="G87" s="733"/>
      <c r="H87" s="731"/>
      <c r="I87" s="383"/>
      <c r="J87" s="1290"/>
      <c r="K87" s="1292"/>
      <c r="L87" s="1329"/>
      <c r="M87" s="709"/>
      <c r="N87" s="107"/>
      <c r="O87" s="1288"/>
      <c r="P87" s="107"/>
      <c r="Q87" s="1337"/>
      <c r="R87" s="307"/>
    </row>
    <row r="88" spans="1:24" ht="13.5" thickBot="1" x14ac:dyDescent="0.25">
      <c r="A88" s="62"/>
      <c r="B88" s="16"/>
      <c r="C88" s="139"/>
      <c r="D88" s="1456"/>
      <c r="E88" s="704"/>
      <c r="F88" s="1269"/>
      <c r="G88" s="734"/>
      <c r="H88" s="732" t="s">
        <v>23</v>
      </c>
      <c r="I88" s="707">
        <f>SUM(I51:I87)</f>
        <v>5048.3000000000011</v>
      </c>
      <c r="J88" s="65">
        <f t="shared" ref="J88:L88" si="2">SUM(J51:J87)</f>
        <v>5471.9</v>
      </c>
      <c r="K88" s="707">
        <f t="shared" si="2"/>
        <v>5798.2</v>
      </c>
      <c r="L88" s="433">
        <f t="shared" si="2"/>
        <v>5272.2</v>
      </c>
      <c r="M88" s="711"/>
      <c r="N88" s="84"/>
      <c r="O88" s="546"/>
      <c r="P88" s="140"/>
      <c r="Q88" s="141"/>
      <c r="T88" s="307"/>
    </row>
    <row r="89" spans="1:24" ht="17.25" customHeight="1" x14ac:dyDescent="0.2">
      <c r="A89" s="142" t="s">
        <v>18</v>
      </c>
      <c r="B89" s="143" t="s">
        <v>24</v>
      </c>
      <c r="C89" s="144" t="s">
        <v>24</v>
      </c>
      <c r="D89" s="1272" t="s">
        <v>77</v>
      </c>
      <c r="E89" s="145"/>
      <c r="F89" s="146"/>
      <c r="G89" s="1027"/>
      <c r="H89" s="1323"/>
      <c r="I89" s="381"/>
      <c r="J89" s="1117"/>
      <c r="K89" s="1333"/>
      <c r="L89" s="1331"/>
      <c r="M89" s="708"/>
      <c r="N89" s="23"/>
      <c r="O89" s="411"/>
      <c r="P89" s="23"/>
      <c r="Q89" s="24"/>
      <c r="T89" s="307"/>
      <c r="U89" s="307"/>
    </row>
    <row r="90" spans="1:24" ht="44.25" customHeight="1" x14ac:dyDescent="0.2">
      <c r="A90" s="1259"/>
      <c r="B90" s="1257"/>
      <c r="C90" s="1261"/>
      <c r="D90" s="37" t="s">
        <v>177</v>
      </c>
      <c r="E90" s="1265"/>
      <c r="F90" s="1192">
        <v>2</v>
      </c>
      <c r="G90" s="943" t="s">
        <v>624</v>
      </c>
      <c r="H90" s="375" t="s">
        <v>22</v>
      </c>
      <c r="I90" s="384">
        <v>35.200000000000003</v>
      </c>
      <c r="J90" s="210">
        <v>26.9</v>
      </c>
      <c r="K90" s="245"/>
      <c r="L90" s="246"/>
      <c r="M90" s="710" t="s">
        <v>178</v>
      </c>
      <c r="N90" s="715"/>
      <c r="O90" s="117">
        <v>100</v>
      </c>
      <c r="P90" s="460"/>
      <c r="Q90" s="28"/>
      <c r="T90" s="307"/>
    </row>
    <row r="91" spans="1:24" ht="44.25" customHeight="1" x14ac:dyDescent="0.2">
      <c r="A91" s="56"/>
      <c r="B91" s="25"/>
      <c r="C91" s="148"/>
      <c r="D91" s="1274"/>
      <c r="E91" s="147"/>
      <c r="F91" s="100"/>
      <c r="G91" s="1310"/>
      <c r="H91" s="1324"/>
      <c r="I91" s="383"/>
      <c r="J91" s="1290"/>
      <c r="K91" s="1292"/>
      <c r="L91" s="1329"/>
      <c r="M91" s="1052" t="s">
        <v>197</v>
      </c>
      <c r="N91" s="716"/>
      <c r="O91" s="116">
        <v>84</v>
      </c>
      <c r="P91" s="171"/>
      <c r="Q91" s="1337"/>
      <c r="T91" s="307"/>
    </row>
    <row r="92" spans="1:24" ht="44.25" customHeight="1" x14ac:dyDescent="0.2">
      <c r="A92" s="56"/>
      <c r="B92" s="25"/>
      <c r="C92" s="148"/>
      <c r="D92" s="1274"/>
      <c r="E92" s="147"/>
      <c r="F92" s="974">
        <v>6</v>
      </c>
      <c r="G92" s="1603" t="s">
        <v>203</v>
      </c>
      <c r="H92" s="380" t="s">
        <v>22</v>
      </c>
      <c r="I92" s="382"/>
      <c r="J92" s="1318">
        <v>10</v>
      </c>
      <c r="K92" s="1315"/>
      <c r="L92" s="115"/>
      <c r="M92" s="710" t="s">
        <v>697</v>
      </c>
      <c r="N92" s="715"/>
      <c r="O92" s="117">
        <v>100</v>
      </c>
      <c r="P92" s="460"/>
      <c r="Q92" s="28"/>
      <c r="T92" s="307"/>
      <c r="V92" s="307"/>
    </row>
    <row r="93" spans="1:24" ht="45.75" customHeight="1" x14ac:dyDescent="0.2">
      <c r="A93" s="56"/>
      <c r="B93" s="25"/>
      <c r="C93" s="148"/>
      <c r="D93" s="1274"/>
      <c r="E93" s="147"/>
      <c r="F93" s="975"/>
      <c r="G93" s="1597"/>
      <c r="H93" s="375" t="s">
        <v>22</v>
      </c>
      <c r="I93" s="384"/>
      <c r="J93" s="210"/>
      <c r="K93" s="245">
        <v>50</v>
      </c>
      <c r="L93" s="246"/>
      <c r="M93" s="710" t="s">
        <v>198</v>
      </c>
      <c r="N93" s="715"/>
      <c r="O93" s="117"/>
      <c r="P93" s="460">
        <v>570</v>
      </c>
      <c r="Q93" s="28"/>
      <c r="T93" s="307"/>
      <c r="X93" s="307"/>
    </row>
    <row r="94" spans="1:24" ht="44.25" customHeight="1" x14ac:dyDescent="0.2">
      <c r="A94" s="56"/>
      <c r="B94" s="25"/>
      <c r="C94" s="148"/>
      <c r="D94" s="37" t="s">
        <v>200</v>
      </c>
      <c r="E94" s="147"/>
      <c r="F94" s="1192">
        <v>2</v>
      </c>
      <c r="G94" s="1309" t="s">
        <v>624</v>
      </c>
      <c r="H94" s="380" t="s">
        <v>22</v>
      </c>
      <c r="I94" s="382"/>
      <c r="J94" s="1318">
        <v>50</v>
      </c>
      <c r="K94" s="1315"/>
      <c r="L94" s="115"/>
      <c r="M94" s="1052" t="s">
        <v>179</v>
      </c>
      <c r="N94" s="716"/>
      <c r="O94" s="117">
        <v>1</v>
      </c>
      <c r="P94" s="470"/>
      <c r="Q94" s="1337"/>
      <c r="T94" s="307"/>
      <c r="U94" s="307"/>
    </row>
    <row r="95" spans="1:24" ht="30" customHeight="1" x14ac:dyDescent="0.2">
      <c r="A95" s="56"/>
      <c r="B95" s="25"/>
      <c r="C95" s="148"/>
      <c r="D95" s="1406" t="s">
        <v>78</v>
      </c>
      <c r="E95" s="150"/>
      <c r="F95" s="1028">
        <v>2</v>
      </c>
      <c r="G95" s="1309" t="s">
        <v>624</v>
      </c>
      <c r="H95" s="43" t="s">
        <v>22</v>
      </c>
      <c r="I95" s="382">
        <v>10.8</v>
      </c>
      <c r="J95" s="969">
        <v>1.7</v>
      </c>
      <c r="K95" s="1315"/>
      <c r="L95" s="1317"/>
      <c r="M95" s="181" t="s">
        <v>79</v>
      </c>
      <c r="N95" s="101">
        <v>100</v>
      </c>
      <c r="O95" s="1288"/>
      <c r="P95" s="108"/>
      <c r="Q95" s="28"/>
      <c r="T95" s="307"/>
      <c r="U95" s="307"/>
    </row>
    <row r="96" spans="1:24" ht="31.5" customHeight="1" x14ac:dyDescent="0.2">
      <c r="A96" s="56"/>
      <c r="B96" s="25"/>
      <c r="C96" s="149"/>
      <c r="D96" s="1453"/>
      <c r="E96" s="147"/>
      <c r="F96" s="1066"/>
      <c r="G96" s="1310"/>
      <c r="H96" s="1067"/>
      <c r="I96" s="383"/>
      <c r="J96" s="1328"/>
      <c r="K96" s="1292"/>
      <c r="L96" s="919"/>
      <c r="M96" s="1052" t="s">
        <v>199</v>
      </c>
      <c r="N96" s="716"/>
      <c r="O96" s="117">
        <v>27</v>
      </c>
      <c r="P96" s="108"/>
      <c r="Q96" s="1338"/>
      <c r="T96" s="307"/>
      <c r="U96" s="307"/>
      <c r="V96" s="307"/>
    </row>
    <row r="97" spans="1:24" ht="30" customHeight="1" x14ac:dyDescent="0.2">
      <c r="A97" s="56"/>
      <c r="B97" s="25"/>
      <c r="C97" s="149"/>
      <c r="D97" s="1453"/>
      <c r="E97" s="147"/>
      <c r="F97" s="1028">
        <v>6</v>
      </c>
      <c r="G97" s="1603" t="s">
        <v>203</v>
      </c>
      <c r="H97" s="43" t="s">
        <v>22</v>
      </c>
      <c r="I97" s="382"/>
      <c r="J97" s="969">
        <v>12</v>
      </c>
      <c r="K97" s="1315"/>
      <c r="L97" s="1317"/>
      <c r="M97" s="181" t="s">
        <v>80</v>
      </c>
      <c r="N97" s="101">
        <v>100</v>
      </c>
      <c r="O97" s="27"/>
      <c r="P97" s="108"/>
      <c r="Q97" s="1338"/>
      <c r="T97" s="307"/>
      <c r="U97" s="307"/>
    </row>
    <row r="98" spans="1:24" ht="41.25" customHeight="1" x14ac:dyDescent="0.2">
      <c r="A98" s="56"/>
      <c r="B98" s="25"/>
      <c r="C98" s="149"/>
      <c r="D98" s="1274"/>
      <c r="E98" s="147"/>
      <c r="F98" s="975"/>
      <c r="G98" s="1604"/>
      <c r="H98" s="471"/>
      <c r="I98" s="472"/>
      <c r="J98" s="1291"/>
      <c r="K98" s="1293"/>
      <c r="L98" s="299"/>
      <c r="M98" s="710" t="s">
        <v>180</v>
      </c>
      <c r="N98" s="715"/>
      <c r="O98" s="117">
        <v>100</v>
      </c>
      <c r="P98" s="101"/>
      <c r="Q98" s="28"/>
      <c r="T98" s="307"/>
      <c r="U98" s="307"/>
      <c r="X98" s="307"/>
    </row>
    <row r="99" spans="1:24" ht="28.5" customHeight="1" x14ac:dyDescent="0.2">
      <c r="A99" s="56"/>
      <c r="B99" s="25"/>
      <c r="C99" s="149"/>
      <c r="D99" s="1406" t="s">
        <v>707</v>
      </c>
      <c r="E99" s="150"/>
      <c r="F99" s="974">
        <v>2</v>
      </c>
      <c r="G99" s="1309" t="s">
        <v>624</v>
      </c>
      <c r="H99" s="1324" t="s">
        <v>22</v>
      </c>
      <c r="I99" s="383">
        <v>11.2</v>
      </c>
      <c r="J99" s="95">
        <v>13.5</v>
      </c>
      <c r="K99" s="1024"/>
      <c r="L99" s="1331"/>
      <c r="M99" s="1304" t="s">
        <v>695</v>
      </c>
      <c r="N99" s="156"/>
      <c r="O99" s="117">
        <v>100</v>
      </c>
      <c r="P99" s="106"/>
      <c r="Q99" s="1336"/>
      <c r="T99" s="307"/>
      <c r="U99" s="307"/>
    </row>
    <row r="100" spans="1:24" ht="30" customHeight="1" x14ac:dyDescent="0.2">
      <c r="A100" s="56"/>
      <c r="B100" s="25"/>
      <c r="C100" s="149"/>
      <c r="D100" s="1407"/>
      <c r="E100" s="150"/>
      <c r="F100" s="974">
        <v>6</v>
      </c>
      <c r="G100" s="1603" t="s">
        <v>203</v>
      </c>
      <c r="H100" s="375" t="s">
        <v>22</v>
      </c>
      <c r="I100" s="384"/>
      <c r="J100" s="1068">
        <v>20</v>
      </c>
      <c r="K100" s="1025"/>
      <c r="L100" s="353"/>
      <c r="M100" s="710" t="s">
        <v>696</v>
      </c>
      <c r="N100" s="156"/>
      <c r="O100" s="117">
        <v>100</v>
      </c>
      <c r="P100" s="101"/>
      <c r="Q100" s="28"/>
      <c r="T100" s="307"/>
      <c r="U100" s="307"/>
    </row>
    <row r="101" spans="1:24" ht="29.25" customHeight="1" x14ac:dyDescent="0.2">
      <c r="A101" s="56"/>
      <c r="B101" s="25"/>
      <c r="C101" s="149"/>
      <c r="D101" s="1406" t="s">
        <v>86</v>
      </c>
      <c r="E101" s="150"/>
      <c r="F101" s="1286"/>
      <c r="G101" s="1597"/>
      <c r="H101" s="380" t="s">
        <v>22</v>
      </c>
      <c r="I101" s="382">
        <f>80.3-12.3</f>
        <v>68</v>
      </c>
      <c r="J101" s="1318">
        <v>15</v>
      </c>
      <c r="K101" s="1315">
        <v>100</v>
      </c>
      <c r="L101" s="284"/>
      <c r="M101" s="1306" t="s">
        <v>79</v>
      </c>
      <c r="N101" s="107">
        <v>100</v>
      </c>
      <c r="O101" s="1288"/>
      <c r="P101" s="107"/>
      <c r="Q101" s="1337"/>
      <c r="R101" s="316"/>
      <c r="T101" s="307"/>
    </row>
    <row r="102" spans="1:24" ht="30" customHeight="1" x14ac:dyDescent="0.2">
      <c r="A102" s="56"/>
      <c r="B102" s="25"/>
      <c r="C102" s="149"/>
      <c r="D102" s="1453"/>
      <c r="E102" s="147"/>
      <c r="F102" s="1286"/>
      <c r="G102" s="1597"/>
      <c r="H102" s="1324"/>
      <c r="I102" s="383"/>
      <c r="J102" s="1332"/>
      <c r="K102" s="1333"/>
      <c r="L102" s="1331"/>
      <c r="M102" s="181" t="s">
        <v>708</v>
      </c>
      <c r="N102" s="101">
        <v>1</v>
      </c>
      <c r="O102" s="132">
        <v>1</v>
      </c>
      <c r="P102" s="101"/>
      <c r="Q102" s="28"/>
      <c r="T102" s="307"/>
    </row>
    <row r="103" spans="1:24" ht="29.25" customHeight="1" x14ac:dyDescent="0.2">
      <c r="A103" s="56"/>
      <c r="B103" s="25"/>
      <c r="C103" s="149"/>
      <c r="D103" s="1284"/>
      <c r="E103" s="150"/>
      <c r="F103" s="1286"/>
      <c r="G103" s="1325"/>
      <c r="H103" s="1324"/>
      <c r="I103" s="383"/>
      <c r="J103" s="1290"/>
      <c r="K103" s="1333"/>
      <c r="L103" s="1331"/>
      <c r="M103" s="1307" t="s">
        <v>87</v>
      </c>
      <c r="N103" s="108"/>
      <c r="O103" s="1289"/>
      <c r="P103" s="108">
        <v>100</v>
      </c>
      <c r="Q103" s="1338"/>
      <c r="T103" s="307"/>
      <c r="V103" s="307"/>
    </row>
    <row r="104" spans="1:24" ht="30" customHeight="1" x14ac:dyDescent="0.2">
      <c r="A104" s="56"/>
      <c r="B104" s="25"/>
      <c r="C104" s="149"/>
      <c r="D104" s="1274" t="s">
        <v>182</v>
      </c>
      <c r="E104" s="150"/>
      <c r="F104" s="1286"/>
      <c r="G104" s="1325"/>
      <c r="H104" s="380" t="s">
        <v>22</v>
      </c>
      <c r="I104" s="382"/>
      <c r="J104" s="1318">
        <v>5</v>
      </c>
      <c r="K104" s="290"/>
      <c r="L104" s="284"/>
      <c r="M104" s="1029" t="s">
        <v>181</v>
      </c>
      <c r="N104" s="717"/>
      <c r="O104" s="467">
        <v>15</v>
      </c>
      <c r="P104" s="106"/>
      <c r="Q104" s="1336"/>
      <c r="T104" s="307"/>
      <c r="U104" s="307"/>
    </row>
    <row r="105" spans="1:24" ht="17.25" customHeight="1" x14ac:dyDescent="0.2">
      <c r="A105" s="56"/>
      <c r="B105" s="25"/>
      <c r="C105" s="149"/>
      <c r="D105" s="1406" t="s">
        <v>88</v>
      </c>
      <c r="E105" s="150"/>
      <c r="F105" s="178">
        <v>2</v>
      </c>
      <c r="G105" s="1325"/>
      <c r="H105" s="380" t="s">
        <v>22</v>
      </c>
      <c r="I105" s="384">
        <v>12.3</v>
      </c>
      <c r="J105" s="210"/>
      <c r="K105" s="352"/>
      <c r="L105" s="353"/>
      <c r="M105" s="1306" t="s">
        <v>89</v>
      </c>
      <c r="N105" s="106">
        <v>138</v>
      </c>
      <c r="O105" s="1316"/>
      <c r="P105" s="106"/>
      <c r="Q105" s="1336"/>
      <c r="T105" s="307"/>
    </row>
    <row r="106" spans="1:24" ht="17.25" customHeight="1" x14ac:dyDescent="0.2">
      <c r="A106" s="56"/>
      <c r="B106" s="25"/>
      <c r="C106" s="149"/>
      <c r="D106" s="1453"/>
      <c r="E106" s="150"/>
      <c r="F106" s="1286">
        <v>6</v>
      </c>
      <c r="G106" s="1325"/>
      <c r="H106" s="380" t="s">
        <v>22</v>
      </c>
      <c r="I106" s="382"/>
      <c r="J106" s="1318">
        <v>16</v>
      </c>
      <c r="K106" s="290"/>
      <c r="L106" s="284"/>
      <c r="M106" s="1601" t="s">
        <v>205</v>
      </c>
      <c r="N106" s="106"/>
      <c r="O106" s="1316">
        <v>100</v>
      </c>
      <c r="P106" s="106"/>
      <c r="Q106" s="1336"/>
      <c r="T106" s="307"/>
    </row>
    <row r="107" spans="1:24" ht="18" customHeight="1" thickBot="1" x14ac:dyDescent="0.25">
      <c r="A107" s="56"/>
      <c r="B107" s="25"/>
      <c r="C107" s="157"/>
      <c r="D107" s="1456"/>
      <c r="E107" s="704"/>
      <c r="F107" s="1269"/>
      <c r="G107" s="734"/>
      <c r="H107" s="408" t="s">
        <v>23</v>
      </c>
      <c r="I107" s="385">
        <f>SUM(I89:I105)</f>
        <v>137.5</v>
      </c>
      <c r="J107" s="31">
        <f>SUM(J89:J106)</f>
        <v>170.10000000000002</v>
      </c>
      <c r="K107" s="217">
        <f>SUM(K89:K105)</f>
        <v>150</v>
      </c>
      <c r="L107" s="218">
        <f>SUM(L89:L105)</f>
        <v>0</v>
      </c>
      <c r="M107" s="1602"/>
      <c r="N107" s="84"/>
      <c r="O107" s="1120"/>
      <c r="P107" s="140"/>
      <c r="Q107" s="85"/>
      <c r="T107" s="307"/>
      <c r="W107" s="307"/>
    </row>
    <row r="108" spans="1:24" ht="19.5" customHeight="1" x14ac:dyDescent="0.2">
      <c r="A108" s="77" t="s">
        <v>18</v>
      </c>
      <c r="B108" s="17" t="s">
        <v>24</v>
      </c>
      <c r="C108" s="78" t="s">
        <v>30</v>
      </c>
      <c r="D108" s="1477" t="s">
        <v>90</v>
      </c>
      <c r="E108" s="159"/>
      <c r="F108" s="1268">
        <v>6</v>
      </c>
      <c r="G108" s="1605" t="s">
        <v>203</v>
      </c>
      <c r="H108" s="21" t="s">
        <v>22</v>
      </c>
      <c r="I108" s="1026">
        <v>120.2</v>
      </c>
      <c r="J108" s="22">
        <v>146.69999999999999</v>
      </c>
      <c r="K108" s="417">
        <v>146.69999999999999</v>
      </c>
      <c r="L108" s="160">
        <v>146.69999999999999</v>
      </c>
      <c r="M108" s="1475" t="s">
        <v>91</v>
      </c>
      <c r="N108" s="161">
        <v>7</v>
      </c>
      <c r="O108" s="480">
        <v>7</v>
      </c>
      <c r="P108" s="161">
        <v>7</v>
      </c>
      <c r="Q108" s="34">
        <v>7</v>
      </c>
      <c r="R108" s="317"/>
      <c r="S108" s="318"/>
      <c r="V108" s="307"/>
    </row>
    <row r="109" spans="1:24" ht="19.5" customHeight="1" x14ac:dyDescent="0.2">
      <c r="A109" s="32"/>
      <c r="B109" s="25"/>
      <c r="C109" s="162"/>
      <c r="D109" s="1485"/>
      <c r="E109" s="1280"/>
      <c r="F109" s="35"/>
      <c r="G109" s="1606"/>
      <c r="H109" s="303" t="s">
        <v>92</v>
      </c>
      <c r="I109" s="413">
        <v>20.100000000000001</v>
      </c>
      <c r="J109" s="166"/>
      <c r="K109" s="260"/>
      <c r="L109" s="402"/>
      <c r="M109" s="1626"/>
      <c r="N109" s="124"/>
      <c r="O109" s="468"/>
      <c r="P109" s="124"/>
      <c r="Q109" s="345"/>
      <c r="R109" s="317"/>
      <c r="S109" s="318"/>
    </row>
    <row r="110" spans="1:24" ht="13.5" customHeight="1" thickBot="1" x14ac:dyDescent="0.25">
      <c r="A110" s="62"/>
      <c r="B110" s="16"/>
      <c r="C110" s="139"/>
      <c r="D110" s="1478"/>
      <c r="E110" s="158"/>
      <c r="F110" s="1269"/>
      <c r="G110" s="1607"/>
      <c r="H110" s="408" t="s">
        <v>23</v>
      </c>
      <c r="I110" s="386">
        <f>SUM(I108:I109)</f>
        <v>140.30000000000001</v>
      </c>
      <c r="J110" s="31">
        <f>SUM(J108)</f>
        <v>146.69999999999999</v>
      </c>
      <c r="K110" s="217">
        <f>SUM(K108)</f>
        <v>146.69999999999999</v>
      </c>
      <c r="L110" s="443">
        <f>SUM(L108)</f>
        <v>146.69999999999999</v>
      </c>
      <c r="M110" s="1476"/>
      <c r="N110" s="84"/>
      <c r="O110" s="722"/>
      <c r="P110" s="164"/>
      <c r="Q110" s="165"/>
      <c r="R110" s="97"/>
      <c r="S110" s="318"/>
      <c r="T110" s="307"/>
    </row>
    <row r="111" spans="1:24" ht="15.75" customHeight="1" x14ac:dyDescent="0.2">
      <c r="A111" s="50" t="s">
        <v>18</v>
      </c>
      <c r="B111" s="17" t="s">
        <v>24</v>
      </c>
      <c r="C111" s="144" t="s">
        <v>31</v>
      </c>
      <c r="D111" s="1481" t="s">
        <v>93</v>
      </c>
      <c r="E111" s="145"/>
      <c r="F111" s="1295">
        <v>5</v>
      </c>
      <c r="G111" s="1596" t="s">
        <v>614</v>
      </c>
      <c r="H111" s="411"/>
      <c r="I111" s="412"/>
      <c r="J111" s="22"/>
      <c r="K111" s="216"/>
      <c r="L111" s="301"/>
      <c r="M111" s="322"/>
      <c r="N111" s="23"/>
      <c r="O111" s="411"/>
      <c r="P111" s="23"/>
      <c r="Q111" s="24"/>
      <c r="U111" s="307"/>
      <c r="V111" s="307"/>
    </row>
    <row r="112" spans="1:24" ht="15.75" customHeight="1" x14ac:dyDescent="0.2">
      <c r="A112" s="56"/>
      <c r="B112" s="25"/>
      <c r="C112" s="133"/>
      <c r="D112" s="1482"/>
      <c r="E112" s="147"/>
      <c r="F112" s="1286"/>
      <c r="G112" s="1597"/>
      <c r="H112" s="1288"/>
      <c r="I112" s="413"/>
      <c r="J112" s="1326"/>
      <c r="K112" s="268"/>
      <c r="L112" s="390"/>
      <c r="M112" s="323"/>
      <c r="N112" s="107"/>
      <c r="O112" s="1288"/>
      <c r="P112" s="107"/>
      <c r="Q112" s="1337"/>
      <c r="U112" s="307"/>
      <c r="V112" s="307"/>
    </row>
    <row r="113" spans="1:25" ht="15.75" customHeight="1" x14ac:dyDescent="0.2">
      <c r="A113" s="56"/>
      <c r="B113" s="25"/>
      <c r="C113" s="133"/>
      <c r="D113" s="1482"/>
      <c r="E113" s="147"/>
      <c r="F113" s="1286"/>
      <c r="G113" s="1597"/>
      <c r="H113" s="1288"/>
      <c r="I113" s="413"/>
      <c r="J113" s="1326"/>
      <c r="K113" s="1327"/>
      <c r="L113" s="1330"/>
      <c r="M113" s="323"/>
      <c r="N113" s="107"/>
      <c r="O113" s="1288"/>
      <c r="P113" s="107"/>
      <c r="Q113" s="1337"/>
      <c r="U113" s="307"/>
      <c r="V113" s="307"/>
    </row>
    <row r="114" spans="1:25" ht="20.25" customHeight="1" x14ac:dyDescent="0.2">
      <c r="A114" s="169"/>
      <c r="B114" s="25"/>
      <c r="C114" s="324"/>
      <c r="D114" s="1406" t="s">
        <v>101</v>
      </c>
      <c r="E114" s="150"/>
      <c r="F114" s="1286"/>
      <c r="G114" s="1603" t="s">
        <v>612</v>
      </c>
      <c r="H114" s="105" t="s">
        <v>22</v>
      </c>
      <c r="I114" s="553">
        <v>87.6</v>
      </c>
      <c r="J114" s="210">
        <v>44.4</v>
      </c>
      <c r="K114" s="366"/>
      <c r="L114" s="367"/>
      <c r="M114" s="1451" t="s">
        <v>102</v>
      </c>
      <c r="N114" s="106">
        <v>30</v>
      </c>
      <c r="O114" s="1316">
        <v>100</v>
      </c>
      <c r="P114" s="106"/>
      <c r="Q114" s="1336"/>
      <c r="R114" s="319"/>
      <c r="S114" s="319"/>
      <c r="T114" s="319"/>
      <c r="V114" s="307"/>
    </row>
    <row r="115" spans="1:25" ht="20.25" customHeight="1" x14ac:dyDescent="0.2">
      <c r="A115" s="169"/>
      <c r="B115" s="25"/>
      <c r="C115" s="324"/>
      <c r="D115" s="1453"/>
      <c r="E115" s="147"/>
      <c r="F115" s="1286"/>
      <c r="G115" s="1597"/>
      <c r="H115" s="368" t="s">
        <v>92</v>
      </c>
      <c r="I115" s="555">
        <v>1.8</v>
      </c>
      <c r="J115" s="1318">
        <v>928.5</v>
      </c>
      <c r="K115" s="332"/>
      <c r="L115" s="365"/>
      <c r="M115" s="1452"/>
      <c r="N115" s="107"/>
      <c r="O115" s="1288"/>
      <c r="P115" s="107"/>
      <c r="Q115" s="1337"/>
      <c r="R115" s="319"/>
      <c r="S115" s="319"/>
      <c r="T115" s="319"/>
      <c r="V115" s="307"/>
    </row>
    <row r="116" spans="1:25" ht="20.25" customHeight="1" x14ac:dyDescent="0.2">
      <c r="A116" s="169"/>
      <c r="B116" s="25"/>
      <c r="C116" s="324"/>
      <c r="D116" s="1453"/>
      <c r="E116" s="147"/>
      <c r="F116" s="1286"/>
      <c r="G116" s="1597"/>
      <c r="H116" s="1316" t="s">
        <v>153</v>
      </c>
      <c r="I116" s="554">
        <v>506.5</v>
      </c>
      <c r="J116" s="1318">
        <v>1143.7</v>
      </c>
      <c r="K116" s="332"/>
      <c r="L116" s="365"/>
      <c r="M116" s="1278" t="s">
        <v>103</v>
      </c>
      <c r="N116" s="106"/>
      <c r="O116" s="40">
        <v>100</v>
      </c>
      <c r="P116" s="106"/>
      <c r="Q116" s="1336"/>
      <c r="R116" s="319"/>
      <c r="S116" s="319"/>
      <c r="T116" s="319"/>
      <c r="W116" s="307"/>
    </row>
    <row r="117" spans="1:25" ht="20.25" customHeight="1" x14ac:dyDescent="0.2">
      <c r="A117" s="169"/>
      <c r="B117" s="25"/>
      <c r="C117" s="324"/>
      <c r="D117" s="1407"/>
      <c r="E117" s="150"/>
      <c r="F117" s="1286"/>
      <c r="G117" s="1604"/>
      <c r="H117" s="1289"/>
      <c r="I117" s="1225"/>
      <c r="J117" s="1291"/>
      <c r="K117" s="267"/>
      <c r="L117" s="288"/>
      <c r="M117" s="545"/>
      <c r="N117" s="108"/>
      <c r="O117" s="38"/>
      <c r="P117" s="108"/>
      <c r="Q117" s="1338"/>
      <c r="R117" s="319"/>
      <c r="S117" s="319"/>
      <c r="T117" s="319"/>
    </row>
    <row r="118" spans="1:25" ht="12.75" customHeight="1" x14ac:dyDescent="0.2">
      <c r="A118" s="56"/>
      <c r="B118" s="25"/>
      <c r="C118" s="136"/>
      <c r="D118" s="1453" t="s">
        <v>104</v>
      </c>
      <c r="E118" s="1625"/>
      <c r="F118" s="1286"/>
      <c r="G118" s="1603" t="s">
        <v>613</v>
      </c>
      <c r="H118" s="361" t="s">
        <v>22</v>
      </c>
      <c r="I118" s="555">
        <v>107.1</v>
      </c>
      <c r="J118" s="1328">
        <v>413.4</v>
      </c>
      <c r="K118" s="371"/>
      <c r="L118" s="1329"/>
      <c r="M118" s="1322" t="s">
        <v>100</v>
      </c>
      <c r="N118" s="719">
        <v>35</v>
      </c>
      <c r="O118" s="1316">
        <v>100</v>
      </c>
      <c r="P118" s="106"/>
      <c r="Q118" s="1336"/>
      <c r="R118" s="319"/>
      <c r="S118" s="307"/>
      <c r="T118" s="307"/>
    </row>
    <row r="119" spans="1:25" ht="12.75" customHeight="1" x14ac:dyDescent="0.2">
      <c r="A119" s="56"/>
      <c r="B119" s="25"/>
      <c r="C119" s="136"/>
      <c r="D119" s="1453"/>
      <c r="E119" s="1625"/>
      <c r="F119" s="1286"/>
      <c r="G119" s="1597"/>
      <c r="H119" s="370" t="s">
        <v>92</v>
      </c>
      <c r="I119" s="553">
        <v>141.80000000000001</v>
      </c>
      <c r="J119" s="373">
        <v>100.6</v>
      </c>
      <c r="K119" s="372"/>
      <c r="L119" s="246"/>
      <c r="M119" s="60"/>
      <c r="N119" s="201"/>
      <c r="O119" s="1288"/>
      <c r="P119" s="107"/>
      <c r="Q119" s="1337"/>
      <c r="R119" s="319"/>
      <c r="S119" s="307"/>
      <c r="T119" s="307"/>
    </row>
    <row r="120" spans="1:25" ht="15" customHeight="1" x14ac:dyDescent="0.2">
      <c r="A120" s="56"/>
      <c r="B120" s="25"/>
      <c r="C120" s="136"/>
      <c r="D120" s="1453"/>
      <c r="E120" s="1625"/>
      <c r="F120" s="1286"/>
      <c r="G120" s="1597"/>
      <c r="H120" s="370" t="s">
        <v>153</v>
      </c>
      <c r="I120" s="553">
        <v>359.6</v>
      </c>
      <c r="J120" s="373">
        <v>773.9</v>
      </c>
      <c r="K120" s="372"/>
      <c r="L120" s="246"/>
      <c r="M120" s="60"/>
      <c r="N120" s="201"/>
      <c r="O120" s="1288"/>
      <c r="P120" s="107"/>
      <c r="Q120" s="1337"/>
      <c r="R120" s="319"/>
      <c r="S120" s="307"/>
      <c r="U120" s="307"/>
      <c r="W120" s="307"/>
    </row>
    <row r="121" spans="1:25" x14ac:dyDescent="0.2">
      <c r="A121" s="56"/>
      <c r="B121" s="25"/>
      <c r="C121" s="136"/>
      <c r="D121" s="1453"/>
      <c r="E121" s="1625"/>
      <c r="F121" s="1286"/>
      <c r="G121" s="1597"/>
      <c r="H121" s="362" t="s">
        <v>98</v>
      </c>
      <c r="I121" s="413"/>
      <c r="J121" s="123">
        <v>46.6</v>
      </c>
      <c r="K121" s="336"/>
      <c r="L121" s="1330"/>
      <c r="M121" s="60"/>
      <c r="N121" s="201"/>
      <c r="O121" s="1288"/>
      <c r="P121" s="107"/>
      <c r="Q121" s="1337"/>
      <c r="R121" s="319"/>
      <c r="S121" s="307"/>
      <c r="U121" s="307"/>
      <c r="V121" s="307"/>
    </row>
    <row r="122" spans="1:25" ht="13.5" customHeight="1" x14ac:dyDescent="0.2">
      <c r="A122" s="56"/>
      <c r="B122" s="25"/>
      <c r="C122" s="136"/>
      <c r="D122" s="1453"/>
      <c r="E122" s="1625"/>
      <c r="F122" s="1286"/>
      <c r="G122" s="1604"/>
      <c r="H122" s="362"/>
      <c r="I122" s="413"/>
      <c r="J122" s="123"/>
      <c r="K122" s="336"/>
      <c r="L122" s="1330"/>
      <c r="M122" s="60"/>
      <c r="N122" s="201"/>
      <c r="O122" s="1288"/>
      <c r="P122" s="107"/>
      <c r="Q122" s="1337"/>
      <c r="R122" s="319"/>
      <c r="S122" s="307"/>
      <c r="T122" s="307"/>
      <c r="U122" s="307"/>
    </row>
    <row r="123" spans="1:25" ht="33" customHeight="1" x14ac:dyDescent="0.2">
      <c r="A123" s="56"/>
      <c r="B123" s="25"/>
      <c r="C123" s="149"/>
      <c r="D123" s="153" t="s">
        <v>84</v>
      </c>
      <c r="E123" s="154"/>
      <c r="F123" s="1455"/>
      <c r="G123" s="1603" t="s">
        <v>616</v>
      </c>
      <c r="H123" s="479" t="s">
        <v>22</v>
      </c>
      <c r="I123" s="382">
        <v>15</v>
      </c>
      <c r="J123" s="1318">
        <v>96.7</v>
      </c>
      <c r="K123" s="377"/>
      <c r="L123" s="378"/>
      <c r="M123" s="351" t="s">
        <v>82</v>
      </c>
      <c r="N123" s="152">
        <v>1</v>
      </c>
      <c r="O123" s="467"/>
      <c r="P123" s="106"/>
      <c r="Q123" s="172"/>
      <c r="T123" s="307"/>
      <c r="Y123" s="5"/>
    </row>
    <row r="124" spans="1:25" ht="19.5" customHeight="1" x14ac:dyDescent="0.2">
      <c r="A124" s="56"/>
      <c r="B124" s="25"/>
      <c r="C124" s="149"/>
      <c r="D124" s="249"/>
      <c r="E124" s="274"/>
      <c r="F124" s="1455"/>
      <c r="G124" s="1604"/>
      <c r="H124" s="1043" t="s">
        <v>92</v>
      </c>
      <c r="I124" s="384"/>
      <c r="J124" s="210">
        <v>1.3</v>
      </c>
      <c r="K124" s="1044"/>
      <c r="L124" s="1045"/>
      <c r="M124" s="374" t="s">
        <v>85</v>
      </c>
      <c r="N124" s="156"/>
      <c r="O124" s="303">
        <v>1</v>
      </c>
      <c r="P124" s="101"/>
      <c r="Q124" s="121"/>
      <c r="T124" s="307"/>
    </row>
    <row r="125" spans="1:25" ht="32.25" customHeight="1" x14ac:dyDescent="0.2">
      <c r="A125" s="56"/>
      <c r="B125" s="25"/>
      <c r="C125" s="136"/>
      <c r="D125" s="1453" t="s">
        <v>105</v>
      </c>
      <c r="E125" s="1625"/>
      <c r="F125" s="1286"/>
      <c r="G125" s="1603" t="s">
        <v>617</v>
      </c>
      <c r="H125" s="364" t="s">
        <v>57</v>
      </c>
      <c r="I125" s="382">
        <v>130</v>
      </c>
      <c r="J125" s="1326">
        <v>370</v>
      </c>
      <c r="K125" s="1327"/>
      <c r="L125" s="1330"/>
      <c r="M125" s="1450" t="s">
        <v>106</v>
      </c>
      <c r="N125" s="107">
        <v>70</v>
      </c>
      <c r="O125" s="1288">
        <v>100</v>
      </c>
      <c r="P125" s="107"/>
      <c r="Q125" s="1337"/>
      <c r="R125" s="319"/>
      <c r="S125" s="307"/>
      <c r="U125" s="307"/>
    </row>
    <row r="126" spans="1:25" ht="32.25" customHeight="1" x14ac:dyDescent="0.2">
      <c r="A126" s="56"/>
      <c r="B126" s="25"/>
      <c r="C126" s="136"/>
      <c r="D126" s="1453"/>
      <c r="E126" s="1625"/>
      <c r="F126" s="1286"/>
      <c r="G126" s="1597"/>
      <c r="H126" s="364" t="s">
        <v>98</v>
      </c>
      <c r="I126" s="382">
        <v>23.6</v>
      </c>
      <c r="J126" s="304"/>
      <c r="K126" s="328"/>
      <c r="L126" s="228"/>
      <c r="M126" s="1450"/>
      <c r="N126" s="421"/>
      <c r="O126" s="1288"/>
      <c r="P126" s="107"/>
      <c r="Q126" s="1337"/>
      <c r="R126" s="319"/>
      <c r="S126" s="319"/>
      <c r="T126" s="319"/>
    </row>
    <row r="127" spans="1:25" ht="16.5" customHeight="1" x14ac:dyDescent="0.2">
      <c r="A127" s="1271"/>
      <c r="B127" s="174"/>
      <c r="C127" s="324"/>
      <c r="D127" s="1407"/>
      <c r="E127" s="1625"/>
      <c r="F127" s="1286"/>
      <c r="G127" s="1604"/>
      <c r="H127" s="363"/>
      <c r="I127" s="414"/>
      <c r="J127" s="175"/>
      <c r="K127" s="266"/>
      <c r="L127" s="287"/>
      <c r="M127" s="545"/>
      <c r="N127" s="108"/>
      <c r="O127" s="1289"/>
      <c r="P127" s="108"/>
      <c r="Q127" s="1338"/>
      <c r="S127" s="307"/>
      <c r="T127" s="307"/>
      <c r="U127" s="307"/>
    </row>
    <row r="128" spans="1:25" ht="27.75" customHeight="1" x14ac:dyDescent="0.2">
      <c r="A128" s="56"/>
      <c r="B128" s="25"/>
      <c r="C128" s="324"/>
      <c r="D128" s="1406" t="s">
        <v>81</v>
      </c>
      <c r="E128" s="1308"/>
      <c r="F128" s="1286"/>
      <c r="G128" s="1603" t="s">
        <v>615</v>
      </c>
      <c r="H128" s="380" t="s">
        <v>22</v>
      </c>
      <c r="I128" s="416">
        <v>23.6</v>
      </c>
      <c r="J128" s="1048"/>
      <c r="K128" s="475"/>
      <c r="L128" s="476">
        <v>200</v>
      </c>
      <c r="M128" s="1322" t="s">
        <v>83</v>
      </c>
      <c r="N128" s="719"/>
      <c r="O128" s="1316"/>
      <c r="P128" s="1228"/>
      <c r="Q128" s="1229">
        <v>30</v>
      </c>
      <c r="R128" s="319"/>
      <c r="S128" s="307"/>
      <c r="T128" s="307"/>
      <c r="U128" s="307"/>
      <c r="V128" s="307"/>
    </row>
    <row r="129" spans="1:24" ht="27.75" customHeight="1" x14ac:dyDescent="0.2">
      <c r="A129" s="56"/>
      <c r="B129" s="25"/>
      <c r="C129" s="324"/>
      <c r="D129" s="1407"/>
      <c r="E129" s="1308"/>
      <c r="F129" s="1286"/>
      <c r="G129" s="1604"/>
      <c r="H129" s="380" t="s">
        <v>92</v>
      </c>
      <c r="I129" s="416"/>
      <c r="J129" s="1048">
        <v>4.2</v>
      </c>
      <c r="K129" s="1046"/>
      <c r="L129" s="1047"/>
      <c r="M129" s="60"/>
      <c r="N129" s="201"/>
      <c r="O129" s="1288"/>
      <c r="P129" s="1226"/>
      <c r="Q129" s="1227"/>
      <c r="R129" s="319"/>
      <c r="S129" s="307"/>
      <c r="T129" s="307"/>
      <c r="U129" s="307"/>
      <c r="V129" s="307"/>
    </row>
    <row r="130" spans="1:24" ht="27" customHeight="1" x14ac:dyDescent="0.2">
      <c r="A130" s="56"/>
      <c r="B130" s="25"/>
      <c r="C130" s="136"/>
      <c r="D130" s="1406" t="s">
        <v>96</v>
      </c>
      <c r="E130" s="1625"/>
      <c r="F130" s="1286"/>
      <c r="G130" s="1309" t="s">
        <v>611</v>
      </c>
      <c r="H130" s="1316" t="s">
        <v>22</v>
      </c>
      <c r="I130" s="554">
        <v>33</v>
      </c>
      <c r="J130" s="598"/>
      <c r="K130" s="473">
        <v>140</v>
      </c>
      <c r="L130" s="474"/>
      <c r="M130" s="167" t="s">
        <v>97</v>
      </c>
      <c r="N130" s="483">
        <v>1</v>
      </c>
      <c r="O130" s="1316"/>
      <c r="P130" s="106"/>
      <c r="Q130" s="1336"/>
      <c r="R130" s="316"/>
      <c r="S130" s="316"/>
      <c r="T130" s="316"/>
      <c r="V130" s="307"/>
    </row>
    <row r="131" spans="1:24" ht="27.75" customHeight="1" x14ac:dyDescent="0.2">
      <c r="A131" s="56"/>
      <c r="B131" s="25"/>
      <c r="C131" s="136"/>
      <c r="D131" s="1453"/>
      <c r="E131" s="1625"/>
      <c r="F131" s="1286"/>
      <c r="G131" s="1325"/>
      <c r="H131" s="1288"/>
      <c r="I131" s="383"/>
      <c r="J131" s="123"/>
      <c r="K131" s="1327"/>
      <c r="L131" s="1330"/>
      <c r="M131" s="168" t="s">
        <v>99</v>
      </c>
      <c r="N131" s="48"/>
      <c r="O131" s="375"/>
      <c r="P131" s="101">
        <v>1</v>
      </c>
      <c r="Q131" s="49"/>
      <c r="S131" s="307"/>
      <c r="T131" s="307"/>
      <c r="V131" s="307"/>
      <c r="X131" s="307"/>
    </row>
    <row r="132" spans="1:24" ht="18" customHeight="1" x14ac:dyDescent="0.2">
      <c r="A132" s="1259"/>
      <c r="B132" s="1257"/>
      <c r="C132" s="1266"/>
      <c r="D132" s="1284"/>
      <c r="E132" s="269"/>
      <c r="F132" s="1287"/>
      <c r="G132" s="326"/>
      <c r="H132" s="1289"/>
      <c r="I132" s="472"/>
      <c r="J132" s="410"/>
      <c r="K132" s="329"/>
      <c r="L132" s="221"/>
      <c r="M132" s="330" t="s">
        <v>100</v>
      </c>
      <c r="N132" s="718"/>
      <c r="O132" s="27"/>
      <c r="P132" s="348">
        <v>5</v>
      </c>
      <c r="Q132" s="1338">
        <v>30</v>
      </c>
      <c r="S132" s="307"/>
      <c r="T132" s="307"/>
      <c r="V132" s="307"/>
      <c r="X132" s="307"/>
    </row>
    <row r="133" spans="1:24" ht="21.75" customHeight="1" x14ac:dyDescent="0.2">
      <c r="A133" s="56"/>
      <c r="B133" s="25"/>
      <c r="C133" s="133"/>
      <c r="D133" s="1453" t="s">
        <v>94</v>
      </c>
      <c r="E133" s="150"/>
      <c r="F133" s="1286"/>
      <c r="G133" s="1597" t="s">
        <v>611</v>
      </c>
      <c r="H133" s="1288" t="s">
        <v>22</v>
      </c>
      <c r="I133" s="383">
        <v>20</v>
      </c>
      <c r="J133" s="1326"/>
      <c r="K133" s="1327"/>
      <c r="L133" s="1330"/>
      <c r="M133" s="1627" t="s">
        <v>95</v>
      </c>
      <c r="N133" s="107">
        <v>1</v>
      </c>
      <c r="O133" s="1288">
        <v>1</v>
      </c>
      <c r="P133" s="107"/>
      <c r="Q133" s="1337"/>
      <c r="R133" s="319"/>
      <c r="S133" s="307"/>
      <c r="V133" s="307"/>
    </row>
    <row r="134" spans="1:24" ht="19.5" customHeight="1" x14ac:dyDescent="0.2">
      <c r="A134" s="56"/>
      <c r="B134" s="25"/>
      <c r="C134" s="133"/>
      <c r="D134" s="1407"/>
      <c r="E134" s="150"/>
      <c r="F134" s="1286"/>
      <c r="G134" s="1604"/>
      <c r="H134" s="132" t="s">
        <v>92</v>
      </c>
      <c r="I134" s="1030"/>
      <c r="J134" s="166">
        <v>20</v>
      </c>
      <c r="K134" s="291"/>
      <c r="L134" s="285"/>
      <c r="M134" s="1452"/>
      <c r="N134" s="107"/>
      <c r="O134" s="1288"/>
      <c r="P134" s="107"/>
      <c r="Q134" s="1337"/>
      <c r="R134" s="319"/>
      <c r="S134" s="307"/>
      <c r="V134" s="307"/>
    </row>
    <row r="135" spans="1:24" ht="42" customHeight="1" x14ac:dyDescent="0.2">
      <c r="A135" s="56"/>
      <c r="B135" s="25"/>
      <c r="C135" s="136"/>
      <c r="D135" s="37" t="s">
        <v>110</v>
      </c>
      <c r="E135" s="1285"/>
      <c r="F135" s="1295">
        <v>2</v>
      </c>
      <c r="G135" s="943" t="s">
        <v>624</v>
      </c>
      <c r="H135" s="132" t="s">
        <v>22</v>
      </c>
      <c r="I135" s="415"/>
      <c r="J135" s="166"/>
      <c r="K135" s="222">
        <v>5</v>
      </c>
      <c r="L135" s="335"/>
      <c r="M135" s="1278" t="s">
        <v>111</v>
      </c>
      <c r="N135" s="101"/>
      <c r="O135" s="132"/>
      <c r="P135" s="101">
        <v>1</v>
      </c>
      <c r="Q135" s="28"/>
      <c r="T135" s="307"/>
      <c r="U135" s="307"/>
    </row>
    <row r="136" spans="1:24" ht="18" customHeight="1" x14ac:dyDescent="0.2">
      <c r="A136" s="56"/>
      <c r="B136" s="25"/>
      <c r="C136" s="136"/>
      <c r="D136" s="1406" t="s">
        <v>150</v>
      </c>
      <c r="E136" s="1285"/>
      <c r="F136" s="1286"/>
      <c r="G136" s="1603" t="s">
        <v>624</v>
      </c>
      <c r="H136" s="1316" t="s">
        <v>22</v>
      </c>
      <c r="I136" s="416">
        <v>15</v>
      </c>
      <c r="J136" s="304"/>
      <c r="K136" s="328"/>
      <c r="L136" s="228"/>
      <c r="M136" s="1451" t="s">
        <v>155</v>
      </c>
      <c r="N136" s="106">
        <v>1</v>
      </c>
      <c r="O136" s="1316">
        <v>1</v>
      </c>
      <c r="P136" s="106"/>
      <c r="Q136" s="1336"/>
      <c r="R136" s="316"/>
      <c r="T136" s="307"/>
      <c r="U136" s="307"/>
      <c r="X136" s="307"/>
    </row>
    <row r="137" spans="1:24" ht="18" customHeight="1" x14ac:dyDescent="0.2">
      <c r="A137" s="56"/>
      <c r="B137" s="25"/>
      <c r="C137" s="136"/>
      <c r="D137" s="1453"/>
      <c r="E137" s="1308"/>
      <c r="F137" s="1286"/>
      <c r="G137" s="1604"/>
      <c r="H137" s="132" t="s">
        <v>92</v>
      </c>
      <c r="I137" s="415"/>
      <c r="J137" s="166">
        <v>15</v>
      </c>
      <c r="K137" s="291"/>
      <c r="L137" s="285"/>
      <c r="M137" s="1627"/>
      <c r="N137" s="107"/>
      <c r="O137" s="29"/>
      <c r="P137" s="1235"/>
      <c r="Q137" s="270"/>
      <c r="T137" s="307"/>
      <c r="U137" s="307"/>
    </row>
    <row r="138" spans="1:24" ht="14.25" customHeight="1" thickBot="1" x14ac:dyDescent="0.25">
      <c r="A138" s="56"/>
      <c r="B138" s="25"/>
      <c r="C138" s="133"/>
      <c r="D138" s="425"/>
      <c r="E138" s="1463" t="s">
        <v>23</v>
      </c>
      <c r="F138" s="1464"/>
      <c r="G138" s="1464"/>
      <c r="H138" s="1464"/>
      <c r="I138" s="1039">
        <f>SUM(I114:I137)</f>
        <v>1464.6</v>
      </c>
      <c r="J138" s="89">
        <f>SUM(J114:J137)</f>
        <v>3958.2999999999997</v>
      </c>
      <c r="K138" s="1039">
        <f>SUM(K114:K137)</f>
        <v>145</v>
      </c>
      <c r="L138" s="406">
        <f>SUM(L114:L137)</f>
        <v>200</v>
      </c>
      <c r="M138" s="1599"/>
      <c r="N138" s="110"/>
      <c r="O138" s="75"/>
      <c r="P138" s="577"/>
      <c r="Q138" s="76"/>
      <c r="R138" s="320"/>
      <c r="U138" s="307"/>
    </row>
    <row r="139" spans="1:24" ht="14.25" customHeight="1" thickBot="1" x14ac:dyDescent="0.25">
      <c r="A139" s="180" t="s">
        <v>18</v>
      </c>
      <c r="B139" s="1040" t="s">
        <v>24</v>
      </c>
      <c r="C139" s="1424" t="s">
        <v>51</v>
      </c>
      <c r="D139" s="1424"/>
      <c r="E139" s="1424"/>
      <c r="F139" s="1424"/>
      <c r="G139" s="1424"/>
      <c r="H139" s="1424"/>
      <c r="I139" s="951">
        <f>I110+I107+I88+I138</f>
        <v>6790.7000000000007</v>
      </c>
      <c r="J139" s="205">
        <f>J110+J107+J88+J138</f>
        <v>9747</v>
      </c>
      <c r="K139" s="250">
        <f>K110+K107+K88+K138</f>
        <v>6239.9</v>
      </c>
      <c r="L139" s="576">
        <f>L110+L107+L88+L138</f>
        <v>5618.9</v>
      </c>
      <c r="M139" s="1466"/>
      <c r="N139" s="1467"/>
      <c r="O139" s="1467"/>
      <c r="P139" s="1467"/>
      <c r="Q139" s="1468"/>
      <c r="R139" s="316"/>
    </row>
    <row r="140" spans="1:24" ht="13.5" thickBot="1" x14ac:dyDescent="0.25">
      <c r="A140" s="180" t="s">
        <v>18</v>
      </c>
      <c r="B140" s="1040" t="s">
        <v>30</v>
      </c>
      <c r="C140" s="1469" t="s">
        <v>112</v>
      </c>
      <c r="D140" s="1469"/>
      <c r="E140" s="1469"/>
      <c r="F140" s="1469"/>
      <c r="G140" s="1469"/>
      <c r="H140" s="1469"/>
      <c r="I140" s="1469"/>
      <c r="J140" s="1469"/>
      <c r="K140" s="1469"/>
      <c r="L140" s="1469"/>
      <c r="M140" s="1469"/>
      <c r="N140" s="1469"/>
      <c r="O140" s="1469"/>
      <c r="P140" s="1469"/>
      <c r="Q140" s="1470"/>
      <c r="T140" s="307"/>
      <c r="V140" s="307"/>
    </row>
    <row r="141" spans="1:24" ht="29.25" customHeight="1" x14ac:dyDescent="0.2">
      <c r="A141" s="50" t="s">
        <v>18</v>
      </c>
      <c r="B141" s="17" t="s">
        <v>30</v>
      </c>
      <c r="C141" s="78" t="s">
        <v>18</v>
      </c>
      <c r="D141" s="185" t="s">
        <v>113</v>
      </c>
      <c r="E141" s="1471" t="s">
        <v>114</v>
      </c>
      <c r="F141" s="1268">
        <v>2</v>
      </c>
      <c r="G141" s="547" t="s">
        <v>202</v>
      </c>
      <c r="H141" s="480"/>
      <c r="I141" s="481"/>
      <c r="J141" s="53"/>
      <c r="K141" s="253"/>
      <c r="L141" s="254"/>
      <c r="M141" s="1270"/>
      <c r="N141" s="23"/>
      <c r="O141" s="411"/>
      <c r="P141" s="23"/>
      <c r="Q141" s="24"/>
      <c r="R141" s="307"/>
      <c r="U141" s="307"/>
    </row>
    <row r="142" spans="1:24" ht="39.75" customHeight="1" x14ac:dyDescent="0.2">
      <c r="A142" s="56"/>
      <c r="B142" s="25"/>
      <c r="C142" s="33"/>
      <c r="D142" s="1282" t="s">
        <v>625</v>
      </c>
      <c r="E142" s="1472"/>
      <c r="F142" s="35"/>
      <c r="G142" s="468"/>
      <c r="H142" s="364" t="s">
        <v>22</v>
      </c>
      <c r="I142" s="482">
        <v>2.4</v>
      </c>
      <c r="J142" s="1318"/>
      <c r="K142" s="239">
        <v>10</v>
      </c>
      <c r="L142" s="238">
        <v>10</v>
      </c>
      <c r="M142" s="39" t="s">
        <v>626</v>
      </c>
      <c r="N142" s="452">
        <v>1</v>
      </c>
      <c r="O142" s="595"/>
      <c r="P142" s="484">
        <v>50</v>
      </c>
      <c r="Q142" s="926">
        <v>100</v>
      </c>
      <c r="R142" s="307"/>
      <c r="U142" s="307"/>
    </row>
    <row r="143" spans="1:24" ht="29.25" customHeight="1" x14ac:dyDescent="0.2">
      <c r="A143" s="56"/>
      <c r="B143" s="25"/>
      <c r="C143" s="360"/>
      <c r="D143" s="1406" t="s">
        <v>706</v>
      </c>
      <c r="E143" s="199"/>
      <c r="F143" s="1286"/>
      <c r="G143" s="1288"/>
      <c r="H143" s="1618" t="s">
        <v>22</v>
      </c>
      <c r="I143" s="1619"/>
      <c r="J143" s="1621"/>
      <c r="K143" s="1624">
        <v>20.7</v>
      </c>
      <c r="L143" s="115"/>
      <c r="M143" s="36" t="s">
        <v>183</v>
      </c>
      <c r="N143" s="48"/>
      <c r="O143" s="42"/>
      <c r="P143" s="483">
        <v>7</v>
      </c>
      <c r="Q143" s="44"/>
      <c r="R143" s="307"/>
      <c r="U143" s="307"/>
    </row>
    <row r="144" spans="1:24" ht="29.25" customHeight="1" x14ac:dyDescent="0.2">
      <c r="A144" s="56"/>
      <c r="B144" s="25"/>
      <c r="C144" s="360"/>
      <c r="D144" s="1453"/>
      <c r="E144" s="199"/>
      <c r="F144" s="1286"/>
      <c r="G144" s="1288"/>
      <c r="H144" s="1458"/>
      <c r="I144" s="1620"/>
      <c r="J144" s="1460"/>
      <c r="K144" s="1462"/>
      <c r="L144" s="299"/>
      <c r="M144" s="1278" t="s">
        <v>184</v>
      </c>
      <c r="N144" s="483"/>
      <c r="O144" s="42"/>
      <c r="P144" s="483">
        <v>7</v>
      </c>
      <c r="Q144" s="44"/>
      <c r="R144" s="307"/>
      <c r="U144" s="307"/>
    </row>
    <row r="145" spans="1:22" ht="39.75" customHeight="1" thickBot="1" x14ac:dyDescent="0.25">
      <c r="A145" s="62"/>
      <c r="B145" s="16"/>
      <c r="C145" s="188"/>
      <c r="D145" s="1456"/>
      <c r="E145" s="485"/>
      <c r="F145" s="1269"/>
      <c r="G145" s="546"/>
      <c r="H145" s="408" t="s">
        <v>23</v>
      </c>
      <c r="I145" s="433">
        <f>SUM(I141:I144)</f>
        <v>2.4</v>
      </c>
      <c r="J145" s="707">
        <f>SUM(J141:J144)</f>
        <v>0</v>
      </c>
      <c r="K145" s="234">
        <f>SUM(K141:K144)</f>
        <v>30.7</v>
      </c>
      <c r="L145" s="233">
        <f>SUM(L141:L144)</f>
        <v>10</v>
      </c>
      <c r="M145" s="1278" t="s">
        <v>185</v>
      </c>
      <c r="N145" s="944"/>
      <c r="O145" s="596"/>
      <c r="P145" s="944">
        <v>2000</v>
      </c>
      <c r="Q145" s="242"/>
      <c r="T145" s="307"/>
    </row>
    <row r="146" spans="1:22" ht="20.25" customHeight="1" x14ac:dyDescent="0.2">
      <c r="A146" s="50" t="s">
        <v>18</v>
      </c>
      <c r="B146" s="17" t="s">
        <v>30</v>
      </c>
      <c r="C146" s="78" t="s">
        <v>24</v>
      </c>
      <c r="D146" s="1439" t="s">
        <v>115</v>
      </c>
      <c r="E146" s="1441" t="s">
        <v>116</v>
      </c>
      <c r="F146" s="190" t="s">
        <v>25</v>
      </c>
      <c r="G146" s="1622" t="s">
        <v>202</v>
      </c>
      <c r="H146" s="391"/>
      <c r="I146" s="486"/>
      <c r="J146" s="1095"/>
      <c r="K146" s="255"/>
      <c r="L146" s="557"/>
      <c r="M146" s="487"/>
      <c r="N146" s="489"/>
      <c r="O146" s="488"/>
      <c r="P146" s="594"/>
      <c r="Q146" s="593"/>
      <c r="T146" s="307"/>
      <c r="U146" s="307"/>
      <c r="V146" s="307"/>
    </row>
    <row r="147" spans="1:22" ht="20.25" customHeight="1" x14ac:dyDescent="0.2">
      <c r="A147" s="56"/>
      <c r="B147" s="25"/>
      <c r="C147" s="33"/>
      <c r="D147" s="1440"/>
      <c r="E147" s="1442"/>
      <c r="F147" s="184"/>
      <c r="G147" s="1623"/>
      <c r="H147" s="392"/>
      <c r="I147" s="490"/>
      <c r="J147" s="1298"/>
      <c r="K147" s="567"/>
      <c r="L147" s="558"/>
      <c r="M147" s="491"/>
      <c r="N147" s="494"/>
      <c r="O147" s="492"/>
      <c r="P147" s="493"/>
      <c r="Q147" s="494"/>
      <c r="T147" s="307"/>
      <c r="U147" s="307"/>
      <c r="V147" s="307"/>
    </row>
    <row r="148" spans="1:22" ht="39.75" customHeight="1" x14ac:dyDescent="0.2">
      <c r="A148" s="56"/>
      <c r="B148" s="25"/>
      <c r="C148" s="33"/>
      <c r="D148" s="495" t="s">
        <v>689</v>
      </c>
      <c r="E148" s="340" t="s">
        <v>21</v>
      </c>
      <c r="F148" s="191"/>
      <c r="G148" s="1296"/>
      <c r="H148" s="1311" t="s">
        <v>22</v>
      </c>
      <c r="I148" s="544">
        <v>152.19999999999999</v>
      </c>
      <c r="J148" s="496">
        <v>13</v>
      </c>
      <c r="K148" s="568"/>
      <c r="L148" s="559"/>
      <c r="M148" s="497" t="s">
        <v>117</v>
      </c>
      <c r="N148" s="500">
        <v>1</v>
      </c>
      <c r="O148" s="498"/>
      <c r="P148" s="499"/>
      <c r="Q148" s="500"/>
    </row>
    <row r="149" spans="1:22" ht="39.75" customHeight="1" x14ac:dyDescent="0.2">
      <c r="A149" s="56"/>
      <c r="B149" s="25"/>
      <c r="C149" s="33"/>
      <c r="D149" s="501"/>
      <c r="E149" s="343"/>
      <c r="F149" s="191"/>
      <c r="G149" s="1296"/>
      <c r="H149" s="1311" t="s">
        <v>148</v>
      </c>
      <c r="I149" s="1312">
        <v>11.5</v>
      </c>
      <c r="J149" s="342"/>
      <c r="K149" s="341"/>
      <c r="L149" s="560"/>
      <c r="M149" s="502" t="s">
        <v>118</v>
      </c>
      <c r="N149" s="500">
        <v>30</v>
      </c>
      <c r="O149" s="498"/>
      <c r="P149" s="499"/>
      <c r="Q149" s="500"/>
    </row>
    <row r="150" spans="1:22" ht="16.5" customHeight="1" x14ac:dyDescent="0.2">
      <c r="A150" s="56"/>
      <c r="B150" s="25"/>
      <c r="C150" s="33"/>
      <c r="D150" s="503"/>
      <c r="E150" s="343"/>
      <c r="F150" s="191"/>
      <c r="G150" s="1296"/>
      <c r="H150" s="1297"/>
      <c r="I150" s="1313"/>
      <c r="J150" s="556"/>
      <c r="K150" s="569"/>
      <c r="L150" s="561"/>
      <c r="M150" s="504" t="s">
        <v>46</v>
      </c>
      <c r="N150" s="507">
        <v>1</v>
      </c>
      <c r="O150" s="505">
        <v>1</v>
      </c>
      <c r="P150" s="506"/>
      <c r="Q150" s="507"/>
    </row>
    <row r="151" spans="1:22" ht="28.5" customHeight="1" x14ac:dyDescent="0.2">
      <c r="A151" s="56"/>
      <c r="B151" s="25"/>
      <c r="C151" s="33"/>
      <c r="D151" s="1443" t="s">
        <v>119</v>
      </c>
      <c r="E151" s="187"/>
      <c r="F151" s="191"/>
      <c r="G151" s="1296"/>
      <c r="H151" s="1608" t="s">
        <v>22</v>
      </c>
      <c r="I151" s="1609">
        <v>100.4</v>
      </c>
      <c r="J151" s="1611">
        <v>97</v>
      </c>
      <c r="K151" s="1612">
        <v>100</v>
      </c>
      <c r="L151" s="562">
        <v>100</v>
      </c>
      <c r="M151" s="504" t="s">
        <v>120</v>
      </c>
      <c r="N151" s="500">
        <v>1</v>
      </c>
      <c r="O151" s="508">
        <v>1</v>
      </c>
      <c r="P151" s="499">
        <v>1</v>
      </c>
      <c r="Q151" s="500">
        <v>1</v>
      </c>
      <c r="R151" s="321"/>
    </row>
    <row r="152" spans="1:22" ht="42.75" customHeight="1" x14ac:dyDescent="0.2">
      <c r="A152" s="56"/>
      <c r="B152" s="25"/>
      <c r="C152" s="33"/>
      <c r="D152" s="1445"/>
      <c r="E152" s="187"/>
      <c r="F152" s="191"/>
      <c r="G152" s="1296"/>
      <c r="H152" s="1446"/>
      <c r="I152" s="1610"/>
      <c r="J152" s="1447"/>
      <c r="K152" s="1448"/>
      <c r="L152" s="300"/>
      <c r="M152" s="504" t="s">
        <v>121</v>
      </c>
      <c r="N152" s="511">
        <v>29000</v>
      </c>
      <c r="O152" s="509">
        <v>31450</v>
      </c>
      <c r="P152" s="510">
        <v>33400</v>
      </c>
      <c r="Q152" s="511">
        <v>33400</v>
      </c>
      <c r="R152" s="321"/>
    </row>
    <row r="153" spans="1:22" ht="30.75" customHeight="1" x14ac:dyDescent="0.2">
      <c r="A153" s="56"/>
      <c r="B153" s="25"/>
      <c r="C153" s="33"/>
      <c r="D153" s="1445"/>
      <c r="E153" s="187"/>
      <c r="F153" s="191"/>
      <c r="G153" s="1296"/>
      <c r="H153" s="1446"/>
      <c r="I153" s="1610"/>
      <c r="J153" s="1447"/>
      <c r="K153" s="1448"/>
      <c r="L153" s="300"/>
      <c r="M153" s="504" t="s">
        <v>122</v>
      </c>
      <c r="N153" s="519">
        <v>5150</v>
      </c>
      <c r="O153" s="512">
        <v>5240</v>
      </c>
      <c r="P153" s="499">
        <v>5578</v>
      </c>
      <c r="Q153" s="500">
        <v>5578</v>
      </c>
      <c r="R153" s="321"/>
    </row>
    <row r="154" spans="1:22" ht="28.5" customHeight="1" x14ac:dyDescent="0.2">
      <c r="A154" s="56"/>
      <c r="B154" s="25"/>
      <c r="C154" s="33"/>
      <c r="D154" s="1445"/>
      <c r="E154" s="187"/>
      <c r="F154" s="191"/>
      <c r="G154" s="1296"/>
      <c r="H154" s="1446"/>
      <c r="I154" s="1610"/>
      <c r="J154" s="1447"/>
      <c r="K154" s="1448"/>
      <c r="L154" s="300"/>
      <c r="M154" s="502" t="s">
        <v>186</v>
      </c>
      <c r="N154" s="528">
        <v>1</v>
      </c>
      <c r="O154" s="513">
        <v>1</v>
      </c>
      <c r="P154" s="514">
        <v>1</v>
      </c>
      <c r="Q154" s="515">
        <v>1</v>
      </c>
      <c r="R154" s="321"/>
    </row>
    <row r="155" spans="1:22" ht="30.75" customHeight="1" x14ac:dyDescent="0.2">
      <c r="A155" s="56"/>
      <c r="B155" s="25"/>
      <c r="C155" s="360"/>
      <c r="D155" s="1443" t="s">
        <v>628</v>
      </c>
      <c r="E155" s="187"/>
      <c r="F155" s="191"/>
      <c r="G155" s="1296"/>
      <c r="H155" s="1608" t="s">
        <v>22</v>
      </c>
      <c r="I155" s="1609">
        <v>4</v>
      </c>
      <c r="J155" s="1611">
        <v>35</v>
      </c>
      <c r="K155" s="1612">
        <v>600</v>
      </c>
      <c r="L155" s="562">
        <v>10</v>
      </c>
      <c r="M155" s="516" t="s">
        <v>690</v>
      </c>
      <c r="N155" s="529"/>
      <c r="O155" s="1297">
        <v>70</v>
      </c>
      <c r="P155" s="517">
        <v>100</v>
      </c>
      <c r="Q155" s="511"/>
      <c r="R155" s="321"/>
      <c r="T155" s="307"/>
    </row>
    <row r="156" spans="1:22" ht="18.75" customHeight="1" x14ac:dyDescent="0.2">
      <c r="A156" s="56"/>
      <c r="B156" s="25"/>
      <c r="C156" s="360"/>
      <c r="D156" s="1445"/>
      <c r="E156" s="187"/>
      <c r="F156" s="191"/>
      <c r="G156" s="1296"/>
      <c r="H156" s="1446"/>
      <c r="I156" s="1610"/>
      <c r="J156" s="1447"/>
      <c r="K156" s="1448"/>
      <c r="L156" s="300"/>
      <c r="M156" s="516" t="s">
        <v>187</v>
      </c>
      <c r="N156" s="529"/>
      <c r="O156" s="1297"/>
      <c r="P156" s="517">
        <v>4500</v>
      </c>
      <c r="Q156" s="511"/>
      <c r="R156" s="321"/>
      <c r="T156" s="307"/>
    </row>
    <row r="157" spans="1:22" ht="42.75" customHeight="1" x14ac:dyDescent="0.2">
      <c r="A157" s="56"/>
      <c r="B157" s="25"/>
      <c r="C157" s="360"/>
      <c r="D157" s="1445"/>
      <c r="E157" s="187"/>
      <c r="F157" s="191"/>
      <c r="G157" s="1296"/>
      <c r="H157" s="1446"/>
      <c r="I157" s="1610"/>
      <c r="J157" s="1447"/>
      <c r="K157" s="1448"/>
      <c r="L157" s="300"/>
      <c r="M157" s="516" t="s">
        <v>188</v>
      </c>
      <c r="N157" s="529"/>
      <c r="O157" s="532"/>
      <c r="P157" s="517">
        <v>100</v>
      </c>
      <c r="Q157" s="511"/>
      <c r="R157" s="321"/>
      <c r="T157" s="307"/>
    </row>
    <row r="158" spans="1:22" ht="17.25" customHeight="1" x14ac:dyDescent="0.2">
      <c r="A158" s="56"/>
      <c r="B158" s="25"/>
      <c r="C158" s="360"/>
      <c r="D158" s="1443" t="s">
        <v>189</v>
      </c>
      <c r="E158" s="187"/>
      <c r="F158" s="191"/>
      <c r="G158" s="1296"/>
      <c r="H158" s="1311" t="s">
        <v>22</v>
      </c>
      <c r="I158" s="1312"/>
      <c r="J158" s="1314">
        <v>3</v>
      </c>
      <c r="K158" s="1355"/>
      <c r="L158" s="562"/>
      <c r="M158" s="1614" t="s">
        <v>190</v>
      </c>
      <c r="N158" s="523"/>
      <c r="O158" s="589">
        <v>1</v>
      </c>
      <c r="P158" s="1375"/>
      <c r="Q158" s="534"/>
      <c r="R158" s="321"/>
      <c r="T158" s="307"/>
      <c r="U158" s="307"/>
    </row>
    <row r="159" spans="1:22" ht="38.25" customHeight="1" x14ac:dyDescent="0.2">
      <c r="A159" s="56"/>
      <c r="B159" s="25"/>
      <c r="C159" s="360"/>
      <c r="D159" s="1445"/>
      <c r="E159" s="187"/>
      <c r="F159" s="191"/>
      <c r="G159" s="1296"/>
      <c r="H159" s="1297"/>
      <c r="I159" s="1313"/>
      <c r="J159" s="1299"/>
      <c r="K159" s="1300"/>
      <c r="L159" s="563"/>
      <c r="M159" s="1615"/>
      <c r="N159" s="1371"/>
      <c r="O159" s="1372"/>
      <c r="P159" s="1373"/>
      <c r="Q159" s="1374"/>
      <c r="R159" s="321"/>
      <c r="T159" s="307"/>
      <c r="U159" s="307"/>
    </row>
    <row r="160" spans="1:22" ht="28.5" customHeight="1" x14ac:dyDescent="0.2">
      <c r="A160" s="56"/>
      <c r="B160" s="25"/>
      <c r="C160" s="360"/>
      <c r="D160" s="1443" t="s">
        <v>127</v>
      </c>
      <c r="E160" s="187"/>
      <c r="F160" s="191"/>
      <c r="G160" s="1296"/>
      <c r="H160" s="1608" t="s">
        <v>22</v>
      </c>
      <c r="I160" s="1609">
        <v>10</v>
      </c>
      <c r="J160" s="1611"/>
      <c r="K160" s="1612">
        <v>10</v>
      </c>
      <c r="L160" s="562"/>
      <c r="M160" s="521" t="s">
        <v>128</v>
      </c>
      <c r="N160" s="523">
        <v>1</v>
      </c>
      <c r="O160" s="508"/>
      <c r="P160" s="522">
        <v>1</v>
      </c>
      <c r="Q160" s="523"/>
      <c r="R160" s="321"/>
      <c r="T160" s="307"/>
      <c r="U160" s="307"/>
    </row>
    <row r="161" spans="1:23" ht="43.5" customHeight="1" x14ac:dyDescent="0.2">
      <c r="A161" s="56"/>
      <c r="B161" s="25"/>
      <c r="C161" s="360"/>
      <c r="D161" s="1445"/>
      <c r="E161" s="187"/>
      <c r="F161" s="191"/>
      <c r="G161" s="1357"/>
      <c r="H161" s="1446"/>
      <c r="I161" s="1610"/>
      <c r="J161" s="1447"/>
      <c r="K161" s="1448"/>
      <c r="L161" s="300"/>
      <c r="M161" s="1378" t="s">
        <v>129</v>
      </c>
      <c r="N161" s="523">
        <v>1</v>
      </c>
      <c r="O161" s="1379">
        <v>1</v>
      </c>
      <c r="P161" s="522"/>
      <c r="Q161" s="523"/>
      <c r="R161" s="321"/>
      <c r="T161" s="307"/>
      <c r="U161" s="307"/>
      <c r="V161" s="307"/>
    </row>
    <row r="162" spans="1:23" ht="15.75" customHeight="1" x14ac:dyDescent="0.2">
      <c r="A162" s="56"/>
      <c r="B162" s="25"/>
      <c r="C162" s="57"/>
      <c r="D162" s="1443" t="s">
        <v>123</v>
      </c>
      <c r="E162" s="187"/>
      <c r="F162" s="191"/>
      <c r="G162" s="1347"/>
      <c r="H162" s="1608" t="s">
        <v>22</v>
      </c>
      <c r="I162" s="1609">
        <v>10</v>
      </c>
      <c r="J162" s="1611"/>
      <c r="K162" s="1612">
        <v>20</v>
      </c>
      <c r="L162" s="1380">
        <v>40</v>
      </c>
      <c r="M162" s="497" t="s">
        <v>124</v>
      </c>
      <c r="N162" s="500">
        <v>1</v>
      </c>
      <c r="O162" s="508"/>
      <c r="P162" s="499"/>
      <c r="Q162" s="500"/>
      <c r="R162" s="321"/>
      <c r="T162" s="307"/>
    </row>
    <row r="163" spans="1:23" ht="16.5" customHeight="1" x14ac:dyDescent="0.2">
      <c r="A163" s="56"/>
      <c r="B163" s="25"/>
      <c r="C163" s="57"/>
      <c r="D163" s="1445"/>
      <c r="E163" s="187"/>
      <c r="F163" s="191"/>
      <c r="G163" s="1347"/>
      <c r="H163" s="1446"/>
      <c r="I163" s="1610"/>
      <c r="J163" s="1447"/>
      <c r="K163" s="1448"/>
      <c r="L163" s="1356"/>
      <c r="M163" s="504" t="s">
        <v>125</v>
      </c>
      <c r="N163" s="519">
        <v>1</v>
      </c>
      <c r="O163" s="520"/>
      <c r="P163" s="518"/>
      <c r="Q163" s="519"/>
      <c r="R163" s="321"/>
      <c r="T163" s="307"/>
    </row>
    <row r="164" spans="1:23" ht="16.5" customHeight="1" x14ac:dyDescent="0.2">
      <c r="A164" s="56"/>
      <c r="B164" s="25"/>
      <c r="C164" s="57"/>
      <c r="D164" s="1445"/>
      <c r="E164" s="187"/>
      <c r="F164" s="191"/>
      <c r="G164" s="1347"/>
      <c r="H164" s="1446"/>
      <c r="I164" s="1610"/>
      <c r="J164" s="1447"/>
      <c r="K164" s="1448"/>
      <c r="L164" s="1356"/>
      <c r="M164" s="1376" t="s">
        <v>126</v>
      </c>
      <c r="N164" s="523">
        <v>20</v>
      </c>
      <c r="O164" s="589"/>
      <c r="P164" s="522"/>
      <c r="Q164" s="523"/>
      <c r="R164" s="321"/>
      <c r="T164" s="307"/>
      <c r="V164" s="307"/>
    </row>
    <row r="165" spans="1:23" ht="16.5" customHeight="1" x14ac:dyDescent="0.2">
      <c r="A165" s="56"/>
      <c r="B165" s="25"/>
      <c r="C165" s="57"/>
      <c r="D165" s="1445"/>
      <c r="E165" s="187"/>
      <c r="F165" s="191"/>
      <c r="G165" s="1347"/>
      <c r="H165" s="1347"/>
      <c r="I165" s="1354"/>
      <c r="J165" s="1356"/>
      <c r="K165" s="1351"/>
      <c r="L165" s="1356"/>
      <c r="M165" s="1616" t="s">
        <v>710</v>
      </c>
      <c r="N165" s="523"/>
      <c r="O165" s="589"/>
      <c r="P165" s="522">
        <v>40</v>
      </c>
      <c r="Q165" s="523">
        <v>80</v>
      </c>
      <c r="R165" s="321"/>
      <c r="T165" s="307"/>
    </row>
    <row r="166" spans="1:23" ht="15" customHeight="1" thickBot="1" x14ac:dyDescent="0.25">
      <c r="A166" s="56"/>
      <c r="B166" s="25"/>
      <c r="C166" s="590"/>
      <c r="D166" s="588"/>
      <c r="E166" s="591"/>
      <c r="F166" s="189"/>
      <c r="G166" s="592"/>
      <c r="H166" s="393" t="s">
        <v>23</v>
      </c>
      <c r="I166" s="525">
        <f>SUM(I148:I162)</f>
        <v>288.10000000000002</v>
      </c>
      <c r="J166" s="707">
        <f>SUM(J148:J158)</f>
        <v>148</v>
      </c>
      <c r="K166" s="251">
        <f>SUM(K148:K162)</f>
        <v>730</v>
      </c>
      <c r="L166" s="252">
        <f>SUM(L148:L163)</f>
        <v>150</v>
      </c>
      <c r="M166" s="1617"/>
      <c r="N166" s="530"/>
      <c r="O166" s="535"/>
      <c r="P166" s="536"/>
      <c r="Q166" s="537"/>
      <c r="T166" s="307"/>
      <c r="U166" s="307"/>
    </row>
    <row r="167" spans="1:23" ht="27" customHeight="1" x14ac:dyDescent="0.2">
      <c r="A167" s="50" t="s">
        <v>18</v>
      </c>
      <c r="B167" s="17" t="s">
        <v>30</v>
      </c>
      <c r="C167" s="78" t="s">
        <v>30</v>
      </c>
      <c r="D167" s="1277" t="s">
        <v>191</v>
      </c>
      <c r="E167" s="202"/>
      <c r="F167" s="1420">
        <v>2</v>
      </c>
      <c r="G167" s="1319" t="s">
        <v>202</v>
      </c>
      <c r="H167" s="391" t="s">
        <v>22</v>
      </c>
      <c r="I167" s="394"/>
      <c r="J167" s="1095">
        <v>11</v>
      </c>
      <c r="K167" s="256">
        <v>10</v>
      </c>
      <c r="L167" s="257">
        <v>10</v>
      </c>
      <c r="M167" s="527" t="s">
        <v>195</v>
      </c>
      <c r="N167" s="357"/>
      <c r="O167" s="538">
        <v>4</v>
      </c>
      <c r="P167" s="539">
        <v>4</v>
      </c>
      <c r="Q167" s="540">
        <v>4</v>
      </c>
      <c r="T167" s="307"/>
      <c r="V167" s="307"/>
    </row>
    <row r="168" spans="1:23" ht="30" customHeight="1" x14ac:dyDescent="0.2">
      <c r="A168" s="56"/>
      <c r="B168" s="25"/>
      <c r="C168" s="33"/>
      <c r="D168" s="354"/>
      <c r="E168" s="355"/>
      <c r="F168" s="1421"/>
      <c r="G168" s="1320"/>
      <c r="H168" s="392"/>
      <c r="I168" s="395"/>
      <c r="J168" s="1298"/>
      <c r="K168" s="570"/>
      <c r="L168" s="356"/>
      <c r="M168" s="359" t="s">
        <v>192</v>
      </c>
      <c r="N168" s="531"/>
      <c r="O168" s="541">
        <v>100</v>
      </c>
      <c r="P168" s="358">
        <v>110</v>
      </c>
      <c r="Q168" s="542">
        <v>120</v>
      </c>
      <c r="T168" s="307"/>
      <c r="V168" s="307"/>
    </row>
    <row r="169" spans="1:23" ht="16.5" customHeight="1" x14ac:dyDescent="0.2">
      <c r="A169" s="56"/>
      <c r="B169" s="25"/>
      <c r="C169" s="33"/>
      <c r="D169" s="354"/>
      <c r="E169" s="526"/>
      <c r="F169" s="1421"/>
      <c r="G169" s="1320"/>
      <c r="H169" s="392"/>
      <c r="I169" s="395"/>
      <c r="J169" s="1298"/>
      <c r="K169" s="570"/>
      <c r="L169" s="356"/>
      <c r="M169" s="359" t="s">
        <v>196</v>
      </c>
      <c r="N169" s="531"/>
      <c r="O169" s="541">
        <v>1</v>
      </c>
      <c r="P169" s="358"/>
      <c r="Q169" s="542"/>
      <c r="T169" s="307"/>
      <c r="V169" s="307"/>
    </row>
    <row r="170" spans="1:23" ht="29.25" customHeight="1" x14ac:dyDescent="0.2">
      <c r="A170" s="56"/>
      <c r="B170" s="25"/>
      <c r="C170" s="33"/>
      <c r="D170" s="204"/>
      <c r="E170" s="183"/>
      <c r="F170" s="1421"/>
      <c r="G170" s="549"/>
      <c r="H170" s="437"/>
      <c r="I170" s="396"/>
      <c r="J170" s="947"/>
      <c r="K170" s="294"/>
      <c r="L170" s="564"/>
      <c r="M170" s="359" t="s">
        <v>193</v>
      </c>
      <c r="N170" s="531"/>
      <c r="O170" s="543">
        <v>1</v>
      </c>
      <c r="P170" s="358"/>
      <c r="Q170" s="542"/>
      <c r="T170" s="307"/>
      <c r="U170" s="307"/>
      <c r="W170" s="307"/>
    </row>
    <row r="171" spans="1:23" ht="15.75" customHeight="1" thickBot="1" x14ac:dyDescent="0.25">
      <c r="A171" s="62"/>
      <c r="B171" s="16"/>
      <c r="C171" s="188"/>
      <c r="D171" s="280"/>
      <c r="E171" s="277"/>
      <c r="F171" s="1422"/>
      <c r="G171" s="550"/>
      <c r="H171" s="393" t="s">
        <v>23</v>
      </c>
      <c r="I171" s="397"/>
      <c r="J171" s="970">
        <f>SUM(J167:J170)</f>
        <v>11</v>
      </c>
      <c r="K171" s="1031">
        <f>SUM(K167:K170)</f>
        <v>10</v>
      </c>
      <c r="L171" s="293">
        <f>SUM(L167:L170)</f>
        <v>10</v>
      </c>
      <c r="M171" s="587" t="s">
        <v>194</v>
      </c>
      <c r="N171" s="578"/>
      <c r="O171" s="579"/>
      <c r="P171" s="580">
        <v>1</v>
      </c>
      <c r="Q171" s="581"/>
      <c r="U171" s="307"/>
    </row>
    <row r="172" spans="1:23" ht="14.25" customHeight="1" thickBot="1" x14ac:dyDescent="0.25">
      <c r="A172" s="15" t="s">
        <v>18</v>
      </c>
      <c r="B172" s="586" t="s">
        <v>30</v>
      </c>
      <c r="C172" s="1423" t="s">
        <v>51</v>
      </c>
      <c r="D172" s="1424"/>
      <c r="E172" s="1424"/>
      <c r="F172" s="1424"/>
      <c r="G172" s="1424"/>
      <c r="H172" s="1424"/>
      <c r="I172" s="918">
        <f>I171+I145+I166</f>
        <v>290.5</v>
      </c>
      <c r="J172" s="1034">
        <f>J171+J145+J166</f>
        <v>159</v>
      </c>
      <c r="K172" s="259">
        <f>K171+K145+K166</f>
        <v>770.7</v>
      </c>
      <c r="L172" s="918">
        <f>L171+L145+L166</f>
        <v>170</v>
      </c>
      <c r="M172" s="1305"/>
      <c r="N172" s="582"/>
      <c r="O172" s="583"/>
      <c r="P172" s="584"/>
      <c r="Q172" s="585"/>
    </row>
    <row r="173" spans="1:23" ht="14.25" customHeight="1" thickBot="1" x14ac:dyDescent="0.25">
      <c r="A173" s="15" t="s">
        <v>18</v>
      </c>
      <c r="B173" s="1425" t="s">
        <v>130</v>
      </c>
      <c r="C173" s="1426"/>
      <c r="D173" s="1426"/>
      <c r="E173" s="1426"/>
      <c r="F173" s="1426"/>
      <c r="G173" s="1426"/>
      <c r="H173" s="1426"/>
      <c r="I173" s="398">
        <f>+I172+I139+I49</f>
        <v>8803.8000000000011</v>
      </c>
      <c r="J173" s="1035">
        <f>+J172+J139+J49</f>
        <v>11723.3</v>
      </c>
      <c r="K173" s="1032">
        <f>+K172+K139+K49</f>
        <v>8711</v>
      </c>
      <c r="L173" s="565">
        <f>+L172+L139+L49</f>
        <v>8592.5</v>
      </c>
      <c r="M173" s="1427"/>
      <c r="N173" s="1428"/>
      <c r="O173" s="1428"/>
      <c r="P173" s="1428"/>
      <c r="Q173" s="1429"/>
    </row>
    <row r="174" spans="1:23" ht="14.25" customHeight="1" thickBot="1" x14ac:dyDescent="0.25">
      <c r="A174" s="206" t="s">
        <v>44</v>
      </c>
      <c r="B174" s="1430" t="s">
        <v>131</v>
      </c>
      <c r="C174" s="1431"/>
      <c r="D174" s="1431"/>
      <c r="E174" s="1431"/>
      <c r="F174" s="1431"/>
      <c r="G174" s="1431"/>
      <c r="H174" s="1431"/>
      <c r="I174" s="399">
        <f t="shared" ref="I174:L174" si="3">+I173</f>
        <v>8803.8000000000011</v>
      </c>
      <c r="J174" s="1036">
        <f t="shared" si="3"/>
        <v>11723.3</v>
      </c>
      <c r="K174" s="1033">
        <f t="shared" si="3"/>
        <v>8711</v>
      </c>
      <c r="L174" s="566">
        <f t="shared" si="3"/>
        <v>8592.5</v>
      </c>
      <c r="M174" s="1432"/>
      <c r="N174" s="1433"/>
      <c r="O174" s="1433"/>
      <c r="P174" s="1433"/>
      <c r="Q174" s="1434"/>
    </row>
    <row r="175" spans="1:23" ht="24.75" customHeight="1" thickBot="1" x14ac:dyDescent="0.25">
      <c r="A175" s="1438" t="s">
        <v>132</v>
      </c>
      <c r="B175" s="1438"/>
      <c r="C175" s="1438"/>
      <c r="D175" s="1438"/>
      <c r="E175" s="1438"/>
      <c r="F175" s="1438"/>
      <c r="G175" s="1438"/>
      <c r="H175" s="1438"/>
      <c r="I175" s="1438"/>
      <c r="J175" s="1438"/>
      <c r="K175" s="1438"/>
      <c r="L175" s="344"/>
      <c r="M175" s="207"/>
      <c r="N175" s="208"/>
      <c r="O175" s="208"/>
      <c r="P175" s="208"/>
      <c r="Q175" s="208"/>
    </row>
    <row r="176" spans="1:23" ht="63.75" customHeight="1" x14ac:dyDescent="0.2">
      <c r="A176" s="1418" t="s">
        <v>133</v>
      </c>
      <c r="B176" s="1419"/>
      <c r="C176" s="1419"/>
      <c r="D176" s="1419"/>
      <c r="E176" s="1419"/>
      <c r="F176" s="1419"/>
      <c r="G176" s="1419"/>
      <c r="H176" s="1419"/>
      <c r="I176" s="400" t="s">
        <v>134</v>
      </c>
      <c r="J176" s="948" t="s">
        <v>151</v>
      </c>
      <c r="K176" s="574" t="s">
        <v>135</v>
      </c>
      <c r="L176" s="571" t="s">
        <v>158</v>
      </c>
      <c r="M176" s="1303"/>
      <c r="N176" s="1413"/>
      <c r="O176" s="1413"/>
      <c r="P176" s="1413"/>
      <c r="Q176" s="1413"/>
    </row>
    <row r="177" spans="1:22" ht="15.75" customHeight="1" x14ac:dyDescent="0.2">
      <c r="A177" s="1416" t="s">
        <v>136</v>
      </c>
      <c r="B177" s="1417"/>
      <c r="C177" s="1417"/>
      <c r="D177" s="1417"/>
      <c r="E177" s="1417"/>
      <c r="F177" s="1417"/>
      <c r="G177" s="1417"/>
      <c r="H177" s="1417"/>
      <c r="I177" s="401">
        <f>SUM(I178:I186)</f>
        <v>8650.2000000000007</v>
      </c>
      <c r="J177" s="1038">
        <f>SUM(J178:J186)</f>
        <v>11306.7</v>
      </c>
      <c r="K177" s="1037">
        <f>SUM(K178:K186)</f>
        <v>8711</v>
      </c>
      <c r="L177" s="572">
        <f>SUM(L178:L186)</f>
        <v>8392.5000000000018</v>
      </c>
      <c r="M177" s="1303"/>
      <c r="N177" s="1413"/>
      <c r="O177" s="1413"/>
      <c r="P177" s="1413"/>
      <c r="Q177" s="1413"/>
    </row>
    <row r="178" spans="1:22" ht="13.5" customHeight="1" x14ac:dyDescent="0.2">
      <c r="A178" s="1408" t="s">
        <v>137</v>
      </c>
      <c r="B178" s="1409"/>
      <c r="C178" s="1409"/>
      <c r="D178" s="1409"/>
      <c r="E178" s="1409"/>
      <c r="F178" s="1409"/>
      <c r="G178" s="1409"/>
      <c r="H178" s="1409"/>
      <c r="I178" s="402">
        <f>SUMIF(H14:H170,"sb",I14:I170)</f>
        <v>6779.2000000000007</v>
      </c>
      <c r="J178" s="166">
        <f>SUMIF(H14:H171,"sb",J14:J171)</f>
        <v>7529.8999999999987</v>
      </c>
      <c r="K178" s="260">
        <f>SUMIF(H14:H171,"sb",K14:K171)</f>
        <v>8021.6</v>
      </c>
      <c r="L178" s="163">
        <f>SUMIF(H14:H171,"sb",L14:L171)</f>
        <v>7699.1000000000013</v>
      </c>
      <c r="M178" s="1302"/>
      <c r="N178" s="1410"/>
      <c r="O178" s="1410"/>
      <c r="P178" s="1410"/>
      <c r="Q178" s="1410"/>
    </row>
    <row r="179" spans="1:22" ht="13.5" customHeight="1" x14ac:dyDescent="0.2">
      <c r="A179" s="1408" t="s">
        <v>691</v>
      </c>
      <c r="B179" s="1409"/>
      <c r="C179" s="1409"/>
      <c r="D179" s="1409"/>
      <c r="E179" s="1409"/>
      <c r="F179" s="1409"/>
      <c r="G179" s="1409"/>
      <c r="H179" s="1613"/>
      <c r="I179" s="402"/>
      <c r="J179" s="166">
        <f>SUMIF(H14:H171,"sb(l)",J14:J171)</f>
        <v>1177.3999999999999</v>
      </c>
      <c r="K179" s="260"/>
      <c r="L179" s="163"/>
      <c r="M179" s="1302"/>
      <c r="N179" s="1302"/>
      <c r="O179" s="1302"/>
      <c r="P179" s="1302"/>
      <c r="Q179" s="1302"/>
    </row>
    <row r="180" spans="1:22" ht="28.5" customHeight="1" x14ac:dyDescent="0.2">
      <c r="A180" s="1414" t="s">
        <v>154</v>
      </c>
      <c r="B180" s="1415"/>
      <c r="C180" s="1415"/>
      <c r="D180" s="1415"/>
      <c r="E180" s="1415"/>
      <c r="F180" s="1415"/>
      <c r="G180" s="1415"/>
      <c r="H180" s="1415"/>
      <c r="I180" s="402">
        <f>SUMIF(H16:H171,"sb(es)",I16:I171)</f>
        <v>866.1</v>
      </c>
      <c r="J180" s="166">
        <f>SUMIF(H14:H171,"sb(es)",J14:J171)</f>
        <v>1917.6</v>
      </c>
      <c r="K180" s="260">
        <f>SUMIF(H16:H171,"sb(es)",K16:K171)</f>
        <v>0</v>
      </c>
      <c r="L180" s="163">
        <f>SUMIF(H16:H171,"sb(es)",L16:L171)</f>
        <v>0</v>
      </c>
      <c r="M180" s="1302"/>
      <c r="N180" s="1302"/>
      <c r="O180" s="1302"/>
      <c r="P180" s="1302"/>
      <c r="Q180" s="1302"/>
    </row>
    <row r="181" spans="1:22" ht="27.75" customHeight="1" x14ac:dyDescent="0.2">
      <c r="A181" s="1414" t="s">
        <v>138</v>
      </c>
      <c r="B181" s="1415"/>
      <c r="C181" s="1415"/>
      <c r="D181" s="1415"/>
      <c r="E181" s="1415"/>
      <c r="F181" s="1415"/>
      <c r="G181" s="1415"/>
      <c r="H181" s="1415"/>
      <c r="I181" s="402">
        <f>SUMIF(H18:H166,"sb(esa)",I18:I166)</f>
        <v>46</v>
      </c>
      <c r="J181" s="166">
        <f>SUMIF(H15:H172,"sb(esa)",J15:J172)</f>
        <v>6.7</v>
      </c>
      <c r="K181" s="260">
        <f>SUMIF(H15:H172,"sb(esa)",K15:K172)</f>
        <v>0</v>
      </c>
      <c r="L181" s="163">
        <f>SUMIF(H15:H172,"sb(esa)",L15:L172)</f>
        <v>0</v>
      </c>
      <c r="M181" s="1302"/>
      <c r="N181" s="1302"/>
      <c r="O181" s="1302"/>
      <c r="P181" s="1302"/>
      <c r="Q181" s="1302"/>
    </row>
    <row r="182" spans="1:22" ht="14.25" customHeight="1" x14ac:dyDescent="0.2">
      <c r="A182" s="1408" t="s">
        <v>139</v>
      </c>
      <c r="B182" s="1409"/>
      <c r="C182" s="1409"/>
      <c r="D182" s="1409"/>
      <c r="E182" s="1409"/>
      <c r="F182" s="1409"/>
      <c r="G182" s="1409"/>
      <c r="H182" s="1409"/>
      <c r="I182" s="402">
        <f>SUMIF(H18:H171,"sb(l)",I18:I171)</f>
        <v>209.40000000000003</v>
      </c>
      <c r="J182" s="166"/>
      <c r="K182" s="260"/>
      <c r="L182" s="163"/>
      <c r="M182" s="1302"/>
      <c r="N182" s="1302"/>
      <c r="O182" s="1302"/>
      <c r="P182" s="1302"/>
      <c r="Q182" s="1302"/>
    </row>
    <row r="183" spans="1:22" ht="14.25" customHeight="1" x14ac:dyDescent="0.2">
      <c r="A183" s="1408" t="s">
        <v>140</v>
      </c>
      <c r="B183" s="1409"/>
      <c r="C183" s="1409"/>
      <c r="D183" s="1409"/>
      <c r="E183" s="1409"/>
      <c r="F183" s="1409"/>
      <c r="G183" s="1409"/>
      <c r="H183" s="1409"/>
      <c r="I183" s="402">
        <f>SUMIF(H14:H161,"sb(vr)",I14:I161)</f>
        <v>222.7</v>
      </c>
      <c r="J183" s="166">
        <f>SUMIF(H14:H161,"sb(vr)",J14:J161)</f>
        <v>234.9</v>
      </c>
      <c r="K183" s="260">
        <f>SUMIF(H14:H161,"sb(vr)",K14:K161)</f>
        <v>246.1</v>
      </c>
      <c r="L183" s="163">
        <f>SUMIF(H14:H161,"sb(vr)",L14:L161)</f>
        <v>246.1</v>
      </c>
      <c r="M183" s="327"/>
      <c r="N183" s="1302"/>
      <c r="O183" s="1302"/>
      <c r="P183" s="1302"/>
      <c r="Q183" s="1302"/>
    </row>
    <row r="184" spans="1:22" ht="14.25" customHeight="1" x14ac:dyDescent="0.2">
      <c r="A184" s="1408" t="s">
        <v>149</v>
      </c>
      <c r="B184" s="1409"/>
      <c r="C184" s="1409"/>
      <c r="D184" s="1409"/>
      <c r="E184" s="1409"/>
      <c r="F184" s="1409"/>
      <c r="G184" s="1409"/>
      <c r="H184" s="1409"/>
      <c r="I184" s="402">
        <f>SUMIF(H18:H166,"sb(vrl)",I18:I166)</f>
        <v>31.5</v>
      </c>
      <c r="J184" s="1223">
        <f>SUMIF(H14:H166,"sb(vrl)",J14:J166)</f>
        <v>11.2</v>
      </c>
      <c r="K184" s="1222"/>
      <c r="L184" s="163"/>
      <c r="M184" s="327"/>
      <c r="N184" s="1302"/>
      <c r="O184" s="1302"/>
      <c r="P184" s="1302"/>
      <c r="Q184" s="1302"/>
    </row>
    <row r="185" spans="1:22" ht="15" customHeight="1" x14ac:dyDescent="0.2">
      <c r="A185" s="1414" t="s">
        <v>141</v>
      </c>
      <c r="B185" s="1415"/>
      <c r="C185" s="1415"/>
      <c r="D185" s="1415"/>
      <c r="E185" s="1415"/>
      <c r="F185" s="1415"/>
      <c r="G185" s="1415"/>
      <c r="H185" s="1415"/>
      <c r="I185" s="403">
        <f>SUMIF(H18:H161,"sb(sp)",I18:I161)</f>
        <v>433.9</v>
      </c>
      <c r="J185" s="210">
        <f>SUMIF(H18:H161,"sb(sp)",J18:J161)</f>
        <v>429</v>
      </c>
      <c r="K185" s="261">
        <f>SUMIF(H18:H161,"sb(sp)",K18:K161)</f>
        <v>443.3</v>
      </c>
      <c r="L185" s="295">
        <f>SUMIF(H18:H161,"sb(sp)",L18:L161)</f>
        <v>447.3</v>
      </c>
      <c r="M185" s="209"/>
      <c r="N185" s="1410"/>
      <c r="O185" s="1410"/>
      <c r="P185" s="1410"/>
      <c r="Q185" s="1410"/>
    </row>
    <row r="186" spans="1:22" x14ac:dyDescent="0.2">
      <c r="A186" s="1414" t="s">
        <v>142</v>
      </c>
      <c r="B186" s="1415"/>
      <c r="C186" s="1415"/>
      <c r="D186" s="1415"/>
      <c r="E186" s="1415"/>
      <c r="F186" s="1415"/>
      <c r="G186" s="1415"/>
      <c r="H186" s="1415"/>
      <c r="I186" s="404">
        <f>SUMIF(H18:H161,"sb(spl)",I18:I161)</f>
        <v>61.4</v>
      </c>
      <c r="J186" s="210">
        <f>SUMIF(H18:H161,"sb(spl)",J18:J161)</f>
        <v>0</v>
      </c>
      <c r="K186" s="245">
        <f>SUMIF(H18:H161,"sb(spl)",K18:K161)</f>
        <v>0</v>
      </c>
      <c r="L186" s="246">
        <f>SUMIF(H18:H161,"sb(spl)",L18:L161)</f>
        <v>0</v>
      </c>
      <c r="M186" s="209"/>
      <c r="N186" s="1302"/>
      <c r="O186" s="1302"/>
      <c r="P186" s="1302"/>
      <c r="Q186" s="1302"/>
    </row>
    <row r="187" spans="1:22" x14ac:dyDescent="0.2">
      <c r="A187" s="1416" t="s">
        <v>143</v>
      </c>
      <c r="B187" s="1417"/>
      <c r="C187" s="1417"/>
      <c r="D187" s="1417"/>
      <c r="E187" s="1417"/>
      <c r="F187" s="1417"/>
      <c r="G187" s="1417"/>
      <c r="H187" s="1417"/>
      <c r="I187" s="405">
        <f>SUM(I188:I189)</f>
        <v>153.6</v>
      </c>
      <c r="J187" s="1041">
        <f>SUM(J188:J189)</f>
        <v>416.6</v>
      </c>
      <c r="K187" s="575">
        <f>SUM(K188:K189)</f>
        <v>0</v>
      </c>
      <c r="L187" s="573">
        <f>SUM(L188:L189)</f>
        <v>200</v>
      </c>
      <c r="M187" s="1303"/>
      <c r="N187" s="1413"/>
      <c r="O187" s="1413"/>
      <c r="P187" s="1413"/>
      <c r="Q187" s="1413"/>
    </row>
    <row r="188" spans="1:22" x14ac:dyDescent="0.2">
      <c r="A188" s="1408" t="s">
        <v>144</v>
      </c>
      <c r="B188" s="1409"/>
      <c r="C188" s="1409"/>
      <c r="D188" s="1409"/>
      <c r="E188" s="1409"/>
      <c r="F188" s="1409"/>
      <c r="G188" s="1409"/>
      <c r="H188" s="1409"/>
      <c r="I188" s="402">
        <f>SUMIF(H18:H161,"es",I18:I161)</f>
        <v>130</v>
      </c>
      <c r="J188" s="166">
        <f>SUMIF(H18:H161,"es",J18:J161)</f>
        <v>370</v>
      </c>
      <c r="K188" s="260">
        <f>SUMIF(H18:H161,"es",K18:K161)</f>
        <v>0</v>
      </c>
      <c r="L188" s="163">
        <f>SUMIF(H18:H161,"es",L18:L161)</f>
        <v>0</v>
      </c>
      <c r="M188" s="1302"/>
      <c r="N188" s="1410"/>
      <c r="O188" s="1410"/>
      <c r="P188" s="1410"/>
      <c r="Q188" s="1410"/>
    </row>
    <row r="189" spans="1:22" x14ac:dyDescent="0.2">
      <c r="A189" s="1408" t="s">
        <v>145</v>
      </c>
      <c r="B189" s="1409"/>
      <c r="C189" s="1409"/>
      <c r="D189" s="1409"/>
      <c r="E189" s="1409"/>
      <c r="F189" s="1409"/>
      <c r="G189" s="1409"/>
      <c r="H189" s="1409"/>
      <c r="I189" s="402">
        <f>SUMIF(H18:H161,"kt",I18:I161)</f>
        <v>23.6</v>
      </c>
      <c r="J189" s="304">
        <f>SUMIF(H18:H154,"kt",J18:J154)</f>
        <v>46.6</v>
      </c>
      <c r="K189" s="297">
        <f>SUMIF(H18:H154,"kt",K18:K154)</f>
        <v>0</v>
      </c>
      <c r="L189" s="296">
        <f>SUMIF(H18:H154,"kt",L18:L154)</f>
        <v>200</v>
      </c>
      <c r="M189" s="1302"/>
      <c r="N189" s="1302"/>
      <c r="O189" s="1302"/>
      <c r="P189" s="1302"/>
      <c r="Q189" s="1302"/>
      <c r="V189" s="307"/>
    </row>
    <row r="190" spans="1:22" ht="13.5" thickBot="1" x14ac:dyDescent="0.25">
      <c r="A190" s="1411" t="s">
        <v>23</v>
      </c>
      <c r="B190" s="1412"/>
      <c r="C190" s="1412"/>
      <c r="D190" s="1412"/>
      <c r="E190" s="1412"/>
      <c r="F190" s="1412"/>
      <c r="G190" s="1412"/>
      <c r="H190" s="1412"/>
      <c r="I190" s="406">
        <f>I187+I177</f>
        <v>8803.8000000000011</v>
      </c>
      <c r="J190" s="1039">
        <f>J187+J177</f>
        <v>11723.300000000001</v>
      </c>
      <c r="K190" s="240">
        <f>K187+K177</f>
        <v>8711</v>
      </c>
      <c r="L190" s="241">
        <f>L187+L177</f>
        <v>8592.5000000000018</v>
      </c>
      <c r="M190" s="1303"/>
      <c r="N190" s="1413"/>
      <c r="O190" s="1413"/>
      <c r="P190" s="1413"/>
      <c r="Q190" s="1413"/>
    </row>
    <row r="191" spans="1:22" x14ac:dyDescent="0.2">
      <c r="A191" s="211"/>
      <c r="B191" s="212"/>
      <c r="C191" s="211"/>
      <c r="D191" s="213"/>
      <c r="M191" s="214"/>
      <c r="N191" s="1410"/>
      <c r="O191" s="1410"/>
      <c r="P191" s="1410"/>
      <c r="Q191" s="1410"/>
    </row>
    <row r="192" spans="1:22" x14ac:dyDescent="0.2">
      <c r="K192" s="945"/>
      <c r="M192" s="207"/>
    </row>
    <row r="193" spans="5:12" ht="16.5" customHeight="1" x14ac:dyDescent="0.2">
      <c r="E193" s="1403" t="s">
        <v>156</v>
      </c>
      <c r="F193" s="1403"/>
      <c r="G193" s="1403"/>
      <c r="H193" s="1403"/>
      <c r="I193" s="1403"/>
      <c r="J193" s="1403"/>
      <c r="K193" s="1403"/>
      <c r="L193" s="1301"/>
    </row>
  </sheetData>
  <mergeCells count="174">
    <mergeCell ref="M108:M110"/>
    <mergeCell ref="D111:D113"/>
    <mergeCell ref="D105:D107"/>
    <mergeCell ref="I151:I154"/>
    <mergeCell ref="M136:M138"/>
    <mergeCell ref="E141:E142"/>
    <mergeCell ref="D114:D117"/>
    <mergeCell ref="D118:D122"/>
    <mergeCell ref="E118:E122"/>
    <mergeCell ref="M106:M107"/>
    <mergeCell ref="F123:F124"/>
    <mergeCell ref="G123:G124"/>
    <mergeCell ref="G133:G134"/>
    <mergeCell ref="M133:M134"/>
    <mergeCell ref="G136:G137"/>
    <mergeCell ref="D95:D97"/>
    <mergeCell ref="K155:K157"/>
    <mergeCell ref="J155:J157"/>
    <mergeCell ref="G111:G113"/>
    <mergeCell ref="C139:H139"/>
    <mergeCell ref="M139:Q139"/>
    <mergeCell ref="C140:Q140"/>
    <mergeCell ref="K143:K144"/>
    <mergeCell ref="D151:D154"/>
    <mergeCell ref="H151:H154"/>
    <mergeCell ref="D125:D127"/>
    <mergeCell ref="E125:E127"/>
    <mergeCell ref="M125:M126"/>
    <mergeCell ref="D136:D137"/>
    <mergeCell ref="E138:H138"/>
    <mergeCell ref="G125:G127"/>
    <mergeCell ref="D130:D131"/>
    <mergeCell ref="E130:E131"/>
    <mergeCell ref="D128:D129"/>
    <mergeCell ref="G128:G129"/>
    <mergeCell ref="D133:D134"/>
    <mergeCell ref="M114:M115"/>
    <mergeCell ref="G118:G122"/>
    <mergeCell ref="G114:G117"/>
    <mergeCell ref="M158:M159"/>
    <mergeCell ref="M165:M166"/>
    <mergeCell ref="A177:H177"/>
    <mergeCell ref="N177:Q177"/>
    <mergeCell ref="J151:J154"/>
    <mergeCell ref="K151:K154"/>
    <mergeCell ref="D143:D145"/>
    <mergeCell ref="H143:H144"/>
    <mergeCell ref="I143:I144"/>
    <mergeCell ref="J143:J144"/>
    <mergeCell ref="D146:D147"/>
    <mergeCell ref="E146:E147"/>
    <mergeCell ref="G146:G147"/>
    <mergeCell ref="A175:K175"/>
    <mergeCell ref="A176:H176"/>
    <mergeCell ref="N176:Q176"/>
    <mergeCell ref="N190:Q190"/>
    <mergeCell ref="N191:Q191"/>
    <mergeCell ref="A180:H180"/>
    <mergeCell ref="F167:F171"/>
    <mergeCell ref="C172:H172"/>
    <mergeCell ref="B173:H173"/>
    <mergeCell ref="M173:Q173"/>
    <mergeCell ref="B174:H174"/>
    <mergeCell ref="M174:Q174"/>
    <mergeCell ref="A179:H179"/>
    <mergeCell ref="N187:Q187"/>
    <mergeCell ref="A188:H188"/>
    <mergeCell ref="N188:Q188"/>
    <mergeCell ref="A189:H189"/>
    <mergeCell ref="A181:H181"/>
    <mergeCell ref="A182:H182"/>
    <mergeCell ref="A183:H183"/>
    <mergeCell ref="A185:H185"/>
    <mergeCell ref="N185:Q185"/>
    <mergeCell ref="A186:H186"/>
    <mergeCell ref="A184:H184"/>
    <mergeCell ref="A178:H178"/>
    <mergeCell ref="N178:Q178"/>
    <mergeCell ref="E193:K193"/>
    <mergeCell ref="A187:H187"/>
    <mergeCell ref="A190:H190"/>
    <mergeCell ref="D158:D159"/>
    <mergeCell ref="D155:D157"/>
    <mergeCell ref="H155:H157"/>
    <mergeCell ref="I155:I157"/>
    <mergeCell ref="H162:H164"/>
    <mergeCell ref="I162:I164"/>
    <mergeCell ref="J162:J164"/>
    <mergeCell ref="K162:K164"/>
    <mergeCell ref="D160:D161"/>
    <mergeCell ref="H160:H161"/>
    <mergeCell ref="I160:I161"/>
    <mergeCell ref="J160:J161"/>
    <mergeCell ref="K160:K161"/>
    <mergeCell ref="D162:D165"/>
    <mergeCell ref="D80:D81"/>
    <mergeCell ref="E80:E81"/>
    <mergeCell ref="D101:D102"/>
    <mergeCell ref="G100:G102"/>
    <mergeCell ref="D84:D85"/>
    <mergeCell ref="D108:D110"/>
    <mergeCell ref="D31:D32"/>
    <mergeCell ref="D67:D68"/>
    <mergeCell ref="D69:D72"/>
    <mergeCell ref="D75:D77"/>
    <mergeCell ref="E75:E77"/>
    <mergeCell ref="D73:D74"/>
    <mergeCell ref="G97:G98"/>
    <mergeCell ref="D60:D61"/>
    <mergeCell ref="D62:D63"/>
    <mergeCell ref="D64:D66"/>
    <mergeCell ref="G92:G93"/>
    <mergeCell ref="D46:D47"/>
    <mergeCell ref="D42:D43"/>
    <mergeCell ref="D99:D100"/>
    <mergeCell ref="G108:G110"/>
    <mergeCell ref="D78:D79"/>
    <mergeCell ref="D82:D83"/>
    <mergeCell ref="D86:D88"/>
    <mergeCell ref="M58:M59"/>
    <mergeCell ref="O58:O59"/>
    <mergeCell ref="P58:P59"/>
    <mergeCell ref="Q58:Q59"/>
    <mergeCell ref="G51:G52"/>
    <mergeCell ref="D33:D35"/>
    <mergeCell ref="M34:M35"/>
    <mergeCell ref="D36:D37"/>
    <mergeCell ref="E36:E37"/>
    <mergeCell ref="F36:F37"/>
    <mergeCell ref="M36:M37"/>
    <mergeCell ref="G36:G37"/>
    <mergeCell ref="C50:Q50"/>
    <mergeCell ref="D51:D52"/>
    <mergeCell ref="D53:D55"/>
    <mergeCell ref="D56:D59"/>
    <mergeCell ref="C49:H49"/>
    <mergeCell ref="M49:Q49"/>
    <mergeCell ref="M40:M41"/>
    <mergeCell ref="M54:M55"/>
    <mergeCell ref="A10:Q10"/>
    <mergeCell ref="A11:Q11"/>
    <mergeCell ref="B12:Q12"/>
    <mergeCell ref="C13:Q13"/>
    <mergeCell ref="A14:A17"/>
    <mergeCell ref="D14:D22"/>
    <mergeCell ref="M22:M23"/>
    <mergeCell ref="G14:G15"/>
    <mergeCell ref="G29:G30"/>
    <mergeCell ref="D24:D25"/>
    <mergeCell ref="D27:D28"/>
    <mergeCell ref="M1:Q1"/>
    <mergeCell ref="A2:Q2"/>
    <mergeCell ref="A3:Q3"/>
    <mergeCell ref="A4:Q4"/>
    <mergeCell ref="N5:Q5"/>
    <mergeCell ref="A6:A9"/>
    <mergeCell ref="B6:B9"/>
    <mergeCell ref="C6:C9"/>
    <mergeCell ref="D6:D9"/>
    <mergeCell ref="E6:E9"/>
    <mergeCell ref="L6:L9"/>
    <mergeCell ref="P8:P9"/>
    <mergeCell ref="F6:F9"/>
    <mergeCell ref="H6:H9"/>
    <mergeCell ref="I6:I9"/>
    <mergeCell ref="J6:J9"/>
    <mergeCell ref="K6:K9"/>
    <mergeCell ref="M6:Q6"/>
    <mergeCell ref="M7:M9"/>
    <mergeCell ref="N7:Q7"/>
    <mergeCell ref="N8:N9"/>
    <mergeCell ref="O8:O9"/>
    <mergeCell ref="G6:G9"/>
    <mergeCell ref="Q8:Q9"/>
  </mergeCells>
  <printOptions horizontalCentered="1"/>
  <pageMargins left="0.51181102362204722" right="0.11811023622047245" top="0.35433070866141736" bottom="0.35433070866141736" header="0.31496062992125984" footer="0.11811023622047245"/>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workbookViewId="0">
      <selection activeCell="Z9" sqref="Z9"/>
    </sheetView>
  </sheetViews>
  <sheetFormatPr defaultColWidth="9.140625" defaultRowHeight="12.75" x14ac:dyDescent="0.2"/>
  <cols>
    <col min="1" max="6" width="11.85546875" style="602" customWidth="1"/>
    <col min="7" max="7" width="6.5703125" style="602" hidden="1" customWidth="1"/>
    <col min="8" max="8" width="6.85546875" style="602" hidden="1" customWidth="1"/>
    <col min="9" max="9" width="6.140625" style="602" hidden="1" customWidth="1"/>
    <col min="10" max="10" width="6.42578125" style="602" hidden="1" customWidth="1"/>
    <col min="11" max="19" width="9.140625" style="602" customWidth="1"/>
    <col min="20" max="251" width="9.140625" style="602"/>
    <col min="252" max="257" width="10.140625" style="602" customWidth="1"/>
    <col min="258" max="262" width="0" style="602" hidden="1" customWidth="1"/>
    <col min="263" max="266" width="7.85546875" style="602" customWidth="1"/>
    <col min="267" max="267" width="7" style="602" customWidth="1"/>
    <col min="268" max="268" width="6.42578125" style="602" customWidth="1"/>
    <col min="269" max="269" width="8" style="602" customWidth="1"/>
    <col min="270" max="270" width="6" style="602" customWidth="1"/>
    <col min="271" max="271" width="7.140625" style="602" customWidth="1"/>
    <col min="272" max="507" width="9.140625" style="602"/>
    <col min="508" max="513" width="10.140625" style="602" customWidth="1"/>
    <col min="514" max="518" width="0" style="602" hidden="1" customWidth="1"/>
    <col min="519" max="522" width="7.85546875" style="602" customWidth="1"/>
    <col min="523" max="523" width="7" style="602" customWidth="1"/>
    <col min="524" max="524" width="6.42578125" style="602" customWidth="1"/>
    <col min="525" max="525" width="8" style="602" customWidth="1"/>
    <col min="526" max="526" width="6" style="602" customWidth="1"/>
    <col min="527" max="527" width="7.140625" style="602" customWidth="1"/>
    <col min="528" max="763" width="9.140625" style="602"/>
    <col min="764" max="769" width="10.140625" style="602" customWidth="1"/>
    <col min="770" max="774" width="0" style="602" hidden="1" customWidth="1"/>
    <col min="775" max="778" width="7.85546875" style="602" customWidth="1"/>
    <col min="779" max="779" width="7" style="602" customWidth="1"/>
    <col min="780" max="780" width="6.42578125" style="602" customWidth="1"/>
    <col min="781" max="781" width="8" style="602" customWidth="1"/>
    <col min="782" max="782" width="6" style="602" customWidth="1"/>
    <col min="783" max="783" width="7.140625" style="602" customWidth="1"/>
    <col min="784" max="1019" width="9.140625" style="602"/>
    <col min="1020" max="1025" width="10.140625" style="602" customWidth="1"/>
    <col min="1026" max="1030" width="0" style="602" hidden="1" customWidth="1"/>
    <col min="1031" max="1034" width="7.85546875" style="602" customWidth="1"/>
    <col min="1035" max="1035" width="7" style="602" customWidth="1"/>
    <col min="1036" max="1036" width="6.42578125" style="602" customWidth="1"/>
    <col min="1037" max="1037" width="8" style="602" customWidth="1"/>
    <col min="1038" max="1038" width="6" style="602" customWidth="1"/>
    <col min="1039" max="1039" width="7.140625" style="602" customWidth="1"/>
    <col min="1040" max="1275" width="9.140625" style="602"/>
    <col min="1276" max="1281" width="10.140625" style="602" customWidth="1"/>
    <col min="1282" max="1286" width="0" style="602" hidden="1" customWidth="1"/>
    <col min="1287" max="1290" width="7.85546875" style="602" customWidth="1"/>
    <col min="1291" max="1291" width="7" style="602" customWidth="1"/>
    <col min="1292" max="1292" width="6.42578125" style="602" customWidth="1"/>
    <col min="1293" max="1293" width="8" style="602" customWidth="1"/>
    <col min="1294" max="1294" width="6" style="602" customWidth="1"/>
    <col min="1295" max="1295" width="7.140625" style="602" customWidth="1"/>
    <col min="1296" max="1531" width="9.140625" style="602"/>
    <col min="1532" max="1537" width="10.140625" style="602" customWidth="1"/>
    <col min="1538" max="1542" width="0" style="602" hidden="1" customWidth="1"/>
    <col min="1543" max="1546" width="7.85546875" style="602" customWidth="1"/>
    <col min="1547" max="1547" width="7" style="602" customWidth="1"/>
    <col min="1548" max="1548" width="6.42578125" style="602" customWidth="1"/>
    <col min="1549" max="1549" width="8" style="602" customWidth="1"/>
    <col min="1550" max="1550" width="6" style="602" customWidth="1"/>
    <col min="1551" max="1551" width="7.140625" style="602" customWidth="1"/>
    <col min="1552" max="1787" width="9.140625" style="602"/>
    <col min="1788" max="1793" width="10.140625" style="602" customWidth="1"/>
    <col min="1794" max="1798" width="0" style="602" hidden="1" customWidth="1"/>
    <col min="1799" max="1802" width="7.85546875" style="602" customWidth="1"/>
    <col min="1803" max="1803" width="7" style="602" customWidth="1"/>
    <col min="1804" max="1804" width="6.42578125" style="602" customWidth="1"/>
    <col min="1805" max="1805" width="8" style="602" customWidth="1"/>
    <col min="1806" max="1806" width="6" style="602" customWidth="1"/>
    <col min="1807" max="1807" width="7.140625" style="602" customWidth="1"/>
    <col min="1808" max="2043" width="9.140625" style="602"/>
    <col min="2044" max="2049" width="10.140625" style="602" customWidth="1"/>
    <col min="2050" max="2054" width="0" style="602" hidden="1" customWidth="1"/>
    <col min="2055" max="2058" width="7.85546875" style="602" customWidth="1"/>
    <col min="2059" max="2059" width="7" style="602" customWidth="1"/>
    <col min="2060" max="2060" width="6.42578125" style="602" customWidth="1"/>
    <col min="2061" max="2061" width="8" style="602" customWidth="1"/>
    <col min="2062" max="2062" width="6" style="602" customWidth="1"/>
    <col min="2063" max="2063" width="7.140625" style="602" customWidth="1"/>
    <col min="2064" max="2299" width="9.140625" style="602"/>
    <col min="2300" max="2305" width="10.140625" style="602" customWidth="1"/>
    <col min="2306" max="2310" width="0" style="602" hidden="1" customWidth="1"/>
    <col min="2311" max="2314" width="7.85546875" style="602" customWidth="1"/>
    <col min="2315" max="2315" width="7" style="602" customWidth="1"/>
    <col min="2316" max="2316" width="6.42578125" style="602" customWidth="1"/>
    <col min="2317" max="2317" width="8" style="602" customWidth="1"/>
    <col min="2318" max="2318" width="6" style="602" customWidth="1"/>
    <col min="2319" max="2319" width="7.140625" style="602" customWidth="1"/>
    <col min="2320" max="2555" width="9.140625" style="602"/>
    <col min="2556" max="2561" width="10.140625" style="602" customWidth="1"/>
    <col min="2562" max="2566" width="0" style="602" hidden="1" customWidth="1"/>
    <col min="2567" max="2570" width="7.85546875" style="602" customWidth="1"/>
    <col min="2571" max="2571" width="7" style="602" customWidth="1"/>
    <col min="2572" max="2572" width="6.42578125" style="602" customWidth="1"/>
    <col min="2573" max="2573" width="8" style="602" customWidth="1"/>
    <col min="2574" max="2574" width="6" style="602" customWidth="1"/>
    <col min="2575" max="2575" width="7.140625" style="602" customWidth="1"/>
    <col min="2576" max="2811" width="9.140625" style="602"/>
    <col min="2812" max="2817" width="10.140625" style="602" customWidth="1"/>
    <col min="2818" max="2822" width="0" style="602" hidden="1" customWidth="1"/>
    <col min="2823" max="2826" width="7.85546875" style="602" customWidth="1"/>
    <col min="2827" max="2827" width="7" style="602" customWidth="1"/>
    <col min="2828" max="2828" width="6.42578125" style="602" customWidth="1"/>
    <col min="2829" max="2829" width="8" style="602" customWidth="1"/>
    <col min="2830" max="2830" width="6" style="602" customWidth="1"/>
    <col min="2831" max="2831" width="7.140625" style="602" customWidth="1"/>
    <col min="2832" max="3067" width="9.140625" style="602"/>
    <col min="3068" max="3073" width="10.140625" style="602" customWidth="1"/>
    <col min="3074" max="3078" width="0" style="602" hidden="1" customWidth="1"/>
    <col min="3079" max="3082" width="7.85546875" style="602" customWidth="1"/>
    <col min="3083" max="3083" width="7" style="602" customWidth="1"/>
    <col min="3084" max="3084" width="6.42578125" style="602" customWidth="1"/>
    <col min="3085" max="3085" width="8" style="602" customWidth="1"/>
    <col min="3086" max="3086" width="6" style="602" customWidth="1"/>
    <col min="3087" max="3087" width="7.140625" style="602" customWidth="1"/>
    <col min="3088" max="3323" width="9.140625" style="602"/>
    <col min="3324" max="3329" width="10.140625" style="602" customWidth="1"/>
    <col min="3330" max="3334" width="0" style="602" hidden="1" customWidth="1"/>
    <col min="3335" max="3338" width="7.85546875" style="602" customWidth="1"/>
    <col min="3339" max="3339" width="7" style="602" customWidth="1"/>
    <col min="3340" max="3340" width="6.42578125" style="602" customWidth="1"/>
    <col min="3341" max="3341" width="8" style="602" customWidth="1"/>
    <col min="3342" max="3342" width="6" style="602" customWidth="1"/>
    <col min="3343" max="3343" width="7.140625" style="602" customWidth="1"/>
    <col min="3344" max="3579" width="9.140625" style="602"/>
    <col min="3580" max="3585" width="10.140625" style="602" customWidth="1"/>
    <col min="3586" max="3590" width="0" style="602" hidden="1" customWidth="1"/>
    <col min="3591" max="3594" width="7.85546875" style="602" customWidth="1"/>
    <col min="3595" max="3595" width="7" style="602" customWidth="1"/>
    <col min="3596" max="3596" width="6.42578125" style="602" customWidth="1"/>
    <col min="3597" max="3597" width="8" style="602" customWidth="1"/>
    <col min="3598" max="3598" width="6" style="602" customWidth="1"/>
    <col min="3599" max="3599" width="7.140625" style="602" customWidth="1"/>
    <col min="3600" max="3835" width="9.140625" style="602"/>
    <col min="3836" max="3841" width="10.140625" style="602" customWidth="1"/>
    <col min="3842" max="3846" width="0" style="602" hidden="1" customWidth="1"/>
    <col min="3847" max="3850" width="7.85546875" style="602" customWidth="1"/>
    <col min="3851" max="3851" width="7" style="602" customWidth="1"/>
    <col min="3852" max="3852" width="6.42578125" style="602" customWidth="1"/>
    <col min="3853" max="3853" width="8" style="602" customWidth="1"/>
    <col min="3854" max="3854" width="6" style="602" customWidth="1"/>
    <col min="3855" max="3855" width="7.140625" style="602" customWidth="1"/>
    <col min="3856" max="4091" width="9.140625" style="602"/>
    <col min="4092" max="4097" width="10.140625" style="602" customWidth="1"/>
    <col min="4098" max="4102" width="0" style="602" hidden="1" customWidth="1"/>
    <col min="4103" max="4106" width="7.85546875" style="602" customWidth="1"/>
    <col min="4107" max="4107" width="7" style="602" customWidth="1"/>
    <col min="4108" max="4108" width="6.42578125" style="602" customWidth="1"/>
    <col min="4109" max="4109" width="8" style="602" customWidth="1"/>
    <col min="4110" max="4110" width="6" style="602" customWidth="1"/>
    <col min="4111" max="4111" width="7.140625" style="602" customWidth="1"/>
    <col min="4112" max="4347" width="9.140625" style="602"/>
    <col min="4348" max="4353" width="10.140625" style="602" customWidth="1"/>
    <col min="4354" max="4358" width="0" style="602" hidden="1" customWidth="1"/>
    <col min="4359" max="4362" width="7.85546875" style="602" customWidth="1"/>
    <col min="4363" max="4363" width="7" style="602" customWidth="1"/>
    <col min="4364" max="4364" width="6.42578125" style="602" customWidth="1"/>
    <col min="4365" max="4365" width="8" style="602" customWidth="1"/>
    <col min="4366" max="4366" width="6" style="602" customWidth="1"/>
    <col min="4367" max="4367" width="7.140625" style="602" customWidth="1"/>
    <col min="4368" max="4603" width="9.140625" style="602"/>
    <col min="4604" max="4609" width="10.140625" style="602" customWidth="1"/>
    <col min="4610" max="4614" width="0" style="602" hidden="1" customWidth="1"/>
    <col min="4615" max="4618" width="7.85546875" style="602" customWidth="1"/>
    <col min="4619" max="4619" width="7" style="602" customWidth="1"/>
    <col min="4620" max="4620" width="6.42578125" style="602" customWidth="1"/>
    <col min="4621" max="4621" width="8" style="602" customWidth="1"/>
    <col min="4622" max="4622" width="6" style="602" customWidth="1"/>
    <col min="4623" max="4623" width="7.140625" style="602" customWidth="1"/>
    <col min="4624" max="4859" width="9.140625" style="602"/>
    <col min="4860" max="4865" width="10.140625" style="602" customWidth="1"/>
    <col min="4866" max="4870" width="0" style="602" hidden="1" customWidth="1"/>
    <col min="4871" max="4874" width="7.85546875" style="602" customWidth="1"/>
    <col min="4875" max="4875" width="7" style="602" customWidth="1"/>
    <col min="4876" max="4876" width="6.42578125" style="602" customWidth="1"/>
    <col min="4877" max="4877" width="8" style="602" customWidth="1"/>
    <col min="4878" max="4878" width="6" style="602" customWidth="1"/>
    <col min="4879" max="4879" width="7.140625" style="602" customWidth="1"/>
    <col min="4880" max="5115" width="9.140625" style="602"/>
    <col min="5116" max="5121" width="10.140625" style="602" customWidth="1"/>
    <col min="5122" max="5126" width="0" style="602" hidden="1" customWidth="1"/>
    <col min="5127" max="5130" width="7.85546875" style="602" customWidth="1"/>
    <col min="5131" max="5131" width="7" style="602" customWidth="1"/>
    <col min="5132" max="5132" width="6.42578125" style="602" customWidth="1"/>
    <col min="5133" max="5133" width="8" style="602" customWidth="1"/>
    <col min="5134" max="5134" width="6" style="602" customWidth="1"/>
    <col min="5135" max="5135" width="7.140625" style="602" customWidth="1"/>
    <col min="5136" max="5371" width="9.140625" style="602"/>
    <col min="5372" max="5377" width="10.140625" style="602" customWidth="1"/>
    <col min="5378" max="5382" width="0" style="602" hidden="1" customWidth="1"/>
    <col min="5383" max="5386" width="7.85546875" style="602" customWidth="1"/>
    <col min="5387" max="5387" width="7" style="602" customWidth="1"/>
    <col min="5388" max="5388" width="6.42578125" style="602" customWidth="1"/>
    <col min="5389" max="5389" width="8" style="602" customWidth="1"/>
    <col min="5390" max="5390" width="6" style="602" customWidth="1"/>
    <col min="5391" max="5391" width="7.140625" style="602" customWidth="1"/>
    <col min="5392" max="5627" width="9.140625" style="602"/>
    <col min="5628" max="5633" width="10.140625" style="602" customWidth="1"/>
    <col min="5634" max="5638" width="0" style="602" hidden="1" customWidth="1"/>
    <col min="5639" max="5642" width="7.85546875" style="602" customWidth="1"/>
    <col min="5643" max="5643" width="7" style="602" customWidth="1"/>
    <col min="5644" max="5644" width="6.42578125" style="602" customWidth="1"/>
    <col min="5645" max="5645" width="8" style="602" customWidth="1"/>
    <col min="5646" max="5646" width="6" style="602" customWidth="1"/>
    <col min="5647" max="5647" width="7.140625" style="602" customWidth="1"/>
    <col min="5648" max="5883" width="9.140625" style="602"/>
    <col min="5884" max="5889" width="10.140625" style="602" customWidth="1"/>
    <col min="5890" max="5894" width="0" style="602" hidden="1" customWidth="1"/>
    <col min="5895" max="5898" width="7.85546875" style="602" customWidth="1"/>
    <col min="5899" max="5899" width="7" style="602" customWidth="1"/>
    <col min="5900" max="5900" width="6.42578125" style="602" customWidth="1"/>
    <col min="5901" max="5901" width="8" style="602" customWidth="1"/>
    <col min="5902" max="5902" width="6" style="602" customWidth="1"/>
    <col min="5903" max="5903" width="7.140625" style="602" customWidth="1"/>
    <col min="5904" max="6139" width="9.140625" style="602"/>
    <col min="6140" max="6145" width="10.140625" style="602" customWidth="1"/>
    <col min="6146" max="6150" width="0" style="602" hidden="1" customWidth="1"/>
    <col min="6151" max="6154" width="7.85546875" style="602" customWidth="1"/>
    <col min="6155" max="6155" width="7" style="602" customWidth="1"/>
    <col min="6156" max="6156" width="6.42578125" style="602" customWidth="1"/>
    <col min="6157" max="6157" width="8" style="602" customWidth="1"/>
    <col min="6158" max="6158" width="6" style="602" customWidth="1"/>
    <col min="6159" max="6159" width="7.140625" style="602" customWidth="1"/>
    <col min="6160" max="6395" width="9.140625" style="602"/>
    <col min="6396" max="6401" width="10.140625" style="602" customWidth="1"/>
    <col min="6402" max="6406" width="0" style="602" hidden="1" customWidth="1"/>
    <col min="6407" max="6410" width="7.85546875" style="602" customWidth="1"/>
    <col min="6411" max="6411" width="7" style="602" customWidth="1"/>
    <col min="6412" max="6412" width="6.42578125" style="602" customWidth="1"/>
    <col min="6413" max="6413" width="8" style="602" customWidth="1"/>
    <col min="6414" max="6414" width="6" style="602" customWidth="1"/>
    <col min="6415" max="6415" width="7.140625" style="602" customWidth="1"/>
    <col min="6416" max="6651" width="9.140625" style="602"/>
    <col min="6652" max="6657" width="10.140625" style="602" customWidth="1"/>
    <col min="6658" max="6662" width="0" style="602" hidden="1" customWidth="1"/>
    <col min="6663" max="6666" width="7.85546875" style="602" customWidth="1"/>
    <col min="6667" max="6667" width="7" style="602" customWidth="1"/>
    <col min="6668" max="6668" width="6.42578125" style="602" customWidth="1"/>
    <col min="6669" max="6669" width="8" style="602" customWidth="1"/>
    <col min="6670" max="6670" width="6" style="602" customWidth="1"/>
    <col min="6671" max="6671" width="7.140625" style="602" customWidth="1"/>
    <col min="6672" max="6907" width="9.140625" style="602"/>
    <col min="6908" max="6913" width="10.140625" style="602" customWidth="1"/>
    <col min="6914" max="6918" width="0" style="602" hidden="1" customWidth="1"/>
    <col min="6919" max="6922" width="7.85546875" style="602" customWidth="1"/>
    <col min="6923" max="6923" width="7" style="602" customWidth="1"/>
    <col min="6924" max="6924" width="6.42578125" style="602" customWidth="1"/>
    <col min="6925" max="6925" width="8" style="602" customWidth="1"/>
    <col min="6926" max="6926" width="6" style="602" customWidth="1"/>
    <col min="6927" max="6927" width="7.140625" style="602" customWidth="1"/>
    <col min="6928" max="7163" width="9.140625" style="602"/>
    <col min="7164" max="7169" width="10.140625" style="602" customWidth="1"/>
    <col min="7170" max="7174" width="0" style="602" hidden="1" customWidth="1"/>
    <col min="7175" max="7178" width="7.85546875" style="602" customWidth="1"/>
    <col min="7179" max="7179" width="7" style="602" customWidth="1"/>
    <col min="7180" max="7180" width="6.42578125" style="602" customWidth="1"/>
    <col min="7181" max="7181" width="8" style="602" customWidth="1"/>
    <col min="7182" max="7182" width="6" style="602" customWidth="1"/>
    <col min="7183" max="7183" width="7.140625" style="602" customWidth="1"/>
    <col min="7184" max="7419" width="9.140625" style="602"/>
    <col min="7420" max="7425" width="10.140625" style="602" customWidth="1"/>
    <col min="7426" max="7430" width="0" style="602" hidden="1" customWidth="1"/>
    <col min="7431" max="7434" width="7.85546875" style="602" customWidth="1"/>
    <col min="7435" max="7435" width="7" style="602" customWidth="1"/>
    <col min="7436" max="7436" width="6.42578125" style="602" customWidth="1"/>
    <col min="7437" max="7437" width="8" style="602" customWidth="1"/>
    <col min="7438" max="7438" width="6" style="602" customWidth="1"/>
    <col min="7439" max="7439" width="7.140625" style="602" customWidth="1"/>
    <col min="7440" max="7675" width="9.140625" style="602"/>
    <col min="7676" max="7681" width="10.140625" style="602" customWidth="1"/>
    <col min="7682" max="7686" width="0" style="602" hidden="1" customWidth="1"/>
    <col min="7687" max="7690" width="7.85546875" style="602" customWidth="1"/>
    <col min="7691" max="7691" width="7" style="602" customWidth="1"/>
    <col min="7692" max="7692" width="6.42578125" style="602" customWidth="1"/>
    <col min="7693" max="7693" width="8" style="602" customWidth="1"/>
    <col min="7694" max="7694" width="6" style="602" customWidth="1"/>
    <col min="7695" max="7695" width="7.140625" style="602" customWidth="1"/>
    <col min="7696" max="7931" width="9.140625" style="602"/>
    <col min="7932" max="7937" width="10.140625" style="602" customWidth="1"/>
    <col min="7938" max="7942" width="0" style="602" hidden="1" customWidth="1"/>
    <col min="7943" max="7946" width="7.85546875" style="602" customWidth="1"/>
    <col min="7947" max="7947" width="7" style="602" customWidth="1"/>
    <col min="7948" max="7948" width="6.42578125" style="602" customWidth="1"/>
    <col min="7949" max="7949" width="8" style="602" customWidth="1"/>
    <col min="7950" max="7950" width="6" style="602" customWidth="1"/>
    <col min="7951" max="7951" width="7.140625" style="602" customWidth="1"/>
    <col min="7952" max="8187" width="9.140625" style="602"/>
    <col min="8188" max="8193" width="10.140625" style="602" customWidth="1"/>
    <col min="8194" max="8198" width="0" style="602" hidden="1" customWidth="1"/>
    <col min="8199" max="8202" width="7.85546875" style="602" customWidth="1"/>
    <col min="8203" max="8203" width="7" style="602" customWidth="1"/>
    <col min="8204" max="8204" width="6.42578125" style="602" customWidth="1"/>
    <col min="8205" max="8205" width="8" style="602" customWidth="1"/>
    <col min="8206" max="8206" width="6" style="602" customWidth="1"/>
    <col min="8207" max="8207" width="7.140625" style="602" customWidth="1"/>
    <col min="8208" max="8443" width="9.140625" style="602"/>
    <col min="8444" max="8449" width="10.140625" style="602" customWidth="1"/>
    <col min="8450" max="8454" width="0" style="602" hidden="1" customWidth="1"/>
    <col min="8455" max="8458" width="7.85546875" style="602" customWidth="1"/>
    <col min="8459" max="8459" width="7" style="602" customWidth="1"/>
    <col min="8460" max="8460" width="6.42578125" style="602" customWidth="1"/>
    <col min="8461" max="8461" width="8" style="602" customWidth="1"/>
    <col min="8462" max="8462" width="6" style="602" customWidth="1"/>
    <col min="8463" max="8463" width="7.140625" style="602" customWidth="1"/>
    <col min="8464" max="8699" width="9.140625" style="602"/>
    <col min="8700" max="8705" width="10.140625" style="602" customWidth="1"/>
    <col min="8706" max="8710" width="0" style="602" hidden="1" customWidth="1"/>
    <col min="8711" max="8714" width="7.85546875" style="602" customWidth="1"/>
    <col min="8715" max="8715" width="7" style="602" customWidth="1"/>
    <col min="8716" max="8716" width="6.42578125" style="602" customWidth="1"/>
    <col min="8717" max="8717" width="8" style="602" customWidth="1"/>
    <col min="8718" max="8718" width="6" style="602" customWidth="1"/>
    <col min="8719" max="8719" width="7.140625" style="602" customWidth="1"/>
    <col min="8720" max="8955" width="9.140625" style="602"/>
    <col min="8956" max="8961" width="10.140625" style="602" customWidth="1"/>
    <col min="8962" max="8966" width="0" style="602" hidden="1" customWidth="1"/>
    <col min="8967" max="8970" width="7.85546875" style="602" customWidth="1"/>
    <col min="8971" max="8971" width="7" style="602" customWidth="1"/>
    <col min="8972" max="8972" width="6.42578125" style="602" customWidth="1"/>
    <col min="8973" max="8973" width="8" style="602" customWidth="1"/>
    <col min="8974" max="8974" width="6" style="602" customWidth="1"/>
    <col min="8975" max="8975" width="7.140625" style="602" customWidth="1"/>
    <col min="8976" max="9211" width="9.140625" style="602"/>
    <col min="9212" max="9217" width="10.140625" style="602" customWidth="1"/>
    <col min="9218" max="9222" width="0" style="602" hidden="1" customWidth="1"/>
    <col min="9223" max="9226" width="7.85546875" style="602" customWidth="1"/>
    <col min="9227" max="9227" width="7" style="602" customWidth="1"/>
    <col min="9228" max="9228" width="6.42578125" style="602" customWidth="1"/>
    <col min="9229" max="9229" width="8" style="602" customWidth="1"/>
    <col min="9230" max="9230" width="6" style="602" customWidth="1"/>
    <col min="9231" max="9231" width="7.140625" style="602" customWidth="1"/>
    <col min="9232" max="9467" width="9.140625" style="602"/>
    <col min="9468" max="9473" width="10.140625" style="602" customWidth="1"/>
    <col min="9474" max="9478" width="0" style="602" hidden="1" customWidth="1"/>
    <col min="9479" max="9482" width="7.85546875" style="602" customWidth="1"/>
    <col min="9483" max="9483" width="7" style="602" customWidth="1"/>
    <col min="9484" max="9484" width="6.42578125" style="602" customWidth="1"/>
    <col min="9485" max="9485" width="8" style="602" customWidth="1"/>
    <col min="9486" max="9486" width="6" style="602" customWidth="1"/>
    <col min="9487" max="9487" width="7.140625" style="602" customWidth="1"/>
    <col min="9488" max="9723" width="9.140625" style="602"/>
    <col min="9724" max="9729" width="10.140625" style="602" customWidth="1"/>
    <col min="9730" max="9734" width="0" style="602" hidden="1" customWidth="1"/>
    <col min="9735" max="9738" width="7.85546875" style="602" customWidth="1"/>
    <col min="9739" max="9739" width="7" style="602" customWidth="1"/>
    <col min="9740" max="9740" width="6.42578125" style="602" customWidth="1"/>
    <col min="9741" max="9741" width="8" style="602" customWidth="1"/>
    <col min="9742" max="9742" width="6" style="602" customWidth="1"/>
    <col min="9743" max="9743" width="7.140625" style="602" customWidth="1"/>
    <col min="9744" max="9979" width="9.140625" style="602"/>
    <col min="9980" max="9985" width="10.140625" style="602" customWidth="1"/>
    <col min="9986" max="9990" width="0" style="602" hidden="1" customWidth="1"/>
    <col min="9991" max="9994" width="7.85546875" style="602" customWidth="1"/>
    <col min="9995" max="9995" width="7" style="602" customWidth="1"/>
    <col min="9996" max="9996" width="6.42578125" style="602" customWidth="1"/>
    <col min="9997" max="9997" width="8" style="602" customWidth="1"/>
    <col min="9998" max="9998" width="6" style="602" customWidth="1"/>
    <col min="9999" max="9999" width="7.140625" style="602" customWidth="1"/>
    <col min="10000" max="10235" width="9.140625" style="602"/>
    <col min="10236" max="10241" width="10.140625" style="602" customWidth="1"/>
    <col min="10242" max="10246" width="0" style="602" hidden="1" customWidth="1"/>
    <col min="10247" max="10250" width="7.85546875" style="602" customWidth="1"/>
    <col min="10251" max="10251" width="7" style="602" customWidth="1"/>
    <col min="10252" max="10252" width="6.42578125" style="602" customWidth="1"/>
    <col min="10253" max="10253" width="8" style="602" customWidth="1"/>
    <col min="10254" max="10254" width="6" style="602" customWidth="1"/>
    <col min="10255" max="10255" width="7.140625" style="602" customWidth="1"/>
    <col min="10256" max="10491" width="9.140625" style="602"/>
    <col min="10492" max="10497" width="10.140625" style="602" customWidth="1"/>
    <col min="10498" max="10502" width="0" style="602" hidden="1" customWidth="1"/>
    <col min="10503" max="10506" width="7.85546875" style="602" customWidth="1"/>
    <col min="10507" max="10507" width="7" style="602" customWidth="1"/>
    <col min="10508" max="10508" width="6.42578125" style="602" customWidth="1"/>
    <col min="10509" max="10509" width="8" style="602" customWidth="1"/>
    <col min="10510" max="10510" width="6" style="602" customWidth="1"/>
    <col min="10511" max="10511" width="7.140625" style="602" customWidth="1"/>
    <col min="10512" max="10747" width="9.140625" style="602"/>
    <col min="10748" max="10753" width="10.140625" style="602" customWidth="1"/>
    <col min="10754" max="10758" width="0" style="602" hidden="1" customWidth="1"/>
    <col min="10759" max="10762" width="7.85546875" style="602" customWidth="1"/>
    <col min="10763" max="10763" width="7" style="602" customWidth="1"/>
    <col min="10764" max="10764" width="6.42578125" style="602" customWidth="1"/>
    <col min="10765" max="10765" width="8" style="602" customWidth="1"/>
    <col min="10766" max="10766" width="6" style="602" customWidth="1"/>
    <col min="10767" max="10767" width="7.140625" style="602" customWidth="1"/>
    <col min="10768" max="11003" width="9.140625" style="602"/>
    <col min="11004" max="11009" width="10.140625" style="602" customWidth="1"/>
    <col min="11010" max="11014" width="0" style="602" hidden="1" customWidth="1"/>
    <col min="11015" max="11018" width="7.85546875" style="602" customWidth="1"/>
    <col min="11019" max="11019" width="7" style="602" customWidth="1"/>
    <col min="11020" max="11020" width="6.42578125" style="602" customWidth="1"/>
    <col min="11021" max="11021" width="8" style="602" customWidth="1"/>
    <col min="11022" max="11022" width="6" style="602" customWidth="1"/>
    <col min="11023" max="11023" width="7.140625" style="602" customWidth="1"/>
    <col min="11024" max="11259" width="9.140625" style="602"/>
    <col min="11260" max="11265" width="10.140625" style="602" customWidth="1"/>
    <col min="11266" max="11270" width="0" style="602" hidden="1" customWidth="1"/>
    <col min="11271" max="11274" width="7.85546875" style="602" customWidth="1"/>
    <col min="11275" max="11275" width="7" style="602" customWidth="1"/>
    <col min="11276" max="11276" width="6.42578125" style="602" customWidth="1"/>
    <col min="11277" max="11277" width="8" style="602" customWidth="1"/>
    <col min="11278" max="11278" width="6" style="602" customWidth="1"/>
    <col min="11279" max="11279" width="7.140625" style="602" customWidth="1"/>
    <col min="11280" max="11515" width="9.140625" style="602"/>
    <col min="11516" max="11521" width="10.140625" style="602" customWidth="1"/>
    <col min="11522" max="11526" width="0" style="602" hidden="1" customWidth="1"/>
    <col min="11527" max="11530" width="7.85546875" style="602" customWidth="1"/>
    <col min="11531" max="11531" width="7" style="602" customWidth="1"/>
    <col min="11532" max="11532" width="6.42578125" style="602" customWidth="1"/>
    <col min="11533" max="11533" width="8" style="602" customWidth="1"/>
    <col min="11534" max="11534" width="6" style="602" customWidth="1"/>
    <col min="11535" max="11535" width="7.140625" style="602" customWidth="1"/>
    <col min="11536" max="11771" width="9.140625" style="602"/>
    <col min="11772" max="11777" width="10.140625" style="602" customWidth="1"/>
    <col min="11778" max="11782" width="0" style="602" hidden="1" customWidth="1"/>
    <col min="11783" max="11786" width="7.85546875" style="602" customWidth="1"/>
    <col min="11787" max="11787" width="7" style="602" customWidth="1"/>
    <col min="11788" max="11788" width="6.42578125" style="602" customWidth="1"/>
    <col min="11789" max="11789" width="8" style="602" customWidth="1"/>
    <col min="11790" max="11790" width="6" style="602" customWidth="1"/>
    <col min="11791" max="11791" width="7.140625" style="602" customWidth="1"/>
    <col min="11792" max="12027" width="9.140625" style="602"/>
    <col min="12028" max="12033" width="10.140625" style="602" customWidth="1"/>
    <col min="12034" max="12038" width="0" style="602" hidden="1" customWidth="1"/>
    <col min="12039" max="12042" width="7.85546875" style="602" customWidth="1"/>
    <col min="12043" max="12043" width="7" style="602" customWidth="1"/>
    <col min="12044" max="12044" width="6.42578125" style="602" customWidth="1"/>
    <col min="12045" max="12045" width="8" style="602" customWidth="1"/>
    <col min="12046" max="12046" width="6" style="602" customWidth="1"/>
    <col min="12047" max="12047" width="7.140625" style="602" customWidth="1"/>
    <col min="12048" max="12283" width="9.140625" style="602"/>
    <col min="12284" max="12289" width="10.140625" style="602" customWidth="1"/>
    <col min="12290" max="12294" width="0" style="602" hidden="1" customWidth="1"/>
    <col min="12295" max="12298" width="7.85546875" style="602" customWidth="1"/>
    <col min="12299" max="12299" width="7" style="602" customWidth="1"/>
    <col min="12300" max="12300" width="6.42578125" style="602" customWidth="1"/>
    <col min="12301" max="12301" width="8" style="602" customWidth="1"/>
    <col min="12302" max="12302" width="6" style="602" customWidth="1"/>
    <col min="12303" max="12303" width="7.140625" style="602" customWidth="1"/>
    <col min="12304" max="12539" width="9.140625" style="602"/>
    <col min="12540" max="12545" width="10.140625" style="602" customWidth="1"/>
    <col min="12546" max="12550" width="0" style="602" hidden="1" customWidth="1"/>
    <col min="12551" max="12554" width="7.85546875" style="602" customWidth="1"/>
    <col min="12555" max="12555" width="7" style="602" customWidth="1"/>
    <col min="12556" max="12556" width="6.42578125" style="602" customWidth="1"/>
    <col min="12557" max="12557" width="8" style="602" customWidth="1"/>
    <col min="12558" max="12558" width="6" style="602" customWidth="1"/>
    <col min="12559" max="12559" width="7.140625" style="602" customWidth="1"/>
    <col min="12560" max="12795" width="9.140625" style="602"/>
    <col min="12796" max="12801" width="10.140625" style="602" customWidth="1"/>
    <col min="12802" max="12806" width="0" style="602" hidden="1" customWidth="1"/>
    <col min="12807" max="12810" width="7.85546875" style="602" customWidth="1"/>
    <col min="12811" max="12811" width="7" style="602" customWidth="1"/>
    <col min="12812" max="12812" width="6.42578125" style="602" customWidth="1"/>
    <col min="12813" max="12813" width="8" style="602" customWidth="1"/>
    <col min="12814" max="12814" width="6" style="602" customWidth="1"/>
    <col min="12815" max="12815" width="7.140625" style="602" customWidth="1"/>
    <col min="12816" max="13051" width="9.140625" style="602"/>
    <col min="13052" max="13057" width="10.140625" style="602" customWidth="1"/>
    <col min="13058" max="13062" width="0" style="602" hidden="1" customWidth="1"/>
    <col min="13063" max="13066" width="7.85546875" style="602" customWidth="1"/>
    <col min="13067" max="13067" width="7" style="602" customWidth="1"/>
    <col min="13068" max="13068" width="6.42578125" style="602" customWidth="1"/>
    <col min="13069" max="13069" width="8" style="602" customWidth="1"/>
    <col min="13070" max="13070" width="6" style="602" customWidth="1"/>
    <col min="13071" max="13071" width="7.140625" style="602" customWidth="1"/>
    <col min="13072" max="13307" width="9.140625" style="602"/>
    <col min="13308" max="13313" width="10.140625" style="602" customWidth="1"/>
    <col min="13314" max="13318" width="0" style="602" hidden="1" customWidth="1"/>
    <col min="13319" max="13322" width="7.85546875" style="602" customWidth="1"/>
    <col min="13323" max="13323" width="7" style="602" customWidth="1"/>
    <col min="13324" max="13324" width="6.42578125" style="602" customWidth="1"/>
    <col min="13325" max="13325" width="8" style="602" customWidth="1"/>
    <col min="13326" max="13326" width="6" style="602" customWidth="1"/>
    <col min="13327" max="13327" width="7.140625" style="602" customWidth="1"/>
    <col min="13328" max="13563" width="9.140625" style="602"/>
    <col min="13564" max="13569" width="10.140625" style="602" customWidth="1"/>
    <col min="13570" max="13574" width="0" style="602" hidden="1" customWidth="1"/>
    <col min="13575" max="13578" width="7.85546875" style="602" customWidth="1"/>
    <col min="13579" max="13579" width="7" style="602" customWidth="1"/>
    <col min="13580" max="13580" width="6.42578125" style="602" customWidth="1"/>
    <col min="13581" max="13581" width="8" style="602" customWidth="1"/>
    <col min="13582" max="13582" width="6" style="602" customWidth="1"/>
    <col min="13583" max="13583" width="7.140625" style="602" customWidth="1"/>
    <col min="13584" max="13819" width="9.140625" style="602"/>
    <col min="13820" max="13825" width="10.140625" style="602" customWidth="1"/>
    <col min="13826" max="13830" width="0" style="602" hidden="1" customWidth="1"/>
    <col min="13831" max="13834" width="7.85546875" style="602" customWidth="1"/>
    <col min="13835" max="13835" width="7" style="602" customWidth="1"/>
    <col min="13836" max="13836" width="6.42578125" style="602" customWidth="1"/>
    <col min="13837" max="13837" width="8" style="602" customWidth="1"/>
    <col min="13838" max="13838" width="6" style="602" customWidth="1"/>
    <col min="13839" max="13839" width="7.140625" style="602" customWidth="1"/>
    <col min="13840" max="14075" width="9.140625" style="602"/>
    <col min="14076" max="14081" width="10.140625" style="602" customWidth="1"/>
    <col min="14082" max="14086" width="0" style="602" hidden="1" customWidth="1"/>
    <col min="14087" max="14090" width="7.85546875" style="602" customWidth="1"/>
    <col min="14091" max="14091" width="7" style="602" customWidth="1"/>
    <col min="14092" max="14092" width="6.42578125" style="602" customWidth="1"/>
    <col min="14093" max="14093" width="8" style="602" customWidth="1"/>
    <col min="14094" max="14094" width="6" style="602" customWidth="1"/>
    <col min="14095" max="14095" width="7.140625" style="602" customWidth="1"/>
    <col min="14096" max="14331" width="9.140625" style="602"/>
    <col min="14332" max="14337" width="10.140625" style="602" customWidth="1"/>
    <col min="14338" max="14342" width="0" style="602" hidden="1" customWidth="1"/>
    <col min="14343" max="14346" width="7.85546875" style="602" customWidth="1"/>
    <col min="14347" max="14347" width="7" style="602" customWidth="1"/>
    <col min="14348" max="14348" width="6.42578125" style="602" customWidth="1"/>
    <col min="14349" max="14349" width="8" style="602" customWidth="1"/>
    <col min="14350" max="14350" width="6" style="602" customWidth="1"/>
    <col min="14351" max="14351" width="7.140625" style="602" customWidth="1"/>
    <col min="14352" max="14587" width="9.140625" style="602"/>
    <col min="14588" max="14593" width="10.140625" style="602" customWidth="1"/>
    <col min="14594" max="14598" width="0" style="602" hidden="1" customWidth="1"/>
    <col min="14599" max="14602" width="7.85546875" style="602" customWidth="1"/>
    <col min="14603" max="14603" width="7" style="602" customWidth="1"/>
    <col min="14604" max="14604" width="6.42578125" style="602" customWidth="1"/>
    <col min="14605" max="14605" width="8" style="602" customWidth="1"/>
    <col min="14606" max="14606" width="6" style="602" customWidth="1"/>
    <col min="14607" max="14607" width="7.140625" style="602" customWidth="1"/>
    <col min="14608" max="14843" width="9.140625" style="602"/>
    <col min="14844" max="14849" width="10.140625" style="602" customWidth="1"/>
    <col min="14850" max="14854" width="0" style="602" hidden="1" customWidth="1"/>
    <col min="14855" max="14858" width="7.85546875" style="602" customWidth="1"/>
    <col min="14859" max="14859" width="7" style="602" customWidth="1"/>
    <col min="14860" max="14860" width="6.42578125" style="602" customWidth="1"/>
    <col min="14861" max="14861" width="8" style="602" customWidth="1"/>
    <col min="14862" max="14862" width="6" style="602" customWidth="1"/>
    <col min="14863" max="14863" width="7.140625" style="602" customWidth="1"/>
    <col min="14864" max="15099" width="9.140625" style="602"/>
    <col min="15100" max="15105" width="10.140625" style="602" customWidth="1"/>
    <col min="15106" max="15110" width="0" style="602" hidden="1" customWidth="1"/>
    <col min="15111" max="15114" width="7.85546875" style="602" customWidth="1"/>
    <col min="15115" max="15115" width="7" style="602" customWidth="1"/>
    <col min="15116" max="15116" width="6.42578125" style="602" customWidth="1"/>
    <col min="15117" max="15117" width="8" style="602" customWidth="1"/>
    <col min="15118" max="15118" width="6" style="602" customWidth="1"/>
    <col min="15119" max="15119" width="7.140625" style="602" customWidth="1"/>
    <col min="15120" max="15355" width="9.140625" style="602"/>
    <col min="15356" max="15361" width="10.140625" style="602" customWidth="1"/>
    <col min="15362" max="15366" width="0" style="602" hidden="1" customWidth="1"/>
    <col min="15367" max="15370" width="7.85546875" style="602" customWidth="1"/>
    <col min="15371" max="15371" width="7" style="602" customWidth="1"/>
    <col min="15372" max="15372" width="6.42578125" style="602" customWidth="1"/>
    <col min="15373" max="15373" width="8" style="602" customWidth="1"/>
    <col min="15374" max="15374" width="6" style="602" customWidth="1"/>
    <col min="15375" max="15375" width="7.140625" style="602" customWidth="1"/>
    <col min="15376" max="15611" width="9.140625" style="602"/>
    <col min="15612" max="15617" width="10.140625" style="602" customWidth="1"/>
    <col min="15618" max="15622" width="0" style="602" hidden="1" customWidth="1"/>
    <col min="15623" max="15626" width="7.85546875" style="602" customWidth="1"/>
    <col min="15627" max="15627" width="7" style="602" customWidth="1"/>
    <col min="15628" max="15628" width="6.42578125" style="602" customWidth="1"/>
    <col min="15629" max="15629" width="8" style="602" customWidth="1"/>
    <col min="15630" max="15630" width="6" style="602" customWidth="1"/>
    <col min="15631" max="15631" width="7.140625" style="602" customWidth="1"/>
    <col min="15632" max="15867" width="9.140625" style="602"/>
    <col min="15868" max="15873" width="10.140625" style="602" customWidth="1"/>
    <col min="15874" max="15878" width="0" style="602" hidden="1" customWidth="1"/>
    <col min="15879" max="15882" width="7.85546875" style="602" customWidth="1"/>
    <col min="15883" max="15883" width="7" style="602" customWidth="1"/>
    <col min="15884" max="15884" width="6.42578125" style="602" customWidth="1"/>
    <col min="15885" max="15885" width="8" style="602" customWidth="1"/>
    <col min="15886" max="15886" width="6" style="602" customWidth="1"/>
    <col min="15887" max="15887" width="7.140625" style="602" customWidth="1"/>
    <col min="15888" max="16123" width="9.140625" style="602"/>
    <col min="16124" max="16129" width="10.140625" style="602" customWidth="1"/>
    <col min="16130" max="16134" width="0" style="602" hidden="1" customWidth="1"/>
    <col min="16135" max="16138" width="7.85546875" style="602" customWidth="1"/>
    <col min="16139" max="16139" width="7" style="602" customWidth="1"/>
    <col min="16140" max="16140" width="6.42578125" style="602" customWidth="1"/>
    <col min="16141" max="16141" width="8" style="602" customWidth="1"/>
    <col min="16142" max="16142" width="6" style="602" customWidth="1"/>
    <col min="16143" max="16143" width="7.140625" style="602" customWidth="1"/>
    <col min="16144" max="16384" width="9.140625" style="602"/>
  </cols>
  <sheetData>
    <row r="1" spans="1:20" x14ac:dyDescent="0.2">
      <c r="A1" s="1628"/>
      <c r="B1" s="1628"/>
      <c r="C1" s="1628"/>
      <c r="D1" s="1628"/>
      <c r="E1" s="1628"/>
      <c r="F1" s="1628"/>
      <c r="G1" s="599" t="s">
        <v>206</v>
      </c>
      <c r="H1" s="599"/>
      <c r="I1" s="599"/>
      <c r="J1" s="599"/>
      <c r="K1" s="600"/>
      <c r="L1" s="601"/>
      <c r="M1" s="601"/>
      <c r="P1" s="600" t="s">
        <v>206</v>
      </c>
    </row>
    <row r="2" spans="1:20" x14ac:dyDescent="0.2">
      <c r="G2" s="599" t="s">
        <v>207</v>
      </c>
      <c r="H2" s="599"/>
      <c r="I2" s="599" t="s">
        <v>208</v>
      </c>
      <c r="P2" s="600" t="s">
        <v>207</v>
      </c>
      <c r="Q2" s="600" t="s">
        <v>208</v>
      </c>
      <c r="R2" s="601"/>
      <c r="S2" s="601"/>
    </row>
    <row r="3" spans="1:20" ht="15.75" x14ac:dyDescent="0.2">
      <c r="A3" s="1629" t="s">
        <v>209</v>
      </c>
      <c r="B3" s="1629"/>
      <c r="C3" s="1629"/>
      <c r="D3" s="1629"/>
      <c r="E3" s="1629"/>
      <c r="F3" s="1629"/>
      <c r="G3" s="603"/>
      <c r="H3" s="603"/>
      <c r="I3" s="603"/>
      <c r="J3" s="604"/>
      <c r="P3" s="605"/>
      <c r="Q3" s="606"/>
      <c r="R3" s="607"/>
      <c r="S3" s="607"/>
    </row>
    <row r="4" spans="1:20" ht="15.75" x14ac:dyDescent="0.2">
      <c r="A4" s="1630" t="s">
        <v>210</v>
      </c>
      <c r="B4" s="1630"/>
      <c r="C4" s="1630"/>
      <c r="D4" s="1630"/>
      <c r="E4" s="1630"/>
      <c r="F4" s="1630"/>
    </row>
    <row r="5" spans="1:20" ht="3" customHeight="1" x14ac:dyDescent="0.2"/>
    <row r="6" spans="1:20" ht="28.35" customHeight="1" x14ac:dyDescent="0.2">
      <c r="A6" s="1631" t="s">
        <v>211</v>
      </c>
      <c r="B6" s="1631"/>
      <c r="C6" s="1631"/>
      <c r="D6" s="1631"/>
      <c r="E6" s="1631"/>
      <c r="F6" s="1631"/>
      <c r="G6" s="1632" t="s">
        <v>212</v>
      </c>
      <c r="H6" s="1633"/>
      <c r="I6" s="1633"/>
      <c r="J6" s="1633"/>
      <c r="K6" s="1645" t="s">
        <v>213</v>
      </c>
      <c r="L6" s="1646"/>
      <c r="M6" s="1646"/>
      <c r="N6" s="1646"/>
      <c r="O6" s="1646"/>
      <c r="P6" s="1639" t="s">
        <v>214</v>
      </c>
      <c r="Q6" s="1640"/>
      <c r="R6" s="1640"/>
      <c r="S6" s="1640"/>
    </row>
    <row r="7" spans="1:20" ht="28.35" customHeight="1" x14ac:dyDescent="0.2">
      <c r="A7" s="1631"/>
      <c r="B7" s="1631"/>
      <c r="C7" s="1631"/>
      <c r="D7" s="1631"/>
      <c r="E7" s="1631"/>
      <c r="F7" s="1631"/>
      <c r="G7" s="1634"/>
      <c r="H7" s="1635"/>
      <c r="I7" s="1635"/>
      <c r="J7" s="1635"/>
      <c r="K7" s="1646"/>
      <c r="L7" s="1646"/>
      <c r="M7" s="1646"/>
      <c r="N7" s="1646"/>
      <c r="O7" s="1646"/>
      <c r="P7" s="1640"/>
      <c r="Q7" s="1640"/>
      <c r="R7" s="1640"/>
      <c r="S7" s="1640"/>
    </row>
    <row r="8" spans="1:20" ht="28.35" customHeight="1" x14ac:dyDescent="0.2">
      <c r="A8" s="1631"/>
      <c r="B8" s="1631"/>
      <c r="C8" s="1631"/>
      <c r="D8" s="1631"/>
      <c r="E8" s="1631"/>
      <c r="F8" s="1631"/>
      <c r="G8" s="1634"/>
      <c r="H8" s="1635"/>
      <c r="I8" s="1635"/>
      <c r="J8" s="1635"/>
      <c r="K8" s="1646"/>
      <c r="L8" s="1646"/>
      <c r="M8" s="1646"/>
      <c r="N8" s="1646"/>
      <c r="O8" s="1646"/>
      <c r="P8" s="1640"/>
      <c r="Q8" s="1640"/>
      <c r="R8" s="1640"/>
      <c r="S8" s="1640"/>
    </row>
    <row r="9" spans="1:20" s="610" customFormat="1" ht="38.25" x14ac:dyDescent="0.2">
      <c r="A9" s="1631"/>
      <c r="B9" s="1631"/>
      <c r="C9" s="1631"/>
      <c r="D9" s="1631"/>
      <c r="E9" s="1631"/>
      <c r="F9" s="1631"/>
      <c r="G9" s="1636"/>
      <c r="H9" s="1637"/>
      <c r="I9" s="1637"/>
      <c r="J9" s="1637"/>
      <c r="K9" s="608" t="s">
        <v>22</v>
      </c>
      <c r="L9" s="608" t="s">
        <v>215</v>
      </c>
      <c r="M9" s="608" t="s">
        <v>216</v>
      </c>
      <c r="N9" s="608" t="s">
        <v>217</v>
      </c>
      <c r="O9" s="609" t="s">
        <v>218</v>
      </c>
      <c r="P9" s="608" t="s">
        <v>22</v>
      </c>
      <c r="Q9" s="608" t="s">
        <v>215</v>
      </c>
      <c r="R9" s="608" t="s">
        <v>217</v>
      </c>
      <c r="S9" s="609" t="s">
        <v>218</v>
      </c>
    </row>
    <row r="10" spans="1:20" s="613" customFormat="1" ht="15.75" x14ac:dyDescent="0.2">
      <c r="A10" s="1641" t="s">
        <v>219</v>
      </c>
      <c r="B10" s="1641"/>
      <c r="C10" s="1641"/>
      <c r="D10" s="1641"/>
      <c r="E10" s="1641"/>
      <c r="F10" s="1641"/>
      <c r="G10" s="611">
        <f>SUM(G12:G22)</f>
        <v>70200</v>
      </c>
      <c r="H10" s="611">
        <f>SUM(H12:H22)</f>
        <v>21455</v>
      </c>
      <c r="I10" s="611">
        <f>SUM(I12:I22)</f>
        <v>5500</v>
      </c>
      <c r="J10" s="611">
        <f>SUM(J12:J22)</f>
        <v>18200</v>
      </c>
      <c r="K10" s="612">
        <f>SUM(K11:K22)</f>
        <v>116600</v>
      </c>
      <c r="L10" s="612">
        <f t="shared" ref="L10:S10" si="0">SUM(L11:L22)</f>
        <v>5200</v>
      </c>
      <c r="M10" s="612">
        <f t="shared" si="0"/>
        <v>23000</v>
      </c>
      <c r="N10" s="612">
        <f t="shared" si="0"/>
        <v>29000</v>
      </c>
      <c r="O10" s="612">
        <f>SUM(O11:O22)</f>
        <v>173800</v>
      </c>
      <c r="P10" s="612">
        <f>SUM(P11:P22)</f>
        <v>178200</v>
      </c>
      <c r="Q10" s="612">
        <f t="shared" si="0"/>
        <v>3800</v>
      </c>
      <c r="R10" s="612">
        <f t="shared" si="0"/>
        <v>61000</v>
      </c>
      <c r="S10" s="612">
        <f t="shared" si="0"/>
        <v>243000</v>
      </c>
    </row>
    <row r="11" spans="1:20" s="617" customFormat="1" ht="15" x14ac:dyDescent="0.25">
      <c r="A11" s="1642" t="s">
        <v>220</v>
      </c>
      <c r="B11" s="1643"/>
      <c r="C11" s="1643"/>
      <c r="D11" s="1643"/>
      <c r="E11" s="1643"/>
      <c r="F11" s="1643"/>
      <c r="G11" s="614"/>
      <c r="H11" s="614"/>
      <c r="I11" s="614"/>
      <c r="J11" s="614"/>
      <c r="K11" s="615"/>
      <c r="L11" s="615"/>
      <c r="M11" s="615"/>
      <c r="N11" s="615"/>
      <c r="O11" s="616">
        <f t="shared" ref="O11:O27" si="1">SUM(K11:N11)</f>
        <v>0</v>
      </c>
      <c r="P11" s="615">
        <v>95000</v>
      </c>
      <c r="Q11" s="615"/>
      <c r="R11" s="615">
        <v>50000</v>
      </c>
      <c r="S11" s="616">
        <v>145000</v>
      </c>
    </row>
    <row r="12" spans="1:20" s="617" customFormat="1" ht="15" x14ac:dyDescent="0.25">
      <c r="A12" s="1638" t="s">
        <v>221</v>
      </c>
      <c r="B12" s="1638"/>
      <c r="C12" s="1638"/>
      <c r="D12" s="1638"/>
      <c r="E12" s="1638"/>
      <c r="F12" s="1638"/>
      <c r="G12" s="614">
        <v>2000</v>
      </c>
      <c r="H12" s="614"/>
      <c r="I12" s="614"/>
      <c r="J12" s="614"/>
      <c r="K12" s="615">
        <v>2000</v>
      </c>
      <c r="L12" s="615"/>
      <c r="M12" s="615"/>
      <c r="N12" s="615"/>
      <c r="O12" s="616">
        <f t="shared" si="1"/>
        <v>2000</v>
      </c>
      <c r="P12" s="615">
        <v>2000</v>
      </c>
      <c r="Q12" s="615"/>
      <c r="R12" s="615"/>
      <c r="S12" s="616">
        <v>2000</v>
      </c>
    </row>
    <row r="13" spans="1:20" s="617" customFormat="1" ht="15" x14ac:dyDescent="0.25">
      <c r="A13" s="1644" t="s">
        <v>222</v>
      </c>
      <c r="B13" s="1644"/>
      <c r="C13" s="1644"/>
      <c r="D13" s="1644"/>
      <c r="E13" s="1644"/>
      <c r="F13" s="1644"/>
      <c r="G13" s="614">
        <v>17200</v>
      </c>
      <c r="H13" s="614"/>
      <c r="I13" s="614"/>
      <c r="J13" s="614"/>
      <c r="K13" s="615">
        <v>35000</v>
      </c>
      <c r="L13" s="615"/>
      <c r="M13" s="615"/>
      <c r="N13" s="615"/>
      <c r="O13" s="616">
        <f t="shared" si="1"/>
        <v>35000</v>
      </c>
      <c r="P13" s="615">
        <v>35000</v>
      </c>
      <c r="Q13" s="615"/>
      <c r="R13" s="615"/>
      <c r="S13" s="616">
        <v>35000</v>
      </c>
      <c r="T13" s="618"/>
    </row>
    <row r="14" spans="1:20" s="617" customFormat="1" ht="15" x14ac:dyDescent="0.25">
      <c r="A14" s="1644" t="s">
        <v>223</v>
      </c>
      <c r="B14" s="1644"/>
      <c r="C14" s="1644"/>
      <c r="D14" s="1644"/>
      <c r="E14" s="1644"/>
      <c r="F14" s="1644"/>
      <c r="G14" s="614">
        <v>6500</v>
      </c>
      <c r="H14" s="614"/>
      <c r="I14" s="614"/>
      <c r="J14" s="614"/>
      <c r="K14" s="615">
        <v>7800</v>
      </c>
      <c r="L14" s="615"/>
      <c r="M14" s="615"/>
      <c r="N14" s="615"/>
      <c r="O14" s="616">
        <f t="shared" si="1"/>
        <v>7800</v>
      </c>
      <c r="P14" s="615">
        <v>10000</v>
      </c>
      <c r="Q14" s="615"/>
      <c r="R14" s="615"/>
      <c r="S14" s="616">
        <v>10000</v>
      </c>
      <c r="T14" s="618"/>
    </row>
    <row r="15" spans="1:20" s="617" customFormat="1" ht="15" x14ac:dyDescent="0.25">
      <c r="A15" s="1647" t="s">
        <v>224</v>
      </c>
      <c r="B15" s="1648"/>
      <c r="C15" s="1648"/>
      <c r="D15" s="1648"/>
      <c r="E15" s="1648"/>
      <c r="F15" s="1649"/>
      <c r="G15" s="614"/>
      <c r="H15" s="614"/>
      <c r="I15" s="614"/>
      <c r="J15" s="614"/>
      <c r="K15" s="615"/>
      <c r="L15" s="615"/>
      <c r="M15" s="615"/>
      <c r="N15" s="615"/>
      <c r="O15" s="616">
        <f t="shared" si="1"/>
        <v>0</v>
      </c>
      <c r="P15" s="615">
        <v>10300</v>
      </c>
      <c r="Q15" s="615"/>
      <c r="R15" s="615"/>
      <c r="S15" s="616">
        <v>10300</v>
      </c>
    </row>
    <row r="16" spans="1:20" s="610" customFormat="1" ht="15" x14ac:dyDescent="0.25">
      <c r="A16" s="1638" t="s">
        <v>225</v>
      </c>
      <c r="B16" s="1638"/>
      <c r="C16" s="1638"/>
      <c r="D16" s="1638"/>
      <c r="E16" s="1638"/>
      <c r="F16" s="1638"/>
      <c r="G16" s="614">
        <v>5400</v>
      </c>
      <c r="H16" s="614"/>
      <c r="I16" s="614">
        <v>400</v>
      </c>
      <c r="J16" s="614"/>
      <c r="K16" s="615">
        <v>5400</v>
      </c>
      <c r="L16" s="615">
        <v>2000</v>
      </c>
      <c r="M16" s="615"/>
      <c r="N16" s="619"/>
      <c r="O16" s="616">
        <f t="shared" si="1"/>
        <v>7400</v>
      </c>
      <c r="P16" s="615">
        <v>5300</v>
      </c>
      <c r="Q16" s="615">
        <v>1800</v>
      </c>
      <c r="R16" s="615"/>
      <c r="S16" s="616">
        <v>7100</v>
      </c>
    </row>
    <row r="17" spans="1:19" s="610" customFormat="1" ht="15" x14ac:dyDescent="0.25">
      <c r="A17" s="1638" t="s">
        <v>226</v>
      </c>
      <c r="B17" s="1638"/>
      <c r="C17" s="1638"/>
      <c r="D17" s="1638"/>
      <c r="E17" s="1638"/>
      <c r="F17" s="1638"/>
      <c r="G17" s="614">
        <v>1200</v>
      </c>
      <c r="H17" s="614"/>
      <c r="I17" s="614"/>
      <c r="J17" s="614"/>
      <c r="K17" s="615">
        <v>2200</v>
      </c>
      <c r="L17" s="615"/>
      <c r="M17" s="615"/>
      <c r="N17" s="615"/>
      <c r="O17" s="616">
        <f t="shared" si="1"/>
        <v>2200</v>
      </c>
      <c r="P17" s="615">
        <v>2000</v>
      </c>
      <c r="Q17" s="615"/>
      <c r="R17" s="615"/>
      <c r="S17" s="616">
        <v>2000</v>
      </c>
    </row>
    <row r="18" spans="1:19" s="610" customFormat="1" ht="13.5" x14ac:dyDescent="0.25">
      <c r="A18" s="1638" t="s">
        <v>227</v>
      </c>
      <c r="B18" s="1646"/>
      <c r="C18" s="1646"/>
      <c r="D18" s="1646"/>
      <c r="E18" s="1646"/>
      <c r="F18" s="1646"/>
      <c r="G18" s="620">
        <v>20300</v>
      </c>
      <c r="H18" s="620">
        <v>16455</v>
      </c>
      <c r="I18" s="620">
        <v>4000</v>
      </c>
      <c r="J18" s="620">
        <v>15000</v>
      </c>
      <c r="K18" s="615">
        <v>40000</v>
      </c>
      <c r="L18" s="615">
        <v>2000</v>
      </c>
      <c r="M18" s="615">
        <v>23000</v>
      </c>
      <c r="N18" s="615">
        <v>19000</v>
      </c>
      <c r="O18" s="621">
        <f t="shared" si="1"/>
        <v>84000</v>
      </c>
      <c r="P18" s="615"/>
      <c r="Q18" s="615"/>
      <c r="R18" s="615"/>
      <c r="S18" s="621">
        <v>0</v>
      </c>
    </row>
    <row r="19" spans="1:19" s="610" customFormat="1" ht="15" x14ac:dyDescent="0.25">
      <c r="A19" s="1638" t="s">
        <v>228</v>
      </c>
      <c r="B19" s="1638"/>
      <c r="C19" s="1638"/>
      <c r="D19" s="1638"/>
      <c r="E19" s="1638"/>
      <c r="F19" s="1638"/>
      <c r="G19" s="614"/>
      <c r="H19" s="614">
        <v>5000</v>
      </c>
      <c r="I19" s="614">
        <v>500</v>
      </c>
      <c r="J19" s="614"/>
      <c r="K19" s="615">
        <v>6600</v>
      </c>
      <c r="L19" s="615">
        <v>1200</v>
      </c>
      <c r="M19" s="615"/>
      <c r="N19" s="615">
        <v>5000</v>
      </c>
      <c r="O19" s="616">
        <f t="shared" si="1"/>
        <v>12800</v>
      </c>
      <c r="P19" s="615">
        <v>6600</v>
      </c>
      <c r="Q19" s="615">
        <v>1000</v>
      </c>
      <c r="R19" s="615">
        <v>8000</v>
      </c>
      <c r="S19" s="616">
        <v>15600</v>
      </c>
    </row>
    <row r="20" spans="1:19" s="610" customFormat="1" ht="15" x14ac:dyDescent="0.25">
      <c r="A20" s="1638" t="s">
        <v>229</v>
      </c>
      <c r="B20" s="1638"/>
      <c r="C20" s="1638"/>
      <c r="D20" s="1638"/>
      <c r="E20" s="1638"/>
      <c r="F20" s="1638"/>
      <c r="G20" s="614"/>
      <c r="H20" s="614"/>
      <c r="I20" s="614"/>
      <c r="J20" s="614"/>
      <c r="K20" s="615"/>
      <c r="L20" s="615"/>
      <c r="M20" s="615"/>
      <c r="N20" s="615"/>
      <c r="O20" s="616">
        <f t="shared" si="1"/>
        <v>0</v>
      </c>
      <c r="P20" s="615"/>
      <c r="Q20" s="615"/>
      <c r="R20" s="615"/>
      <c r="S20" s="616">
        <v>0</v>
      </c>
    </row>
    <row r="21" spans="1:19" s="610" customFormat="1" ht="15" x14ac:dyDescent="0.25">
      <c r="A21" s="1638" t="s">
        <v>230</v>
      </c>
      <c r="B21" s="1638"/>
      <c r="C21" s="1638"/>
      <c r="D21" s="1638"/>
      <c r="E21" s="1638"/>
      <c r="F21" s="1638"/>
      <c r="G21" s="614">
        <v>5000</v>
      </c>
      <c r="H21" s="614"/>
      <c r="I21" s="614"/>
      <c r="J21" s="614"/>
      <c r="K21" s="615">
        <v>5000</v>
      </c>
      <c r="L21" s="615"/>
      <c r="M21" s="615"/>
      <c r="N21" s="615"/>
      <c r="O21" s="616">
        <f t="shared" si="1"/>
        <v>5000</v>
      </c>
      <c r="P21" s="615">
        <v>5000</v>
      </c>
      <c r="Q21" s="615"/>
      <c r="R21" s="615"/>
      <c r="S21" s="616">
        <v>5000</v>
      </c>
    </row>
    <row r="22" spans="1:19" s="610" customFormat="1" ht="15" x14ac:dyDescent="0.25">
      <c r="A22" s="1638" t="s">
        <v>231</v>
      </c>
      <c r="B22" s="1638"/>
      <c r="C22" s="1638"/>
      <c r="D22" s="1638"/>
      <c r="E22" s="1638"/>
      <c r="F22" s="1638"/>
      <c r="G22" s="614">
        <v>12600</v>
      </c>
      <c r="H22" s="614"/>
      <c r="I22" s="614">
        <v>600</v>
      </c>
      <c r="J22" s="614">
        <v>3200</v>
      </c>
      <c r="K22" s="615">
        <v>12600</v>
      </c>
      <c r="L22" s="615"/>
      <c r="M22" s="615"/>
      <c r="N22" s="615">
        <v>5000</v>
      </c>
      <c r="O22" s="616">
        <f t="shared" si="1"/>
        <v>17600</v>
      </c>
      <c r="P22" s="615">
        <v>7000</v>
      </c>
      <c r="Q22" s="615">
        <v>1000</v>
      </c>
      <c r="R22" s="615">
        <v>3000</v>
      </c>
      <c r="S22" s="616">
        <v>11000</v>
      </c>
    </row>
    <row r="23" spans="1:19" s="610" customFormat="1" ht="15.75" x14ac:dyDescent="0.2">
      <c r="A23" s="1651" t="s">
        <v>232</v>
      </c>
      <c r="B23" s="1651"/>
      <c r="C23" s="1651"/>
      <c r="D23" s="1651"/>
      <c r="E23" s="1651"/>
      <c r="F23" s="1651"/>
      <c r="G23" s="622">
        <v>6100</v>
      </c>
      <c r="H23" s="622">
        <v>6000</v>
      </c>
      <c r="I23" s="622"/>
      <c r="J23" s="622">
        <v>5000</v>
      </c>
      <c r="K23" s="616">
        <f>SUM(K24:K26)</f>
        <v>9600</v>
      </c>
      <c r="L23" s="616">
        <v>500</v>
      </c>
      <c r="M23" s="616"/>
      <c r="N23" s="616">
        <f>SUM(N24)</f>
        <v>4000</v>
      </c>
      <c r="O23" s="616">
        <f t="shared" si="1"/>
        <v>14100</v>
      </c>
      <c r="P23" s="616">
        <v>4800</v>
      </c>
      <c r="Q23" s="616">
        <v>0</v>
      </c>
      <c r="R23" s="616">
        <v>0</v>
      </c>
      <c r="S23" s="616">
        <v>4800</v>
      </c>
    </row>
    <row r="24" spans="1:19" s="610" customFormat="1" ht="15" x14ac:dyDescent="0.25">
      <c r="A24" s="1638" t="s">
        <v>233</v>
      </c>
      <c r="B24" s="1638"/>
      <c r="C24" s="1638"/>
      <c r="D24" s="1638"/>
      <c r="E24" s="1638"/>
      <c r="F24" s="1638"/>
      <c r="G24" s="614"/>
      <c r="H24" s="614">
        <v>5000</v>
      </c>
      <c r="I24" s="614">
        <v>500</v>
      </c>
      <c r="J24" s="614"/>
      <c r="K24" s="615">
        <v>7000</v>
      </c>
      <c r="L24" s="615">
        <v>500</v>
      </c>
      <c r="M24" s="615"/>
      <c r="N24" s="615">
        <v>4000</v>
      </c>
      <c r="O24" s="616">
        <f t="shared" si="1"/>
        <v>11500</v>
      </c>
      <c r="P24" s="615">
        <v>3000</v>
      </c>
      <c r="Q24" s="615"/>
      <c r="R24" s="615"/>
      <c r="S24" s="616">
        <v>3000</v>
      </c>
    </row>
    <row r="25" spans="1:19" s="610" customFormat="1" ht="15" x14ac:dyDescent="0.25">
      <c r="A25" s="1638" t="s">
        <v>234</v>
      </c>
      <c r="B25" s="1638"/>
      <c r="C25" s="1638"/>
      <c r="D25" s="1638"/>
      <c r="E25" s="1638"/>
      <c r="F25" s="1638"/>
      <c r="G25" s="614"/>
      <c r="H25" s="614"/>
      <c r="I25" s="614"/>
      <c r="J25" s="614"/>
      <c r="K25" s="615">
        <v>1000</v>
      </c>
      <c r="L25" s="615"/>
      <c r="M25" s="615"/>
      <c r="N25" s="615"/>
      <c r="O25" s="616">
        <f t="shared" si="1"/>
        <v>1000</v>
      </c>
      <c r="P25" s="615">
        <v>600</v>
      </c>
      <c r="Q25" s="615"/>
      <c r="R25" s="615"/>
      <c r="S25" s="616">
        <v>600</v>
      </c>
    </row>
    <row r="26" spans="1:19" s="610" customFormat="1" ht="15" x14ac:dyDescent="0.25">
      <c r="A26" s="1638" t="s">
        <v>235</v>
      </c>
      <c r="B26" s="1638"/>
      <c r="C26" s="1638"/>
      <c r="D26" s="1638"/>
      <c r="E26" s="1638"/>
      <c r="F26" s="1638"/>
      <c r="G26" s="614">
        <v>5000</v>
      </c>
      <c r="H26" s="614"/>
      <c r="I26" s="614"/>
      <c r="J26" s="614"/>
      <c r="K26" s="615">
        <v>1600</v>
      </c>
      <c r="L26" s="615"/>
      <c r="M26" s="615"/>
      <c r="N26" s="615"/>
      <c r="O26" s="616">
        <f t="shared" si="1"/>
        <v>1600</v>
      </c>
      <c r="P26" s="615">
        <v>1200</v>
      </c>
      <c r="Q26" s="615"/>
      <c r="R26" s="615"/>
      <c r="S26" s="616">
        <v>1200</v>
      </c>
    </row>
    <row r="27" spans="1:19" ht="15.75" x14ac:dyDescent="0.25">
      <c r="A27" s="1650" t="s">
        <v>236</v>
      </c>
      <c r="B27" s="1650"/>
      <c r="C27" s="1650"/>
      <c r="D27" s="1650"/>
      <c r="E27" s="1650"/>
      <c r="F27" s="1650"/>
      <c r="G27" s="623">
        <v>3000</v>
      </c>
      <c r="H27" s="623"/>
      <c r="I27" s="624"/>
      <c r="J27" s="623"/>
      <c r="K27" s="625">
        <v>3000</v>
      </c>
      <c r="L27" s="626"/>
      <c r="M27" s="626"/>
      <c r="N27" s="625"/>
      <c r="O27" s="616">
        <f t="shared" si="1"/>
        <v>3000</v>
      </c>
      <c r="P27" s="625">
        <v>3000</v>
      </c>
      <c r="Q27" s="626"/>
      <c r="R27" s="625"/>
      <c r="S27" s="616">
        <v>3000</v>
      </c>
    </row>
    <row r="28" spans="1:19" x14ac:dyDescent="0.2">
      <c r="A28" s="627"/>
      <c r="B28" s="627"/>
      <c r="C28" s="627"/>
      <c r="D28" s="627"/>
      <c r="E28" s="627"/>
      <c r="F28" s="627"/>
      <c r="G28" s="628">
        <f t="shared" ref="G28:J28" si="2">SUM(G27+G23+G10)</f>
        <v>79300</v>
      </c>
      <c r="H28" s="629">
        <f t="shared" si="2"/>
        <v>27455</v>
      </c>
      <c r="I28" s="629">
        <f t="shared" si="2"/>
        <v>5500</v>
      </c>
      <c r="J28" s="629">
        <f t="shared" si="2"/>
        <v>23200</v>
      </c>
      <c r="K28" s="630">
        <f>SUM(K27+K23+K10)</f>
        <v>129200</v>
      </c>
      <c r="L28" s="630">
        <f t="shared" ref="L28:S28" si="3">SUM(L27+L23+L10)</f>
        <v>5700</v>
      </c>
      <c r="M28" s="630">
        <f t="shared" si="3"/>
        <v>23000</v>
      </c>
      <c r="N28" s="630">
        <f t="shared" si="3"/>
        <v>33000</v>
      </c>
      <c r="O28" s="630">
        <f t="shared" si="3"/>
        <v>190900</v>
      </c>
      <c r="P28" s="630">
        <f>SUM(P27+P23+P10)</f>
        <v>186000</v>
      </c>
      <c r="Q28" s="630">
        <f t="shared" si="3"/>
        <v>3800</v>
      </c>
      <c r="R28" s="630">
        <f t="shared" si="3"/>
        <v>61000</v>
      </c>
      <c r="S28" s="630">
        <f t="shared" si="3"/>
        <v>250800</v>
      </c>
    </row>
    <row r="29" spans="1:19" x14ac:dyDescent="0.2">
      <c r="A29" s="631" t="s">
        <v>237</v>
      </c>
      <c r="B29" s="631"/>
      <c r="C29" s="632"/>
      <c r="R29" s="633"/>
    </row>
    <row r="30" spans="1:19" x14ac:dyDescent="0.2">
      <c r="A30" s="634" t="s">
        <v>238</v>
      </c>
      <c r="B30" s="634"/>
      <c r="E30" s="635"/>
      <c r="F30" s="635"/>
    </row>
    <row r="31" spans="1:19" x14ac:dyDescent="0.2">
      <c r="A31" s="631" t="s">
        <v>239</v>
      </c>
      <c r="B31" s="634"/>
    </row>
  </sheetData>
  <mergeCells count="25">
    <mergeCell ref="A27:F27"/>
    <mergeCell ref="A21:F21"/>
    <mergeCell ref="A22:F22"/>
    <mergeCell ref="A23:F23"/>
    <mergeCell ref="A24:F24"/>
    <mergeCell ref="A25:F25"/>
    <mergeCell ref="A26:F26"/>
    <mergeCell ref="A20:F20"/>
    <mergeCell ref="P6:S8"/>
    <mergeCell ref="A10:F10"/>
    <mergeCell ref="A11:F11"/>
    <mergeCell ref="A12:F12"/>
    <mergeCell ref="A13:F13"/>
    <mergeCell ref="A14:F14"/>
    <mergeCell ref="K6:O8"/>
    <mergeCell ref="A15:F15"/>
    <mergeCell ref="A16:F16"/>
    <mergeCell ref="A17:F17"/>
    <mergeCell ref="A18:F18"/>
    <mergeCell ref="A19:F19"/>
    <mergeCell ref="A1:F1"/>
    <mergeCell ref="A3:F3"/>
    <mergeCell ref="A4:F4"/>
    <mergeCell ref="A6:F9"/>
    <mergeCell ref="G6:J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workbookViewId="0">
      <selection activeCell="L34" sqref="L34"/>
    </sheetView>
  </sheetViews>
  <sheetFormatPr defaultColWidth="8.85546875" defaultRowHeight="15.75" x14ac:dyDescent="0.25"/>
  <cols>
    <col min="1" max="1" width="5.140625" style="660" customWidth="1"/>
    <col min="2" max="2" width="43.28515625" style="661" customWidth="1"/>
    <col min="3" max="3" width="9.42578125" style="658" hidden="1" customWidth="1"/>
    <col min="4" max="4" width="12.85546875" style="658" hidden="1" customWidth="1"/>
    <col min="5" max="5" width="7.28515625" style="658" customWidth="1"/>
    <col min="6" max="6" width="12.140625" style="658" customWidth="1"/>
    <col min="7" max="7" width="13.140625" style="658" customWidth="1"/>
    <col min="8" max="8" width="10.42578125" style="658" customWidth="1"/>
    <col min="9" max="16384" width="8.85546875" style="659"/>
  </cols>
  <sheetData>
    <row r="1" spans="1:8" s="636" customFormat="1" ht="15.75" customHeight="1" x14ac:dyDescent="0.25">
      <c r="A1" s="1656"/>
      <c r="B1" s="1656"/>
      <c r="C1" s="1656"/>
      <c r="D1" s="1656"/>
      <c r="E1" s="1656"/>
      <c r="F1" s="976"/>
      <c r="G1" s="1657"/>
      <c r="H1" s="1657"/>
    </row>
    <row r="2" spans="1:8" s="636" customFormat="1" ht="15.75" customHeight="1" x14ac:dyDescent="0.25">
      <c r="A2" s="1658" t="s">
        <v>240</v>
      </c>
      <c r="B2" s="1658"/>
      <c r="C2" s="1658"/>
      <c r="D2" s="1658"/>
      <c r="E2" s="1658"/>
      <c r="F2" s="977"/>
      <c r="G2" s="1657"/>
      <c r="H2" s="1657"/>
    </row>
    <row r="3" spans="1:8" s="636" customFormat="1" ht="15.75" customHeight="1" x14ac:dyDescent="0.25">
      <c r="A3" s="1656" t="s">
        <v>241</v>
      </c>
      <c r="B3" s="1656"/>
      <c r="C3" s="1656"/>
      <c r="D3" s="1656"/>
      <c r="E3" s="1656"/>
      <c r="F3" s="976"/>
      <c r="G3" s="979"/>
      <c r="H3" s="980"/>
    </row>
    <row r="4" spans="1:8" s="637" customFormat="1" ht="21.6" customHeight="1" x14ac:dyDescent="0.25">
      <c r="A4" s="1659" t="s">
        <v>242</v>
      </c>
      <c r="B4" s="1659"/>
      <c r="C4" s="1659"/>
      <c r="D4" s="1659"/>
      <c r="E4" s="1659"/>
      <c r="F4" s="978"/>
      <c r="G4" s="978"/>
      <c r="H4" s="981"/>
    </row>
    <row r="5" spans="1:8" s="638" customFormat="1" ht="21.6" customHeight="1" x14ac:dyDescent="0.25">
      <c r="A5" s="1655" t="s">
        <v>243</v>
      </c>
      <c r="B5" s="1655"/>
      <c r="C5" s="1655" t="s">
        <v>244</v>
      </c>
      <c r="D5" s="1655"/>
      <c r="E5" s="1655"/>
      <c r="F5" s="1655"/>
      <c r="G5" s="1655"/>
      <c r="H5" s="1655"/>
    </row>
    <row r="6" spans="1:8" s="641" customFormat="1" ht="69.75" customHeight="1" x14ac:dyDescent="0.2">
      <c r="A6" s="1655"/>
      <c r="B6" s="1655"/>
      <c r="C6" s="639" t="s">
        <v>245</v>
      </c>
      <c r="D6" s="639" t="s">
        <v>246</v>
      </c>
      <c r="E6" s="640" t="s">
        <v>245</v>
      </c>
      <c r="F6" s="639" t="s">
        <v>247</v>
      </c>
      <c r="G6" s="982" t="s">
        <v>248</v>
      </c>
      <c r="H6" s="639" t="s">
        <v>249</v>
      </c>
    </row>
    <row r="7" spans="1:8" s="641" customFormat="1" ht="15" customHeight="1" x14ac:dyDescent="0.2">
      <c r="A7" s="983" t="s">
        <v>250</v>
      </c>
      <c r="B7" s="984" t="s">
        <v>251</v>
      </c>
      <c r="C7" s="982"/>
      <c r="D7" s="982"/>
      <c r="E7" s="985"/>
      <c r="F7" s="986">
        <f>SUM(F8:F21)</f>
        <v>25500</v>
      </c>
      <c r="G7" s="986">
        <f t="shared" ref="G7:H7" si="0">SUM(G8:G21)</f>
        <v>15500</v>
      </c>
      <c r="H7" s="987">
        <f t="shared" si="0"/>
        <v>10000</v>
      </c>
    </row>
    <row r="8" spans="1:8" s="641" customFormat="1" ht="13.9" customHeight="1" x14ac:dyDescent="0.2">
      <c r="A8" s="642"/>
      <c r="B8" s="643" t="s">
        <v>630</v>
      </c>
      <c r="C8" s="639"/>
      <c r="D8" s="639"/>
      <c r="E8" s="988"/>
      <c r="F8" s="989"/>
      <c r="G8" s="990"/>
      <c r="H8" s="644"/>
    </row>
    <row r="9" spans="1:8" s="641" customFormat="1" ht="14.45" customHeight="1" x14ac:dyDescent="0.2">
      <c r="A9" s="642"/>
      <c r="B9" s="991" t="s">
        <v>631</v>
      </c>
      <c r="C9" s="639"/>
      <c r="D9" s="639"/>
      <c r="E9" s="988">
        <v>1</v>
      </c>
      <c r="F9" s="989">
        <v>3000</v>
      </c>
      <c r="G9" s="990">
        <v>3000</v>
      </c>
      <c r="H9" s="644"/>
    </row>
    <row r="10" spans="1:8" s="641" customFormat="1" ht="13.9" customHeight="1" x14ac:dyDescent="0.2">
      <c r="A10" s="642"/>
      <c r="B10" s="991" t="s">
        <v>632</v>
      </c>
      <c r="C10" s="639"/>
      <c r="D10" s="639"/>
      <c r="E10" s="988">
        <v>1</v>
      </c>
      <c r="F10" s="989">
        <v>6000</v>
      </c>
      <c r="G10" s="990">
        <v>4000</v>
      </c>
      <c r="H10" s="644">
        <v>2000</v>
      </c>
    </row>
    <row r="11" spans="1:8" s="641" customFormat="1" ht="13.9" customHeight="1" x14ac:dyDescent="0.2">
      <c r="A11" s="642"/>
      <c r="B11" s="991" t="s">
        <v>633</v>
      </c>
      <c r="C11" s="639"/>
      <c r="D11" s="639"/>
      <c r="E11" s="988">
        <v>1</v>
      </c>
      <c r="F11" s="989">
        <v>2000</v>
      </c>
      <c r="G11" s="990">
        <v>2000</v>
      </c>
      <c r="H11" s="644"/>
    </row>
    <row r="12" spans="1:8" s="648" customFormat="1" ht="13.9" customHeight="1" x14ac:dyDescent="0.2">
      <c r="A12" s="642"/>
      <c r="B12" s="650" t="s">
        <v>634</v>
      </c>
      <c r="C12" s="642">
        <v>2</v>
      </c>
      <c r="D12" s="645">
        <v>2000</v>
      </c>
      <c r="E12" s="646"/>
      <c r="F12" s="989"/>
      <c r="G12" s="992"/>
      <c r="H12" s="647"/>
    </row>
    <row r="13" spans="1:8" s="648" customFormat="1" ht="26.45" customHeight="1" x14ac:dyDescent="0.2">
      <c r="A13" s="642"/>
      <c r="B13" s="993" t="s">
        <v>635</v>
      </c>
      <c r="C13" s="642"/>
      <c r="D13" s="645"/>
      <c r="E13" s="646">
        <v>4</v>
      </c>
      <c r="F13" s="989">
        <v>2400</v>
      </c>
      <c r="G13" s="992">
        <v>2400</v>
      </c>
      <c r="H13" s="647"/>
    </row>
    <row r="14" spans="1:8" s="648" customFormat="1" ht="35.450000000000003" customHeight="1" x14ac:dyDescent="0.2">
      <c r="A14" s="642"/>
      <c r="B14" s="993" t="s">
        <v>636</v>
      </c>
      <c r="C14" s="642"/>
      <c r="D14" s="645"/>
      <c r="E14" s="646">
        <v>4</v>
      </c>
      <c r="F14" s="989">
        <v>2000</v>
      </c>
      <c r="G14" s="992"/>
      <c r="H14" s="647">
        <v>2000</v>
      </c>
    </row>
    <row r="15" spans="1:8" s="648" customFormat="1" ht="30" customHeight="1" x14ac:dyDescent="0.2">
      <c r="A15" s="642"/>
      <c r="B15" s="993" t="s">
        <v>637</v>
      </c>
      <c r="C15" s="642"/>
      <c r="D15" s="645"/>
      <c r="E15" s="646">
        <v>2</v>
      </c>
      <c r="F15" s="989">
        <v>1300</v>
      </c>
      <c r="G15" s="992">
        <v>300</v>
      </c>
      <c r="H15" s="647">
        <v>1000</v>
      </c>
    </row>
    <row r="16" spans="1:8" s="648" customFormat="1" ht="12.6" customHeight="1" x14ac:dyDescent="0.2">
      <c r="A16" s="642"/>
      <c r="B16" s="993" t="s">
        <v>638</v>
      </c>
      <c r="C16" s="642"/>
      <c r="D16" s="645"/>
      <c r="E16" s="646">
        <v>2</v>
      </c>
      <c r="F16" s="989">
        <v>800</v>
      </c>
      <c r="G16" s="992">
        <v>800</v>
      </c>
      <c r="H16" s="647"/>
    </row>
    <row r="17" spans="1:8" s="648" customFormat="1" ht="13.9" customHeight="1" x14ac:dyDescent="0.2">
      <c r="A17" s="642"/>
      <c r="B17" s="993" t="s">
        <v>639</v>
      </c>
      <c r="C17" s="642"/>
      <c r="D17" s="645"/>
      <c r="E17" s="646">
        <v>5</v>
      </c>
      <c r="F17" s="989">
        <v>2000</v>
      </c>
      <c r="G17" s="992"/>
      <c r="H17" s="647">
        <v>2000</v>
      </c>
    </row>
    <row r="18" spans="1:8" s="649" customFormat="1" ht="12" customHeight="1" x14ac:dyDescent="0.2">
      <c r="A18" s="642"/>
      <c r="B18" s="642" t="s">
        <v>640</v>
      </c>
      <c r="C18" s="642">
        <v>1</v>
      </c>
      <c r="D18" s="645">
        <v>1000</v>
      </c>
      <c r="E18" s="646">
        <v>1</v>
      </c>
      <c r="F18" s="989">
        <f t="shared" ref="F18" si="1">SUM(G18:H18)</f>
        <v>1000</v>
      </c>
      <c r="G18" s="992">
        <v>1000</v>
      </c>
      <c r="H18" s="647"/>
    </row>
    <row r="19" spans="1:8" s="649" customFormat="1" ht="12.6" customHeight="1" x14ac:dyDescent="0.2">
      <c r="A19" s="642"/>
      <c r="B19" s="650" t="s">
        <v>641</v>
      </c>
      <c r="C19" s="642"/>
      <c r="D19" s="645"/>
      <c r="E19" s="646"/>
      <c r="F19" s="989"/>
      <c r="G19" s="992"/>
      <c r="H19" s="647"/>
    </row>
    <row r="20" spans="1:8" s="649" customFormat="1" ht="31.9" customHeight="1" x14ac:dyDescent="0.2">
      <c r="A20" s="642"/>
      <c r="B20" s="993" t="s">
        <v>642</v>
      </c>
      <c r="C20" s="642"/>
      <c r="D20" s="645"/>
      <c r="E20" s="646">
        <v>3</v>
      </c>
      <c r="F20" s="989">
        <v>1800</v>
      </c>
      <c r="G20" s="992">
        <v>1800</v>
      </c>
      <c r="H20" s="647"/>
    </row>
    <row r="21" spans="1:8" s="649" customFormat="1" ht="42.6" customHeight="1" x14ac:dyDescent="0.2">
      <c r="A21" s="642"/>
      <c r="B21" s="993" t="s">
        <v>643</v>
      </c>
      <c r="C21" s="642"/>
      <c r="D21" s="645"/>
      <c r="E21" s="646">
        <v>14</v>
      </c>
      <c r="F21" s="989">
        <v>3200</v>
      </c>
      <c r="G21" s="992">
        <v>200</v>
      </c>
      <c r="H21" s="647">
        <v>3000</v>
      </c>
    </row>
    <row r="22" spans="1:8" s="649" customFormat="1" ht="18.600000000000001" customHeight="1" x14ac:dyDescent="0.2">
      <c r="A22" s="994" t="s">
        <v>257</v>
      </c>
      <c r="B22" s="995" t="s">
        <v>258</v>
      </c>
      <c r="C22" s="996"/>
      <c r="D22" s="997"/>
      <c r="E22" s="998"/>
      <c r="F22" s="999">
        <f>SUM(F23:F41)</f>
        <v>61500</v>
      </c>
      <c r="G22" s="999">
        <f>SUM(G23:G41)</f>
        <v>47750</v>
      </c>
      <c r="H22" s="1000">
        <f>SUM(H23:H41)</f>
        <v>13750</v>
      </c>
    </row>
    <row r="23" spans="1:8" s="649" customFormat="1" ht="17.45" customHeight="1" x14ac:dyDescent="0.2">
      <c r="A23" s="642"/>
      <c r="B23" s="642" t="s">
        <v>644</v>
      </c>
      <c r="C23" s="642">
        <v>80</v>
      </c>
      <c r="D23" s="645">
        <v>18000</v>
      </c>
      <c r="E23" s="646"/>
      <c r="F23" s="1001"/>
      <c r="G23" s="992"/>
      <c r="H23" s="647"/>
    </row>
    <row r="24" spans="1:8" s="649" customFormat="1" ht="16.899999999999999" customHeight="1" x14ac:dyDescent="0.25">
      <c r="A24" s="642"/>
      <c r="B24" s="1002" t="s">
        <v>645</v>
      </c>
      <c r="C24" s="1003" t="s">
        <v>646</v>
      </c>
      <c r="D24" s="645"/>
      <c r="E24" s="1004">
        <v>13</v>
      </c>
      <c r="F24" s="1005">
        <v>4550</v>
      </c>
      <c r="G24" s="1006">
        <v>4550</v>
      </c>
      <c r="H24" s="647"/>
    </row>
    <row r="25" spans="1:8" s="649" customFormat="1" ht="13.9" customHeight="1" x14ac:dyDescent="0.25">
      <c r="A25" s="642"/>
      <c r="B25" s="1002" t="s">
        <v>647</v>
      </c>
      <c r="C25" s="1003"/>
      <c r="D25" s="645"/>
      <c r="E25" s="1004">
        <v>2</v>
      </c>
      <c r="F25" s="1005">
        <v>700</v>
      </c>
      <c r="G25" s="1006">
        <v>700</v>
      </c>
      <c r="H25" s="647"/>
    </row>
    <row r="26" spans="1:8" s="649" customFormat="1" ht="27" customHeight="1" x14ac:dyDescent="0.25">
      <c r="A26" s="642"/>
      <c r="B26" s="1002" t="s">
        <v>648</v>
      </c>
      <c r="C26" s="1003" t="s">
        <v>649</v>
      </c>
      <c r="D26" s="645"/>
      <c r="E26" s="1004">
        <v>3</v>
      </c>
      <c r="F26" s="1005">
        <v>900</v>
      </c>
      <c r="G26" s="1006">
        <v>900</v>
      </c>
      <c r="H26" s="647"/>
    </row>
    <row r="27" spans="1:8" s="649" customFormat="1" ht="14.45" customHeight="1" x14ac:dyDescent="0.25">
      <c r="A27" s="642"/>
      <c r="B27" s="1002" t="s">
        <v>650</v>
      </c>
      <c r="C27" s="1003" t="s">
        <v>651</v>
      </c>
      <c r="D27" s="645"/>
      <c r="E27" s="1004">
        <v>10</v>
      </c>
      <c r="F27" s="1005">
        <v>3000</v>
      </c>
      <c r="G27" s="1006">
        <v>3000</v>
      </c>
      <c r="H27" s="647"/>
    </row>
    <row r="28" spans="1:8" s="649" customFormat="1" ht="16.899999999999999" customHeight="1" x14ac:dyDescent="0.25">
      <c r="A28" s="642"/>
      <c r="B28" s="1002" t="s">
        <v>652</v>
      </c>
      <c r="C28" s="1003" t="s">
        <v>653</v>
      </c>
      <c r="D28" s="645"/>
      <c r="E28" s="1004">
        <v>10</v>
      </c>
      <c r="F28" s="1005">
        <v>2500</v>
      </c>
      <c r="G28" s="1006">
        <v>2500</v>
      </c>
      <c r="H28" s="647"/>
    </row>
    <row r="29" spans="1:8" s="649" customFormat="1" ht="13.9" customHeight="1" x14ac:dyDescent="0.25">
      <c r="A29" s="642"/>
      <c r="B29" s="1002" t="s">
        <v>654</v>
      </c>
      <c r="C29" s="1003" t="s">
        <v>655</v>
      </c>
      <c r="D29" s="645"/>
      <c r="E29" s="1004">
        <v>15</v>
      </c>
      <c r="F29" s="1005">
        <v>5000</v>
      </c>
      <c r="G29" s="1006">
        <v>5000</v>
      </c>
      <c r="H29" s="647"/>
    </row>
    <row r="30" spans="1:8" s="649" customFormat="1" ht="16.899999999999999" customHeight="1" x14ac:dyDescent="0.25">
      <c r="A30" s="642"/>
      <c r="B30" s="1002" t="s">
        <v>656</v>
      </c>
      <c r="C30" s="1003" t="s">
        <v>657</v>
      </c>
      <c r="D30" s="645"/>
      <c r="E30" s="1004">
        <v>8</v>
      </c>
      <c r="F30" s="1005">
        <v>800</v>
      </c>
      <c r="G30" s="1006">
        <v>800</v>
      </c>
      <c r="H30" s="647"/>
    </row>
    <row r="31" spans="1:8" s="649" customFormat="1" ht="16.149999999999999" customHeight="1" x14ac:dyDescent="0.25">
      <c r="A31" s="642"/>
      <c r="B31" s="1002" t="s">
        <v>658</v>
      </c>
      <c r="C31" s="1007" t="s">
        <v>659</v>
      </c>
      <c r="D31" s="645"/>
      <c r="E31" s="1008">
        <v>2</v>
      </c>
      <c r="F31" s="1009">
        <v>500</v>
      </c>
      <c r="G31" s="1010">
        <v>500</v>
      </c>
      <c r="H31" s="647"/>
    </row>
    <row r="32" spans="1:8" s="649" customFormat="1" ht="17.45" customHeight="1" x14ac:dyDescent="0.25">
      <c r="A32" s="642"/>
      <c r="B32" s="991" t="s">
        <v>660</v>
      </c>
      <c r="C32" s="1007"/>
      <c r="D32" s="645"/>
      <c r="E32" s="1008">
        <v>6</v>
      </c>
      <c r="F32" s="1009">
        <v>0</v>
      </c>
      <c r="G32" s="1010">
        <v>0</v>
      </c>
      <c r="H32" s="647"/>
    </row>
    <row r="33" spans="1:8" s="649" customFormat="1" ht="16.899999999999999" customHeight="1" x14ac:dyDescent="0.25">
      <c r="A33" s="642"/>
      <c r="B33" s="991" t="s">
        <v>632</v>
      </c>
      <c r="C33" s="1007"/>
      <c r="D33" s="645"/>
      <c r="E33" s="1008">
        <v>10</v>
      </c>
      <c r="F33" s="1009">
        <v>0</v>
      </c>
      <c r="G33" s="1010">
        <v>0</v>
      </c>
      <c r="H33" s="647"/>
    </row>
    <row r="34" spans="1:8" s="649" customFormat="1" ht="17.45" customHeight="1" x14ac:dyDescent="0.2">
      <c r="A34" s="642"/>
      <c r="B34" s="642" t="s">
        <v>661</v>
      </c>
      <c r="C34" s="642"/>
      <c r="D34" s="645"/>
      <c r="E34" s="1011"/>
      <c r="F34" s="1012"/>
      <c r="G34" s="1013"/>
      <c r="H34" s="647"/>
    </row>
    <row r="35" spans="1:8" s="649" customFormat="1" ht="13.15" customHeight="1" x14ac:dyDescent="0.25">
      <c r="A35" s="642"/>
      <c r="B35" s="1002" t="s">
        <v>662</v>
      </c>
      <c r="C35" s="1003" t="s">
        <v>663</v>
      </c>
      <c r="D35" s="645"/>
      <c r="E35" s="1004">
        <v>30</v>
      </c>
      <c r="F35" s="1012">
        <v>6000</v>
      </c>
      <c r="G35" s="1013">
        <v>6000</v>
      </c>
      <c r="H35" s="647"/>
    </row>
    <row r="36" spans="1:8" s="651" customFormat="1" ht="30" x14ac:dyDescent="0.2">
      <c r="A36" s="642"/>
      <c r="B36" s="642" t="s">
        <v>664</v>
      </c>
      <c r="C36" s="642">
        <v>10</v>
      </c>
      <c r="D36" s="645">
        <v>10000</v>
      </c>
      <c r="E36" s="646">
        <v>36</v>
      </c>
      <c r="F36" s="1001">
        <v>2100</v>
      </c>
      <c r="G36" s="992">
        <v>2100</v>
      </c>
      <c r="H36" s="647"/>
    </row>
    <row r="37" spans="1:8" s="649" customFormat="1" ht="14.45" customHeight="1" x14ac:dyDescent="0.25">
      <c r="A37" s="642"/>
      <c r="B37" s="1002" t="s">
        <v>665</v>
      </c>
      <c r="C37" s="1003" t="s">
        <v>666</v>
      </c>
      <c r="D37" s="645"/>
      <c r="E37" s="1004">
        <v>15</v>
      </c>
      <c r="F37" s="1005">
        <v>500</v>
      </c>
      <c r="G37" s="1013">
        <v>500</v>
      </c>
      <c r="H37" s="647"/>
    </row>
    <row r="38" spans="1:8" s="652" customFormat="1" ht="16.899999999999999" customHeight="1" x14ac:dyDescent="0.2">
      <c r="A38" s="642"/>
      <c r="B38" s="642" t="s">
        <v>667</v>
      </c>
      <c r="C38" s="642">
        <v>220</v>
      </c>
      <c r="D38" s="645">
        <v>22000</v>
      </c>
      <c r="E38" s="646">
        <v>150</v>
      </c>
      <c r="F38" s="1001">
        <v>18750</v>
      </c>
      <c r="G38" s="992">
        <v>5000</v>
      </c>
      <c r="H38" s="647">
        <v>13750</v>
      </c>
    </row>
    <row r="39" spans="1:8" s="648" customFormat="1" ht="18.600000000000001" customHeight="1" x14ac:dyDescent="0.2">
      <c r="A39" s="642"/>
      <c r="B39" s="653" t="s">
        <v>668</v>
      </c>
      <c r="C39" s="642"/>
      <c r="D39" s="645"/>
      <c r="E39" s="646">
        <v>130</v>
      </c>
      <c r="F39" s="1001">
        <v>9750</v>
      </c>
      <c r="G39" s="992">
        <v>9750</v>
      </c>
      <c r="H39" s="647"/>
    </row>
    <row r="40" spans="1:8" s="648" customFormat="1" ht="16.350000000000001" customHeight="1" x14ac:dyDescent="0.2">
      <c r="A40" s="642"/>
      <c r="B40" s="642" t="s">
        <v>259</v>
      </c>
      <c r="C40" s="642">
        <v>220</v>
      </c>
      <c r="D40" s="645">
        <v>6600</v>
      </c>
      <c r="E40" s="646">
        <v>150</v>
      </c>
      <c r="F40" s="1001">
        <v>4500</v>
      </c>
      <c r="G40" s="992">
        <v>4500</v>
      </c>
      <c r="H40" s="647"/>
    </row>
    <row r="41" spans="1:8" s="648" customFormat="1" ht="16.350000000000001" customHeight="1" x14ac:dyDescent="0.2">
      <c r="A41" s="642"/>
      <c r="B41" s="642" t="s">
        <v>669</v>
      </c>
      <c r="C41" s="642"/>
      <c r="D41" s="645"/>
      <c r="E41" s="646">
        <v>130</v>
      </c>
      <c r="F41" s="1001">
        <v>1950</v>
      </c>
      <c r="G41" s="992">
        <v>1950</v>
      </c>
      <c r="H41" s="647"/>
    </row>
    <row r="42" spans="1:8" s="649" customFormat="1" ht="16.350000000000001" customHeight="1" x14ac:dyDescent="0.2">
      <c r="A42" s="994" t="s">
        <v>257</v>
      </c>
      <c r="B42" s="995" t="s">
        <v>260</v>
      </c>
      <c r="C42" s="996"/>
      <c r="D42" s="997"/>
      <c r="E42" s="998"/>
      <c r="F42" s="999">
        <f>SUM(F43:F47)</f>
        <v>27700</v>
      </c>
      <c r="G42" s="999">
        <f>SUM(G43:G47)</f>
        <v>9900</v>
      </c>
      <c r="H42" s="1000">
        <f>SUM(H43:H47)</f>
        <v>17800</v>
      </c>
    </row>
    <row r="43" spans="1:8" s="648" customFormat="1" ht="26.45" customHeight="1" x14ac:dyDescent="0.2">
      <c r="A43" s="642"/>
      <c r="B43" s="642" t="s">
        <v>261</v>
      </c>
      <c r="C43" s="642">
        <v>1</v>
      </c>
      <c r="D43" s="645">
        <v>10000</v>
      </c>
      <c r="E43" s="646">
        <v>1</v>
      </c>
      <c r="F43" s="1001">
        <v>16000</v>
      </c>
      <c r="G43" s="992">
        <v>4000</v>
      </c>
      <c r="H43" s="647">
        <v>12000</v>
      </c>
    </row>
    <row r="44" spans="1:8" s="649" customFormat="1" ht="15" customHeight="1" x14ac:dyDescent="0.2">
      <c r="A44" s="1014"/>
      <c r="B44" s="642" t="s">
        <v>670</v>
      </c>
      <c r="C44" s="642"/>
      <c r="D44" s="645"/>
      <c r="E44" s="646">
        <v>5</v>
      </c>
      <c r="F44" s="989">
        <v>4000</v>
      </c>
      <c r="G44" s="992">
        <v>400</v>
      </c>
      <c r="H44" s="647">
        <v>3600</v>
      </c>
    </row>
    <row r="45" spans="1:8" s="648" customFormat="1" ht="15" customHeight="1" x14ac:dyDescent="0.2">
      <c r="A45" s="642"/>
      <c r="B45" s="642" t="s">
        <v>671</v>
      </c>
      <c r="C45" s="642">
        <v>4</v>
      </c>
      <c r="D45" s="645">
        <v>2000</v>
      </c>
      <c r="E45" s="646">
        <v>2</v>
      </c>
      <c r="F45" s="1001">
        <v>4000</v>
      </c>
      <c r="G45" s="992">
        <v>3000</v>
      </c>
      <c r="H45" s="647">
        <v>1000</v>
      </c>
    </row>
    <row r="46" spans="1:8" s="648" customFormat="1" ht="16.350000000000001" customHeight="1" x14ac:dyDescent="0.2">
      <c r="A46" s="642"/>
      <c r="B46" s="642" t="s">
        <v>262</v>
      </c>
      <c r="C46" s="642">
        <v>4</v>
      </c>
      <c r="D46" s="645">
        <v>2500</v>
      </c>
      <c r="E46" s="646">
        <v>4</v>
      </c>
      <c r="F46" s="1001">
        <v>2500</v>
      </c>
      <c r="G46" s="992">
        <v>2500</v>
      </c>
      <c r="H46" s="647"/>
    </row>
    <row r="47" spans="1:8" s="648" customFormat="1" ht="28.15" customHeight="1" x14ac:dyDescent="0.2">
      <c r="A47" s="642"/>
      <c r="B47" s="642" t="s">
        <v>672</v>
      </c>
      <c r="C47" s="642">
        <v>12</v>
      </c>
      <c r="D47" s="645">
        <v>600</v>
      </c>
      <c r="E47" s="646">
        <v>6</v>
      </c>
      <c r="F47" s="1001">
        <v>1200</v>
      </c>
      <c r="G47" s="992"/>
      <c r="H47" s="647">
        <v>1200</v>
      </c>
    </row>
    <row r="48" spans="1:8" s="648" customFormat="1" ht="16.350000000000001" customHeight="1" x14ac:dyDescent="0.2">
      <c r="A48" s="994" t="s">
        <v>263</v>
      </c>
      <c r="B48" s="995" t="s">
        <v>264</v>
      </c>
      <c r="C48" s="996"/>
      <c r="D48" s="997"/>
      <c r="E48" s="1015"/>
      <c r="F48" s="999">
        <f>SUM(F49:F65)</f>
        <v>10150</v>
      </c>
      <c r="G48" s="999">
        <f>SUM(G49:G65)</f>
        <v>8550</v>
      </c>
      <c r="H48" s="1000">
        <f>SUM(H49:H65)</f>
        <v>1600</v>
      </c>
    </row>
    <row r="49" spans="1:8" s="648" customFormat="1" ht="38.450000000000003" customHeight="1" x14ac:dyDescent="0.2">
      <c r="A49" s="642"/>
      <c r="B49" s="642" t="s">
        <v>673</v>
      </c>
      <c r="C49" s="642"/>
      <c r="D49" s="645">
        <v>10000</v>
      </c>
      <c r="E49" s="646"/>
      <c r="F49" s="1001">
        <v>1600</v>
      </c>
      <c r="G49" s="992"/>
      <c r="H49" s="647">
        <v>1600</v>
      </c>
    </row>
    <row r="50" spans="1:8" s="648" customFormat="1" ht="13.7" customHeight="1" x14ac:dyDescent="0.2">
      <c r="A50" s="642"/>
      <c r="B50" s="642" t="s">
        <v>265</v>
      </c>
      <c r="C50" s="642"/>
      <c r="D50" s="645"/>
      <c r="E50" s="646">
        <v>5</v>
      </c>
      <c r="F50" s="1001">
        <v>1000</v>
      </c>
      <c r="G50" s="992">
        <v>1000</v>
      </c>
      <c r="H50" s="647"/>
    </row>
    <row r="51" spans="1:8" s="648" customFormat="1" ht="15" customHeight="1" x14ac:dyDescent="0.2">
      <c r="A51" s="642"/>
      <c r="B51" s="642" t="s">
        <v>674</v>
      </c>
      <c r="C51" s="642"/>
      <c r="D51" s="645"/>
      <c r="E51" s="646"/>
      <c r="F51" s="1001"/>
      <c r="G51" s="992"/>
      <c r="H51" s="647"/>
    </row>
    <row r="52" spans="1:8" s="648" customFormat="1" ht="13.9" customHeight="1" x14ac:dyDescent="0.2">
      <c r="A52" s="642"/>
      <c r="B52" s="993" t="s">
        <v>675</v>
      </c>
      <c r="C52" s="642"/>
      <c r="D52" s="645"/>
      <c r="E52" s="646">
        <v>30</v>
      </c>
      <c r="F52" s="1001">
        <v>90</v>
      </c>
      <c r="G52" s="1016">
        <v>90</v>
      </c>
      <c r="H52" s="647"/>
    </row>
    <row r="53" spans="1:8" s="648" customFormat="1" ht="13.9" customHeight="1" x14ac:dyDescent="0.2">
      <c r="A53" s="642"/>
      <c r="B53" s="993" t="s">
        <v>676</v>
      </c>
      <c r="C53" s="642"/>
      <c r="D53" s="645"/>
      <c r="E53" s="646">
        <v>400</v>
      </c>
      <c r="F53" s="1001">
        <v>230</v>
      </c>
      <c r="G53" s="1016">
        <v>230</v>
      </c>
      <c r="H53" s="647"/>
    </row>
    <row r="54" spans="1:8" s="648" customFormat="1" ht="13.9" customHeight="1" x14ac:dyDescent="0.2">
      <c r="A54" s="642"/>
      <c r="B54" s="993" t="s">
        <v>677</v>
      </c>
      <c r="C54" s="642"/>
      <c r="D54" s="645"/>
      <c r="E54" s="646">
        <v>5000</v>
      </c>
      <c r="F54" s="1001">
        <v>400</v>
      </c>
      <c r="G54" s="1016">
        <v>400</v>
      </c>
      <c r="H54" s="647"/>
    </row>
    <row r="55" spans="1:8" s="648" customFormat="1" ht="13.9" customHeight="1" x14ac:dyDescent="0.2">
      <c r="A55" s="642"/>
      <c r="B55" s="993" t="s">
        <v>678</v>
      </c>
      <c r="C55" s="642"/>
      <c r="D55" s="645"/>
      <c r="E55" s="646">
        <v>2000</v>
      </c>
      <c r="F55" s="1001">
        <v>160</v>
      </c>
      <c r="G55" s="1016">
        <v>160</v>
      </c>
      <c r="H55" s="647"/>
    </row>
    <row r="56" spans="1:8" s="648" customFormat="1" ht="13.9" customHeight="1" x14ac:dyDescent="0.2">
      <c r="A56" s="642"/>
      <c r="B56" s="993" t="s">
        <v>679</v>
      </c>
      <c r="C56" s="642"/>
      <c r="D56" s="645"/>
      <c r="E56" s="646">
        <v>100</v>
      </c>
      <c r="F56" s="1001">
        <v>30</v>
      </c>
      <c r="G56" s="1016">
        <v>30</v>
      </c>
      <c r="H56" s="647"/>
    </row>
    <row r="57" spans="1:8" s="648" customFormat="1" ht="13.9" customHeight="1" x14ac:dyDescent="0.2">
      <c r="A57" s="642"/>
      <c r="B57" s="993" t="s">
        <v>680</v>
      </c>
      <c r="C57" s="642"/>
      <c r="D57" s="645"/>
      <c r="E57" s="646">
        <v>20</v>
      </c>
      <c r="F57" s="1001">
        <v>60</v>
      </c>
      <c r="G57" s="1016">
        <v>60</v>
      </c>
      <c r="H57" s="647"/>
    </row>
    <row r="58" spans="1:8" s="648" customFormat="1" ht="13.9" customHeight="1" x14ac:dyDescent="0.2">
      <c r="A58" s="642"/>
      <c r="B58" s="993" t="s">
        <v>681</v>
      </c>
      <c r="C58" s="642"/>
      <c r="D58" s="645"/>
      <c r="E58" s="646">
        <v>10</v>
      </c>
      <c r="F58" s="1001">
        <v>30</v>
      </c>
      <c r="G58" s="1016">
        <v>30</v>
      </c>
      <c r="H58" s="647"/>
    </row>
    <row r="59" spans="1:8" s="648" customFormat="1" ht="13.9" customHeight="1" x14ac:dyDescent="0.2">
      <c r="A59" s="642"/>
      <c r="B59" s="993" t="s">
        <v>682</v>
      </c>
      <c r="C59" s="642"/>
      <c r="D59" s="645"/>
      <c r="E59" s="646">
        <v>10</v>
      </c>
      <c r="F59" s="1001">
        <v>200</v>
      </c>
      <c r="G59" s="1016">
        <v>200</v>
      </c>
      <c r="H59" s="647"/>
    </row>
    <row r="60" spans="1:8" s="648" customFormat="1" ht="15.6" customHeight="1" x14ac:dyDescent="0.2">
      <c r="A60" s="642"/>
      <c r="B60" s="653" t="s">
        <v>683</v>
      </c>
      <c r="C60" s="642"/>
      <c r="D60" s="645"/>
      <c r="E60" s="646">
        <v>2</v>
      </c>
      <c r="F60" s="1001">
        <v>750</v>
      </c>
      <c r="G60" s="1016">
        <v>750</v>
      </c>
      <c r="H60" s="647"/>
    </row>
    <row r="61" spans="1:8" s="648" customFormat="1" ht="15.6" customHeight="1" x14ac:dyDescent="0.2">
      <c r="A61" s="642"/>
      <c r="B61" s="653" t="s">
        <v>684</v>
      </c>
      <c r="C61" s="642"/>
      <c r="D61" s="645"/>
      <c r="E61" s="646"/>
      <c r="F61" s="1001">
        <v>200</v>
      </c>
      <c r="G61" s="1016">
        <v>200</v>
      </c>
      <c r="H61" s="647"/>
    </row>
    <row r="62" spans="1:8" s="648" customFormat="1" ht="15.6" customHeight="1" x14ac:dyDescent="0.2">
      <c r="A62" s="642"/>
      <c r="B62" s="653" t="s">
        <v>267</v>
      </c>
      <c r="C62" s="642"/>
      <c r="D62" s="645"/>
      <c r="E62" s="646"/>
      <c r="F62" s="1001">
        <v>1500</v>
      </c>
      <c r="G62" s="1016">
        <v>1500</v>
      </c>
      <c r="H62" s="647"/>
    </row>
    <row r="63" spans="1:8" s="648" customFormat="1" ht="15" customHeight="1" x14ac:dyDescent="0.2">
      <c r="A63" s="642"/>
      <c r="B63" s="653" t="s">
        <v>266</v>
      </c>
      <c r="C63" s="642"/>
      <c r="D63" s="645"/>
      <c r="E63" s="646"/>
      <c r="F63" s="1001">
        <v>1100</v>
      </c>
      <c r="G63" s="992">
        <v>1100</v>
      </c>
      <c r="H63" s="647"/>
    </row>
    <row r="64" spans="1:8" s="648" customFormat="1" ht="15" customHeight="1" x14ac:dyDescent="0.2">
      <c r="A64" s="642"/>
      <c r="B64" s="642" t="s">
        <v>268</v>
      </c>
      <c r="C64" s="642"/>
      <c r="D64" s="645">
        <v>2200</v>
      </c>
      <c r="E64" s="646"/>
      <c r="F64" s="1001">
        <v>2000</v>
      </c>
      <c r="G64" s="992">
        <v>2000</v>
      </c>
      <c r="H64" s="647"/>
    </row>
    <row r="65" spans="1:8" s="648" customFormat="1" ht="15" customHeight="1" x14ac:dyDescent="0.2">
      <c r="A65" s="642"/>
      <c r="B65" s="642" t="s">
        <v>269</v>
      </c>
      <c r="C65" s="642"/>
      <c r="D65" s="645"/>
      <c r="E65" s="646"/>
      <c r="F65" s="1001">
        <v>800</v>
      </c>
      <c r="G65" s="992">
        <v>800</v>
      </c>
      <c r="H65" s="647"/>
    </row>
    <row r="66" spans="1:8" s="648" customFormat="1" ht="15" customHeight="1" x14ac:dyDescent="0.2">
      <c r="A66" s="994" t="s">
        <v>270</v>
      </c>
      <c r="B66" s="995" t="s">
        <v>271</v>
      </c>
      <c r="C66" s="996"/>
      <c r="D66" s="997"/>
      <c r="E66" s="998"/>
      <c r="F66" s="999">
        <f>SUM(F67:F69)</f>
        <v>3300</v>
      </c>
      <c r="G66" s="999">
        <f>SUM(G67:G69)</f>
        <v>3300</v>
      </c>
      <c r="H66" s="1000">
        <f t="shared" ref="H66" si="2">SUM(H67:H69)</f>
        <v>0</v>
      </c>
    </row>
    <row r="67" spans="1:8" s="648" customFormat="1" ht="14.45" customHeight="1" x14ac:dyDescent="0.2">
      <c r="A67" s="642"/>
      <c r="B67" s="642" t="s">
        <v>685</v>
      </c>
      <c r="C67" s="642">
        <v>1</v>
      </c>
      <c r="D67" s="645">
        <v>500</v>
      </c>
      <c r="E67" s="646">
        <v>1</v>
      </c>
      <c r="F67" s="1001">
        <v>500</v>
      </c>
      <c r="G67" s="992">
        <v>500</v>
      </c>
      <c r="H67" s="647"/>
    </row>
    <row r="68" spans="1:8" s="648" customFormat="1" ht="14.45" customHeight="1" x14ac:dyDescent="0.2">
      <c r="A68" s="642"/>
      <c r="B68" s="642" t="s">
        <v>272</v>
      </c>
      <c r="C68" s="642">
        <v>1</v>
      </c>
      <c r="D68" s="645">
        <v>1000</v>
      </c>
      <c r="E68" s="646">
        <v>1</v>
      </c>
      <c r="F68" s="1001">
        <v>1800</v>
      </c>
      <c r="G68" s="992">
        <v>1800</v>
      </c>
      <c r="H68" s="647"/>
    </row>
    <row r="69" spans="1:8" s="648" customFormat="1" ht="29.45" customHeight="1" x14ac:dyDescent="0.2">
      <c r="A69" s="642"/>
      <c r="B69" s="642" t="s">
        <v>686</v>
      </c>
      <c r="C69" s="642"/>
      <c r="D69" s="645">
        <v>1300</v>
      </c>
      <c r="E69" s="646"/>
      <c r="F69" s="1001">
        <v>1000</v>
      </c>
      <c r="G69" s="992">
        <v>1000</v>
      </c>
      <c r="H69" s="647"/>
    </row>
    <row r="70" spans="1:8" s="657" customFormat="1" ht="18.75" customHeight="1" thickBot="1" x14ac:dyDescent="0.25">
      <c r="A70" s="1652"/>
      <c r="B70" s="1653"/>
      <c r="C70" s="654"/>
      <c r="D70" s="655">
        <f>SUM(D12:D69)</f>
        <v>89700</v>
      </c>
      <c r="E70" s="656" t="s">
        <v>23</v>
      </c>
      <c r="F70" s="1017">
        <f>SUM(F7+F22+F42+F48+F66)</f>
        <v>128150</v>
      </c>
      <c r="G70" s="1018">
        <f>SUM(G7+G22+G42+G48+G66)</f>
        <v>85000</v>
      </c>
      <c r="H70" s="656">
        <f>SUM(H7+H22+H42+H48+H66)</f>
        <v>43150</v>
      </c>
    </row>
    <row r="71" spans="1:8" x14ac:dyDescent="0.25">
      <c r="A71" s="1019" t="s">
        <v>237</v>
      </c>
      <c r="B71" s="1019"/>
      <c r="C71" s="1020"/>
    </row>
    <row r="72" spans="1:8" x14ac:dyDescent="0.25">
      <c r="A72" s="1021" t="s">
        <v>238</v>
      </c>
      <c r="B72" s="1021"/>
      <c r="C72" s="1022"/>
      <c r="D72" s="1022"/>
    </row>
    <row r="73" spans="1:8" x14ac:dyDescent="0.25">
      <c r="A73" s="1654" t="s">
        <v>687</v>
      </c>
      <c r="B73" s="1654"/>
      <c r="C73" s="1022"/>
      <c r="D73" s="1022"/>
    </row>
  </sheetData>
  <mergeCells count="10">
    <mergeCell ref="A70:B70"/>
    <mergeCell ref="A73:B73"/>
    <mergeCell ref="A5:B6"/>
    <mergeCell ref="C5:H5"/>
    <mergeCell ref="A1:E1"/>
    <mergeCell ref="G1:H1"/>
    <mergeCell ref="A2:E2"/>
    <mergeCell ref="G2:H2"/>
    <mergeCell ref="A3:E3"/>
    <mergeCell ref="A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40" sqref="J40"/>
    </sheetView>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activeCell="K27" sqref="K27"/>
    </sheetView>
  </sheetViews>
  <sheetFormatPr defaultColWidth="9.140625" defaultRowHeight="12.75" x14ac:dyDescent="0.2"/>
  <cols>
    <col min="1" max="3" width="20.42578125" style="663" customWidth="1"/>
    <col min="4" max="16384" width="9.140625" style="663"/>
  </cols>
  <sheetData>
    <row r="1" spans="1:7" x14ac:dyDescent="0.2">
      <c r="A1" s="631"/>
      <c r="B1" s="631"/>
      <c r="C1" s="631"/>
      <c r="D1" s="662" t="s">
        <v>206</v>
      </c>
      <c r="E1" s="662"/>
    </row>
    <row r="2" spans="1:7" x14ac:dyDescent="0.2">
      <c r="A2" s="631"/>
      <c r="B2" s="631"/>
      <c r="C2" s="631"/>
      <c r="D2" s="662" t="s">
        <v>207</v>
      </c>
      <c r="E2" s="662" t="s">
        <v>208</v>
      </c>
    </row>
    <row r="3" spans="1:7" ht="15.75" x14ac:dyDescent="0.2">
      <c r="A3" s="631"/>
      <c r="B3" s="631"/>
      <c r="C3" s="631"/>
      <c r="D3" s="605"/>
      <c r="E3" s="606"/>
      <c r="F3" s="664"/>
      <c r="G3" s="664"/>
    </row>
    <row r="4" spans="1:7" ht="15.75" x14ac:dyDescent="0.2">
      <c r="A4" s="631"/>
      <c r="B4" s="631"/>
      <c r="C4" s="631"/>
      <c r="D4" s="665"/>
      <c r="E4" s="666"/>
    </row>
    <row r="5" spans="1:7" ht="15.75" x14ac:dyDescent="0.25">
      <c r="A5" s="1661" t="s">
        <v>274</v>
      </c>
      <c r="B5" s="1661"/>
      <c r="C5" s="1661"/>
    </row>
    <row r="6" spans="1:7" ht="15" x14ac:dyDescent="0.25">
      <c r="A6" s="1662" t="s">
        <v>275</v>
      </c>
      <c r="B6" s="1662"/>
      <c r="C6" s="1662"/>
    </row>
    <row r="7" spans="1:7" ht="15" x14ac:dyDescent="0.25">
      <c r="A7" s="667"/>
      <c r="B7" s="667"/>
      <c r="C7" s="667"/>
    </row>
    <row r="8" spans="1:7" ht="15.75" x14ac:dyDescent="0.2">
      <c r="A8" s="1663" t="s">
        <v>209</v>
      </c>
      <c r="B8" s="1663"/>
      <c r="C8" s="1663"/>
    </row>
    <row r="9" spans="1:7" ht="15" x14ac:dyDescent="0.2">
      <c r="A9" s="1664"/>
      <c r="B9" s="1664"/>
      <c r="C9" s="1664"/>
    </row>
    <row r="10" spans="1:7" ht="14.25" x14ac:dyDescent="0.2">
      <c r="A10" s="1665" t="s">
        <v>276</v>
      </c>
      <c r="B10" s="1665"/>
      <c r="C10" s="1665"/>
      <c r="D10" s="1660" t="s">
        <v>277</v>
      </c>
      <c r="E10" s="1660"/>
      <c r="F10" s="1660"/>
      <c r="G10" s="1660"/>
    </row>
    <row r="11" spans="1:7" ht="57" x14ac:dyDescent="0.2">
      <c r="A11" s="1665"/>
      <c r="B11" s="1665"/>
      <c r="C11" s="1665"/>
      <c r="D11" s="668" t="s">
        <v>278</v>
      </c>
      <c r="E11" s="669" t="s">
        <v>279</v>
      </c>
      <c r="F11" s="668" t="s">
        <v>280</v>
      </c>
      <c r="G11" s="670" t="s">
        <v>281</v>
      </c>
    </row>
    <row r="12" spans="1:7" ht="14.25" x14ac:dyDescent="0.2">
      <c r="A12" s="1667" t="s">
        <v>282</v>
      </c>
      <c r="B12" s="1667"/>
      <c r="C12" s="1667"/>
      <c r="D12" s="671">
        <f>SUM(D13:D17)</f>
        <v>3900</v>
      </c>
      <c r="E12" s="671"/>
      <c r="F12" s="671">
        <f>SUM(F13:F17)</f>
        <v>0</v>
      </c>
      <c r="G12" s="671">
        <f>SUM(G13:G17)</f>
        <v>3900</v>
      </c>
    </row>
    <row r="13" spans="1:7" ht="15" x14ac:dyDescent="0.2">
      <c r="A13" s="1666" t="s">
        <v>283</v>
      </c>
      <c r="B13" s="1666"/>
      <c r="C13" s="1666"/>
      <c r="D13" s="672">
        <v>1800</v>
      </c>
      <c r="E13" s="672"/>
      <c r="F13" s="672"/>
      <c r="G13" s="672">
        <f t="shared" ref="G13:G18" si="0">SUM(D13:F13)</f>
        <v>1800</v>
      </c>
    </row>
    <row r="14" spans="1:7" ht="15" x14ac:dyDescent="0.2">
      <c r="A14" s="1666" t="s">
        <v>284</v>
      </c>
      <c r="B14" s="1666"/>
      <c r="C14" s="1666"/>
      <c r="D14" s="672">
        <v>1500</v>
      </c>
      <c r="E14" s="672"/>
      <c r="F14" s="672"/>
      <c r="G14" s="672">
        <f t="shared" si="0"/>
        <v>1500</v>
      </c>
    </row>
    <row r="15" spans="1:7" ht="15" x14ac:dyDescent="0.2">
      <c r="A15" s="1666" t="s">
        <v>285</v>
      </c>
      <c r="B15" s="1666"/>
      <c r="C15" s="1666"/>
      <c r="D15" s="672">
        <v>100</v>
      </c>
      <c r="E15" s="672"/>
      <c r="F15" s="672"/>
      <c r="G15" s="672">
        <f t="shared" si="0"/>
        <v>100</v>
      </c>
    </row>
    <row r="16" spans="1:7" ht="15" x14ac:dyDescent="0.2">
      <c r="A16" s="1666" t="s">
        <v>286</v>
      </c>
      <c r="B16" s="1666"/>
      <c r="C16" s="1666"/>
      <c r="D16" s="672">
        <v>300</v>
      </c>
      <c r="E16" s="672"/>
      <c r="F16" s="672"/>
      <c r="G16" s="672">
        <f t="shared" si="0"/>
        <v>300</v>
      </c>
    </row>
    <row r="17" spans="1:7" ht="15" x14ac:dyDescent="0.2">
      <c r="A17" s="1666" t="s">
        <v>287</v>
      </c>
      <c r="B17" s="1666"/>
      <c r="C17" s="1666"/>
      <c r="D17" s="672">
        <v>200</v>
      </c>
      <c r="E17" s="673"/>
      <c r="F17" s="673"/>
      <c r="G17" s="672">
        <f t="shared" si="0"/>
        <v>200</v>
      </c>
    </row>
    <row r="18" spans="1:7" ht="14.25" x14ac:dyDescent="0.2">
      <c r="A18" s="1667" t="s">
        <v>288</v>
      </c>
      <c r="B18" s="1667"/>
      <c r="C18" s="1667"/>
      <c r="D18" s="671">
        <v>300</v>
      </c>
      <c r="E18" s="671"/>
      <c r="F18" s="671"/>
      <c r="G18" s="671">
        <f t="shared" si="0"/>
        <v>300</v>
      </c>
    </row>
    <row r="19" spans="1:7" ht="14.25" x14ac:dyDescent="0.2">
      <c r="A19" s="1667" t="s">
        <v>289</v>
      </c>
      <c r="B19" s="1667"/>
      <c r="C19" s="1667"/>
      <c r="D19" s="671">
        <f>SUM(D20:D23)</f>
        <v>700</v>
      </c>
      <c r="E19" s="671"/>
      <c r="F19" s="671"/>
      <c r="G19" s="671">
        <f>SUM(G20:G23)</f>
        <v>700</v>
      </c>
    </row>
    <row r="20" spans="1:7" s="674" customFormat="1" ht="18.75" x14ac:dyDescent="0.2">
      <c r="A20" s="1666" t="s">
        <v>290</v>
      </c>
      <c r="B20" s="1666"/>
      <c r="C20" s="1666"/>
      <c r="D20" s="672">
        <v>300</v>
      </c>
      <c r="E20" s="672"/>
      <c r="F20" s="672"/>
      <c r="G20" s="672">
        <f t="shared" ref="G20:G27" si="1">SUM(D20:F20)</f>
        <v>300</v>
      </c>
    </row>
    <row r="21" spans="1:7" s="674" customFormat="1" ht="18.75" x14ac:dyDescent="0.2">
      <c r="A21" s="1666" t="s">
        <v>291</v>
      </c>
      <c r="B21" s="1666"/>
      <c r="C21" s="1666"/>
      <c r="D21" s="672">
        <v>100</v>
      </c>
      <c r="E21" s="672"/>
      <c r="F21" s="672"/>
      <c r="G21" s="672">
        <f t="shared" si="1"/>
        <v>100</v>
      </c>
    </row>
    <row r="22" spans="1:7" s="674" customFormat="1" ht="18.75" x14ac:dyDescent="0.2">
      <c r="A22" s="1666" t="s">
        <v>292</v>
      </c>
      <c r="B22" s="1666"/>
      <c r="C22" s="1666"/>
      <c r="D22" s="672">
        <v>100</v>
      </c>
      <c r="E22" s="672"/>
      <c r="F22" s="672"/>
      <c r="G22" s="672">
        <f t="shared" si="1"/>
        <v>100</v>
      </c>
    </row>
    <row r="23" spans="1:7" s="674" customFormat="1" ht="18.75" x14ac:dyDescent="0.2">
      <c r="A23" s="1666" t="s">
        <v>293</v>
      </c>
      <c r="B23" s="1666"/>
      <c r="C23" s="1666"/>
      <c r="D23" s="672">
        <v>200</v>
      </c>
      <c r="E23" s="672"/>
      <c r="F23" s="672"/>
      <c r="G23" s="672">
        <f t="shared" si="1"/>
        <v>200</v>
      </c>
    </row>
    <row r="24" spans="1:7" s="674" customFormat="1" ht="18.75" x14ac:dyDescent="0.2">
      <c r="A24" s="1667" t="s">
        <v>294</v>
      </c>
      <c r="B24" s="1667"/>
      <c r="C24" s="1667"/>
      <c r="D24" s="675">
        <f>SUM(D25:D29)</f>
        <v>4800</v>
      </c>
      <c r="E24" s="675"/>
      <c r="F24" s="675">
        <f>SUM(F25:F29)</f>
        <v>0</v>
      </c>
      <c r="G24" s="671">
        <f t="shared" si="1"/>
        <v>4800</v>
      </c>
    </row>
    <row r="25" spans="1:7" s="674" customFormat="1" ht="18.75" x14ac:dyDescent="0.2">
      <c r="A25" s="1669" t="s">
        <v>295</v>
      </c>
      <c r="B25" s="1669"/>
      <c r="C25" s="1670"/>
      <c r="D25" s="676">
        <v>700</v>
      </c>
      <c r="E25" s="676"/>
      <c r="F25" s="676"/>
      <c r="G25" s="672">
        <f t="shared" si="1"/>
        <v>700</v>
      </c>
    </row>
    <row r="26" spans="1:7" s="674" customFormat="1" ht="18.75" x14ac:dyDescent="0.2">
      <c r="A26" s="1669" t="s">
        <v>296</v>
      </c>
      <c r="B26" s="1669"/>
      <c r="C26" s="1669"/>
      <c r="D26" s="676">
        <v>500</v>
      </c>
      <c r="E26" s="676"/>
      <c r="F26" s="676"/>
      <c r="G26" s="672">
        <f t="shared" si="1"/>
        <v>500</v>
      </c>
    </row>
    <row r="27" spans="1:7" s="674" customFormat="1" ht="18.75" x14ac:dyDescent="0.2">
      <c r="A27" s="1669" t="s">
        <v>297</v>
      </c>
      <c r="B27" s="1669"/>
      <c r="C27" s="1669"/>
      <c r="D27" s="676">
        <v>900</v>
      </c>
      <c r="E27" s="676"/>
      <c r="F27" s="676"/>
      <c r="G27" s="672">
        <f t="shared" si="1"/>
        <v>900</v>
      </c>
    </row>
    <row r="28" spans="1:7" s="674" customFormat="1" ht="18.75" x14ac:dyDescent="0.2">
      <c r="A28" s="1669" t="s">
        <v>298</v>
      </c>
      <c r="B28" s="1669"/>
      <c r="C28" s="1669"/>
      <c r="D28" s="676">
        <v>2200</v>
      </c>
      <c r="E28" s="676"/>
      <c r="F28" s="676"/>
      <c r="G28" s="672">
        <v>4000</v>
      </c>
    </row>
    <row r="29" spans="1:7" s="674" customFormat="1" ht="18.75" x14ac:dyDescent="0.2">
      <c r="A29" s="1669" t="s">
        <v>299</v>
      </c>
      <c r="B29" s="1669"/>
      <c r="C29" s="1669"/>
      <c r="D29" s="676">
        <v>500</v>
      </c>
      <c r="E29" s="676"/>
      <c r="F29" s="676"/>
      <c r="G29" s="672">
        <f>SUM(D29:F29)</f>
        <v>500</v>
      </c>
    </row>
    <row r="30" spans="1:7" s="674" customFormat="1" ht="18.75" x14ac:dyDescent="0.2">
      <c r="A30" s="1667" t="s">
        <v>300</v>
      </c>
      <c r="B30" s="1667"/>
      <c r="C30" s="1667"/>
      <c r="D30" s="671">
        <v>300</v>
      </c>
      <c r="E30" s="671"/>
      <c r="F30" s="671"/>
      <c r="G30" s="671">
        <f>SUM(D30:F30)</f>
        <v>300</v>
      </c>
    </row>
    <row r="31" spans="1:7" s="674" customFormat="1" ht="18.75" x14ac:dyDescent="0.2">
      <c r="A31" s="1668" t="s">
        <v>281</v>
      </c>
      <c r="B31" s="1668"/>
      <c r="C31" s="1668"/>
      <c r="D31" s="673">
        <f>SUM(D30+D24+D19+D18+D12)</f>
        <v>10000</v>
      </c>
      <c r="E31" s="673">
        <f>SUM(E30+E24+E19+E18+E12)</f>
        <v>0</v>
      </c>
      <c r="F31" s="673">
        <f>SUM(F30+F24+F19+F18+F12)</f>
        <v>0</v>
      </c>
      <c r="G31" s="673">
        <f>SUM(G30+G24+G19+G18+G12)</f>
        <v>10000</v>
      </c>
    </row>
    <row r="33" spans="1:2" x14ac:dyDescent="0.2">
      <c r="A33" s="631" t="s">
        <v>237</v>
      </c>
      <c r="B33" s="631"/>
    </row>
    <row r="34" spans="1:2" x14ac:dyDescent="0.2">
      <c r="A34" s="634" t="s">
        <v>238</v>
      </c>
      <c r="B34" s="634"/>
    </row>
    <row r="35" spans="1:2" x14ac:dyDescent="0.2">
      <c r="A35" s="631" t="s">
        <v>239</v>
      </c>
      <c r="B35" s="634"/>
    </row>
  </sheetData>
  <mergeCells count="26">
    <mergeCell ref="A30:C30"/>
    <mergeCell ref="A31:C31"/>
    <mergeCell ref="A24:C24"/>
    <mergeCell ref="A25:C25"/>
    <mergeCell ref="A26:C26"/>
    <mergeCell ref="A27:C27"/>
    <mergeCell ref="A28:C28"/>
    <mergeCell ref="A29:C29"/>
    <mergeCell ref="A23:C23"/>
    <mergeCell ref="A12:C12"/>
    <mergeCell ref="A13:C13"/>
    <mergeCell ref="A14:C14"/>
    <mergeCell ref="A15:C15"/>
    <mergeCell ref="A16:C16"/>
    <mergeCell ref="A17:C17"/>
    <mergeCell ref="A18:C18"/>
    <mergeCell ref="A19:C19"/>
    <mergeCell ref="A20:C20"/>
    <mergeCell ref="A21:C21"/>
    <mergeCell ref="A22:C22"/>
    <mergeCell ref="D10:G10"/>
    <mergeCell ref="A5:C5"/>
    <mergeCell ref="A6:C6"/>
    <mergeCell ref="A8:C8"/>
    <mergeCell ref="A9:C9"/>
    <mergeCell ref="A10:C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G32" sqref="G32"/>
    </sheetView>
  </sheetViews>
  <sheetFormatPr defaultColWidth="9.140625" defaultRowHeight="12.75" x14ac:dyDescent="0.2"/>
  <cols>
    <col min="1" max="2" width="27.85546875" style="631" customWidth="1"/>
    <col min="3" max="3" width="10.42578125" style="631" customWidth="1"/>
    <col min="4" max="4" width="9.5703125" style="631" customWidth="1"/>
    <col min="5" max="5" width="8.5703125" style="631" customWidth="1"/>
    <col min="6" max="6" width="9.85546875" style="631" customWidth="1"/>
    <col min="7" max="16384" width="9.140625" style="631"/>
  </cols>
  <sheetData>
    <row r="1" spans="1:7" x14ac:dyDescent="0.2">
      <c r="D1" s="662" t="s">
        <v>206</v>
      </c>
      <c r="E1" s="662"/>
    </row>
    <row r="2" spans="1:7" x14ac:dyDescent="0.2">
      <c r="D2" s="662" t="s">
        <v>207</v>
      </c>
      <c r="E2" s="662" t="s">
        <v>208</v>
      </c>
    </row>
    <row r="3" spans="1:7" ht="15.75" x14ac:dyDescent="0.2">
      <c r="D3" s="605"/>
      <c r="E3" s="606"/>
      <c r="F3" s="677"/>
      <c r="G3" s="677"/>
    </row>
    <row r="4" spans="1:7" ht="15.75" x14ac:dyDescent="0.2">
      <c r="E4" s="665"/>
      <c r="F4" s="666"/>
    </row>
    <row r="5" spans="1:7" s="680" customFormat="1" ht="15.75" x14ac:dyDescent="0.25">
      <c r="A5" s="678" t="s">
        <v>274</v>
      </c>
      <c r="B5" s="679"/>
    </row>
    <row r="6" spans="1:7" s="681" customFormat="1" ht="15" x14ac:dyDescent="0.25">
      <c r="A6" s="1662" t="s">
        <v>301</v>
      </c>
      <c r="B6" s="1662"/>
      <c r="C6" s="1662"/>
      <c r="D6" s="1662"/>
      <c r="E6" s="1662"/>
      <c r="F6" s="1662"/>
    </row>
    <row r="7" spans="1:7" s="680" customFormat="1" ht="15" x14ac:dyDescent="0.25">
      <c r="A7" s="682"/>
      <c r="B7" s="682"/>
      <c r="C7" s="682"/>
      <c r="D7" s="682"/>
      <c r="E7" s="682"/>
      <c r="F7" s="682"/>
    </row>
    <row r="8" spans="1:7" s="680" customFormat="1" ht="15.75" x14ac:dyDescent="0.2">
      <c r="A8" s="683" t="s">
        <v>209</v>
      </c>
      <c r="B8" s="683"/>
    </row>
    <row r="9" spans="1:7" ht="15.75" x14ac:dyDescent="0.2">
      <c r="C9" s="684"/>
      <c r="D9" s="684"/>
      <c r="E9" s="684"/>
      <c r="F9" s="685"/>
    </row>
    <row r="10" spans="1:7" ht="14.25" x14ac:dyDescent="0.2">
      <c r="A10" s="1672" t="s">
        <v>276</v>
      </c>
      <c r="B10" s="1672"/>
      <c r="C10" s="1673" t="s">
        <v>302</v>
      </c>
      <c r="D10" s="1673"/>
      <c r="E10" s="1673"/>
      <c r="F10" s="1673"/>
    </row>
    <row r="11" spans="1:7" ht="57" x14ac:dyDescent="0.2">
      <c r="A11" s="1672"/>
      <c r="B11" s="1672"/>
      <c r="C11" s="686" t="s">
        <v>303</v>
      </c>
      <c r="D11" s="686" t="s">
        <v>304</v>
      </c>
      <c r="E11" s="686" t="s">
        <v>305</v>
      </c>
      <c r="F11" s="687" t="s">
        <v>281</v>
      </c>
    </row>
    <row r="12" spans="1:7" ht="14.25" x14ac:dyDescent="0.2">
      <c r="A12" s="1674" t="s">
        <v>306</v>
      </c>
      <c r="B12" s="1674"/>
      <c r="C12" s="688">
        <f>SUM(C13:C14)</f>
        <v>300</v>
      </c>
      <c r="D12" s="688"/>
      <c r="E12" s="688"/>
      <c r="F12" s="688">
        <f>SUM(C12:E12)</f>
        <v>300</v>
      </c>
    </row>
    <row r="13" spans="1:7" s="691" customFormat="1" ht="15" x14ac:dyDescent="0.2">
      <c r="A13" s="1671" t="s">
        <v>307</v>
      </c>
      <c r="B13" s="1671"/>
      <c r="C13" s="689">
        <v>200</v>
      </c>
      <c r="D13" s="689"/>
      <c r="E13" s="689"/>
      <c r="F13" s="690">
        <f t="shared" ref="F13:F20" si="0">SUM(C13:E13)</f>
        <v>200</v>
      </c>
    </row>
    <row r="14" spans="1:7" ht="15" x14ac:dyDescent="0.2">
      <c r="A14" s="1671" t="s">
        <v>308</v>
      </c>
      <c r="B14" s="1671"/>
      <c r="C14" s="689">
        <v>100</v>
      </c>
      <c r="D14" s="690"/>
      <c r="E14" s="690"/>
      <c r="F14" s="690">
        <f t="shared" si="0"/>
        <v>100</v>
      </c>
    </row>
    <row r="15" spans="1:7" ht="15" x14ac:dyDescent="0.2">
      <c r="A15" s="1674" t="s">
        <v>309</v>
      </c>
      <c r="B15" s="1674"/>
      <c r="C15" s="692">
        <f>SUM(C16:C17)</f>
        <v>1300</v>
      </c>
      <c r="D15" s="693"/>
      <c r="E15" s="693"/>
      <c r="F15" s="688">
        <f t="shared" si="0"/>
        <v>1300</v>
      </c>
    </row>
    <row r="16" spans="1:7" s="680" customFormat="1" ht="15" x14ac:dyDescent="0.2">
      <c r="A16" s="1671" t="s">
        <v>310</v>
      </c>
      <c r="B16" s="1671"/>
      <c r="C16" s="693">
        <v>1000</v>
      </c>
      <c r="D16" s="693"/>
      <c r="E16" s="693"/>
      <c r="F16" s="690">
        <f t="shared" si="0"/>
        <v>1000</v>
      </c>
    </row>
    <row r="17" spans="1:6" s="680" customFormat="1" ht="15" x14ac:dyDescent="0.2">
      <c r="A17" s="1671" t="s">
        <v>311</v>
      </c>
      <c r="B17" s="1671"/>
      <c r="C17" s="693">
        <v>300</v>
      </c>
      <c r="D17" s="693"/>
      <c r="E17" s="693"/>
      <c r="F17" s="690">
        <f t="shared" si="0"/>
        <v>300</v>
      </c>
    </row>
    <row r="18" spans="1:6" ht="15" x14ac:dyDescent="0.2">
      <c r="A18" s="1674" t="s">
        <v>312</v>
      </c>
      <c r="B18" s="1674"/>
      <c r="C18" s="688">
        <v>400</v>
      </c>
      <c r="D18" s="690"/>
      <c r="E18" s="690"/>
      <c r="F18" s="688">
        <f t="shared" si="0"/>
        <v>400</v>
      </c>
    </row>
    <row r="19" spans="1:6" s="674" customFormat="1" ht="18.75" x14ac:dyDescent="0.2">
      <c r="A19" s="1676" t="s">
        <v>313</v>
      </c>
      <c r="B19" s="1677"/>
      <c r="C19" s="688">
        <v>35000</v>
      </c>
      <c r="D19" s="694"/>
      <c r="E19" s="694">
        <v>1500</v>
      </c>
      <c r="F19" s="688">
        <f t="shared" si="0"/>
        <v>36500</v>
      </c>
    </row>
    <row r="20" spans="1:6" s="674" customFormat="1" ht="18.75" x14ac:dyDescent="0.2">
      <c r="A20" s="1676" t="s">
        <v>314</v>
      </c>
      <c r="B20" s="1677"/>
      <c r="C20" s="688">
        <v>10000</v>
      </c>
      <c r="D20" s="694"/>
      <c r="E20" s="694">
        <v>500</v>
      </c>
      <c r="F20" s="688">
        <f t="shared" si="0"/>
        <v>10500</v>
      </c>
    </row>
    <row r="21" spans="1:6" ht="14.25" x14ac:dyDescent="0.2">
      <c r="A21" s="1675" t="s">
        <v>281</v>
      </c>
      <c r="B21" s="1675"/>
      <c r="C21" s="688">
        <f>SUM(C20+C18+C19+C15+C12)</f>
        <v>47000</v>
      </c>
      <c r="D21" s="688">
        <f t="shared" ref="D21" si="1">SUM(D20+D18+D19+D15+D12)</f>
        <v>0</v>
      </c>
      <c r="E21" s="688">
        <f>SUM(E20+E18+E19+E15+E12)</f>
        <v>2000</v>
      </c>
      <c r="F21" s="688">
        <f>SUM(C21:E21)</f>
        <v>49000</v>
      </c>
    </row>
    <row r="22" spans="1:6" ht="15.75" x14ac:dyDescent="0.2">
      <c r="A22" s="695"/>
      <c r="B22" s="695"/>
      <c r="C22" s="695"/>
      <c r="D22" s="695"/>
      <c r="E22" s="695"/>
      <c r="F22" s="695"/>
    </row>
    <row r="23" spans="1:6" x14ac:dyDescent="0.2">
      <c r="A23" s="631" t="s">
        <v>237</v>
      </c>
      <c r="C23" s="663"/>
    </row>
    <row r="24" spans="1:6" x14ac:dyDescent="0.2">
      <c r="A24" s="634" t="s">
        <v>238</v>
      </c>
      <c r="B24" s="634"/>
      <c r="C24" s="663"/>
    </row>
    <row r="25" spans="1:6" x14ac:dyDescent="0.2">
      <c r="A25" s="631" t="s">
        <v>239</v>
      </c>
      <c r="B25" s="634"/>
      <c r="C25" s="663"/>
    </row>
  </sheetData>
  <mergeCells count="13">
    <mergeCell ref="A21:B21"/>
    <mergeCell ref="A15:B15"/>
    <mergeCell ref="A16:B16"/>
    <mergeCell ref="A17:B17"/>
    <mergeCell ref="A18:B18"/>
    <mergeCell ref="A19:B19"/>
    <mergeCell ref="A20:B20"/>
    <mergeCell ref="A14:B14"/>
    <mergeCell ref="A6:F6"/>
    <mergeCell ref="A10:B11"/>
    <mergeCell ref="C10:F10"/>
    <mergeCell ref="A12:B12"/>
    <mergeCell ref="A13:B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G33" sqref="G33"/>
    </sheetView>
  </sheetViews>
  <sheetFormatPr defaultColWidth="9.140625" defaultRowHeight="12.75" x14ac:dyDescent="0.2"/>
  <cols>
    <col min="1" max="2" width="29.5703125" style="631" customWidth="1"/>
    <col min="3" max="5" width="10.42578125" style="631" customWidth="1"/>
    <col min="6" max="6" width="12.85546875" style="631" customWidth="1"/>
    <col min="7" max="16384" width="9.140625" style="631"/>
  </cols>
  <sheetData>
    <row r="1" spans="1:9" x14ac:dyDescent="0.2">
      <c r="D1" s="662" t="s">
        <v>206</v>
      </c>
      <c r="E1" s="662"/>
    </row>
    <row r="2" spans="1:9" x14ac:dyDescent="0.2">
      <c r="D2" s="662" t="s">
        <v>207</v>
      </c>
      <c r="E2" s="662" t="s">
        <v>208</v>
      </c>
    </row>
    <row r="3" spans="1:9" ht="15.75" x14ac:dyDescent="0.2">
      <c r="D3" s="605"/>
      <c r="E3" s="606"/>
      <c r="F3" s="677"/>
    </row>
    <row r="4" spans="1:9" ht="15.75" x14ac:dyDescent="0.2">
      <c r="E4" s="665"/>
      <c r="F4" s="666"/>
    </row>
    <row r="5" spans="1:9" s="680" customFormat="1" ht="15.75" x14ac:dyDescent="0.25">
      <c r="A5" s="678" t="s">
        <v>274</v>
      </c>
      <c r="B5" s="679"/>
    </row>
    <row r="6" spans="1:9" s="681" customFormat="1" ht="15" x14ac:dyDescent="0.25">
      <c r="A6" s="1647" t="s">
        <v>315</v>
      </c>
      <c r="B6" s="1648"/>
      <c r="C6" s="1648"/>
      <c r="D6" s="1648"/>
      <c r="E6" s="1648"/>
      <c r="F6" s="1649"/>
      <c r="I6" s="696"/>
    </row>
    <row r="7" spans="1:9" s="680" customFormat="1" ht="15" x14ac:dyDescent="0.25">
      <c r="A7" s="682"/>
      <c r="B7" s="682"/>
      <c r="C7" s="682"/>
      <c r="D7" s="682"/>
      <c r="E7" s="682"/>
      <c r="F7" s="682"/>
    </row>
    <row r="8" spans="1:9" s="680" customFormat="1" ht="15.75" x14ac:dyDescent="0.2">
      <c r="A8" s="683" t="s">
        <v>209</v>
      </c>
      <c r="B8" s="683"/>
    </row>
    <row r="9" spans="1:9" ht="15.75" x14ac:dyDescent="0.2">
      <c r="C9" s="684"/>
      <c r="D9" s="684"/>
      <c r="E9" s="684"/>
      <c r="F9" s="685"/>
    </row>
    <row r="10" spans="1:9" ht="14.25" x14ac:dyDescent="0.2">
      <c r="A10" s="1672" t="s">
        <v>276</v>
      </c>
      <c r="B10" s="1672"/>
      <c r="C10" s="1673" t="s">
        <v>302</v>
      </c>
      <c r="D10" s="1673"/>
      <c r="E10" s="1673"/>
      <c r="F10" s="1673"/>
    </row>
    <row r="11" spans="1:9" ht="57" x14ac:dyDescent="0.2">
      <c r="A11" s="1672"/>
      <c r="B11" s="1672"/>
      <c r="C11" s="686" t="s">
        <v>303</v>
      </c>
      <c r="D11" s="686" t="s">
        <v>304</v>
      </c>
      <c r="E11" s="686" t="s">
        <v>305</v>
      </c>
      <c r="F11" s="687" t="s">
        <v>281</v>
      </c>
    </row>
    <row r="12" spans="1:9" ht="14.25" x14ac:dyDescent="0.2">
      <c r="A12" s="1674" t="s">
        <v>316</v>
      </c>
      <c r="B12" s="1674"/>
      <c r="C12" s="697">
        <f>SUM(C13:C13)</f>
        <v>4300</v>
      </c>
      <c r="D12" s="697"/>
      <c r="E12" s="697"/>
      <c r="F12" s="697">
        <f>SUM(C12:E12)</f>
        <v>4300</v>
      </c>
    </row>
    <row r="13" spans="1:9" s="691" customFormat="1" ht="15" x14ac:dyDescent="0.2">
      <c r="A13" s="1671" t="s">
        <v>317</v>
      </c>
      <c r="B13" s="1671"/>
      <c r="C13" s="698">
        <v>4300</v>
      </c>
      <c r="D13" s="698"/>
      <c r="E13" s="698"/>
      <c r="F13" s="699">
        <f t="shared" ref="F13:F15" si="0">SUM(C13:E13)</f>
        <v>4300</v>
      </c>
    </row>
    <row r="14" spans="1:9" ht="15" x14ac:dyDescent="0.2">
      <c r="A14" s="1674" t="s">
        <v>318</v>
      </c>
      <c r="B14" s="1674"/>
      <c r="C14" s="700">
        <f>SUM(C15:C15)</f>
        <v>6000</v>
      </c>
      <c r="D14" s="701"/>
      <c r="E14" s="701"/>
      <c r="F14" s="697">
        <f t="shared" si="0"/>
        <v>6000</v>
      </c>
    </row>
    <row r="15" spans="1:9" s="680" customFormat="1" ht="15" x14ac:dyDescent="0.2">
      <c r="A15" s="1671" t="s">
        <v>319</v>
      </c>
      <c r="B15" s="1671"/>
      <c r="C15" s="701">
        <v>6000</v>
      </c>
      <c r="D15" s="701"/>
      <c r="E15" s="701"/>
      <c r="F15" s="699">
        <f t="shared" si="0"/>
        <v>6000</v>
      </c>
    </row>
    <row r="16" spans="1:9" ht="14.25" x14ac:dyDescent="0.2">
      <c r="A16" s="1675" t="s">
        <v>281</v>
      </c>
      <c r="B16" s="1675"/>
      <c r="C16" s="697">
        <f>SUM(C12+C14)</f>
        <v>10300</v>
      </c>
      <c r="D16" s="697">
        <f t="shared" ref="D16:E16" si="1">SUM(D12+D14)</f>
        <v>0</v>
      </c>
      <c r="E16" s="697">
        <f t="shared" si="1"/>
        <v>0</v>
      </c>
      <c r="F16" s="697">
        <f>SUM(C16:E16)</f>
        <v>10300</v>
      </c>
    </row>
    <row r="17" spans="1:6" ht="15.75" x14ac:dyDescent="0.2">
      <c r="A17" s="695"/>
      <c r="B17" s="695"/>
      <c r="C17" s="695"/>
      <c r="D17" s="695"/>
      <c r="E17" s="695"/>
      <c r="F17" s="695"/>
    </row>
    <row r="18" spans="1:6" x14ac:dyDescent="0.2">
      <c r="A18" s="631" t="s">
        <v>237</v>
      </c>
      <c r="C18" s="663"/>
    </row>
    <row r="19" spans="1:6" x14ac:dyDescent="0.2">
      <c r="A19" s="634" t="s">
        <v>238</v>
      </c>
      <c r="B19" s="634"/>
      <c r="C19" s="663"/>
    </row>
    <row r="20" spans="1:6" x14ac:dyDescent="0.2">
      <c r="A20" s="631" t="s">
        <v>239</v>
      </c>
      <c r="B20" s="634"/>
      <c r="C20" s="663"/>
    </row>
    <row r="22" spans="1:6" ht="23.45" customHeight="1" x14ac:dyDescent="0.2"/>
  </sheetData>
  <mergeCells count="8">
    <mergeCell ref="A15:B15"/>
    <mergeCell ref="A16:B16"/>
    <mergeCell ref="A6:F6"/>
    <mergeCell ref="A10:B11"/>
    <mergeCell ref="C10:F10"/>
    <mergeCell ref="A12:B12"/>
    <mergeCell ref="A13:B13"/>
    <mergeCell ref="A14:B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zoomScaleNormal="100" workbookViewId="0"/>
  </sheetViews>
  <sheetFormatPr defaultColWidth="9.140625" defaultRowHeight="15.75" x14ac:dyDescent="0.25"/>
  <cols>
    <col min="1" max="1" width="6.28515625" style="735" customWidth="1"/>
    <col min="2" max="2" width="50.85546875" style="735" customWidth="1"/>
    <col min="3" max="3" width="9.140625" style="735"/>
    <col min="4" max="4" width="13.7109375" style="735" customWidth="1"/>
    <col min="5" max="5" width="5.28515625" style="735" customWidth="1"/>
    <col min="6" max="6" width="13.7109375" style="735" customWidth="1"/>
    <col min="7" max="7" width="18.5703125" style="840" customWidth="1"/>
    <col min="8" max="8" width="15.42578125" style="735" customWidth="1"/>
    <col min="9" max="16384" width="9.140625" style="735"/>
  </cols>
  <sheetData>
    <row r="1" spans="1:10" x14ac:dyDescent="0.25">
      <c r="B1" s="1679" t="s">
        <v>321</v>
      </c>
      <c r="C1" s="1679"/>
      <c r="D1" s="1679"/>
      <c r="E1" s="1679"/>
      <c r="F1" s="1679"/>
      <c r="G1" s="1679"/>
      <c r="H1" s="1679"/>
      <c r="I1" s="736"/>
      <c r="J1" s="736"/>
    </row>
    <row r="2" spans="1:10" x14ac:dyDescent="0.25">
      <c r="B2" s="1680"/>
      <c r="C2" s="1680"/>
      <c r="D2" s="1680"/>
      <c r="E2" s="1680"/>
      <c r="F2" s="1680"/>
      <c r="G2" s="1680"/>
      <c r="H2" s="1680"/>
      <c r="I2" s="736"/>
      <c r="J2" s="736"/>
    </row>
    <row r="3" spans="1:10" x14ac:dyDescent="0.25">
      <c r="B3" s="1679" t="s">
        <v>322</v>
      </c>
      <c r="C3" s="1679"/>
      <c r="D3" s="1679"/>
      <c r="E3" s="1679"/>
      <c r="F3" s="1679"/>
      <c r="G3" s="1679"/>
      <c r="H3" s="1679"/>
      <c r="I3" s="736"/>
      <c r="J3" s="736"/>
    </row>
    <row r="4" spans="1:10" x14ac:dyDescent="0.25">
      <c r="B4" s="1680" t="s">
        <v>323</v>
      </c>
      <c r="C4" s="1680"/>
      <c r="D4" s="1680"/>
      <c r="E4" s="1680"/>
      <c r="F4" s="1680"/>
      <c r="G4" s="1680"/>
      <c r="H4" s="1680"/>
      <c r="I4" s="736"/>
      <c r="J4" s="736"/>
    </row>
    <row r="5" spans="1:10" ht="16.5" thickBot="1" x14ac:dyDescent="0.3">
      <c r="B5" s="737"/>
      <c r="C5" s="737"/>
      <c r="D5" s="737"/>
      <c r="E5" s="737"/>
      <c r="F5" s="737"/>
      <c r="G5" s="738"/>
      <c r="H5" s="737"/>
      <c r="I5" s="736"/>
      <c r="J5" s="736"/>
    </row>
    <row r="6" spans="1:10" x14ac:dyDescent="0.25">
      <c r="A6" s="739" t="s">
        <v>324</v>
      </c>
      <c r="B6" s="740" t="s">
        <v>325</v>
      </c>
      <c r="C6" s="741" t="s">
        <v>326</v>
      </c>
      <c r="D6" s="741" t="s">
        <v>327</v>
      </c>
      <c r="E6" s="741" t="s">
        <v>328</v>
      </c>
      <c r="F6" s="742" t="s">
        <v>329</v>
      </c>
      <c r="G6" s="743" t="s">
        <v>330</v>
      </c>
      <c r="H6" s="744"/>
      <c r="I6" s="745"/>
      <c r="J6" s="736"/>
    </row>
    <row r="7" spans="1:10" x14ac:dyDescent="0.25">
      <c r="A7" s="746" t="s">
        <v>331</v>
      </c>
      <c r="B7" s="747" t="s">
        <v>332</v>
      </c>
      <c r="C7" s="748"/>
      <c r="D7" s="748"/>
      <c r="E7" s="748"/>
      <c r="F7" s="748"/>
      <c r="G7" s="749">
        <f>+G12+G17+G22+G27+G31+G32</f>
        <v>192627</v>
      </c>
      <c r="H7" s="750"/>
      <c r="I7" s="736"/>
    </row>
    <row r="8" spans="1:10" x14ac:dyDescent="0.25">
      <c r="A8" s="751" t="s">
        <v>250</v>
      </c>
      <c r="B8" s="752" t="s">
        <v>333</v>
      </c>
      <c r="C8" s="752">
        <v>14</v>
      </c>
      <c r="D8" s="753"/>
      <c r="E8" s="753"/>
      <c r="F8" s="754"/>
      <c r="G8" s="755"/>
      <c r="H8" s="745"/>
      <c r="I8" s="736"/>
    </row>
    <row r="9" spans="1:10" x14ac:dyDescent="0.25">
      <c r="A9" s="756" t="s">
        <v>252</v>
      </c>
      <c r="B9" s="757" t="s">
        <v>334</v>
      </c>
      <c r="C9" s="758">
        <v>28</v>
      </c>
      <c r="D9" s="758">
        <v>330</v>
      </c>
      <c r="E9" s="759"/>
      <c r="F9" s="760">
        <v>3300</v>
      </c>
      <c r="G9" s="755"/>
      <c r="H9" s="745"/>
      <c r="I9" s="736"/>
    </row>
    <row r="10" spans="1:10" x14ac:dyDescent="0.25">
      <c r="A10" s="761" t="s">
        <v>253</v>
      </c>
      <c r="B10" s="757" t="s">
        <v>335</v>
      </c>
      <c r="C10" s="758">
        <v>14</v>
      </c>
      <c r="D10" s="758">
        <v>70</v>
      </c>
      <c r="E10" s="758">
        <v>7</v>
      </c>
      <c r="F10" s="760">
        <v>6860</v>
      </c>
      <c r="G10" s="755"/>
      <c r="H10" s="745"/>
      <c r="I10" s="736"/>
    </row>
    <row r="11" spans="1:10" ht="16.5" thickBot="1" x14ac:dyDescent="0.3">
      <c r="A11" s="761" t="s">
        <v>255</v>
      </c>
      <c r="B11" s="757" t="s">
        <v>336</v>
      </c>
      <c r="C11" s="758">
        <v>14</v>
      </c>
      <c r="D11" s="758">
        <v>25</v>
      </c>
      <c r="E11" s="758">
        <v>8</v>
      </c>
      <c r="F11" s="760">
        <v>2800</v>
      </c>
      <c r="G11" s="762"/>
      <c r="H11" s="745"/>
      <c r="I11" s="736"/>
    </row>
    <row r="12" spans="1:10" ht="16.5" thickBot="1" x14ac:dyDescent="0.3">
      <c r="A12" s="763" t="s">
        <v>256</v>
      </c>
      <c r="B12" s="757" t="s">
        <v>337</v>
      </c>
      <c r="C12" s="758">
        <v>14</v>
      </c>
      <c r="D12" s="758">
        <v>2856</v>
      </c>
      <c r="E12" s="759"/>
      <c r="F12" s="760">
        <v>39979</v>
      </c>
      <c r="G12" s="764">
        <v>52392</v>
      </c>
      <c r="H12" s="745"/>
      <c r="I12" s="736"/>
    </row>
    <row r="13" spans="1:10" x14ac:dyDescent="0.25">
      <c r="A13" s="751" t="s">
        <v>257</v>
      </c>
      <c r="B13" s="765" t="s">
        <v>338</v>
      </c>
      <c r="C13" s="766">
        <v>15</v>
      </c>
      <c r="D13" s="766"/>
      <c r="E13" s="767"/>
      <c r="F13" s="768"/>
      <c r="G13" s="769"/>
      <c r="H13" s="745"/>
      <c r="I13" s="736"/>
    </row>
    <row r="14" spans="1:10" x14ac:dyDescent="0.25">
      <c r="A14" s="763" t="s">
        <v>339</v>
      </c>
      <c r="B14" s="770" t="s">
        <v>334</v>
      </c>
      <c r="C14" s="771">
        <v>30</v>
      </c>
      <c r="D14" s="771">
        <v>400</v>
      </c>
      <c r="E14" s="772"/>
      <c r="F14" s="773">
        <v>12000</v>
      </c>
      <c r="G14" s="774"/>
      <c r="H14" s="745"/>
      <c r="I14" s="736"/>
    </row>
    <row r="15" spans="1:10" x14ac:dyDescent="0.25">
      <c r="A15" s="763" t="s">
        <v>340</v>
      </c>
      <c r="B15" s="770" t="s">
        <v>335</v>
      </c>
      <c r="C15" s="771">
        <v>15</v>
      </c>
      <c r="D15" s="771">
        <v>70</v>
      </c>
      <c r="E15" s="772">
        <v>7</v>
      </c>
      <c r="F15" s="773">
        <v>7350</v>
      </c>
      <c r="G15" s="774"/>
      <c r="H15" s="745"/>
      <c r="I15" s="736"/>
    </row>
    <row r="16" spans="1:10" ht="16.5" thickBot="1" x14ac:dyDescent="0.3">
      <c r="A16" s="763" t="s">
        <v>341</v>
      </c>
      <c r="B16" s="770" t="s">
        <v>336</v>
      </c>
      <c r="C16" s="771">
        <v>15</v>
      </c>
      <c r="D16" s="771">
        <v>25</v>
      </c>
      <c r="E16" s="772">
        <v>7</v>
      </c>
      <c r="F16" s="773">
        <v>2625</v>
      </c>
      <c r="G16" s="775"/>
      <c r="H16" s="745"/>
      <c r="I16" s="736"/>
    </row>
    <row r="17" spans="1:10" ht="16.5" thickBot="1" x14ac:dyDescent="0.3">
      <c r="A17" s="763" t="s">
        <v>342</v>
      </c>
      <c r="B17" s="770" t="s">
        <v>337</v>
      </c>
      <c r="C17" s="771">
        <v>15</v>
      </c>
      <c r="D17" s="771">
        <v>2856</v>
      </c>
      <c r="E17" s="772"/>
      <c r="F17" s="773">
        <v>15000</v>
      </c>
      <c r="G17" s="776">
        <f>+F17+F16+F15+F14</f>
        <v>36975</v>
      </c>
      <c r="H17" s="745"/>
      <c r="I17" s="736"/>
    </row>
    <row r="18" spans="1:10" x14ac:dyDescent="0.25">
      <c r="A18" s="751" t="s">
        <v>263</v>
      </c>
      <c r="B18" s="766" t="s">
        <v>343</v>
      </c>
      <c r="C18" s="766">
        <v>15</v>
      </c>
      <c r="D18" s="772"/>
      <c r="E18" s="772"/>
      <c r="F18" s="777"/>
      <c r="G18" s="769"/>
      <c r="H18" s="745"/>
      <c r="I18" s="736"/>
    </row>
    <row r="19" spans="1:10" x14ac:dyDescent="0.25">
      <c r="A19" s="763" t="s">
        <v>344</v>
      </c>
      <c r="B19" s="770" t="s">
        <v>345</v>
      </c>
      <c r="C19" s="771">
        <v>15</v>
      </c>
      <c r="D19" s="771">
        <v>40</v>
      </c>
      <c r="E19" s="772"/>
      <c r="F19" s="773">
        <v>600</v>
      </c>
      <c r="G19" s="774"/>
      <c r="H19" s="745"/>
      <c r="I19" s="736"/>
    </row>
    <row r="20" spans="1:10" x14ac:dyDescent="0.25">
      <c r="A20" s="763" t="s">
        <v>346</v>
      </c>
      <c r="B20" s="770" t="s">
        <v>335</v>
      </c>
      <c r="C20" s="771">
        <v>15</v>
      </c>
      <c r="D20" s="771">
        <v>35</v>
      </c>
      <c r="E20" s="771">
        <v>7</v>
      </c>
      <c r="F20" s="773">
        <v>3675</v>
      </c>
      <c r="G20" s="774"/>
      <c r="H20" s="745"/>
      <c r="I20" s="778"/>
      <c r="J20" s="779"/>
    </row>
    <row r="21" spans="1:10" ht="16.5" thickBot="1" x14ac:dyDescent="0.3">
      <c r="A21" s="763" t="s">
        <v>347</v>
      </c>
      <c r="B21" s="770" t="s">
        <v>336</v>
      </c>
      <c r="C21" s="771">
        <v>15</v>
      </c>
      <c r="D21" s="771">
        <v>20</v>
      </c>
      <c r="E21" s="771">
        <v>7</v>
      </c>
      <c r="F21" s="773">
        <v>2100</v>
      </c>
      <c r="G21" s="775"/>
      <c r="H21" s="745"/>
      <c r="I21" s="736"/>
    </row>
    <row r="22" spans="1:10" ht="16.5" thickBot="1" x14ac:dyDescent="0.3">
      <c r="A22" s="763" t="s">
        <v>348</v>
      </c>
      <c r="B22" s="770" t="s">
        <v>337</v>
      </c>
      <c r="C22" s="771">
        <v>15</v>
      </c>
      <c r="D22" s="771">
        <v>710</v>
      </c>
      <c r="E22" s="772"/>
      <c r="F22" s="773">
        <v>10651</v>
      </c>
      <c r="G22" s="776">
        <v>17026</v>
      </c>
      <c r="H22" s="745"/>
      <c r="I22" s="736"/>
    </row>
    <row r="23" spans="1:10" x14ac:dyDescent="0.25">
      <c r="A23" s="751" t="s">
        <v>270</v>
      </c>
      <c r="B23" s="780" t="s">
        <v>349</v>
      </c>
      <c r="C23" s="781">
        <v>10</v>
      </c>
      <c r="D23" s="758"/>
      <c r="E23" s="759"/>
      <c r="F23" s="760"/>
      <c r="G23" s="782"/>
      <c r="H23" s="745"/>
      <c r="I23" s="736"/>
    </row>
    <row r="24" spans="1:10" x14ac:dyDescent="0.25">
      <c r="A24" s="763" t="s">
        <v>350</v>
      </c>
      <c r="B24" s="757" t="s">
        <v>345</v>
      </c>
      <c r="C24" s="758">
        <v>10</v>
      </c>
      <c r="D24" s="758">
        <v>50</v>
      </c>
      <c r="E24" s="759"/>
      <c r="F24" s="760">
        <v>500</v>
      </c>
      <c r="G24" s="755"/>
      <c r="H24" s="745"/>
      <c r="I24" s="736"/>
    </row>
    <row r="25" spans="1:10" x14ac:dyDescent="0.25">
      <c r="A25" s="763" t="s">
        <v>351</v>
      </c>
      <c r="B25" s="757" t="s">
        <v>335</v>
      </c>
      <c r="C25" s="758">
        <v>10</v>
      </c>
      <c r="D25" s="758">
        <v>40</v>
      </c>
      <c r="E25" s="759">
        <v>7</v>
      </c>
      <c r="F25" s="760">
        <v>2800</v>
      </c>
      <c r="G25" s="755"/>
      <c r="H25" s="745"/>
      <c r="I25" s="736"/>
    </row>
    <row r="26" spans="1:10" ht="16.5" thickBot="1" x14ac:dyDescent="0.3">
      <c r="A26" s="763" t="s">
        <v>352</v>
      </c>
      <c r="B26" s="757" t="s">
        <v>336</v>
      </c>
      <c r="C26" s="758">
        <v>10</v>
      </c>
      <c r="D26" s="758">
        <v>20</v>
      </c>
      <c r="E26" s="759">
        <v>8</v>
      </c>
      <c r="F26" s="760">
        <v>1600</v>
      </c>
      <c r="G26" s="762"/>
      <c r="H26" s="745"/>
      <c r="I26" s="736"/>
    </row>
    <row r="27" spans="1:10" ht="16.5" thickBot="1" x14ac:dyDescent="0.3">
      <c r="A27" s="763" t="s">
        <v>353</v>
      </c>
      <c r="B27" s="757" t="s">
        <v>337</v>
      </c>
      <c r="C27" s="758">
        <v>10</v>
      </c>
      <c r="D27" s="758">
        <v>900</v>
      </c>
      <c r="E27" s="759"/>
      <c r="F27" s="760">
        <v>9000</v>
      </c>
      <c r="G27" s="764">
        <v>13900</v>
      </c>
      <c r="H27" s="745"/>
      <c r="I27" s="736"/>
    </row>
    <row r="28" spans="1:10" x14ac:dyDescent="0.25">
      <c r="A28" s="751" t="s">
        <v>273</v>
      </c>
      <c r="B28" s="781" t="s">
        <v>354</v>
      </c>
      <c r="C28" s="781">
        <v>20</v>
      </c>
      <c r="D28" s="759"/>
      <c r="E28" s="759"/>
      <c r="F28" s="783"/>
      <c r="G28" s="782"/>
      <c r="H28" s="745"/>
      <c r="I28" s="736"/>
    </row>
    <row r="29" spans="1:10" x14ac:dyDescent="0.25">
      <c r="A29" s="763" t="s">
        <v>355</v>
      </c>
      <c r="B29" s="757" t="s">
        <v>345</v>
      </c>
      <c r="C29" s="758">
        <v>20</v>
      </c>
      <c r="D29" s="758">
        <v>40</v>
      </c>
      <c r="E29" s="759"/>
      <c r="F29" s="760">
        <v>800</v>
      </c>
      <c r="G29" s="755"/>
      <c r="H29" s="745"/>
      <c r="I29" s="736"/>
    </row>
    <row r="30" spans="1:10" ht="16.5" thickBot="1" x14ac:dyDescent="0.3">
      <c r="A30" s="763" t="s">
        <v>356</v>
      </c>
      <c r="B30" s="757" t="s">
        <v>357</v>
      </c>
      <c r="C30" s="758">
        <v>20</v>
      </c>
      <c r="D30" s="758">
        <v>10</v>
      </c>
      <c r="E30" s="758">
        <v>8</v>
      </c>
      <c r="F30" s="760">
        <v>1600</v>
      </c>
      <c r="G30" s="762"/>
      <c r="H30" s="745"/>
      <c r="I30" s="736"/>
    </row>
    <row r="31" spans="1:10" ht="16.5" thickBot="1" x14ac:dyDescent="0.3">
      <c r="A31" s="763" t="s">
        <v>358</v>
      </c>
      <c r="B31" s="757" t="s">
        <v>336</v>
      </c>
      <c r="C31" s="758">
        <v>20</v>
      </c>
      <c r="D31" s="758">
        <v>20</v>
      </c>
      <c r="E31" s="758">
        <v>8</v>
      </c>
      <c r="F31" s="760">
        <v>3200</v>
      </c>
      <c r="G31" s="764">
        <v>5600</v>
      </c>
      <c r="H31" s="745"/>
      <c r="I31" s="736"/>
    </row>
    <row r="32" spans="1:10" ht="16.5" thickBot="1" x14ac:dyDescent="0.3">
      <c r="A32" s="751" t="s">
        <v>359</v>
      </c>
      <c r="B32" s="780" t="s">
        <v>360</v>
      </c>
      <c r="C32" s="781"/>
      <c r="D32" s="781"/>
      <c r="E32" s="781"/>
      <c r="F32" s="784"/>
      <c r="G32" s="764">
        <f>+G36+G38+G40+G45+G47+G48+G54</f>
        <v>66734</v>
      </c>
      <c r="H32" s="745"/>
      <c r="I32" s="736"/>
    </row>
    <row r="33" spans="1:9" x14ac:dyDescent="0.25">
      <c r="A33" s="751" t="s">
        <v>361</v>
      </c>
      <c r="B33" s="780" t="s">
        <v>362</v>
      </c>
      <c r="C33" s="781"/>
      <c r="D33" s="781"/>
      <c r="E33" s="781"/>
      <c r="F33" s="784"/>
      <c r="G33" s="782"/>
      <c r="H33" s="745"/>
      <c r="I33" s="736"/>
    </row>
    <row r="34" spans="1:9" x14ac:dyDescent="0.25">
      <c r="A34" s="763" t="s">
        <v>363</v>
      </c>
      <c r="B34" s="757" t="s">
        <v>364</v>
      </c>
      <c r="C34" s="758">
        <v>1</v>
      </c>
      <c r="D34" s="781"/>
      <c r="E34" s="781"/>
      <c r="F34" s="760">
        <v>10000</v>
      </c>
      <c r="G34" s="755"/>
      <c r="H34" s="745"/>
      <c r="I34" s="736"/>
    </row>
    <row r="35" spans="1:9" x14ac:dyDescent="0.25">
      <c r="A35" s="763" t="s">
        <v>365</v>
      </c>
      <c r="B35" s="757" t="s">
        <v>366</v>
      </c>
      <c r="C35" s="758">
        <v>1</v>
      </c>
      <c r="D35" s="758">
        <v>2856</v>
      </c>
      <c r="E35" s="781"/>
      <c r="F35" s="760">
        <v>2856</v>
      </c>
      <c r="G35" s="755"/>
      <c r="H35" s="745"/>
      <c r="I35" s="736"/>
    </row>
    <row r="36" spans="1:9" x14ac:dyDescent="0.25">
      <c r="A36" s="763" t="s">
        <v>367</v>
      </c>
      <c r="B36" s="757" t="s">
        <v>368</v>
      </c>
      <c r="C36" s="758">
        <v>3</v>
      </c>
      <c r="D36" s="758">
        <v>2142</v>
      </c>
      <c r="E36" s="781"/>
      <c r="F36" s="760">
        <v>6426</v>
      </c>
      <c r="G36" s="755">
        <v>19282</v>
      </c>
      <c r="H36" s="745"/>
      <c r="I36" s="736"/>
    </row>
    <row r="37" spans="1:9" x14ac:dyDescent="0.25">
      <c r="A37" s="763" t="s">
        <v>369</v>
      </c>
      <c r="B37" s="780" t="s">
        <v>370</v>
      </c>
      <c r="C37" s="781">
        <v>1</v>
      </c>
      <c r="D37" s="758"/>
      <c r="E37" s="758"/>
      <c r="F37" s="760"/>
      <c r="G37" s="755"/>
      <c r="H37" s="745"/>
      <c r="I37" s="736"/>
    </row>
    <row r="38" spans="1:9" x14ac:dyDescent="0.25">
      <c r="A38" s="763" t="s">
        <v>371</v>
      </c>
      <c r="B38" s="757" t="s">
        <v>372</v>
      </c>
      <c r="C38" s="758"/>
      <c r="D38" s="758"/>
      <c r="E38" s="758"/>
      <c r="F38" s="785">
        <v>6500</v>
      </c>
      <c r="G38" s="786">
        <v>6500</v>
      </c>
      <c r="H38" s="745"/>
      <c r="I38" s="736"/>
    </row>
    <row r="39" spans="1:9" x14ac:dyDescent="0.25">
      <c r="A39" s="751" t="s">
        <v>373</v>
      </c>
      <c r="B39" s="780" t="s">
        <v>374</v>
      </c>
      <c r="C39" s="781"/>
      <c r="D39" s="758"/>
      <c r="E39" s="758"/>
      <c r="F39" s="760"/>
      <c r="G39" s="755"/>
      <c r="H39" s="745"/>
      <c r="I39" s="736"/>
    </row>
    <row r="40" spans="1:9" x14ac:dyDescent="0.25">
      <c r="A40" s="763" t="s">
        <v>375</v>
      </c>
      <c r="B40" s="757" t="s">
        <v>372</v>
      </c>
      <c r="C40" s="758">
        <v>1</v>
      </c>
      <c r="D40" s="758"/>
      <c r="E40" s="758"/>
      <c r="F40" s="760">
        <v>10000</v>
      </c>
      <c r="G40" s="755">
        <v>10000</v>
      </c>
      <c r="H40" s="745"/>
      <c r="I40" s="736"/>
    </row>
    <row r="41" spans="1:9" x14ac:dyDescent="0.25">
      <c r="A41" s="751" t="s">
        <v>376</v>
      </c>
      <c r="B41" s="780" t="s">
        <v>377</v>
      </c>
      <c r="C41" s="781"/>
      <c r="D41" s="781"/>
      <c r="E41" s="787"/>
      <c r="F41" s="784"/>
      <c r="G41" s="755"/>
      <c r="H41" s="745"/>
      <c r="I41" s="736"/>
    </row>
    <row r="42" spans="1:9" x14ac:dyDescent="0.25">
      <c r="A42" s="763" t="s">
        <v>378</v>
      </c>
      <c r="B42" s="757" t="s">
        <v>345</v>
      </c>
      <c r="C42" s="758">
        <v>8</v>
      </c>
      <c r="D42" s="758">
        <v>450</v>
      </c>
      <c r="E42" s="787"/>
      <c r="F42" s="760">
        <v>3600</v>
      </c>
      <c r="G42" s="755"/>
      <c r="H42" s="745"/>
      <c r="I42" s="736"/>
    </row>
    <row r="43" spans="1:9" x14ac:dyDescent="0.25">
      <c r="A43" s="751"/>
      <c r="B43" s="757" t="s">
        <v>335</v>
      </c>
      <c r="C43" s="758">
        <v>4</v>
      </c>
      <c r="D43" s="758">
        <v>70</v>
      </c>
      <c r="E43" s="759">
        <v>3</v>
      </c>
      <c r="F43" s="760">
        <v>840</v>
      </c>
      <c r="G43" s="755"/>
      <c r="H43" s="745"/>
      <c r="I43" s="736"/>
    </row>
    <row r="44" spans="1:9" x14ac:dyDescent="0.25">
      <c r="A44" s="763"/>
      <c r="B44" s="757" t="s">
        <v>336</v>
      </c>
      <c r="C44" s="758">
        <v>4</v>
      </c>
      <c r="D44" s="758">
        <v>25</v>
      </c>
      <c r="E44" s="759">
        <v>3</v>
      </c>
      <c r="F44" s="760">
        <v>300</v>
      </c>
      <c r="G44" s="755"/>
      <c r="H44" s="745"/>
      <c r="I44" s="736"/>
    </row>
    <row r="45" spans="1:9" x14ac:dyDescent="0.25">
      <c r="A45" s="763"/>
      <c r="B45" s="757" t="s">
        <v>379</v>
      </c>
      <c r="C45" s="758">
        <v>4</v>
      </c>
      <c r="D45" s="758">
        <v>1428</v>
      </c>
      <c r="E45" s="759"/>
      <c r="F45" s="760">
        <v>5712</v>
      </c>
      <c r="G45" s="755">
        <v>10452</v>
      </c>
      <c r="H45" s="745"/>
      <c r="I45" s="736"/>
    </row>
    <row r="46" spans="1:9" x14ac:dyDescent="0.25">
      <c r="A46" s="751" t="s">
        <v>380</v>
      </c>
      <c r="B46" s="765" t="s">
        <v>381</v>
      </c>
      <c r="C46" s="771"/>
      <c r="D46" s="771"/>
      <c r="E46" s="772"/>
      <c r="F46" s="773"/>
      <c r="G46" s="774"/>
      <c r="H46" s="745"/>
      <c r="I46" s="736"/>
    </row>
    <row r="47" spans="1:9" x14ac:dyDescent="0.25">
      <c r="A47" s="763" t="s">
        <v>382</v>
      </c>
      <c r="B47" s="770" t="s">
        <v>379</v>
      </c>
      <c r="C47" s="771">
        <v>1</v>
      </c>
      <c r="D47" s="771"/>
      <c r="E47" s="772"/>
      <c r="F47" s="773">
        <v>10000</v>
      </c>
      <c r="G47" s="774">
        <v>10000</v>
      </c>
      <c r="H47" s="745"/>
      <c r="I47" s="736"/>
    </row>
    <row r="48" spans="1:9" x14ac:dyDescent="0.25">
      <c r="A48" s="751" t="s">
        <v>383</v>
      </c>
      <c r="B48" s="765" t="s">
        <v>384</v>
      </c>
      <c r="C48" s="771"/>
      <c r="D48" s="771"/>
      <c r="E48" s="772"/>
      <c r="F48" s="773">
        <v>3500</v>
      </c>
      <c r="G48" s="774">
        <v>3500</v>
      </c>
      <c r="H48" s="745"/>
      <c r="I48" s="736"/>
    </row>
    <row r="49" spans="1:9" x14ac:dyDescent="0.25">
      <c r="A49" s="751" t="s">
        <v>385</v>
      </c>
      <c r="B49" s="765" t="s">
        <v>386</v>
      </c>
      <c r="C49" s="771"/>
      <c r="D49" s="771"/>
      <c r="E49" s="772"/>
      <c r="F49" s="773"/>
      <c r="G49" s="774"/>
      <c r="H49" s="745"/>
      <c r="I49" s="736"/>
    </row>
    <row r="50" spans="1:9" x14ac:dyDescent="0.25">
      <c r="A50" s="751" t="s">
        <v>387</v>
      </c>
      <c r="B50" s="770" t="s">
        <v>388</v>
      </c>
      <c r="C50" s="771">
        <v>1</v>
      </c>
      <c r="D50" s="771"/>
      <c r="E50" s="772"/>
      <c r="F50" s="773">
        <v>2500</v>
      </c>
      <c r="G50" s="774"/>
      <c r="H50" s="745"/>
      <c r="I50" s="736"/>
    </row>
    <row r="51" spans="1:9" x14ac:dyDescent="0.25">
      <c r="A51" s="751" t="s">
        <v>389</v>
      </c>
      <c r="B51" s="770" t="s">
        <v>390</v>
      </c>
      <c r="C51" s="771">
        <v>1</v>
      </c>
      <c r="D51" s="771"/>
      <c r="E51" s="772"/>
      <c r="F51" s="773">
        <v>1500</v>
      </c>
      <c r="G51" s="774"/>
      <c r="H51" s="745"/>
      <c r="I51" s="736"/>
    </row>
    <row r="52" spans="1:9" x14ac:dyDescent="0.25">
      <c r="A52" s="751" t="s">
        <v>391</v>
      </c>
      <c r="B52" s="770" t="s">
        <v>392</v>
      </c>
      <c r="C52" s="771">
        <v>1</v>
      </c>
      <c r="D52" s="771"/>
      <c r="E52" s="772"/>
      <c r="F52" s="773">
        <v>1000</v>
      </c>
      <c r="G52" s="774"/>
      <c r="H52" s="745"/>
      <c r="I52" s="736"/>
    </row>
    <row r="53" spans="1:9" x14ac:dyDescent="0.25">
      <c r="A53" s="751" t="s">
        <v>393</v>
      </c>
      <c r="B53" s="770" t="s">
        <v>394</v>
      </c>
      <c r="C53" s="771">
        <v>1</v>
      </c>
      <c r="D53" s="771"/>
      <c r="E53" s="772"/>
      <c r="F53" s="773">
        <v>1000</v>
      </c>
      <c r="G53" s="774"/>
      <c r="H53" s="745"/>
      <c r="I53" s="736"/>
    </row>
    <row r="54" spans="1:9" x14ac:dyDescent="0.25">
      <c r="A54" s="751" t="s">
        <v>395</v>
      </c>
      <c r="B54" s="788" t="s">
        <v>396</v>
      </c>
      <c r="C54" s="789"/>
      <c r="D54" s="789"/>
      <c r="E54" s="790"/>
      <c r="F54" s="791">
        <v>1000</v>
      </c>
      <c r="G54" s="774">
        <v>7000</v>
      </c>
      <c r="H54" s="745"/>
      <c r="I54" s="736"/>
    </row>
    <row r="55" spans="1:9" x14ac:dyDescent="0.25">
      <c r="A55" s="792" t="s">
        <v>397</v>
      </c>
      <c r="B55" s="747" t="s">
        <v>398</v>
      </c>
      <c r="C55" s="748"/>
      <c r="D55" s="748"/>
      <c r="E55" s="748"/>
      <c r="F55" s="748"/>
      <c r="G55" s="749">
        <v>23700</v>
      </c>
      <c r="H55" s="750"/>
      <c r="I55" s="736"/>
    </row>
    <row r="56" spans="1:9" x14ac:dyDescent="0.25">
      <c r="A56" s="793" t="s">
        <v>250</v>
      </c>
      <c r="B56" s="757" t="s">
        <v>399</v>
      </c>
      <c r="C56" s="758">
        <v>4</v>
      </c>
      <c r="D56" s="758">
        <v>1000</v>
      </c>
      <c r="E56" s="758">
        <v>9</v>
      </c>
      <c r="F56" s="758">
        <v>4000</v>
      </c>
      <c r="G56" s="794"/>
      <c r="H56" s="750"/>
      <c r="I56" s="736"/>
    </row>
    <row r="57" spans="1:9" x14ac:dyDescent="0.25">
      <c r="A57" s="795" t="s">
        <v>257</v>
      </c>
      <c r="B57" s="796" t="s">
        <v>400</v>
      </c>
      <c r="C57" s="797">
        <v>1</v>
      </c>
      <c r="D57" s="797"/>
      <c r="E57" s="753"/>
      <c r="F57" s="798">
        <v>1000</v>
      </c>
      <c r="G57" s="774"/>
      <c r="H57" s="745"/>
      <c r="I57" s="736"/>
    </row>
    <row r="58" spans="1:9" x14ac:dyDescent="0.25">
      <c r="A58" s="799" t="s">
        <v>263</v>
      </c>
      <c r="B58" s="757" t="s">
        <v>401</v>
      </c>
      <c r="C58" s="758">
        <v>1</v>
      </c>
      <c r="D58" s="758">
        <v>50</v>
      </c>
      <c r="E58" s="759"/>
      <c r="F58" s="760">
        <v>1500</v>
      </c>
      <c r="G58" s="774"/>
      <c r="H58" s="745"/>
      <c r="I58" s="736"/>
    </row>
    <row r="59" spans="1:9" x14ac:dyDescent="0.25">
      <c r="A59" s="800" t="s">
        <v>270</v>
      </c>
      <c r="B59" s="757" t="s">
        <v>402</v>
      </c>
      <c r="C59" s="758"/>
      <c r="D59" s="758"/>
      <c r="E59" s="759"/>
      <c r="F59" s="760">
        <v>4000</v>
      </c>
      <c r="G59" s="774"/>
      <c r="H59" s="745"/>
      <c r="I59" s="736"/>
    </row>
    <row r="60" spans="1:9" x14ac:dyDescent="0.25">
      <c r="A60" s="763" t="s">
        <v>273</v>
      </c>
      <c r="B60" s="801" t="s">
        <v>403</v>
      </c>
      <c r="C60" s="802">
        <v>20</v>
      </c>
      <c r="D60" s="802">
        <v>5</v>
      </c>
      <c r="E60" s="803">
        <v>7</v>
      </c>
      <c r="F60" s="804">
        <v>700</v>
      </c>
      <c r="G60" s="774"/>
      <c r="H60" s="745"/>
      <c r="I60" s="736"/>
    </row>
    <row r="61" spans="1:9" x14ac:dyDescent="0.25">
      <c r="A61" s="763" t="s">
        <v>359</v>
      </c>
      <c r="B61" s="801" t="s">
        <v>404</v>
      </c>
      <c r="C61" s="802">
        <v>12</v>
      </c>
      <c r="D61" s="801" t="s">
        <v>405</v>
      </c>
      <c r="E61" s="803"/>
      <c r="F61" s="804">
        <v>12500</v>
      </c>
      <c r="G61" s="774"/>
      <c r="H61" s="745"/>
      <c r="I61" s="736"/>
    </row>
    <row r="62" spans="1:9" x14ac:dyDescent="0.25">
      <c r="A62" s="792" t="s">
        <v>406</v>
      </c>
      <c r="B62" s="747" t="s">
        <v>407</v>
      </c>
      <c r="C62" s="748"/>
      <c r="D62" s="748"/>
      <c r="E62" s="748"/>
      <c r="F62" s="748"/>
      <c r="G62" s="749">
        <v>11020</v>
      </c>
      <c r="H62" s="750"/>
      <c r="I62" s="736"/>
    </row>
    <row r="63" spans="1:9" x14ac:dyDescent="0.25">
      <c r="A63" s="763" t="s">
        <v>250</v>
      </c>
      <c r="B63" s="796" t="s">
        <v>408</v>
      </c>
      <c r="C63" s="805"/>
      <c r="D63" s="806"/>
      <c r="E63" s="805"/>
      <c r="F63" s="807">
        <v>0</v>
      </c>
      <c r="G63" s="774"/>
      <c r="H63" s="745"/>
      <c r="I63" s="736"/>
    </row>
    <row r="64" spans="1:9" x14ac:dyDescent="0.25">
      <c r="A64" s="795" t="s">
        <v>257</v>
      </c>
      <c r="B64" s="757" t="s">
        <v>409</v>
      </c>
      <c r="C64" s="771"/>
      <c r="D64" s="772"/>
      <c r="E64" s="771"/>
      <c r="F64" s="773">
        <v>0</v>
      </c>
      <c r="G64" s="774"/>
      <c r="H64" s="745"/>
      <c r="I64" s="736"/>
    </row>
    <row r="65" spans="1:9" x14ac:dyDescent="0.25">
      <c r="A65" s="763" t="s">
        <v>263</v>
      </c>
      <c r="B65" s="757" t="s">
        <v>410</v>
      </c>
      <c r="C65" s="771"/>
      <c r="D65" s="772"/>
      <c r="E65" s="771"/>
      <c r="F65" s="773">
        <v>0</v>
      </c>
      <c r="G65" s="774"/>
      <c r="H65" s="745"/>
      <c r="I65" s="736"/>
    </row>
    <row r="66" spans="1:9" x14ac:dyDescent="0.25">
      <c r="A66" s="763" t="s">
        <v>270</v>
      </c>
      <c r="B66" s="757" t="s">
        <v>411</v>
      </c>
      <c r="C66" s="771"/>
      <c r="D66" s="772"/>
      <c r="E66" s="771"/>
      <c r="F66" s="773">
        <v>1500</v>
      </c>
      <c r="G66" s="774"/>
      <c r="H66" s="745"/>
      <c r="I66" s="736"/>
    </row>
    <row r="67" spans="1:9" x14ac:dyDescent="0.25">
      <c r="A67" s="763" t="s">
        <v>273</v>
      </c>
      <c r="B67" s="757" t="s">
        <v>412</v>
      </c>
      <c r="C67" s="771">
        <v>2</v>
      </c>
      <c r="D67" s="772"/>
      <c r="E67" s="771"/>
      <c r="F67" s="773">
        <v>1500</v>
      </c>
      <c r="G67" s="774"/>
      <c r="H67" s="745"/>
      <c r="I67" s="736"/>
    </row>
    <row r="68" spans="1:9" x14ac:dyDescent="0.25">
      <c r="A68" s="763" t="s">
        <v>359</v>
      </c>
      <c r="B68" s="757" t="s">
        <v>413</v>
      </c>
      <c r="C68" s="771"/>
      <c r="D68" s="772"/>
      <c r="E68" s="771"/>
      <c r="F68" s="773">
        <v>0</v>
      </c>
      <c r="G68" s="774"/>
      <c r="H68" s="745"/>
      <c r="I68" s="736"/>
    </row>
    <row r="69" spans="1:9" x14ac:dyDescent="0.25">
      <c r="A69" s="763" t="s">
        <v>385</v>
      </c>
      <c r="B69" s="757" t="s">
        <v>414</v>
      </c>
      <c r="C69" s="772"/>
      <c r="D69" s="772"/>
      <c r="E69" s="771"/>
      <c r="F69" s="773">
        <v>0</v>
      </c>
      <c r="G69" s="774"/>
      <c r="H69" s="745"/>
      <c r="I69" s="736"/>
    </row>
    <row r="70" spans="1:9" x14ac:dyDescent="0.25">
      <c r="A70" s="763" t="s">
        <v>415</v>
      </c>
      <c r="B70" s="757" t="s">
        <v>416</v>
      </c>
      <c r="C70" s="772"/>
      <c r="D70" s="771"/>
      <c r="E70" s="771"/>
      <c r="F70" s="773">
        <v>3500</v>
      </c>
      <c r="G70" s="774"/>
      <c r="H70" s="745"/>
      <c r="I70" s="736"/>
    </row>
    <row r="71" spans="1:9" x14ac:dyDescent="0.25">
      <c r="A71" s="763" t="s">
        <v>417</v>
      </c>
      <c r="B71" s="757" t="s">
        <v>418</v>
      </c>
      <c r="C71" s="772">
        <v>30</v>
      </c>
      <c r="D71" s="771">
        <v>50</v>
      </c>
      <c r="E71" s="771"/>
      <c r="F71" s="773">
        <v>1500</v>
      </c>
      <c r="G71" s="774"/>
      <c r="H71" s="745"/>
      <c r="I71" s="736"/>
    </row>
    <row r="72" spans="1:9" x14ac:dyDescent="0.25">
      <c r="A72" s="763" t="s">
        <v>419</v>
      </c>
      <c r="B72" s="757" t="s">
        <v>420</v>
      </c>
      <c r="C72" s="772"/>
      <c r="D72" s="771"/>
      <c r="E72" s="771"/>
      <c r="F72" s="773">
        <v>500</v>
      </c>
      <c r="G72" s="774"/>
      <c r="H72" s="745"/>
      <c r="I72" s="736"/>
    </row>
    <row r="73" spans="1:9" x14ac:dyDescent="0.25">
      <c r="A73" s="763" t="s">
        <v>421</v>
      </c>
      <c r="B73" s="757" t="s">
        <v>422</v>
      </c>
      <c r="C73" s="772">
        <v>3</v>
      </c>
      <c r="D73" s="772">
        <v>120</v>
      </c>
      <c r="E73" s="772">
        <v>7</v>
      </c>
      <c r="F73" s="808">
        <v>2520</v>
      </c>
      <c r="G73" s="774"/>
      <c r="H73" s="745"/>
      <c r="I73" s="736"/>
    </row>
    <row r="74" spans="1:9" x14ac:dyDescent="0.25">
      <c r="A74" s="792" t="s">
        <v>423</v>
      </c>
      <c r="B74" s="809" t="s">
        <v>424</v>
      </c>
      <c r="C74" s="748"/>
      <c r="D74" s="810"/>
      <c r="E74" s="811" t="s">
        <v>425</v>
      </c>
      <c r="F74" s="812"/>
      <c r="G74" s="749">
        <v>35828</v>
      </c>
      <c r="H74" s="813"/>
      <c r="I74" s="736"/>
    </row>
    <row r="75" spans="1:9" x14ac:dyDescent="0.25">
      <c r="A75" s="763" t="s">
        <v>250</v>
      </c>
      <c r="B75" s="814" t="s">
        <v>426</v>
      </c>
      <c r="C75" s="753"/>
      <c r="D75" s="753"/>
      <c r="E75" s="759"/>
      <c r="F75" s="783">
        <v>2500</v>
      </c>
      <c r="G75" s="755"/>
      <c r="H75" s="815"/>
      <c r="I75" s="736"/>
    </row>
    <row r="76" spans="1:9" x14ac:dyDescent="0.25">
      <c r="A76" s="795" t="s">
        <v>257</v>
      </c>
      <c r="B76" s="816" t="s">
        <v>427</v>
      </c>
      <c r="C76" s="759"/>
      <c r="D76" s="759"/>
      <c r="E76" s="759"/>
      <c r="F76" s="783">
        <v>300</v>
      </c>
      <c r="G76" s="755"/>
      <c r="H76" s="815"/>
      <c r="I76" s="736"/>
    </row>
    <row r="77" spans="1:9" x14ac:dyDescent="0.25">
      <c r="A77" s="763" t="s">
        <v>263</v>
      </c>
      <c r="B77" s="816" t="s">
        <v>428</v>
      </c>
      <c r="C77" s="759"/>
      <c r="D77" s="759"/>
      <c r="E77" s="759"/>
      <c r="F77" s="783">
        <v>250</v>
      </c>
      <c r="G77" s="755"/>
      <c r="H77" s="815"/>
      <c r="I77" s="736"/>
    </row>
    <row r="78" spans="1:9" x14ac:dyDescent="0.25">
      <c r="A78" s="763" t="s">
        <v>270</v>
      </c>
      <c r="B78" s="816" t="s">
        <v>429</v>
      </c>
      <c r="C78" s="759"/>
      <c r="D78" s="759">
        <v>605</v>
      </c>
      <c r="E78" s="759">
        <v>6</v>
      </c>
      <c r="F78" s="783">
        <v>3630</v>
      </c>
      <c r="G78" s="755"/>
      <c r="H78" s="815"/>
      <c r="I78" s="736"/>
    </row>
    <row r="79" spans="1:9" x14ac:dyDescent="0.25">
      <c r="A79" s="763" t="s">
        <v>273</v>
      </c>
      <c r="B79" s="816" t="s">
        <v>430</v>
      </c>
      <c r="C79" s="758">
        <v>71</v>
      </c>
      <c r="D79" s="758">
        <v>40</v>
      </c>
      <c r="E79" s="759"/>
      <c r="F79" s="760">
        <v>2840</v>
      </c>
      <c r="G79" s="755"/>
      <c r="H79" s="815"/>
      <c r="I79" s="736"/>
    </row>
    <row r="80" spans="1:9" x14ac:dyDescent="0.25">
      <c r="A80" s="763" t="s">
        <v>359</v>
      </c>
      <c r="B80" s="816" t="s">
        <v>431</v>
      </c>
      <c r="C80" s="759">
        <v>4</v>
      </c>
      <c r="D80" s="817">
        <v>260</v>
      </c>
      <c r="E80" s="759"/>
      <c r="F80" s="783">
        <v>1040</v>
      </c>
      <c r="G80" s="755"/>
      <c r="H80" s="815"/>
      <c r="I80" s="736"/>
    </row>
    <row r="81" spans="1:9" x14ac:dyDescent="0.25">
      <c r="A81" s="763" t="s">
        <v>385</v>
      </c>
      <c r="B81" s="816" t="s">
        <v>432</v>
      </c>
      <c r="C81" s="759"/>
      <c r="D81" s="759"/>
      <c r="E81" s="759"/>
      <c r="F81" s="818">
        <v>1598</v>
      </c>
      <c r="G81" s="755"/>
      <c r="H81" s="815"/>
      <c r="I81" s="736"/>
    </row>
    <row r="82" spans="1:9" x14ac:dyDescent="0.25">
      <c r="A82" s="763" t="s">
        <v>415</v>
      </c>
      <c r="B82" s="816" t="s">
        <v>433</v>
      </c>
      <c r="C82" s="759"/>
      <c r="D82" s="759"/>
      <c r="E82" s="759"/>
      <c r="F82" s="783">
        <v>2500</v>
      </c>
      <c r="G82" s="755"/>
      <c r="H82" s="815"/>
      <c r="I82" s="736"/>
    </row>
    <row r="83" spans="1:9" x14ac:dyDescent="0.25">
      <c r="A83" s="763" t="s">
        <v>417</v>
      </c>
      <c r="B83" s="816" t="s">
        <v>434</v>
      </c>
      <c r="C83" s="759"/>
      <c r="D83" s="759"/>
      <c r="E83" s="759"/>
      <c r="F83" s="760">
        <v>2500</v>
      </c>
      <c r="G83" s="755"/>
      <c r="H83" s="815"/>
      <c r="I83" s="736"/>
    </row>
    <row r="84" spans="1:9" x14ac:dyDescent="0.25">
      <c r="A84" s="763" t="s">
        <v>419</v>
      </c>
      <c r="B84" s="816" t="s">
        <v>435</v>
      </c>
      <c r="C84" s="759"/>
      <c r="D84" s="759">
        <v>140</v>
      </c>
      <c r="E84" s="759">
        <v>3</v>
      </c>
      <c r="F84" s="760">
        <v>2200</v>
      </c>
      <c r="G84" s="755"/>
      <c r="H84" s="815"/>
      <c r="I84" s="736"/>
    </row>
    <row r="85" spans="1:9" x14ac:dyDescent="0.25">
      <c r="A85" s="763" t="s">
        <v>421</v>
      </c>
      <c r="B85" s="816" t="s">
        <v>436</v>
      </c>
      <c r="C85" s="758">
        <v>4000</v>
      </c>
      <c r="D85" s="758"/>
      <c r="E85" s="759"/>
      <c r="F85" s="760">
        <v>800</v>
      </c>
      <c r="G85" s="755"/>
      <c r="H85" s="815"/>
      <c r="I85" s="736"/>
    </row>
    <row r="86" spans="1:9" x14ac:dyDescent="0.25">
      <c r="A86" s="763" t="s">
        <v>437</v>
      </c>
      <c r="B86" s="816" t="s">
        <v>438</v>
      </c>
      <c r="C86" s="758">
        <v>1500</v>
      </c>
      <c r="D86" s="758"/>
      <c r="E86" s="759"/>
      <c r="F86" s="819">
        <v>3700</v>
      </c>
      <c r="G86" s="755"/>
      <c r="H86" s="815"/>
      <c r="I86" s="736"/>
    </row>
    <row r="87" spans="1:9" x14ac:dyDescent="0.25">
      <c r="A87" s="763" t="s">
        <v>439</v>
      </c>
      <c r="B87" s="816" t="s">
        <v>440</v>
      </c>
      <c r="C87" s="758">
        <v>5000</v>
      </c>
      <c r="D87" s="758"/>
      <c r="E87" s="759"/>
      <c r="F87" s="760">
        <v>1200</v>
      </c>
      <c r="G87" s="755"/>
      <c r="H87" s="815"/>
      <c r="I87" s="736"/>
    </row>
    <row r="88" spans="1:9" x14ac:dyDescent="0.25">
      <c r="A88" s="763" t="s">
        <v>441</v>
      </c>
      <c r="B88" s="816" t="s">
        <v>442</v>
      </c>
      <c r="C88" s="758">
        <v>300</v>
      </c>
      <c r="D88" s="758"/>
      <c r="E88" s="759"/>
      <c r="F88" s="760">
        <v>420</v>
      </c>
      <c r="G88" s="755"/>
      <c r="H88" s="815"/>
      <c r="I88" s="736"/>
    </row>
    <row r="89" spans="1:9" x14ac:dyDescent="0.25">
      <c r="A89" s="763" t="s">
        <v>443</v>
      </c>
      <c r="B89" s="816" t="s">
        <v>444</v>
      </c>
      <c r="C89" s="759"/>
      <c r="D89" s="759">
        <v>4000</v>
      </c>
      <c r="E89" s="759">
        <v>1</v>
      </c>
      <c r="F89" s="760">
        <v>4500</v>
      </c>
      <c r="G89" s="755"/>
      <c r="H89" s="815"/>
      <c r="I89" s="736"/>
    </row>
    <row r="90" spans="1:9" x14ac:dyDescent="0.25">
      <c r="A90" s="763" t="s">
        <v>445</v>
      </c>
      <c r="B90" s="816" t="s">
        <v>446</v>
      </c>
      <c r="C90" s="759">
        <v>10</v>
      </c>
      <c r="D90" s="759"/>
      <c r="E90" s="759"/>
      <c r="F90" s="760">
        <v>3000</v>
      </c>
      <c r="G90" s="755"/>
      <c r="H90" s="815"/>
      <c r="I90" s="736"/>
    </row>
    <row r="91" spans="1:9" x14ac:dyDescent="0.25">
      <c r="A91" s="763" t="s">
        <v>447</v>
      </c>
      <c r="B91" s="816" t="s">
        <v>448</v>
      </c>
      <c r="C91" s="759">
        <v>45</v>
      </c>
      <c r="D91" s="758">
        <v>30</v>
      </c>
      <c r="E91" s="758"/>
      <c r="F91" s="760">
        <v>1350</v>
      </c>
      <c r="G91" s="755"/>
      <c r="H91" s="815"/>
      <c r="I91" s="736"/>
    </row>
    <row r="92" spans="1:9" x14ac:dyDescent="0.25">
      <c r="A92" s="763" t="s">
        <v>449</v>
      </c>
      <c r="B92" s="820" t="s">
        <v>450</v>
      </c>
      <c r="C92" s="803">
        <v>3</v>
      </c>
      <c r="D92" s="803">
        <v>250</v>
      </c>
      <c r="E92" s="803"/>
      <c r="F92" s="804">
        <v>1500</v>
      </c>
      <c r="G92" s="755"/>
      <c r="H92" s="815"/>
      <c r="I92" s="736"/>
    </row>
    <row r="93" spans="1:9" x14ac:dyDescent="0.25">
      <c r="A93" s="792" t="s">
        <v>451</v>
      </c>
      <c r="B93" s="809" t="s">
        <v>452</v>
      </c>
      <c r="C93" s="821"/>
      <c r="D93" s="748"/>
      <c r="E93" s="748"/>
      <c r="F93" s="748"/>
      <c r="G93" s="749">
        <v>15625</v>
      </c>
      <c r="H93" s="815"/>
      <c r="I93" s="736"/>
    </row>
    <row r="94" spans="1:9" x14ac:dyDescent="0.25">
      <c r="A94" s="763" t="s">
        <v>250</v>
      </c>
      <c r="B94" s="816" t="s">
        <v>453</v>
      </c>
      <c r="C94" s="758">
        <v>500</v>
      </c>
      <c r="D94" s="758">
        <v>20</v>
      </c>
      <c r="E94" s="759"/>
      <c r="F94" s="760">
        <v>10000</v>
      </c>
      <c r="G94" s="755"/>
      <c r="H94" s="815"/>
      <c r="I94" s="736"/>
    </row>
    <row r="95" spans="1:9" x14ac:dyDescent="0.25">
      <c r="A95" s="795" t="s">
        <v>257</v>
      </c>
      <c r="B95" s="816" t="s">
        <v>454</v>
      </c>
      <c r="C95" s="781">
        <v>25</v>
      </c>
      <c r="D95" s="758">
        <v>25</v>
      </c>
      <c r="E95" s="758"/>
      <c r="F95" s="758">
        <v>625</v>
      </c>
      <c r="G95" s="794"/>
      <c r="H95" s="815"/>
      <c r="I95" s="736"/>
    </row>
    <row r="96" spans="1:9" x14ac:dyDescent="0.25">
      <c r="A96" s="822" t="s">
        <v>263</v>
      </c>
      <c r="B96" s="814" t="s">
        <v>455</v>
      </c>
      <c r="C96" s="797">
        <v>200</v>
      </c>
      <c r="D96" s="797">
        <v>20</v>
      </c>
      <c r="E96" s="753"/>
      <c r="F96" s="798">
        <v>4000</v>
      </c>
      <c r="G96" s="755"/>
      <c r="H96" s="813"/>
      <c r="I96" s="736"/>
    </row>
    <row r="97" spans="1:10" x14ac:dyDescent="0.25">
      <c r="A97" s="822" t="s">
        <v>270</v>
      </c>
      <c r="B97" s="820" t="s">
        <v>456</v>
      </c>
      <c r="C97" s="802"/>
      <c r="D97" s="802"/>
      <c r="E97" s="803"/>
      <c r="F97" s="804">
        <v>1000</v>
      </c>
      <c r="G97" s="755"/>
      <c r="H97" s="815"/>
      <c r="I97" s="736"/>
    </row>
    <row r="98" spans="1:10" x14ac:dyDescent="0.25">
      <c r="A98" s="792" t="s">
        <v>457</v>
      </c>
      <c r="B98" s="823" t="s">
        <v>458</v>
      </c>
      <c r="C98" s="824"/>
      <c r="D98" s="824"/>
      <c r="E98" s="824"/>
      <c r="F98" s="824">
        <v>5000</v>
      </c>
      <c r="G98" s="749">
        <v>5000</v>
      </c>
      <c r="H98" s="815"/>
      <c r="I98" s="736"/>
    </row>
    <row r="99" spans="1:10" ht="16.5" thickBot="1" x14ac:dyDescent="0.3">
      <c r="A99" s="792" t="s">
        <v>459</v>
      </c>
      <c r="B99" s="825" t="s">
        <v>460</v>
      </c>
      <c r="C99" s="748"/>
      <c r="D99" s="748"/>
      <c r="E99" s="748"/>
      <c r="F99" s="748">
        <v>3000</v>
      </c>
      <c r="G99" s="826">
        <v>3000</v>
      </c>
      <c r="H99" s="815"/>
      <c r="I99" s="736"/>
    </row>
    <row r="100" spans="1:10" ht="16.5" thickBot="1" x14ac:dyDescent="0.3">
      <c r="A100" s="827"/>
      <c r="B100" s="737"/>
      <c r="C100" s="828"/>
      <c r="D100" s="828"/>
      <c r="E100" s="828"/>
      <c r="F100" s="829" t="s">
        <v>461</v>
      </c>
      <c r="G100" s="830">
        <f>+G99+G98+G93+G74+G62+G55+G7</f>
        <v>286800</v>
      </c>
      <c r="H100" s="815"/>
      <c r="I100" s="736"/>
    </row>
    <row r="101" spans="1:10" x14ac:dyDescent="0.25">
      <c r="A101" s="827"/>
      <c r="B101" s="737" t="s">
        <v>462</v>
      </c>
      <c r="C101" s="831"/>
      <c r="D101" s="831"/>
      <c r="E101" s="831"/>
      <c r="F101" s="831"/>
      <c r="G101" s="832"/>
      <c r="H101" s="737"/>
      <c r="I101" s="815"/>
      <c r="J101" s="736"/>
    </row>
    <row r="102" spans="1:10" x14ac:dyDescent="0.25">
      <c r="A102" s="833"/>
      <c r="B102" s="737" t="s">
        <v>463</v>
      </c>
      <c r="C102" s="831"/>
      <c r="D102" s="831"/>
      <c r="E102" s="831"/>
      <c r="F102" s="831"/>
      <c r="G102" s="832"/>
      <c r="H102" s="737"/>
      <c r="I102" s="813"/>
      <c r="J102" s="736"/>
    </row>
    <row r="103" spans="1:10" x14ac:dyDescent="0.25">
      <c r="B103" s="834"/>
      <c r="C103" s="831"/>
      <c r="D103" s="831"/>
      <c r="E103" s="831"/>
      <c r="F103" s="831"/>
      <c r="G103" s="832"/>
      <c r="H103" s="737"/>
      <c r="I103" s="813"/>
      <c r="J103" s="736"/>
    </row>
    <row r="104" spans="1:10" x14ac:dyDescent="0.25">
      <c r="B104" s="834" t="s">
        <v>464</v>
      </c>
      <c r="C104" s="831"/>
      <c r="D104" s="831"/>
      <c r="E104" s="831"/>
      <c r="F104" s="835"/>
      <c r="G104" s="832"/>
      <c r="H104" s="737"/>
      <c r="I104" s="736"/>
      <c r="J104" s="736"/>
    </row>
    <row r="105" spans="1:10" x14ac:dyDescent="0.25">
      <c r="B105" s="737" t="s">
        <v>465</v>
      </c>
      <c r="C105" s="831"/>
      <c r="D105" s="831"/>
      <c r="E105" s="831"/>
      <c r="F105" s="835" t="s">
        <v>466</v>
      </c>
      <c r="G105" s="832"/>
      <c r="H105" s="737"/>
      <c r="I105" s="736"/>
      <c r="J105" s="736"/>
    </row>
    <row r="106" spans="1:10" x14ac:dyDescent="0.25">
      <c r="B106" s="737" t="s">
        <v>467</v>
      </c>
      <c r="C106" s="831"/>
      <c r="D106" s="831"/>
      <c r="E106" s="831"/>
      <c r="F106" s="836">
        <v>0</v>
      </c>
      <c r="G106" s="832"/>
      <c r="H106" s="737"/>
    </row>
    <row r="107" spans="1:10" x14ac:dyDescent="0.25">
      <c r="B107" s="1681" t="s">
        <v>468</v>
      </c>
      <c r="C107" s="1681"/>
      <c r="D107" s="1681"/>
      <c r="E107" s="1681"/>
      <c r="F107" s="835"/>
      <c r="G107" s="832"/>
      <c r="H107" s="737"/>
    </row>
    <row r="108" spans="1:10" x14ac:dyDescent="0.25">
      <c r="B108" s="737" t="s">
        <v>469</v>
      </c>
      <c r="C108" s="831"/>
      <c r="D108" s="831"/>
      <c r="E108" s="831"/>
      <c r="F108" s="837" t="s">
        <v>470</v>
      </c>
      <c r="G108" s="832"/>
      <c r="H108" s="737"/>
    </row>
    <row r="109" spans="1:10" x14ac:dyDescent="0.25">
      <c r="B109" s="737" t="s">
        <v>471</v>
      </c>
      <c r="C109" s="831"/>
      <c r="D109" s="831"/>
      <c r="E109" s="831"/>
      <c r="F109" s="837" t="s">
        <v>472</v>
      </c>
      <c r="G109" s="832"/>
      <c r="H109" s="737"/>
    </row>
    <row r="110" spans="1:10" x14ac:dyDescent="0.25">
      <c r="B110" s="737" t="s">
        <v>473</v>
      </c>
      <c r="C110" s="831"/>
      <c r="D110" s="831"/>
      <c r="E110" s="831"/>
      <c r="F110" s="835" t="s">
        <v>474</v>
      </c>
      <c r="G110" s="832"/>
      <c r="H110" s="737"/>
    </row>
    <row r="111" spans="1:10" x14ac:dyDescent="0.25">
      <c r="B111" s="737"/>
      <c r="C111" s="831"/>
      <c r="D111" s="831"/>
      <c r="E111" s="831"/>
      <c r="F111" s="838" t="s">
        <v>475</v>
      </c>
      <c r="G111" s="832"/>
      <c r="H111" s="737"/>
    </row>
    <row r="112" spans="1:10" x14ac:dyDescent="0.25">
      <c r="B112" s="737"/>
      <c r="C112" s="831"/>
      <c r="D112" s="831"/>
      <c r="E112" s="831"/>
      <c r="F112" s="831"/>
      <c r="G112" s="832"/>
      <c r="H112" s="737"/>
    </row>
    <row r="113" spans="2:8" x14ac:dyDescent="0.25">
      <c r="B113" s="737" t="s">
        <v>476</v>
      </c>
      <c r="C113" s="737"/>
      <c r="D113" s="737"/>
      <c r="E113" s="737"/>
      <c r="F113" s="737"/>
      <c r="G113" s="738"/>
      <c r="H113" s="737"/>
    </row>
    <row r="114" spans="2:8" x14ac:dyDescent="0.25">
      <c r="B114" s="737" t="s">
        <v>477</v>
      </c>
      <c r="C114" s="737"/>
      <c r="D114" s="737"/>
      <c r="E114" s="737"/>
      <c r="F114" s="737"/>
      <c r="G114" s="738"/>
      <c r="H114" s="737"/>
    </row>
    <row r="115" spans="2:8" x14ac:dyDescent="0.25">
      <c r="B115" s="737"/>
      <c r="C115" s="737"/>
      <c r="D115" s="737"/>
      <c r="E115" s="737"/>
      <c r="F115" s="737"/>
      <c r="G115" s="738"/>
      <c r="H115" s="737"/>
    </row>
    <row r="116" spans="2:8" x14ac:dyDescent="0.25">
      <c r="B116" s="737" t="s">
        <v>478</v>
      </c>
      <c r="C116" s="737"/>
      <c r="D116" s="1678" t="s">
        <v>479</v>
      </c>
      <c r="E116" s="1678"/>
      <c r="F116" s="1678"/>
      <c r="G116" s="738"/>
      <c r="H116" s="737"/>
    </row>
    <row r="117" spans="2:8" x14ac:dyDescent="0.25">
      <c r="B117" s="737"/>
      <c r="C117" s="737"/>
      <c r="G117" s="738"/>
      <c r="H117" s="737"/>
    </row>
    <row r="118" spans="2:8" x14ac:dyDescent="0.25">
      <c r="B118" s="839">
        <v>43362</v>
      </c>
      <c r="D118" s="1678"/>
      <c r="E118" s="1678"/>
      <c r="F118" s="1678"/>
      <c r="H118" s="737"/>
    </row>
  </sheetData>
  <mergeCells count="7">
    <mergeCell ref="D118:F118"/>
    <mergeCell ref="B1:H1"/>
    <mergeCell ref="B2:H2"/>
    <mergeCell ref="B3:H3"/>
    <mergeCell ref="B4:H4"/>
    <mergeCell ref="B107:E107"/>
    <mergeCell ref="D116:F116"/>
  </mergeCells>
  <printOptions horizontalCentered="1"/>
  <pageMargins left="0" right="0" top="0" bottom="0"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5</vt:i4>
      </vt:variant>
    </vt:vector>
  </HeadingPairs>
  <TitlesOfParts>
    <vt:vector size="15" baseType="lpstr">
      <vt:lpstr>8 programa</vt:lpstr>
      <vt:lpstr>Aiškinamoji lentelė</vt:lpstr>
      <vt:lpstr>EKC renginiai</vt:lpstr>
      <vt:lpstr>LAUKSNOS</vt:lpstr>
      <vt:lpstr>Joninės</vt:lpstr>
      <vt:lpstr>Užgavėnės</vt:lpstr>
      <vt:lpstr>Metų ratas</vt:lpstr>
      <vt:lpstr>Europeade</vt:lpstr>
      <vt:lpstr>Violončelės fesivalis</vt:lpstr>
      <vt:lpstr>Žvejų rūmai</vt:lpstr>
      <vt:lpstr>'8 programa'!Print_Area</vt:lpstr>
      <vt:lpstr>'Aiškinamoji lentelė'!Print_Area</vt:lpstr>
      <vt:lpstr>'Violončelės fesivalis'!Print_Area</vt:lpstr>
      <vt:lpstr>'8 programa'!Print_Titles</vt:lpstr>
      <vt:lpstr>'Aiškinamoji lentelė'!Print_Titles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Lietute Demidova</cp:lastModifiedBy>
  <cp:lastPrinted>2019-01-10T10:25:31Z</cp:lastPrinted>
  <dcterms:created xsi:type="dcterms:W3CDTF">2018-01-02T18:30:38Z</dcterms:created>
  <dcterms:modified xsi:type="dcterms:W3CDTF">2019-02-05T07:16:02Z</dcterms:modified>
</cp:coreProperties>
</file>