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sprendimai\"/>
    </mc:Choice>
  </mc:AlternateContent>
  <bookViews>
    <workbookView xWindow="0" yWindow="0" windowWidth="28800" windowHeight="12300" tabRatio="723"/>
  </bookViews>
  <sheets>
    <sheet name="10 programa" sheetId="48" r:id="rId1"/>
    <sheet name="Aiškinamoji lentelė" sheetId="44" state="hidden" r:id="rId2"/>
    <sheet name="LITNET" sheetId="50" state="hidden" r:id="rId3"/>
    <sheet name="Priešgaisrinė sauga" sheetId="51" state="hidden" r:id="rId4"/>
    <sheet name="Elektros instaliacijos remontas" sheetId="52" state="hidden" r:id="rId5"/>
    <sheet name="Sanitarinių patalpų remontas" sheetId="49" state="hidden" r:id="rId6"/>
    <sheet name="01.01.02 priemonė " sheetId="47" state="hidden" r:id="rId7"/>
  </sheets>
  <definedNames>
    <definedName name="_xlnm.Print_Area" localSheetId="0">'10 programa'!$A$1:$P$233</definedName>
    <definedName name="_xlnm.Print_Area" localSheetId="1">'Aiškinamoji lentelė'!$A$1:$S$269</definedName>
    <definedName name="_xlnm.Print_Titles" localSheetId="0">'10 programa'!$6:$8</definedName>
    <definedName name="_xlnm.Print_Titles" localSheetId="1">'Aiškinamoji lentelė'!$6:$8</definedName>
  </definedNames>
  <calcPr calcId="162913"/>
</workbook>
</file>

<file path=xl/calcChain.xml><?xml version="1.0" encoding="utf-8"?>
<calcChain xmlns="http://schemas.openxmlformats.org/spreadsheetml/2006/main">
  <c r="J82" i="48" l="1"/>
  <c r="L86" i="44"/>
  <c r="L13" i="48" l="1"/>
  <c r="K13" i="48"/>
  <c r="M37" i="44"/>
  <c r="L14" i="48"/>
  <c r="K14" i="48"/>
  <c r="L37" i="44"/>
  <c r="J14" i="48"/>
  <c r="J13" i="48"/>
  <c r="L106" i="48" l="1"/>
  <c r="K106" i="48"/>
  <c r="N38" i="44" l="1"/>
  <c r="M38" i="44"/>
  <c r="L25" i="44"/>
  <c r="J230" i="48" l="1"/>
  <c r="K230" i="48"/>
  <c r="M265" i="44"/>
  <c r="L265" i="44"/>
  <c r="L83" i="44" l="1"/>
  <c r="J79" i="48"/>
  <c r="J178" i="48" l="1"/>
  <c r="J195" i="48" s="1"/>
  <c r="J225" i="48"/>
  <c r="J122" i="48"/>
  <c r="J214" i="48"/>
  <c r="L226" i="44"/>
  <c r="L130" i="48" l="1"/>
  <c r="N154" i="44"/>
  <c r="L145" i="48" l="1"/>
  <c r="N165" i="44"/>
  <c r="M165" i="44"/>
  <c r="K165" i="44"/>
  <c r="L214" i="48" l="1"/>
  <c r="K214" i="48"/>
  <c r="L195" i="48"/>
  <c r="K195" i="48"/>
  <c r="J174" i="48"/>
  <c r="L172" i="48"/>
  <c r="L174" i="48" s="1"/>
  <c r="K162" i="48"/>
  <c r="L162" i="48"/>
  <c r="J162" i="48"/>
  <c r="L148" i="48"/>
  <c r="L154" i="48" s="1"/>
  <c r="J146" i="48"/>
  <c r="K145" i="48"/>
  <c r="J145" i="48"/>
  <c r="K154" i="48" l="1"/>
  <c r="J154" i="48"/>
  <c r="J129" i="48"/>
  <c r="N228" i="44" l="1"/>
  <c r="L229" i="48" l="1"/>
  <c r="K229" i="48"/>
  <c r="K228" i="48" s="1"/>
  <c r="J229" i="48"/>
  <c r="J228" i="48" s="1"/>
  <c r="L227" i="48"/>
  <c r="K227" i="48"/>
  <c r="K226" i="48"/>
  <c r="J226" i="48"/>
  <c r="J224" i="48"/>
  <c r="L222" i="48"/>
  <c r="K222" i="48"/>
  <c r="J222" i="48"/>
  <c r="J200" i="48"/>
  <c r="L197" i="48"/>
  <c r="K197" i="48"/>
  <c r="J197" i="48"/>
  <c r="P186" i="48"/>
  <c r="P183" i="48"/>
  <c r="P181" i="48"/>
  <c r="L175" i="48"/>
  <c r="K172" i="48"/>
  <c r="K174" i="48" s="1"/>
  <c r="K166" i="48"/>
  <c r="J166" i="48"/>
  <c r="J175" i="48" s="1"/>
  <c r="K224" i="48"/>
  <c r="J227" i="48"/>
  <c r="L105" i="48"/>
  <c r="K105" i="48"/>
  <c r="J105" i="48"/>
  <c r="L96" i="48"/>
  <c r="K96" i="48"/>
  <c r="J96" i="48"/>
  <c r="L98" i="48"/>
  <c r="K98" i="48"/>
  <c r="L94" i="48"/>
  <c r="K94" i="48"/>
  <c r="J94" i="48"/>
  <c r="L92" i="48"/>
  <c r="K92" i="48"/>
  <c r="J92" i="48"/>
  <c r="L89" i="48"/>
  <c r="K89" i="48"/>
  <c r="J89" i="48"/>
  <c r="L87" i="48"/>
  <c r="K87" i="48"/>
  <c r="J87" i="48"/>
  <c r="J85" i="48"/>
  <c r="L82" i="48"/>
  <c r="K82" i="48"/>
  <c r="K81" i="48"/>
  <c r="P39" i="48"/>
  <c r="O39" i="48"/>
  <c r="N39" i="48"/>
  <c r="J215" i="48" l="1"/>
  <c r="K175" i="48"/>
  <c r="L228" i="48"/>
  <c r="K221" i="48"/>
  <c r="K215" i="48"/>
  <c r="K225" i="48"/>
  <c r="K129" i="48"/>
  <c r="J163" i="48"/>
  <c r="J221" i="48"/>
  <c r="L224" i="48"/>
  <c r="L129" i="48"/>
  <c r="L163" i="48" s="1"/>
  <c r="L215" i="48"/>
  <c r="K85" i="48"/>
  <c r="K223" i="48"/>
  <c r="L223" i="48"/>
  <c r="K79" i="48"/>
  <c r="L226" i="48" s="1"/>
  <c r="J223" i="48"/>
  <c r="J99" i="48"/>
  <c r="L81" i="48"/>
  <c r="L85" i="48" s="1"/>
  <c r="K99" i="48" l="1"/>
  <c r="K100" i="48" s="1"/>
  <c r="K163" i="48"/>
  <c r="K216" i="48" s="1"/>
  <c r="L225" i="48"/>
  <c r="J220" i="48"/>
  <c r="J231" i="48" s="1"/>
  <c r="J100" i="48"/>
  <c r="K220" i="48"/>
  <c r="K231" i="48" s="1"/>
  <c r="L216" i="48"/>
  <c r="J216" i="48"/>
  <c r="L79" i="48"/>
  <c r="L99" i="48" s="1"/>
  <c r="L100" i="48" s="1"/>
  <c r="L221" i="48"/>
  <c r="J217" i="48" l="1"/>
  <c r="L220" i="48"/>
  <c r="L231" i="48" s="1"/>
  <c r="K217" i="48"/>
  <c r="L217" i="48"/>
  <c r="L231" i="44"/>
  <c r="M231" i="44"/>
  <c r="N231" i="44"/>
  <c r="K231" i="44"/>
  <c r="N86" i="44" l="1"/>
  <c r="M86" i="44"/>
  <c r="N196" i="44"/>
  <c r="M196" i="44"/>
  <c r="L212" i="44" l="1"/>
  <c r="M139" i="44"/>
  <c r="N115" i="44" l="1"/>
  <c r="M115" i="44"/>
  <c r="L115" i="44"/>
  <c r="M249" i="44" l="1"/>
  <c r="K207" i="44" l="1"/>
  <c r="L94" i="44"/>
  <c r="M198" i="44"/>
  <c r="K266" i="44"/>
  <c r="K265" i="44"/>
  <c r="K263" i="44"/>
  <c r="K262" i="44"/>
  <c r="K260" i="44"/>
  <c r="K259" i="44"/>
  <c r="K257" i="44"/>
  <c r="L198" i="44"/>
  <c r="N198" i="44"/>
  <c r="N208" i="44" s="1"/>
  <c r="K174" i="44"/>
  <c r="K102" i="44"/>
  <c r="K94" i="44"/>
  <c r="L236" i="44" l="1"/>
  <c r="L238" i="44"/>
  <c r="L249" i="44" l="1"/>
  <c r="M53" i="44"/>
  <c r="N53" i="44" s="1"/>
  <c r="M28" i="44"/>
  <c r="N28" i="44" s="1"/>
  <c r="L23" i="44"/>
  <c r="M23" i="44" l="1"/>
  <c r="N23" i="44" s="1"/>
  <c r="N129" i="44"/>
  <c r="L221" i="44" l="1"/>
  <c r="L228" i="44" s="1"/>
  <c r="L168" i="44" l="1"/>
  <c r="M54" i="44" l="1"/>
  <c r="N54" i="44" s="1"/>
  <c r="M51" i="44"/>
  <c r="N51" i="44" s="1"/>
  <c r="M45" i="44"/>
  <c r="N45" i="44" s="1"/>
  <c r="M24" i="44"/>
  <c r="N24" i="44" s="1"/>
  <c r="M21" i="44"/>
  <c r="N21" i="44" s="1"/>
  <c r="M14" i="44"/>
  <c r="N14" i="44" s="1"/>
  <c r="M188" i="44" l="1"/>
  <c r="M208" i="44" s="1"/>
  <c r="M184" i="44"/>
  <c r="E175" i="47" l="1"/>
  <c r="E144" i="47"/>
  <c r="E124" i="47"/>
  <c r="E89" i="47"/>
  <c r="E65" i="47"/>
  <c r="E51" i="47"/>
  <c r="E17" i="47"/>
  <c r="E177" i="47" l="1"/>
  <c r="N173" i="44" l="1"/>
  <c r="M259" i="44"/>
  <c r="M174" i="44"/>
  <c r="L159" i="44"/>
  <c r="L165" i="44" s="1"/>
  <c r="N174" i="44" l="1"/>
  <c r="L179" i="44" l="1"/>
  <c r="L184" i="44" s="1"/>
  <c r="N37" i="44"/>
  <c r="K182" i="44" l="1"/>
  <c r="K184" i="44" s="1"/>
  <c r="K28" i="44" l="1"/>
  <c r="K25" i="44"/>
  <c r="K22" i="44"/>
  <c r="K190" i="44" l="1"/>
  <c r="K198" i="44" s="1"/>
  <c r="N96" i="44" l="1"/>
  <c r="N104" i="44"/>
  <c r="L174" i="44"/>
  <c r="L102" i="44"/>
  <c r="N263" i="44"/>
  <c r="N262" i="44"/>
  <c r="N259" i="44"/>
  <c r="M266" i="44"/>
  <c r="M263" i="44"/>
  <c r="M262" i="44"/>
  <c r="L266" i="44"/>
  <c r="L263" i="44"/>
  <c r="L262" i="44"/>
  <c r="L259" i="44"/>
  <c r="L258" i="44"/>
  <c r="L257" i="44"/>
  <c r="N184" i="44"/>
  <c r="M151" i="44"/>
  <c r="N151" i="44"/>
  <c r="K108" i="44"/>
  <c r="N264" i="44" l="1"/>
  <c r="M264" i="44"/>
  <c r="L264" i="44"/>
  <c r="N249" i="44" l="1"/>
  <c r="K241" i="44"/>
  <c r="K238" i="44"/>
  <c r="K249" i="44" s="1"/>
  <c r="M228" i="44"/>
  <c r="S222" i="44"/>
  <c r="Q218" i="44"/>
  <c r="S218" i="44" s="1"/>
  <c r="K218" i="44"/>
  <c r="Q217" i="44"/>
  <c r="Q215" i="44"/>
  <c r="S215" i="44" s="1"/>
  <c r="S213" i="44"/>
  <c r="K212" i="44"/>
  <c r="K228" i="44" l="1"/>
  <c r="M185" i="44"/>
  <c r="N185" i="44"/>
  <c r="K132" i="44" l="1"/>
  <c r="L119" i="44"/>
  <c r="M250" i="44"/>
  <c r="N250" i="44"/>
  <c r="L151" i="44" l="1"/>
  <c r="L185" i="44" s="1"/>
  <c r="K151" i="44"/>
  <c r="K185" i="44" s="1"/>
  <c r="K256" i="44"/>
  <c r="L256" i="44"/>
  <c r="N251" i="44"/>
  <c r="N108" i="44"/>
  <c r="N106" i="44"/>
  <c r="M106" i="44"/>
  <c r="L106" i="44"/>
  <c r="K106" i="44"/>
  <c r="N102" i="44"/>
  <c r="M102" i="44"/>
  <c r="N98" i="44"/>
  <c r="M85" i="44"/>
  <c r="N85" i="44" s="1"/>
  <c r="N94" i="44" s="1"/>
  <c r="M94" i="44" l="1"/>
  <c r="K79" i="44"/>
  <c r="M78" i="44"/>
  <c r="N78" i="44" s="1"/>
  <c r="K52" i="44"/>
  <c r="S40" i="44"/>
  <c r="R40" i="44"/>
  <c r="Q40" i="44"/>
  <c r="M40" i="44"/>
  <c r="M83" i="44" s="1"/>
  <c r="K40" i="44"/>
  <c r="K31" i="44"/>
  <c r="K18" i="44"/>
  <c r="K17" i="44"/>
  <c r="K258" i="44" s="1"/>
  <c r="K15" i="44"/>
  <c r="M108" i="44"/>
  <c r="M104" i="44"/>
  <c r="M98" i="44"/>
  <c r="M96" i="44"/>
  <c r="K83" i="44" l="1"/>
  <c r="K261" i="44"/>
  <c r="K255" i="44" s="1"/>
  <c r="L261" i="44"/>
  <c r="L255" i="44" s="1"/>
  <c r="L267" i="44" s="1"/>
  <c r="N261" i="44"/>
  <c r="M261" i="44"/>
  <c r="N40" i="44"/>
  <c r="N258" i="44" s="1"/>
  <c r="M258" i="44"/>
  <c r="N256" i="44"/>
  <c r="M256" i="44"/>
  <c r="N83" i="44"/>
  <c r="M251" i="44"/>
  <c r="N109" i="44" l="1"/>
  <c r="N110" i="44" s="1"/>
  <c r="N252" i="44" s="1"/>
  <c r="M255" i="44"/>
  <c r="M267" i="44" s="1"/>
  <c r="M109" i="44"/>
  <c r="M110" i="44" s="1"/>
  <c r="M252" i="44" s="1"/>
  <c r="N255" i="44"/>
  <c r="N267" i="44" s="1"/>
  <c r="K264" i="44" l="1"/>
  <c r="K267" i="44" l="1"/>
  <c r="L233" i="44" l="1"/>
  <c r="L250" i="44" s="1"/>
  <c r="K233" i="44"/>
  <c r="K250" i="44" s="1"/>
  <c r="L188" i="44"/>
  <c r="L208" i="44" s="1"/>
  <c r="K188" i="44"/>
  <c r="K208" i="44" s="1"/>
  <c r="L108" i="44"/>
  <c r="L104" i="44"/>
  <c r="K104" i="44"/>
  <c r="L98" i="44"/>
  <c r="K98" i="44"/>
  <c r="L96" i="44"/>
  <c r="K96" i="44"/>
  <c r="K251" i="44" l="1"/>
  <c r="K109" i="44"/>
  <c r="L109" i="44"/>
  <c r="L251" i="44"/>
  <c r="L110" i="44" l="1"/>
  <c r="L252" i="44" s="1"/>
  <c r="K110" i="44" l="1"/>
  <c r="K252" i="44" s="1"/>
</calcChain>
</file>

<file path=xl/comments1.xml><?xml version="1.0" encoding="utf-8"?>
<comments xmlns="http://schemas.openxmlformats.org/spreadsheetml/2006/main">
  <authors>
    <author>Snieguole Kacerauskaite</author>
    <author>Inga Mikalauskiene</author>
  </authors>
  <commentList>
    <comment ref="N23" authorId="0" shapeId="0">
      <text>
        <r>
          <rPr>
            <sz val="9"/>
            <color indexed="81"/>
            <rFont val="Tahoma"/>
            <family val="2"/>
            <charset val="186"/>
          </rPr>
          <t>VšĮ: Mažųjų pasaulis, Jūros žvaigždutė, Pasakėlė, Vaikų giraitė, Saulė ir mėnulis, Laimingų vaikų pilis, Niektauza</t>
        </r>
      </text>
    </comment>
    <comment ref="G66" authorId="0" shape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G90" authorId="0" shape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N123" authorId="0" shapeId="0">
      <text>
        <r>
          <rPr>
            <sz val="9"/>
            <color indexed="81"/>
            <rFont val="Tahoma"/>
            <family val="2"/>
            <charset val="186"/>
          </rPr>
          <t xml:space="preserve">Verdenės progimnazija (377,2 t.€)
Simono Dacho progimnazija (250 t.€)
</t>
        </r>
        <r>
          <rPr>
            <u/>
            <sz val="9"/>
            <color indexed="81"/>
            <rFont val="Tahoma"/>
            <family val="2"/>
            <charset val="186"/>
          </rPr>
          <t>„Vyturio“ progimnazija (123 t.€)</t>
        </r>
        <r>
          <rPr>
            <sz val="9"/>
            <color indexed="81"/>
            <rFont val="Tahoma"/>
            <family val="2"/>
            <charset val="186"/>
          </rPr>
          <t xml:space="preserve">
Iš viso: 750,2 t. €</t>
        </r>
      </text>
    </comment>
    <comment ref="O123" authorId="0" shapeId="0">
      <text>
        <r>
          <rPr>
            <sz val="9"/>
            <color indexed="81"/>
            <rFont val="Tahoma"/>
            <family val="2"/>
            <charset val="186"/>
          </rPr>
          <t xml:space="preserve">Vitės pagrindinė mokykla - 600 t. € (tech.projektą darys KLASCO) 
</t>
        </r>
        <r>
          <rPr>
            <u/>
            <sz val="9"/>
            <color indexed="81"/>
            <rFont val="Tahoma"/>
            <family val="2"/>
            <charset val="186"/>
          </rPr>
          <t>Maksimo Gorkio progimnazija - 270 t. Eur</t>
        </r>
        <r>
          <rPr>
            <sz val="9"/>
            <color indexed="81"/>
            <rFont val="Tahoma"/>
            <family val="2"/>
            <charset val="186"/>
          </rPr>
          <t xml:space="preserve"> 
Iš viso: 870 tūkst. Eur</t>
        </r>
      </text>
    </comment>
    <comment ref="P123" authorId="0" shapeId="0">
      <text>
        <r>
          <rPr>
            <sz val="9"/>
            <color indexed="81"/>
            <rFont val="Tahoma"/>
            <family val="2"/>
            <charset val="186"/>
          </rPr>
          <t>Sendvario progimnazija - 520  t. €
H. Zudermano</t>
        </r>
        <r>
          <rPr>
            <u/>
            <sz val="9"/>
            <color indexed="81"/>
            <rFont val="Tahoma"/>
            <family val="2"/>
            <charset val="186"/>
          </rPr>
          <t xml:space="preserve"> gimnazija - 670  t. €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>Iš viso: 1190 tūkst. Eur</t>
        </r>
      </text>
    </comment>
    <comment ref="N124" authorId="0" shapeId="0">
      <text>
        <r>
          <rPr>
            <sz val="9"/>
            <color indexed="81"/>
            <rFont val="Tahoma"/>
            <family val="2"/>
            <charset val="186"/>
          </rPr>
          <t xml:space="preserve">H. Zudermano gimnazijoje - 20 tūkst. Eur, 
</t>
        </r>
      </text>
    </comment>
    <comment ref="O124" authorId="0" shapeId="0">
      <text>
        <r>
          <rPr>
            <sz val="9"/>
            <color indexed="81"/>
            <rFont val="Tahoma"/>
            <family val="2"/>
            <charset val="186"/>
          </rPr>
          <t>Sendvario progimnazija</t>
        </r>
      </text>
    </comment>
    <comment ref="N139" authorId="0" shapeId="0">
      <text>
        <r>
          <rPr>
            <sz val="9"/>
            <color indexed="81"/>
            <rFont val="Tahoma"/>
            <family val="2"/>
            <charset val="186"/>
          </rPr>
          <t xml:space="preserve">m/d "Saulutė" ir l/d "Vėrinėlis"
</t>
        </r>
      </text>
    </comment>
    <comment ref="F180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– l.-d. „Berželis“, „Kregždutė“, „Ąžuoliukas“, „Aitvarėlis“, „Žemuogėlė“,  „Nykštukas“, „Žilvitis“, „Pumpurėlis“, „Pagrandukas“, „Eglutė“, Klaipėdos karalienės Luizės jaunimo centras, 3–6 švietimo įstaigų buitinių tinklų remontas
</t>
        </r>
      </text>
    </comment>
    <comment ref="N183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"Varpelis", "Pingvinukas" ir "Du gaideliai"
</t>
        </r>
      </text>
    </comment>
    <comment ref="N185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"Alksniukas", "Klevelis", "Pingvinukas", "Sakalėlis", "Švyturėlis", "Vėrinėlis" ir "Žemuogėlė
</t>
        </r>
      </text>
    </comment>
    <comment ref="N188" authorId="0" shapeId="0">
      <text>
        <r>
          <rPr>
            <sz val="9"/>
            <color indexed="81"/>
            <rFont val="Tahoma"/>
            <family val="2"/>
            <charset val="186"/>
          </rPr>
          <t xml:space="preserve">„Varpo“ gimnazija, S. Dacho progimnazija, L/d „Varpelis“, „Berželis“, „Alksniukas“, „Du  gaideliai“, „Putinėlis“, „Bangelė“, „Pumpurėlis“, „Pagrandukas“, „Inkarėlis“, “Linelis“ ir „Nykštukas“
</t>
        </r>
      </text>
    </comment>
    <comment ref="F189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2017 m. – „Varpo“ gimnazijos aktų salės ir bibliotekos remontas, 2018 m. – Sendvario progimnazijos bendro naudojimo koridorių remontas </t>
        </r>
      </text>
    </comment>
    <comment ref="N190" authorId="0" shapeId="0">
      <text>
        <r>
          <rPr>
            <sz val="9"/>
            <color indexed="81"/>
            <rFont val="Tahoma"/>
            <family val="2"/>
            <charset val="186"/>
          </rPr>
          <t>l/d "Liepaitė", "Pingvinukas", "Rūta", "Boružėlė", "Eglutė", Zudermano, Vydūno gimnazijos, Gabijos progimnazija, Sendvario m-kla, klubas "Draugystė"</t>
        </r>
      </text>
    </comment>
    <comment ref="F191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2019 m. - l/d "Ąžuoliukas", "Žuvėdra", "Radastėlė", "Žemuogėlė", "Linelis", "Šermukšnėlė", "Traukinukas", "Versmė", RUC, Gedminų prog., H. Zudermano gimnazija, klubas "Žuvėdra"
</t>
        </r>
      </text>
    </comment>
    <comment ref="N191" authorId="1" shapeId="0">
      <text>
        <r>
          <rPr>
            <sz val="9"/>
            <color indexed="81"/>
            <rFont val="Tahoma"/>
            <family val="2"/>
            <charset val="186"/>
          </rPr>
          <t>2019 m. - l/d "Ąžuoliukas", "Žuvėdra", "Radastėlė", "Žemuogėlė", "Linelis", "Šermukšnėlė", "Traukinukas", "Versmė", RUC, Gedminų prog., H. Zudermano gimnazija, klubas "Žuvėdra".</t>
        </r>
      </text>
    </comment>
    <comment ref="G192" authorId="0" shape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N193" authorId="1" shapeId="0">
      <text>
        <r>
          <rPr>
            <sz val="9"/>
            <color indexed="81"/>
            <rFont val="Tahoma"/>
            <family val="2"/>
            <charset val="186"/>
          </rPr>
          <t xml:space="preserve">2019 m. - "Aitvaro", Vydūno gimnazijos lauko nuotekų tinklų remontas, "Žaliakalnio" gimnazijos, l/d „Radastėlė“ ir „Pingvinukas“ paviršinių ir buitinių nuotekų tinklų statybos darbai </t>
        </r>
      </text>
    </comment>
    <comment ref="O211" authorId="0" shapeId="0">
      <text>
        <r>
          <rPr>
            <sz val="9"/>
            <color indexed="81"/>
            <rFont val="Tahoma"/>
            <family val="2"/>
            <charset val="186"/>
          </rPr>
          <t xml:space="preserve">lopšeliuose-darželiuose „Aitvarėlis“ ir "Versmė"
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  <author>Ingrida Urbonaviciene</author>
    <author>Inga Mikalauskiene</author>
  </authors>
  <commentList>
    <comment ref="P14" authorId="0" shapeId="0">
      <text>
        <r>
          <rPr>
            <sz val="9"/>
            <color indexed="81"/>
            <rFont val="Tahoma"/>
            <family val="2"/>
            <charset val="186"/>
          </rPr>
          <t>m/d „Pakalnutė“ ir „Šaltinėlis“ pakeitė statusą į lopšelį-darželį</t>
        </r>
      </text>
    </comment>
    <comment ref="Q18" authorId="0" shapeId="0">
      <text>
        <r>
          <rPr>
            <sz val="9"/>
            <color indexed="81"/>
            <rFont val="Tahoma"/>
            <family val="2"/>
            <charset val="186"/>
          </rPr>
          <t>VšĮ: Mažųjų pasaulis, Jūros žvaigždutė, Pasakėlė, Vaikų giraitė, Saulė ir mėnulis, Laimingų vaikų pilis, Niektauza</t>
        </r>
      </text>
    </comment>
    <comment ref="P21" authorId="0" shapeId="0">
      <text>
        <r>
          <rPr>
            <sz val="9"/>
            <color indexed="81"/>
            <rFont val="Tahoma"/>
            <family val="2"/>
            <charset val="186"/>
          </rPr>
          <t>3 mokyklos-darželiai: „Varpelis“, M. Montesori ir „Saulutė“ ir pradinė m-kla „Gilija</t>
        </r>
        <r>
          <rPr>
            <b/>
            <sz val="9"/>
            <color indexed="81"/>
            <rFont val="Tahoma"/>
            <family val="2"/>
            <charset val="186"/>
          </rPr>
          <t>“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P31" authorId="0" shapeId="0">
      <text>
        <r>
          <rPr>
            <sz val="9"/>
            <color indexed="81"/>
            <rFont val="Tahoma"/>
            <family val="2"/>
            <charset val="186"/>
          </rPr>
          <t xml:space="preserve">VšĮ: Svetliačiok, Pajūrio Valdorfo bendruomenė, Universa Via, Klaipėdos licėjus, Vaivarykštės tako gimnazija
</t>
        </r>
      </text>
    </comment>
    <comment ref="O35" authorId="0" shapeId="0">
      <text>
        <r>
          <rPr>
            <sz val="9"/>
            <color indexed="81"/>
            <rFont val="Tahoma"/>
            <family val="2"/>
            <charset val="186"/>
          </rPr>
          <t>Ekologiniame projekte  dalyvauja 45 7-8 klasių mokiniai</t>
        </r>
      </text>
    </comment>
    <comment ref="L54" authorId="1" shapeId="0">
      <text>
        <r>
          <rPr>
            <b/>
            <sz val="9"/>
            <color indexed="81"/>
            <rFont val="Tahoma"/>
            <family val="2"/>
            <charset val="186"/>
          </rPr>
          <t>Ingrida Urbonaviciene:</t>
        </r>
        <r>
          <rPr>
            <sz val="9"/>
            <color indexed="81"/>
            <rFont val="Tahoma"/>
            <family val="2"/>
            <charset val="186"/>
          </rPr>
          <t xml:space="preserve">
18,3 tūkst. edukaciniai</t>
        </r>
      </text>
    </comment>
    <comment ref="G69" authorId="0" shape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Q76" authorId="0" shapeId="0">
      <text>
        <r>
          <rPr>
            <sz val="9"/>
            <color indexed="81"/>
            <rFont val="Tahoma"/>
            <family val="2"/>
            <charset val="186"/>
          </rPr>
          <t>"Svetliačiok" padėjėjams</t>
        </r>
      </text>
    </comment>
    <comment ref="G99" authorId="0" shape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F107" authorId="0" shapeId="0">
      <text>
        <r>
          <rPr>
            <sz val="9"/>
            <color indexed="81"/>
            <rFont val="Tahoma"/>
            <family val="2"/>
            <charset val="186"/>
          </rPr>
          <t>Bus draudžiami vaikai</t>
        </r>
      </text>
    </comment>
    <comment ref="F129" authorId="0" shapeId="0">
      <text>
        <r>
          <rPr>
            <sz val="9"/>
            <color indexed="81"/>
            <rFont val="Tahoma"/>
            <family val="2"/>
            <charset val="186"/>
          </rPr>
          <t xml:space="preserve">planuojama imti paskolą iš VIPA
</t>
        </r>
      </text>
    </comment>
    <comment ref="K137" authorId="0" shapeId="0">
      <text>
        <r>
          <rPr>
            <b/>
            <sz val="9"/>
            <color indexed="81"/>
            <rFont val="Tahoma"/>
            <family val="2"/>
            <charset val="186"/>
          </rPr>
          <t>III ketv. ataskaita:</t>
        </r>
        <r>
          <rPr>
            <sz val="9"/>
            <color indexed="81"/>
            <rFont val="Tahoma"/>
            <family val="2"/>
            <charset val="186"/>
          </rPr>
          <t xml:space="preserve">
1. V. Didžiojo gimnazija I ir II etapo darbai baigti 100 proc. 
2. Žemynos gimnazija atlikta (5 sporto aikštelės) - 60 proc.
3. Vydūno gimnazijos atlikta (1 sporto aikštelė) - 70 proc.
4. Verdenės progimnazija atlikta (sporto aikštynas)-parengtas projektas, įkeltas į infostatybą.
5. H. Zudermano gimnazija atlikta (2 sporto aikštelės) - 50 proc. 
</t>
        </r>
        <r>
          <rPr>
            <u/>
            <sz val="9"/>
            <color indexed="81"/>
            <rFont val="Tahoma"/>
            <family val="2"/>
            <charset val="186"/>
          </rPr>
          <t>6. Gedminų progimnazija atlikta (2 sporto aikštelės) - 50 proc.</t>
        </r>
        <r>
          <rPr>
            <sz val="9"/>
            <color indexed="81"/>
            <rFont val="Tahoma"/>
            <family val="2"/>
            <charset val="186"/>
          </rPr>
          <t xml:space="preserve">
Panaudota </t>
        </r>
        <r>
          <rPr>
            <b/>
            <sz val="9"/>
            <color indexed="81"/>
            <rFont val="Tahoma"/>
            <family val="2"/>
            <charset val="186"/>
          </rPr>
          <t>575,8 tūkst. Eur</t>
        </r>
      </text>
    </comment>
    <comment ref="P137" authorId="0" shapeId="0">
      <text>
        <r>
          <rPr>
            <sz val="9"/>
            <color indexed="81"/>
            <rFont val="Tahoma"/>
            <family val="2"/>
            <charset val="186"/>
          </rPr>
          <t>1) Gedminų progimnazija (86 t.€)
2) „Verdenės“ progimnazija (500 t.€)
3) Vytauto Didžiojo gimnazija (306,3 t.€)
4) Žemynos gimnazija  (230 t.€)
5) Vydūno gimnazija (40 t.€)
6</t>
        </r>
        <r>
          <rPr>
            <u/>
            <sz val="9"/>
            <color indexed="81"/>
            <rFont val="Tahoma"/>
            <family val="2"/>
            <charset val="186"/>
          </rPr>
          <t>) Hermano Zudermano gimnazija (130 t.€)</t>
        </r>
        <r>
          <rPr>
            <sz val="9"/>
            <color indexed="81"/>
            <rFont val="Tahoma"/>
            <family val="2"/>
            <charset val="186"/>
          </rPr>
          <t xml:space="preserve">
Iš viso: 1292,3 t.€
</t>
        </r>
      </text>
    </comment>
    <comment ref="Q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Verdenės progimnazija (377,2 t.€)
Simono Dacho progimnazija (250 t.€)
</t>
        </r>
        <r>
          <rPr>
            <u/>
            <sz val="9"/>
            <color indexed="81"/>
            <rFont val="Tahoma"/>
            <family val="2"/>
            <charset val="186"/>
          </rPr>
          <t>„Vyturio“ progimnazija (123 t.€)</t>
        </r>
        <r>
          <rPr>
            <sz val="9"/>
            <color indexed="81"/>
            <rFont val="Tahoma"/>
            <family val="2"/>
            <charset val="186"/>
          </rPr>
          <t xml:space="preserve">
Iš viso: 750,2 t. €</t>
        </r>
      </text>
    </comment>
    <comment ref="R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Vitės pagrindinė mokykla - 600 t. € (tech.projektą darys KLASCO) 
</t>
        </r>
        <r>
          <rPr>
            <u/>
            <sz val="9"/>
            <color indexed="81"/>
            <rFont val="Tahoma"/>
            <family val="2"/>
            <charset val="186"/>
          </rPr>
          <t>Maksimo Gorkio progimnazija - 270 t. Eur</t>
        </r>
        <r>
          <rPr>
            <sz val="9"/>
            <color indexed="81"/>
            <rFont val="Tahoma"/>
            <family val="2"/>
            <charset val="186"/>
          </rPr>
          <t xml:space="preserve"> 
Iš viso: 870 tūkst. Eur</t>
        </r>
      </text>
    </comment>
    <comment ref="S137" authorId="0" shapeId="0">
      <text>
        <r>
          <rPr>
            <sz val="9"/>
            <color indexed="81"/>
            <rFont val="Tahoma"/>
            <family val="2"/>
            <charset val="186"/>
          </rPr>
          <t>Sendvario progimnazija - 520  t. €
H. Zudermano</t>
        </r>
        <r>
          <rPr>
            <u/>
            <sz val="9"/>
            <color indexed="81"/>
            <rFont val="Tahoma"/>
            <family val="2"/>
            <charset val="186"/>
          </rPr>
          <t xml:space="preserve"> gimnazija - 670  t. €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>Iš viso: 1190 tūkst. Eur</t>
        </r>
      </text>
    </comment>
    <comment ref="P138" authorId="0" shapeId="0">
      <text>
        <r>
          <rPr>
            <sz val="9"/>
            <color indexed="81"/>
            <rFont val="Tahoma"/>
            <family val="2"/>
            <charset val="186"/>
          </rPr>
          <t xml:space="preserve">1) „Verdenės“ progimnazijoje,
2) S. Dacho progimnazijoje (15 t.€)
</t>
        </r>
      </text>
    </comment>
    <comment ref="Q138" authorId="0" shapeId="0">
      <text>
        <r>
          <rPr>
            <sz val="9"/>
            <color indexed="81"/>
            <rFont val="Tahoma"/>
            <family val="2"/>
            <charset val="186"/>
          </rPr>
          <t xml:space="preserve">H. Zudermano gimnazijoje - 20 tūkst. Eur, 
</t>
        </r>
      </text>
    </comment>
    <comment ref="R138" authorId="0" shapeId="0">
      <text>
        <r>
          <rPr>
            <sz val="9"/>
            <color indexed="81"/>
            <rFont val="Tahoma"/>
            <family val="2"/>
            <charset val="186"/>
          </rPr>
          <t>Sendvario progimnazija</t>
        </r>
      </text>
    </comment>
    <comment ref="F156" authorId="0" shapeId="0">
      <text>
        <r>
          <rPr>
            <sz val="9"/>
            <color indexed="81"/>
            <rFont val="Tahoma"/>
            <family val="2"/>
            <charset val="186"/>
          </rPr>
          <t>Buvęs pavadinimas "BĮ Klaipėdos lopšelio-darželio „Svirpliukas“ (Liepų g. 43A) pastato energinio efektyvumo didinimas" pakeistas, atsižvelgiant į pasirašomą ES finansavimo sutartį</t>
        </r>
      </text>
    </comment>
    <comment ref="Q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m/d "Saulutė" ir l/d "Vėrinėlis"
</t>
        </r>
      </text>
    </comment>
    <comment ref="K176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- "Savivaldybės ikimokyklinio ugdymo įstaigų sporto aikštelių dangos atnaujinimas (2018 m. – l.-d. „Ąžuoliukas“, „Dobiliukas“ ir „Traukinukas“)" - 48,2 tūkst. Eur
</t>
        </r>
      </text>
    </comment>
    <comment ref="F212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– l.-d. „Berželis“, „Kregždutė“, „Ąžuoliukas“, „Aitvarėlis“, „Žemuogėlė“,  „Nykštukas“, „Žilvitis“, „Pumpurėlis“, „Pagrandukas“, „Eglutė“, Klaipėdos karalienės Luizės jaunimo centras, 3–6 švietimo įstaigų buitinių tinklų remontas
</t>
        </r>
      </text>
    </comment>
    <comment ref="Q215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"Varpelis", "Pingvinukas" ir "Du gaideliai"
</t>
        </r>
      </text>
    </comment>
    <comment ref="Q217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"Alksniukas", "Klevelis", "Pingvinukas", "Sakalėlis", "Švyturėlis", "Vėrinėlis" ir "Žemuogėlė"
</t>
        </r>
      </text>
    </comment>
    <comment ref="Q221" authorId="0" shapeId="0">
      <text>
        <r>
          <rPr>
            <sz val="9"/>
            <color indexed="81"/>
            <rFont val="Tahoma"/>
            <family val="2"/>
            <charset val="186"/>
          </rPr>
          <t xml:space="preserve">„Varpo“ gimnazija, S. Dacho progimnazija, L/d „Varpelis“, „Berželis“, „Alksniukas“, „Du  gaideliai“, „Putinėlis“, „Bangelė“, „Pumpurėlis“, „Pagrandukas“, „Inkarėlis“, “Linelis“ ir „Nykštukas“
</t>
        </r>
      </text>
    </comment>
    <comment ref="F222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2017 m. – „Varpo“ gimnazijos aktų salės ir bibliotekos remontas, 2018 m. – Sendvario progimnazijos bendro naudojimo koridorių remontas </t>
        </r>
      </text>
    </comment>
    <comment ref="Q223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"Liepaitė", "Pingvinukas", "Rūta", "Boružėlė", "Eglutė", Zudermano, Vydūno gimnazijos, Gabijos progimnazija, Sendvario m-kla, klubas "Draugystė"
</t>
        </r>
      </text>
    </comment>
    <comment ref="P224" authorId="0" shapeId="0">
      <text>
        <r>
          <rPr>
            <sz val="9"/>
            <color indexed="81"/>
            <rFont val="Tahoma"/>
            <family val="2"/>
            <charset val="186"/>
          </rPr>
          <t>2018 m. - l/d „Berželis“, „Du gaideliai“, „Giliukas“, „Pumpurėlis“, „Dobiliukas“, „Radastėlė“, "Žilvitis", "Sakalėlis", "Berželis", "Pagrandukas", "Švyturėlis", Simono Dacho, Zudermano  progimnazijos, "Baltijos" gimnazija, klubai „Saulutė“, „Liepsnelė“, Žuvėdra</t>
        </r>
      </text>
    </comment>
    <comment ref="Q224" authorId="2" shapeId="0">
      <text>
        <r>
          <rPr>
            <b/>
            <sz val="9"/>
            <color indexed="81"/>
            <rFont val="Tahoma"/>
            <family val="2"/>
            <charset val="186"/>
          </rPr>
          <t>Inga Mikalauskiene:</t>
        </r>
        <r>
          <rPr>
            <sz val="9"/>
            <color indexed="81"/>
            <rFont val="Tahoma"/>
            <family val="2"/>
            <charset val="186"/>
          </rPr>
          <t xml:space="preserve">
2019 m. - l/d "Ąžuoliukas", "Žuvėdra", "Radastėlė", "Žemuogėlė", "Linelis", "Šermukšnėlė", "Traukinukas", "Versmė", RUC, Gedminų prog., H. Zudermano gimnazija, klubas "Žuvėdra"</t>
        </r>
      </text>
    </comment>
    <comment ref="F225" authorId="0" shapeId="0">
      <text>
        <r>
          <rPr>
            <sz val="9"/>
            <color indexed="81"/>
            <rFont val="Tahoma"/>
            <family val="2"/>
            <charset val="186"/>
          </rPr>
          <t xml:space="preserve">2018 m. – „Žaliakalnio“ gimnazijos, l.-d. „Pingvinukas“ ir „Radastėlė“
</t>
        </r>
      </text>
    </comment>
    <comment ref="G225" authorId="0" shape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P226" authorId="2" shapeId="0">
      <text>
        <r>
          <rPr>
            <b/>
            <sz val="9"/>
            <color indexed="81"/>
            <rFont val="Tahoma"/>
            <family val="2"/>
            <charset val="186"/>
          </rPr>
          <t>Inga Mikalauskiene:</t>
        </r>
        <r>
          <rPr>
            <sz val="9"/>
            <color indexed="81"/>
            <rFont val="Tahoma"/>
            <family val="2"/>
            <charset val="186"/>
          </rPr>
          <t xml:space="preserve">
2018 m. - "Žaliakalnio" gimnazijos, l/d "Pingvinukas", "Radastėlė" darbai su projekto parengimu</t>
        </r>
      </text>
    </comment>
    <comment ref="Q226" authorId="2" shapeId="0">
      <text>
        <r>
          <rPr>
            <sz val="9"/>
            <color indexed="81"/>
            <rFont val="Tahoma"/>
            <family val="2"/>
            <charset val="186"/>
          </rPr>
          <t>2019 m. - "Aitvaro", Vydūno gimnazijos lauko nuotekų tinklų remontas ir "Žaliakalnio" gimnazijos paviršinių ir buitinių nuotekų tinklų statybos darbai, l/d "Radastėlė" ir "Pingvinukas"</t>
        </r>
      </text>
    </comment>
    <comment ref="Q245" authorId="0" shapeId="0">
      <text>
        <r>
          <rPr>
            <sz val="9"/>
            <color indexed="81"/>
            <rFont val="Tahoma"/>
            <family val="2"/>
            <charset val="186"/>
          </rPr>
          <t xml:space="preserve">l/d „Ąžuoliukas“ ir „Verdenės“ progimnazijos
</t>
        </r>
      </text>
    </comment>
    <comment ref="R245" authorId="0" shapeId="0">
      <text>
        <r>
          <rPr>
            <sz val="9"/>
            <color indexed="81"/>
            <rFont val="Tahoma"/>
            <family val="2"/>
            <charset val="186"/>
          </rPr>
          <t xml:space="preserve">lopšeliuose-darželiuose „Aitvarėlis“ ir "Versmė"
</t>
        </r>
      </text>
    </comment>
  </commentList>
</comments>
</file>

<file path=xl/sharedStrings.xml><?xml version="1.0" encoding="utf-8"?>
<sst xmlns="http://schemas.openxmlformats.org/spreadsheetml/2006/main" count="1844" uniqueCount="706">
  <si>
    <t>Finansavimo šaltinių suvestinė</t>
  </si>
  <si>
    <t>Finansavimo šaltiniai</t>
  </si>
  <si>
    <t>I</t>
  </si>
  <si>
    <t>LRVB</t>
  </si>
  <si>
    <t>ES</t>
  </si>
  <si>
    <t>10</t>
  </si>
  <si>
    <t>Iš viso tikslui:</t>
  </si>
  <si>
    <t>Iš viso programai: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</si>
  <si>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</si>
  <si>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</si>
  <si>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</si>
  <si>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</si>
  <si>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</si>
  <si>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</si>
  <si>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01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</si>
  <si>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</si>
  <si>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</si>
  <si>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</si>
  <si>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</si>
  <si>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</si>
  <si>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</si>
  <si>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</si>
  <si>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</si>
  <si>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Pavadinimas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</si>
  <si>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</si>
  <si>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</si>
  <si>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</si>
  <si>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</si>
  <si>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</si>
  <si>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</si>
  <si>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</si>
  <si>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</si>
  <si>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</si>
  <si>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Renovuoti ugdymo įstaigų pastatus ir patalpas</t>
  </si>
  <si>
    <t>Organizuoti materialinį, ūkinį ir techninį ugdymo įstaigų aptarnavimą</t>
  </si>
  <si>
    <t>Ugdymo įstaigų ūkinio aptarnavimo organizavimas:</t>
  </si>
  <si>
    <t>Užtikrinti kokybišką ugdymo proceso organizavimą</t>
  </si>
  <si>
    <t>Gerinti ugdymo sąlygas ir aplinką</t>
  </si>
  <si>
    <t>Ryšių kabelių kanalų nuoma</t>
  </si>
  <si>
    <t>Šilumos ir karšto vandens tiekimo sistemų renovacija ir remontas</t>
  </si>
  <si>
    <t>Švietimo įstaigų pastatų apsauga</t>
  </si>
  <si>
    <t>Priešgaisrinių reikalavimų vykdymas švietimo įstaigose</t>
  </si>
  <si>
    <t>Kabelio tinklo ilgis, km</t>
  </si>
  <si>
    <t>SB(SP)</t>
  </si>
  <si>
    <t>Veiklos organizavimo užtikrinimas švietimo įstaigose:</t>
  </si>
  <si>
    <t>1.4.1.9.</t>
  </si>
  <si>
    <t>1.4.3.3.</t>
  </si>
  <si>
    <t>1.4.1.8.</t>
  </si>
  <si>
    <t>1.4.3.5.</t>
  </si>
  <si>
    <t>Švietimo įstaigų sanitarinių patalpų remontas</t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</si>
  <si>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</si>
  <si>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t>Iš viso priemonei:</t>
  </si>
  <si>
    <t xml:space="preserve"> TIKSLŲ, UŽDAVINIŲ, PRIEMONIŲ, PRIEMONIŲ IŠLAIDŲ IR PRODUKTO KRITERIJŲ SUVESTINĖ</t>
  </si>
  <si>
    <t>Parengtas techninis projektas, vnt.</t>
  </si>
  <si>
    <t>Vasaros poilsio organizavimas</t>
  </si>
  <si>
    <t xml:space="preserve">Brandos egzaminų administravimas </t>
  </si>
  <si>
    <t>Planas</t>
  </si>
  <si>
    <t>2018-ieji metai</t>
  </si>
  <si>
    <t>Švietimo įstaigų elektros instaliacijos remontas</t>
  </si>
  <si>
    <t xml:space="preserve">Parengtas techninis projektas, vnt.  </t>
  </si>
  <si>
    <t>Atlikta statybos darbų, proc.</t>
  </si>
  <si>
    <t>Parengtas techninis projektas</t>
  </si>
  <si>
    <t xml:space="preserve">Atlikta modernizavimo darbų, proc.
</t>
  </si>
  <si>
    <t>SB(SPL)</t>
  </si>
  <si>
    <t xml:space="preserve">03 Strateginis tikslas. Užtikrinti gyventojams aukštą švietimo, kultūros, socialinių, sporto ir sveikatos apsaugos paslaugų kokybę ir prieinamumą </t>
  </si>
  <si>
    <t>Savivaldybės administracijos vaiko gerovės komisijos veiklos užtikrinimas</t>
  </si>
  <si>
    <t>Įsigyta įrengimų, vnt.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</si>
  <si>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</si>
  <si>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Sudaryti sąlygas ugdytis ir gerinti ugdymo proceso kokybę</t>
  </si>
  <si>
    <t xml:space="preserve">Aprūpinti švietimo įstaigas reikalingu inventoriumi 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</si>
  <si>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pradinėje mokykloje ir mokyklose-darželiuose</t>
    </r>
  </si>
  <si>
    <t>Įrengtas liftas, vnt.</t>
  </si>
  <si>
    <t>tūkst. Eur</t>
  </si>
  <si>
    <t>Neformaliojo vaikų švietimo programų įgyvendinimas ir neformaliojo vaikų švietimo paslaugų plėtra</t>
  </si>
  <si>
    <t>100</t>
  </si>
  <si>
    <t xml:space="preserve">   </t>
  </si>
  <si>
    <t>2019-ieji metai</t>
  </si>
  <si>
    <t>Atlikta modernizavimo darbų, proc.</t>
  </si>
  <si>
    <t>Švietimo įstaigų patalpų šildymas</t>
  </si>
  <si>
    <t>Švietimo įstaigų stogų remontas</t>
  </si>
  <si>
    <t>Įgyvendintas projektas, proc.</t>
  </si>
  <si>
    <t xml:space="preserve">Ugdymo prieinamumo ir ugdymo formų įvairovės užtikrinimas </t>
  </si>
  <si>
    <t>Neformaliojo vaikų ir suaugusiųjų švietimo organizavimas:</t>
  </si>
  <si>
    <r>
      <rPr>
        <b/>
        <sz val="10"/>
        <rFont val="Times New Roman"/>
        <family val="1"/>
      </rPr>
      <t>Neformaliojo</t>
    </r>
    <r>
      <rPr>
        <sz val="10"/>
        <rFont val="Times New Roman"/>
        <family val="1"/>
      </rPr>
      <t xml:space="preserve"> vaikų ugdymo proceso užtikrinimas biudžetinėse </t>
    </r>
    <r>
      <rPr>
        <b/>
        <sz val="10"/>
        <rFont val="Times New Roman"/>
        <family val="1"/>
      </rPr>
      <t xml:space="preserve">sporto mokyklose </t>
    </r>
  </si>
  <si>
    <t xml:space="preserve">Baldų ir įrangos atnaujinimas:  </t>
  </si>
  <si>
    <t>Automatizuotos šilumos punkto  kontrolės ir valdymo sistemų aptarnavimas švietimo įstaigų pastatuose</t>
  </si>
  <si>
    <t>Šilumos ir karšto vandens tiekimo sistemų priežiūra</t>
  </si>
  <si>
    <t>Neformaliojo suaugusiųjų švietimo ir tęstinio mokymosi 2016–2019 metais veiksmų plano įgyvendinimas</t>
  </si>
  <si>
    <t xml:space="preserve">Įrenginių įsigijimas švietimo įstaigų maisto blokuose </t>
  </si>
  <si>
    <t>Švietimo įstaigų energinių išteklių efektyvinimas:</t>
  </si>
  <si>
    <t>Mokinių, aprūpintų elektroniniais pažymėjimais, skaičius, vnt.</t>
  </si>
  <si>
    <t>Atliktas energinis auditas, vnt.</t>
  </si>
  <si>
    <t>Atlikta sporto salės rekonstravimo darbų, proc.</t>
  </si>
  <si>
    <t>Atlikta rekonstravimo darbų, proc.</t>
  </si>
  <si>
    <t>Mokymosi aplinkos pritaikymas švietimo reikmėms:</t>
  </si>
  <si>
    <t>Suremontuotų  patalpų skaičius, vnt.</t>
  </si>
  <si>
    <t>06</t>
  </si>
  <si>
    <t>07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</si>
  <si>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</si>
  <si>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</si>
  <si>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Įrengta vėdinimo sistema, proc.</t>
  </si>
  <si>
    <t>SB(ES)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</si>
  <si>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</si>
  <si>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Modernizuota edukacinių erdvių, skaičius</t>
  </si>
  <si>
    <t>Ikimokyklinių  ugdymo  įstaigų aprūpinimas organizacine technika</t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</si>
  <si>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</si>
  <si>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Atnaujinta sporto salė, proc.</t>
  </si>
  <si>
    <t>Maitinimo paslaugų kompensavimas</t>
  </si>
  <si>
    <t>2020-ieji metai</t>
  </si>
  <si>
    <t>Priemonės pavadinimas</t>
  </si>
  <si>
    <t>2018-ųjų metų asignavimų planas</t>
  </si>
  <si>
    <t>2020-ųjų metų lėšų projektas</t>
  </si>
  <si>
    <t>Produkto kriterijus</t>
  </si>
  <si>
    <t>2020 m. lėšų projektas</t>
  </si>
  <si>
    <t>LITNET programos plėtra</t>
  </si>
  <si>
    <t>Įsigyta įrangos, proc.</t>
  </si>
  <si>
    <t>Atlikta rangos darbų, proc.</t>
  </si>
  <si>
    <t xml:space="preserve">Atlikta rangos darbų, proc.
</t>
  </si>
  <si>
    <t>Įstaigų skaičius, vnt.</t>
  </si>
  <si>
    <t>Vaikų skaičius, vnt.</t>
  </si>
  <si>
    <t>Mokinių skaičius, vnt.</t>
  </si>
  <si>
    <t>BĮ Klaipėdos Sendvario progimnazijos dalyvavimas projekte „Padarykime tai!“</t>
  </si>
  <si>
    <t>45</t>
  </si>
  <si>
    <t>Aptarnautų asmenų skaičius, vnt.</t>
  </si>
  <si>
    <t>BĮ Klaipėdos pedagoginės psichologinės tarnybos dalyvavimas projekte pagal ES INTERREG V-A</t>
  </si>
  <si>
    <t>Renginių skaičius, vnt.</t>
  </si>
  <si>
    <t>Kvalifikacijos pažymėjimų skaičius, vnt.</t>
  </si>
  <si>
    <t>Mokytojų skaičius, vnt.</t>
  </si>
  <si>
    <t>Mokyklų skaičius, vnt.</t>
  </si>
  <si>
    <t>Sporto klasių steigimas</t>
  </si>
  <si>
    <t>Tarptautinių programų įgyvendinimas</t>
  </si>
  <si>
    <t>Etatų skaičius, vnt.</t>
  </si>
  <si>
    <t>Egzaminų skaičius, vnt.</t>
  </si>
  <si>
    <t>Centralizuotas paviršinių (lietaus) nuotekų tvarkymas</t>
  </si>
  <si>
    <t>Patalpų atnaujinimas užtikrinant atitiktį Higienos normoms</t>
  </si>
  <si>
    <t>Edukacinių-kultūrinių renginių organizavimas ir dalykinių projektų vykdymas</t>
  </si>
  <si>
    <t>Dalyvavimo Lietuvos šimtmečio dainų šventėje užtikrinimas</t>
  </si>
  <si>
    <t>Rugsėjo 1-osios šventės organizavimas (renginys „Švyturio“ arenoje)</t>
  </si>
  <si>
    <t>Prevencinių renginių skaičius, vnt.</t>
  </si>
  <si>
    <t>Elektroninio mokinio pažymėjimo diegimas ir naudojimo užtikrinimas savivaldybės bendrojo ugdymo mokyklose, neformaliojo švietimo ir sporto įstaigose</t>
  </si>
  <si>
    <t>Baldų skaičius, vnt.</t>
  </si>
  <si>
    <t>Priemonių skaičius, vnt.</t>
  </si>
  <si>
    <t>Savivaldybės ikimokyklinio ugdymo įstaigų žaidimų aikštelių įrangos atnaujinimas</t>
  </si>
  <si>
    <t>Planšetinių kompiuterių skaičius, vnt.</t>
  </si>
  <si>
    <t>Krepšinio lankų skaičius, vnt.</t>
  </si>
  <si>
    <t>Įsigyta baldų, vnt.</t>
  </si>
  <si>
    <t xml:space="preserve">Parengtas techninis projektas, vnt.  </t>
  </si>
  <si>
    <t>Atlikta rekonstrukcijos darbų, proc.</t>
  </si>
  <si>
    <t xml:space="preserve">Miesto metodinių būrelių veiklos užtikrinimas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</si>
  <si>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 neformaliojo vaikų švietimo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</si>
  <si>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savivaldybės </t>
    </r>
    <r>
      <rPr>
        <sz val="10"/>
        <rFont val="Times New Roman"/>
        <family val="1"/>
        <charset val="186"/>
      </rPr>
      <t>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</si>
  <si>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nevalstybinėse</t>
    </r>
    <r>
      <rPr>
        <sz val="10"/>
        <rFont val="Times New Roman"/>
        <family val="1"/>
        <charset val="186"/>
      </rPr>
      <t xml:space="preserve"> 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</si>
  <si>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  <charset val="186"/>
      </rPr>
      <t xml:space="preserve"> bendrojo ugdymo mokyklose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</si>
  <si>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nevalstybinėse </t>
    </r>
    <r>
      <rPr>
        <sz val="10"/>
        <rFont val="Times New Roman"/>
        <family val="1"/>
        <charset val="186"/>
      </rPr>
      <t xml:space="preserve">bendrojo ugdymo mokyklose </t>
    </r>
  </si>
  <si>
    <t xml:space="preserve">Savivaldybės bendrojo ugdymo mokyklų lauko aikštelių krepšinio inventoriaus atnaujinimas </t>
  </si>
  <si>
    <t>Švietimo įstaigų persikėlimo į kitas patalpas organizavimas</t>
  </si>
  <si>
    <t xml:space="preserve">Centralizuotas ugdymo įstaigų langų valymas </t>
  </si>
  <si>
    <t xml:space="preserve">Savivaldybės švietimo įstaigų civilinės atsakomybės draudimas  </t>
  </si>
  <si>
    <t xml:space="preserve">Iš jų mokinių skaičius, vnt. </t>
  </si>
  <si>
    <r>
      <t xml:space="preserve">BĮ Klaipėdos regos ugdymo centro </t>
    </r>
    <r>
      <rPr>
        <sz val="10"/>
        <rFont val="Times New Roman"/>
        <family val="1"/>
        <charset val="186"/>
      </rPr>
      <t>veiklos užtikrinimas</t>
    </r>
  </si>
  <si>
    <r>
      <t>BĮ Klaipėdos miesto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</si>
  <si>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Vaikų, kuriems iš dalies kompensuojamas ugdymas nevalstybinėse įstaigose, skaičius, vnt.</t>
  </si>
  <si>
    <t>Renginių, skirtų Lietuvos šimtmečio paminėjimui, skaičius, vnt.</t>
  </si>
  <si>
    <t>Dalyvių skaičius, vnt.</t>
  </si>
  <si>
    <t>Programų skaičius, vnt.</t>
  </si>
  <si>
    <t>Metodinių būrelių skaičius, vnt.</t>
  </si>
  <si>
    <t>Mokinių priėmimo į savivaldybės bendrojo ugdymo mokyklas informacinės sistemos sukūrimas ir priežiūra</t>
  </si>
  <si>
    <t>Įsigyta programinės įrangos, vnt.</t>
  </si>
  <si>
    <t>Administruojama informacinė sistema, vnt.</t>
  </si>
  <si>
    <t>Savivaldybės bendrojo ugdymo mokyklų pastatų ir aplinkos modernizavimas bei plėtra:</t>
  </si>
  <si>
    <t>Įstaigų, kuriose įsigyta įrangos ir baldų, skaičius, vnt.</t>
  </si>
  <si>
    <t>Parengtas techninis  projektas, vnt.</t>
  </si>
  <si>
    <r>
      <rPr>
        <b/>
        <sz val="10"/>
        <rFont val="Times New Roman"/>
        <family val="1"/>
        <charset val="186"/>
      </rPr>
      <t xml:space="preserve">BĮ </t>
    </r>
    <r>
      <rPr>
        <b/>
        <sz val="10"/>
        <rFont val="Times New Roman"/>
        <family val="1"/>
      </rPr>
      <t xml:space="preserve">Klaipėdos „Ąžuolyno“ gimnazijos </t>
    </r>
    <r>
      <rPr>
        <sz val="10"/>
        <rFont val="Times New Roman"/>
        <family val="1"/>
      </rPr>
      <t xml:space="preserve">modernizavimas </t>
    </r>
  </si>
  <si>
    <r>
      <t xml:space="preserve">BĮ Klaipėdos „Žaliakalnio“ gimnazijos </t>
    </r>
    <r>
      <rPr>
        <sz val="10"/>
        <rFont val="Times New Roman"/>
        <family val="1"/>
        <charset val="186"/>
      </rPr>
      <t xml:space="preserve">pastato inžinerinių sistemų ir vidaus patalpų remontas </t>
    </r>
  </si>
  <si>
    <t>Ikimokyklinio ugdymo įstaigų pastatų modernizavimas ir plėtra:</t>
  </si>
  <si>
    <t>BĮ Klaipėdos lopšelio-darželio „Žiogelis“ pastato (Kauno g. 27) modernizavimas</t>
  </si>
  <si>
    <t>Neformaliojo vaikų švietimo įstaigų pastatų rekonstravimas:</t>
  </si>
  <si>
    <t>BĮ Klaipėdos karalienės Luizės jaunimo centro (Puodžių g.) modernizavimas, plėtojant neformaliojo ugdymosi galimybes</t>
  </si>
  <si>
    <t>BĮ Klaipėdos Jeronimo Kačinsko muzikos mokyklos (Statybininkų pr. 5) pastato energinio efektyvumo didinimas</t>
  </si>
  <si>
    <t xml:space="preserve">Edukacinių erdvių įrengimas BĮ Klaipėdos lopšelyje-darželyje „Želmenėlis“ </t>
  </si>
  <si>
    <t>Vaikiškų lovyčių įsigijimas savivaldybės ikimokyklinio ugdymo įstaigose</t>
  </si>
  <si>
    <t xml:space="preserve">BĮ Klaipėdos lopšelyje-darželyje „Puriena“   </t>
  </si>
  <si>
    <t>BĮ Klaipėdos karalienės Luizės jaunimo centro Atvirose jaunimo erdvėse</t>
  </si>
  <si>
    <t>BĮ Klaipėdos Litorinos mokykloje</t>
  </si>
  <si>
    <t>Lovyčių skaičius, vnt.</t>
  </si>
  <si>
    <t>Įrengtų naujų darbo vietų skaičius, vnt.</t>
  </si>
  <si>
    <t>Įstaigų, kuriose atlikti remonto darbai, skaičius, vnt.</t>
  </si>
  <si>
    <t>Renovuotų, suremontuotų sistemų, skaičius, vnt.</t>
  </si>
  <si>
    <t>Įstaigų, kuriose likviduoti pažeidimai, skaičius, vnt.</t>
  </si>
  <si>
    <t>Prijungtų prie LITNET įstaigų skaičius, vnt.</t>
  </si>
  <si>
    <t>Saugomų pastatų, objektų skaičius, vnt.</t>
  </si>
  <si>
    <t>Parengta techninių projektų, vnt.</t>
  </si>
  <si>
    <t xml:space="preserve">Parengta techninių projektų, vnt.    </t>
  </si>
  <si>
    <t>Perkeltų įstaigų skaičius, vnt.</t>
  </si>
  <si>
    <t xml:space="preserve">Įstaigų skaičius, vnt.  </t>
  </si>
  <si>
    <t>Aptarnaujamų įstaigų skaičius, vnt.</t>
  </si>
  <si>
    <t>Įstaigų, kuriose diegiamos sistemos, skaičius, vnt.</t>
  </si>
  <si>
    <t>Parengta techninių darbo projektų, vnt.</t>
  </si>
  <si>
    <t>SB(ESA)</t>
  </si>
  <si>
    <r>
      <t xml:space="preserve">Savivaldybės biudžeto apyvartos lėšos ES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</si>
  <si>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r>
      <rPr>
        <b/>
        <sz val="10"/>
        <rFont val="Times New Roman"/>
        <family val="1"/>
        <charset val="186"/>
      </rPr>
      <t xml:space="preserve">BĮ Klaipėdos „Gilijos“ pradinės mokyklos </t>
    </r>
    <r>
      <rPr>
        <sz val="10"/>
        <rFont val="Times New Roman"/>
        <family val="1"/>
      </rPr>
      <t>(Taikos pr. 68) pastato energinio efektyvumo didinimas</t>
    </r>
  </si>
  <si>
    <r>
      <rPr>
        <b/>
        <sz val="10"/>
        <rFont val="Times New Roman"/>
        <family val="1"/>
        <charset val="186"/>
      </rPr>
      <t>Bendrojo ugdymo mokyklos pastato statyba</t>
    </r>
    <r>
      <rPr>
        <sz val="10"/>
        <rFont val="Times New Roman"/>
        <family val="1"/>
      </rPr>
      <t xml:space="preserve"> šiaurinėje miesto dalyje</t>
    </r>
  </si>
  <si>
    <r>
      <t xml:space="preserve">BĮ Klaipėdos Vytauto Didžiojo gimnazijos </t>
    </r>
    <r>
      <rPr>
        <sz val="10"/>
        <rFont val="Times New Roman"/>
        <family val="1"/>
        <charset val="186"/>
      </rPr>
      <t>(</t>
    </r>
    <r>
      <rPr>
        <sz val="10"/>
        <rFont val="Times New Roman"/>
        <family val="1"/>
      </rPr>
      <t>S. Daukanto g. 31) pastato patalpų einamasis remontas bei vėdinimo sistemos įrengimas senajame pastato korpuse</t>
    </r>
  </si>
  <si>
    <t>Suremontuotų įstaigų skaičius, vnt.</t>
  </si>
  <si>
    <t>Įsigyta programinė įranga, darbo vietų skaičius</t>
  </si>
  <si>
    <t>Atnaujinta aikštynų, skaičius</t>
  </si>
  <si>
    <t>P4</t>
  </si>
  <si>
    <t>Bendrojo ugdymo mokyklų tinklo pertvarkos 2016–2020 metų bendrojo plano priemonių įgyvendinimas:</t>
  </si>
  <si>
    <r>
      <rPr>
        <b/>
        <sz val="10"/>
        <rFont val="Times New Roman"/>
        <family val="1"/>
        <charset val="186"/>
      </rPr>
      <t>BĮ Klaipėdos Prano Mašioto progimnazijos</t>
    </r>
    <r>
      <rPr>
        <sz val="10"/>
        <rFont val="Times New Roman"/>
        <family val="1"/>
      </rPr>
      <t xml:space="preserve"> pastato Varpų g. 3 rekonstravimas</t>
    </r>
  </si>
  <si>
    <t>Patalpų pritaikymas BĮ Klaipėdos I. Simonaitytės mokyklos veiklai ir suaugusiųjų ugdymui BĮ Klaipėdos suaugusiųjų gimnazijoje (I. Simonaitytės g. 24)</t>
  </si>
  <si>
    <t>Pertvarkytų patalpų plotas, kv. m</t>
  </si>
  <si>
    <t>Patalpų plotas, kv. m</t>
  </si>
  <si>
    <t>Stacionarių ar nešiojamųjų kompiuterių skaičius, vnt.</t>
  </si>
  <si>
    <t>Parengta pastato energijos vartojimo audito ataskaita, vnt.</t>
  </si>
  <si>
    <t>SB(P)</t>
  </si>
  <si>
    <r>
      <t xml:space="preserve">Savivaldybės paskolų lėšos </t>
    </r>
    <r>
      <rPr>
        <b/>
        <sz val="10"/>
        <rFont val="Times New Roman"/>
        <family val="1"/>
      </rPr>
      <t>SB(P)</t>
    </r>
  </si>
  <si>
    <t>________________________________________</t>
  </si>
  <si>
    <t>2021-ųjų metų lėšų projektas</t>
  </si>
  <si>
    <t>2021-ieji metai</t>
  </si>
  <si>
    <t>Mokytis plaukti vežiojamų vaikų skaičius, vnt.</t>
  </si>
  <si>
    <t>Suorganizuotų edukacinių ir kultūrinių renginių skaičius, vnt., iš jų:</t>
  </si>
  <si>
    <t>Moksleivių saviraiškos centro</t>
  </si>
  <si>
    <t>Vaikų laisvalaikio centro</t>
  </si>
  <si>
    <t>Karalienės Luizės jaunimo centro</t>
  </si>
  <si>
    <t>Rugsėjo 1-osios šventės organizavimas (renginys „Švyturio“ arenoje), vaikų skaičius, vnt.</t>
  </si>
  <si>
    <t>Renginių (kvalifikacijos tobulinimo ir metodiniai) skaičius, vnt.</t>
  </si>
  <si>
    <t>Edukaciniai renginiai, vnt</t>
  </si>
  <si>
    <t>Pasirengimas Gamtos mokslų, technologijų, inžinerijos, matematikos mokslų ir kūrybiškumo ugdymo (STEAM) centro įveiklinimui</t>
  </si>
  <si>
    <t>STEAM metodikos parengimas, vnt.</t>
  </si>
  <si>
    <t>Programų parengimas, vnt.</t>
  </si>
  <si>
    <t>Maitinamų mokinių skaičius, vnt.</t>
  </si>
  <si>
    <t>Universitetinių klasių steigimas Klaipėdos Baltijos gimnazijoje</t>
  </si>
  <si>
    <t>Inžinerinės-gamtamokslinės laboratorijos įrengimas</t>
  </si>
  <si>
    <t>Laboratorinės įrangos ir priemonių įsigijimas, vnt.</t>
  </si>
  <si>
    <t>Dėstytojų etatų skaičius, vnt.</t>
  </si>
  <si>
    <t>Ugdymo proceso užtikrinimas  Klaipėdos sutrikusio vystymosi kūdikių namuose</t>
  </si>
  <si>
    <t>Vykdytojas (skyrius / asmuo)</t>
  </si>
  <si>
    <t>UKD Švietimo skyrius</t>
  </si>
  <si>
    <t>Informavimo ir e. paslaugų skyrius</t>
  </si>
  <si>
    <t>Garantinės priežiūros etapų sk.</t>
  </si>
  <si>
    <t>Informavimo ir e-paslaugų skyrius</t>
  </si>
  <si>
    <t>Švietimo įstaigų modulinių kompleksų įrengimas ir nuoma</t>
  </si>
  <si>
    <t>Išnuomota grupių ikimokykliniam ir priešmokykliniam ugdymui, vnt.</t>
  </si>
  <si>
    <t>Patalpų plotas, kv.m.</t>
  </si>
  <si>
    <t>Įrengtų suoliukų skaičius, vnt.</t>
  </si>
  <si>
    <t>Lauko žaidimų aikštelių ir įrengimų atnaujinimas ikimokyklinėse ugdymo įstaigose</t>
  </si>
  <si>
    <t>MŪD Socialinės infrastruktūros skyrius</t>
  </si>
  <si>
    <t>BĮ Klaipėdos psichologinėje pedagoginėje tarnyboje</t>
  </si>
  <si>
    <t>Stacionarių ar nešiojamų kompiuterių skaičius, vnt.</t>
  </si>
  <si>
    <t>Išmaniųjų klasių įrengimas</t>
  </si>
  <si>
    <t>Neformaliojo švietimo ir pagalbos įstaigų aprūpinimas mobilia-interaktyvia įranga</t>
  </si>
  <si>
    <t>Kompiuterių mokyklose atnaujinimas</t>
  </si>
  <si>
    <t>IED Statybos ir infrastruktūros plėtros skyrius</t>
  </si>
  <si>
    <r>
      <rPr>
        <b/>
        <sz val="10"/>
        <rFont val="Times New Roman"/>
        <family val="1"/>
        <charset val="186"/>
      </rPr>
      <t>Modernių ugdymosi erdvių sukūrimas Klaipėdos miesto progimnazijose ir gimnazijose</t>
    </r>
    <r>
      <rPr>
        <sz val="10"/>
        <rFont val="Times New Roman"/>
        <family val="1"/>
        <charset val="186"/>
      </rPr>
      <t xml:space="preserve"> („Smeltės“, Liudviko Stulpino, „Sendvario“, „Gedminų“, „Verdenės“ progimnazijose ir  „Vėtrungės“, „Varpo“ gimnazijose)</t>
    </r>
  </si>
  <si>
    <t>Parengtas techninis projektas, vnt. </t>
  </si>
  <si>
    <r>
      <t xml:space="preserve">Lifto įrengimas </t>
    </r>
    <r>
      <rPr>
        <b/>
        <sz val="10"/>
        <rFont val="Times New Roman"/>
        <family val="1"/>
      </rPr>
      <t xml:space="preserve">Martyno Mažvydo progimnazijoje </t>
    </r>
  </si>
  <si>
    <r>
      <t xml:space="preserve">Klaipėdos „Versmės“ progimnazijos </t>
    </r>
    <r>
      <rPr>
        <sz val="10"/>
        <rFont val="Times New Roman"/>
        <family val="1"/>
      </rPr>
      <t xml:space="preserve">sporto aikštyno Klaipėdoje, I. Simonaitytės g. 2, atnaujinimas </t>
    </r>
  </si>
  <si>
    <t>IED Projektų skyrius</t>
  </si>
  <si>
    <t>80</t>
  </si>
  <si>
    <t>MŪD Socialinės infrastruktūros priežiūros skyrius</t>
  </si>
  <si>
    <r>
      <t xml:space="preserve">Gedminų progimnazijos modernizavimas </t>
    </r>
    <r>
      <rPr>
        <sz val="10"/>
        <rFont val="Times New Roman"/>
        <family val="1"/>
      </rPr>
      <t>(projekto „Bendrojo ugdymo mokyklų (progimnazijų, pagrindinių mokyklų) modernizavimas ir šiuolaikinių mokymosi erdvių kūrimas“ įgyvendinimas)</t>
    </r>
  </si>
  <si>
    <r>
      <rPr>
        <b/>
        <sz val="10"/>
        <rFont val="Times New Roman"/>
        <family val="1"/>
      </rPr>
      <t>BĮ Klaipėdos Simono Dacho progimnazijos</t>
    </r>
    <r>
      <rPr>
        <sz val="10"/>
        <rFont val="Times New Roman"/>
        <family val="1"/>
      </rPr>
      <t xml:space="preserve"> (Kuršių a. 2/3) modernizavimas (sporto salės atnaujinimas) </t>
    </r>
  </si>
  <si>
    <t>Ataskaitos patvirtinimas, finansų auditas ir viešinimas, vnt.</t>
  </si>
  <si>
    <t>Atlikta modernizavimo darbų, užbaigtumas proc.</t>
  </si>
  <si>
    <t>Pilotinio projekto H. Zudermano gimnazijos pastato ūkio priežiūros sistemos diegimas</t>
  </si>
  <si>
    <t>2021 m. lėšų projektas</t>
  </si>
  <si>
    <t>Aiškinamojo rašto priedas Nr.3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</si>
  <si>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</si>
  <si>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</si>
  <si>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</si>
  <si>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</si>
  <si>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</si>
  <si>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</si>
  <si>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</si>
  <si>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</si>
  <si>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</si>
  <si>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</si>
  <si>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</si>
  <si>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</si>
  <si>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Klaipėdos miesto bendrojo ugdymo mokyklų antrųjų klasių mokinių vežimo paslaugos mokyti plaukti užtikrinimas  </t>
  </si>
  <si>
    <t xml:space="preserve">Pedagogų kompetencijų tobulinimas, siekiant švietimo įstaigose įgyvendinti privalomas prevencines programas </t>
  </si>
  <si>
    <t>Papriemonės kodas</t>
  </si>
  <si>
    <t>Papariemonės kodas</t>
  </si>
  <si>
    <t>Projekto vadovė I. Dulkytė</t>
  </si>
  <si>
    <t>Projekto vadovė D. Šakinienė</t>
  </si>
  <si>
    <t>Eil. Nr.</t>
  </si>
  <si>
    <t>Planuojama priemonė</t>
  </si>
  <si>
    <t>Įstaiga, atsakinga už priemonę</t>
  </si>
  <si>
    <t>Mėnuo</t>
  </si>
  <si>
    <t>Planuojamas lėšų poreikis (Eur)</t>
  </si>
  <si>
    <t xml:space="preserve">1. </t>
  </si>
  <si>
    <t>1.1.</t>
  </si>
  <si>
    <t>Metodinė diena „Standartizuotų testų rezultatų panaudojimo galimybės, gerinant individualius mokinių pasiekimus“</t>
  </si>
  <si>
    <t>PŠKC</t>
  </si>
  <si>
    <t>vasaris</t>
  </si>
  <si>
    <t>1.2.</t>
  </si>
  <si>
    <t>Respublikinė mokinių teorinė-praktinė konferencija „Sveika karta – tautos ateities pagrindas“</t>
  </si>
  <si>
    <t>KLJC</t>
  </si>
  <si>
    <t>1.3.</t>
  </si>
  <si>
    <t>Mokinių ir studentų mokslinė-praktinė konferencija „Gimtosios kalbos upės ir upeliai“</t>
  </si>
  <si>
    <t>1.4.</t>
  </si>
  <si>
    <t>Respublikinė konferencija „Motyvacija mokytis – pagrindinis geros mokyklos aspektas“</t>
  </si>
  <si>
    <t>kovas</t>
  </si>
  <si>
    <t>1.5.</t>
  </si>
  <si>
    <t>Forumas „Lyderių laikas 3. Pokyčių sėkmė – komandinis darbas“</t>
  </si>
  <si>
    <t>balandis</t>
  </si>
  <si>
    <t>1.6.</t>
  </si>
  <si>
    <t>Tarptautinė mokinių informacinių technologijų konferencija „MIK–11“</t>
  </si>
  <si>
    <t>MSC</t>
  </si>
  <si>
    <t>1.7.</t>
  </si>
  <si>
    <t>Mokinių konferenciją „Klaipėdos versmės: pažink savo gimtąjį miestą“</t>
  </si>
  <si>
    <t>1.8.</t>
  </si>
  <si>
    <t>Miesto metodinių būrelių organizuojamos Klaipėdos krašto ir respublikinės konferencijos mokytojams ir specialistams</t>
  </si>
  <si>
    <t>balandis–gruodis</t>
  </si>
  <si>
    <t>1.9.</t>
  </si>
  <si>
    <t>Metodinė išvyka-konferencija „Klaipėdos krašto rašytojų keliais“</t>
  </si>
  <si>
    <t>1.10.</t>
  </si>
  <si>
    <t>Klaipėdos miesto švietimo įstaigų vadovų rudeninė konferencija „Naujus mokslo metus pasitinkant“</t>
  </si>
  <si>
    <t>rugpjūtis</t>
  </si>
  <si>
    <t>1.11.</t>
  </si>
  <si>
    <t>Mokinių konferencija „Programavimas – mano laisvalaikio dalis“</t>
  </si>
  <si>
    <t>spalis</t>
  </si>
  <si>
    <t>1.12.</t>
  </si>
  <si>
    <t>Klaipėdos miesto ir regiono mokinių praktinių-tiriamųjų darbų gamtamokslinė konferencija „Pažink mus supantį pasaulį“</t>
  </si>
  <si>
    <t>1.13.</t>
  </si>
  <si>
    <t>Forumas „Lyderių laikas 3. Pasidalinamoji lyderystė, įgyvendinant pokyčių planą“</t>
  </si>
  <si>
    <t>1.14.</t>
  </si>
  <si>
    <t>Apskrities mokinių matematikos konferencija „Matematika gali būti patraukli kiekvienam “</t>
  </si>
  <si>
    <t>lapkritis</t>
  </si>
  <si>
    <t>2.1.</t>
  </si>
  <si>
    <t>Lietuvos mokinių dalykinių olimpiadų ir konkursų Klaipėdos miesto etapas. Reprezentaciniai renginiai</t>
  </si>
  <si>
    <t>sausis–gruodis</t>
  </si>
  <si>
    <t>2.2.</t>
  </si>
  <si>
    <t>Dailaus rašto konkursas „Žąsies plunksna“</t>
  </si>
  <si>
    <t>sausis</t>
  </si>
  <si>
    <t>2.3.</t>
  </si>
  <si>
    <t>Gimnazijų mokinių skaitovų konkursas „Gyvenimo spalvos“ (užsienio kalba)</t>
  </si>
  <si>
    <t>2.4.</t>
  </si>
  <si>
    <t>Klaipėdos miesto ir regiono mokinių gamtamokslinių idėjų konkursas</t>
  </si>
  <si>
    <t>2.5.</t>
  </si>
  <si>
    <t>Regioninis IT turnyras „IT intelektas – 2019“</t>
  </si>
  <si>
    <t>2.6.</t>
  </si>
  <si>
    <t>Jaunųjų oratorių konkursas (gimtąja kalba)</t>
  </si>
  <si>
    <t>2.7.</t>
  </si>
  <si>
    <t>Antikos kultūros konkursas „Veni. Vidi. Vici“</t>
  </si>
  <si>
    <t>2.8.</t>
  </si>
  <si>
    <t>Viktorina „Aš žinau, kaip būti saugiam ir padėti kitam – 2019!“</t>
  </si>
  <si>
    <t>2.9.</t>
  </si>
  <si>
    <t>Informacinių technologijų konkursas „IT varžybos‟</t>
  </si>
  <si>
    <t>2.10.</t>
  </si>
  <si>
    <t>5 klasių mokinių konkursas „Jaunieji Klaipėdos istorijos žinovai“</t>
  </si>
  <si>
    <t>2.11.</t>
  </si>
  <si>
    <t>Klaipėdos regiono 8 klasių mokinių anglų kalbos konkursas</t>
  </si>
  <si>
    <t>2.12.</t>
  </si>
  <si>
    <t>Miesto 8 klasių mokinių chemijos konkursas „Auksinis mėgintuvėlis–2019“</t>
  </si>
  <si>
    <t>2.13.</t>
  </si>
  <si>
    <t>Klaipėdos miesto ir regiono mokinių konkursas-viktorina „Noriu būti sveikas“</t>
  </si>
  <si>
    <t>2.14.</t>
  </si>
  <si>
    <t>Lietuvos matematikos olimpiados respublikinis etapas</t>
  </si>
  <si>
    <t>2.15.</t>
  </si>
  <si>
    <t>Lietuvos mokinių dalykinių olimpiadų ir konkursų ir Klaipėdos miesto etapo laureatų ir prizininkų pagerbimo šventė</t>
  </si>
  <si>
    <t>gegužė</t>
  </si>
  <si>
    <t>2.16.</t>
  </si>
  <si>
    <t>Raštų skaitymo ir rašinių konkursas „Vyskupo Motiejaus Valančiaus idėjos ir šiandiena“</t>
  </si>
  <si>
    <t>2.17.</t>
  </si>
  <si>
    <t>Pradinių klasių mokinių meninio skaitymo konkursas „Gražiausi žodžiai Lietuvai“</t>
  </si>
  <si>
    <t>2.18.</t>
  </si>
  <si>
    <t>Klaipėdos regiono mokinių meninio skaitymo ir dainuojamosios poezijos konkursas „Tegul suskamba žodis, tegul skamba daina“</t>
  </si>
  <si>
    <t>2.19.</t>
  </si>
  <si>
    <t>Ikimokyklinio ir priešmokyklinio amžiaus vaikų meninio skaitymo konkursas „Kalbu Lietuvai“</t>
  </si>
  <si>
    <t>2.20.</t>
  </si>
  <si>
    <t>Miesto mokyklų 3–4 klasių mokinių konkursas „Pažink senuosius klaipėdiškių darbus“</t>
  </si>
  <si>
    <t>2.21.</t>
  </si>
  <si>
    <t>Dailaus rašto konkursas „Rusiškai rašome gražiai ir taisyklingai“</t>
  </si>
  <si>
    <t>2.22.</t>
  </si>
  <si>
    <t>Konkursas „Profesijų labirintas“</t>
  </si>
  <si>
    <t xml:space="preserve">lapkritis </t>
  </si>
  <si>
    <t>2.23.</t>
  </si>
  <si>
    <t>Vakarų Lietuvos gimnazijų moksleivių virtualaus rašinio konkurso anglų kalba baigiamasis renginys</t>
  </si>
  <si>
    <t>3.1.</t>
  </si>
  <si>
    <t>Klaipėdos krašto dienai skirti renginiai „Aš noriu gyventi tik čia“</t>
  </si>
  <si>
    <t>3.2.</t>
  </si>
  <si>
    <t>Lietuvos valstybės atkūrimui skirti renginiai „Lietuva–miestas–mokykla“</t>
  </si>
  <si>
    <t>3.3.</t>
  </si>
  <si>
    <t>Karalienės Luizės medalių teikimo šventė</t>
  </si>
  <si>
    <t>3.4.</t>
  </si>
  <si>
    <t>Lietuvos nepriklausomybės atkūrimo dienai skirti renginiai „Geltona. Žalia. Raudona."</t>
  </si>
  <si>
    <t>3.5.</t>
  </si>
  <si>
    <t>Padėkos renginys metodinių būrelių mokytojams „Pastabos pačiam sau“</t>
  </si>
  <si>
    <t>3.6.</t>
  </si>
  <si>
    <t>Mero priėmimas miesto abiturientams. Paskutinio skambučio šventė</t>
  </si>
  <si>
    <t>3.7.</t>
  </si>
  <si>
    <t>Ikimokyklinio ugdymo įstaigų renginys, skirtas Tarptautinei vaikų gynimo dienai</t>
  </si>
  <si>
    <t>birželis</t>
  </si>
  <si>
    <t>3.8.</t>
  </si>
  <si>
    <t>Mero priėmimas „Klaipėdos miesto pasididžiavimas – šimtukininkas“</t>
  </si>
  <si>
    <t>liepa</t>
  </si>
  <si>
    <t>3.9.</t>
  </si>
  <si>
    <t>Pirmoji pamoka Lietuvininkų aikštėje</t>
  </si>
  <si>
    <t>rugsėjis</t>
  </si>
  <si>
    <t>3.10.</t>
  </si>
  <si>
    <t>Tarptautinė mokytojų dienos šventė</t>
  </si>
  <si>
    <t>3.11.</t>
  </si>
  <si>
    <t>Mero kalėdinis priėmimas miesto gabiausiems mokiniams</t>
  </si>
  <si>
    <t>gruodis</t>
  </si>
  <si>
    <t>4.1.</t>
  </si>
  <si>
    <t>2018–2019 m. m. Mero taurės sporto žaidynės</t>
  </si>
  <si>
    <t>4.2.</t>
  </si>
  <si>
    <t>2018–2019 m. m. Lietuvos mokyklų žaidynės</t>
  </si>
  <si>
    <t>4.3.</t>
  </si>
  <si>
    <t>Tarpmokyklinės rankų lenkimo varžybos „Aš galiu!“</t>
  </si>
  <si>
    <t>4.4.</t>
  </si>
  <si>
    <t>Atviros miesto paprasčiausių laivų modelių varžybos</t>
  </si>
  <si>
    <t>4.5.</t>
  </si>
  <si>
    <t>Žiemos pėsčiųjų žygis „Kuršių nerijos takais“</t>
  </si>
  <si>
    <t>4.6.</t>
  </si>
  <si>
    <t>Klaipėdos Robotikos dienos</t>
  </si>
  <si>
    <t>vasaris, gruodis</t>
  </si>
  <si>
    <t>4.7.</t>
  </si>
  <si>
    <t>Miesto XXIV aviamodelių varžybos „Skrydis“</t>
  </si>
  <si>
    <t>4.8.</t>
  </si>
  <si>
    <t>Laipiojimo uolomis varžybos „Visiems“</t>
  </si>
  <si>
    <t>kovas–lapkritis</t>
  </si>
  <si>
    <t>4.9.</t>
  </si>
  <si>
    <t>Lietuvos mokinių konkurso „Saugokime jaunas gyvybes keliuose“ pradinių klasių mokinių saugaus eismo konkurso „Šviesoforas“ II (miesto) etapas</t>
  </si>
  <si>
    <t>4.10.</t>
  </si>
  <si>
    <t>Lietuvos trasinių automodelių sporto varžybų „Lietuvos trasos“ III etapas</t>
  </si>
  <si>
    <t>4.11.</t>
  </si>
  <si>
    <t>Respublikinis šachmatų turnyras „Baltijos taurė“</t>
  </si>
  <si>
    <t>VLC</t>
  </si>
  <si>
    <t>4.12.</t>
  </si>
  <si>
    <t>Orientavimosi sporto ketvirtadieniai</t>
  </si>
  <si>
    <t>balandis–spalis</t>
  </si>
  <si>
    <t>4.13.</t>
  </si>
  <si>
    <t>Mokinių turistinis sąskrydis „Baltijos pavasaris”</t>
  </si>
  <si>
    <t>4.14.</t>
  </si>
  <si>
    <t>Ikimokyklinio amžiaus vaikų sveikatos ir sporto šventė prie jūros „Draugystės krantas“</t>
  </si>
  <si>
    <t>4.15.</t>
  </si>
  <si>
    <t>Mokinių bepiločių orlaivių (dronų) varžybos</t>
  </si>
  <si>
    <t>gegužė, lapkritis</t>
  </si>
  <si>
    <t>4.16.</t>
  </si>
  <si>
    <t>Rudens žygis pėsčiomis „Mūsų pajūris: Šventoji–Palanga–Klaipėda”</t>
  </si>
  <si>
    <t>4.17.</t>
  </si>
  <si>
    <t>Dviračių turizmo varžybos „Gintarinės kopos“</t>
  </si>
  <si>
    <t>4.18.</t>
  </si>
  <si>
    <t>Klaipėdos miesto vaikų ir jų tėvų rudens sporto šventė-projektas „Šeimos pramogų uostas“</t>
  </si>
  <si>
    <t>4.19.</t>
  </si>
  <si>
    <t>Ekskursijų savaitė pradinių klasių mokiniams „Pasivaikščiojimas su Senamiesčio katinu“</t>
  </si>
  <si>
    <t>4.20.</t>
  </si>
  <si>
    <t>Varžybos „Senamiesčio orientavimosi ralis – 2019“</t>
  </si>
  <si>
    <t>5.</t>
  </si>
  <si>
    <t>5.1.</t>
  </si>
  <si>
    <t>Mokinių koncertas-akcija „Aš noriu gyventi tik čia“</t>
  </si>
  <si>
    <t>5.2.</t>
  </si>
  <si>
    <t>Festivalis-konkursas „Dainuok lietuviškai, dainuok apie Lietuvą“</t>
  </si>
  <si>
    <t>5.3.</t>
  </si>
  <si>
    <t>Respublikinis skrabalininkų konkursas „Pamario žirgeliai“</t>
  </si>
  <si>
    <t>5.4.</t>
  </si>
  <si>
    <t>Žemaitijos regiono lėlių teatrų festivalis „Šalpusnis“</t>
  </si>
  <si>
    <t>5.5.</t>
  </si>
  <si>
    <t>Šiaurinės miesto dalies švietimo įstaigų koncertas „Nupiešiu Lietuvą“</t>
  </si>
  <si>
    <t>5.6.</t>
  </si>
  <si>
    <t>Tautinė vakaronė „Aš tikrai myliu Lietuvą“</t>
  </si>
  <si>
    <t>5.7.</t>
  </si>
  <si>
    <t>Vokalinių duetų konkursas-festivalis „Dviese“</t>
  </si>
  <si>
    <t>5.8.</t>
  </si>
  <si>
    <t>Integruoto (šokio/dailės) projekto „Šokis mano gyvenime XV“ respublikinis renginys</t>
  </si>
  <si>
    <t>5.9.</t>
  </si>
  <si>
    <t>VI tarptautinis nacionalinės dainos konkursas „Garsų paletė“</t>
  </si>
  <si>
    <t>5.10.</t>
  </si>
  <si>
    <t>Lietuvos lėlių teatrų konkursas „Molinuko teatras“ miesto ir šalies etapai</t>
  </si>
  <si>
    <t>5.11.</t>
  </si>
  <si>
    <t>Ikimokyklinio ugdymo įstaigų šventinis koncertas „Praeitis augina ateitį“</t>
  </si>
  <si>
    <t>5.12.</t>
  </si>
  <si>
    <t>Klaipėdos regiono dainų konkursas „Geriausias gimnazijų balsas“</t>
  </si>
  <si>
    <t>5.13.</t>
  </si>
  <si>
    <t>Teatrinio meno festivalis „Vėjo malūnėlis“</t>
  </si>
  <si>
    <t>5.14.</t>
  </si>
  <si>
    <t>Respublikinis mažųjų šokėjų festivalis „Traukinukas – 2019“</t>
  </si>
  <si>
    <t>5.15.</t>
  </si>
  <si>
    <t>Respublikinis vaikų teatrų festivalis „Teatro uostas“</t>
  </si>
  <si>
    <t xml:space="preserve">balandis </t>
  </si>
  <si>
    <t>5.16.</t>
  </si>
  <si>
    <t>Tarptautinis festivalis „Šokio vizija“</t>
  </si>
  <si>
    <t>5.17.</t>
  </si>
  <si>
    <t>XVIII Klaipėdos miesto ir apskrities mokyklų vaikų ir jaunimo instrumentinės muzikos festivalis „Varpo aidas“</t>
  </si>
  <si>
    <t>Tarptautinis teatrinio meno festivalis „Gintarinė aušra“</t>
  </si>
  <si>
    <t>5.18.</t>
  </si>
  <si>
    <t>V respublikinis tarpmokyklinis šokių konkursas-festivalis „Šokio mozaika – 2019“</t>
  </si>
  <si>
    <t>5.19.</t>
  </si>
  <si>
    <t>Liaudiškos dainos festivalis-konkursas ,,Vyturio giesmė“</t>
  </si>
  <si>
    <t>5.20.</t>
  </si>
  <si>
    <t>Choreografijos studijos „Inkarėlis“ festivalis „Į ratelį“</t>
  </si>
  <si>
    <t>5.21.</t>
  </si>
  <si>
    <t>Klaipėdos miesto ir Žemaitijos regiono jaunųjų gitaristų konkursas „Gitaroms skambant“</t>
  </si>
  <si>
    <t>5.22.</t>
  </si>
  <si>
    <t>Klaipėdos miesto ir regiono bendro ugdymo mokyklų ,,Vokiškos dainos konkursas – 2019“</t>
  </si>
  <si>
    <t>5.23.</t>
  </si>
  <si>
    <t>Respublikinis ikimokyklinio ugdymo įstaigų vaikų kūrybinės raiškos festivalis „Vaidinimų kraitelė – 2019“</t>
  </si>
  <si>
    <t>VI tarptautinis jaunųjų pianistų konkursas „Baltijos gintarėliai“</t>
  </si>
  <si>
    <t>Instrumentinės muzikos festivalis „Senoji muzika“</t>
  </si>
  <si>
    <t>Vakarų Lietuvos vaikų ir jaunimo muzikos grupių festivalis „Muzikos šėlsmas“</t>
  </si>
  <si>
    <t>6.</t>
  </si>
  <si>
    <t>6.1.</t>
  </si>
  <si>
    <t>Respublikinis piešinių ir fotografijos darbų konkursas „Trijų spalvų istorija“</t>
  </si>
  <si>
    <t>sausis–balandis</t>
  </si>
  <si>
    <t>6.2.</t>
  </si>
  <si>
    <t>Ikimokyklinio amžiaus vaikų piešinių parodos „Mano piešinyje gyvena Lietuva“</t>
  </si>
  <si>
    <t>kovas–</t>
  </si>
  <si>
    <t>6.3.</t>
  </si>
  <si>
    <t>Tarptautinė keramikos darbų paroda „Odė žemei–2019“</t>
  </si>
  <si>
    <t>6.4.</t>
  </si>
  <si>
    <t>Penktasis tarptautinis mokinių piešinių ir plastikos konkursas „Wave on Wave“</t>
  </si>
  <si>
    <t>6.5.</t>
  </si>
  <si>
    <t>Mokinių fotografijos paroda-konkursas „Polėkis”</t>
  </si>
  <si>
    <t>6.6.</t>
  </si>
  <si>
    <t>Kūrybinių darbų konkursas „Baltos lankos, juodos avys“</t>
  </si>
  <si>
    <t>6.7.</t>
  </si>
  <si>
    <t>Miesto mokinių popieriaus darbų paroda „Stebuklingas popierius“</t>
  </si>
  <si>
    <t>6.8.</t>
  </si>
  <si>
    <t>Ikimokyklinio amžiaus vaikų keramikos darbų paroda „Keramikų pavasaris“</t>
  </si>
  <si>
    <t>6.9.</t>
  </si>
  <si>
    <t>Respublikinis piešinių ir dailės darbų konkursas „Šiuolaikinė madona“, skirtas Motinos dienai</t>
  </si>
  <si>
    <t xml:space="preserve">gegužė </t>
  </si>
  <si>
    <t>6.10.</t>
  </si>
  <si>
    <t>Pleneras „Dvarai pasakoja...“</t>
  </si>
  <si>
    <t>6.11.</t>
  </si>
  <si>
    <t xml:space="preserve">Parodų ciklas miesto mokiniams ,,Jaunųjų dailininkų ekspromtas–3“ </t>
  </si>
  <si>
    <t>birželis–spalis</t>
  </si>
  <si>
    <t>6.12.</t>
  </si>
  <si>
    <t>Klaipėdos miesto mokinių darbų iš gamtinės medžiagos paroda „Floristinė knyga“</t>
  </si>
  <si>
    <t>6.13.</t>
  </si>
  <si>
    <t>Trumpo metro kino, muzikinių vaizdo klipų bei reklamų festivalis – konkursas „Video virdulys“ (Atviros jaunimo erdvės)</t>
  </si>
  <si>
    <t>6.14.</t>
  </si>
  <si>
    <t>Tarptautinis kompiuterinių piešinių konkursas „The miracles of the Christmas“</t>
  </si>
  <si>
    <t>7.</t>
  </si>
  <si>
    <t>7.1.</t>
  </si>
  <si>
    <t>Respublikinis projektas „Šypsena nieko nekainuoja“</t>
  </si>
  <si>
    <t>sausis–gegužė</t>
  </si>
  <si>
    <t>7.2.</t>
  </si>
  <si>
    <t>Projektas „Literatūriniai skaitymai netradicinėse erdvėse“</t>
  </si>
  <si>
    <t>7.3.</t>
  </si>
  <si>
    <t>Projektų mugė „Gedminai – 2019. Lietuva prasideda mokykloje“</t>
  </si>
  <si>
    <t>7.4.</t>
  </si>
  <si>
    <t>Edukacinių renginių ciklas miesto mokiniams „Vakarai prie židinio“</t>
  </si>
  <si>
    <t>vasaris–lapkritis</t>
  </si>
  <si>
    <t>7.5.</t>
  </si>
  <si>
    <t>Mokinių mokomųjų bendrovių mugė</t>
  </si>
  <si>
    <t>7.6.</t>
  </si>
  <si>
    <t>Frankofonijos diena</t>
  </si>
  <si>
    <t>7.7.</t>
  </si>
  <si>
    <t>Klaipėdos miesto metodinių būrelių pirmininkų edukacinė išvyka „Partnerystė plėtojant metodinę veiklą“</t>
  </si>
  <si>
    <t>7.8..</t>
  </si>
  <si>
    <t>kovas–liepa</t>
  </si>
  <si>
    <t>7.9.</t>
  </si>
  <si>
    <t>Kūrybinis-pažintinis konkursas „Jei bendrai visi judėsim, miesto paslaptį įspėsim“</t>
  </si>
  <si>
    <t>7.10.</t>
  </si>
  <si>
    <t>Tęstinis projektas „Švietimo vadybos tobulinimo galimybės. Ko galime pasimokyti iš kitų patirties?“</t>
  </si>
  <si>
    <t>7.11.</t>
  </si>
  <si>
    <t>Pavasario jaunimo ekspedicija „Mažoji Lietuva – 2019“</t>
  </si>
  <si>
    <t>7.12.</t>
  </si>
  <si>
    <t>Priešmokyklinio amžiaus vaikų renginys „Aš – smalsus tyrėjas“</t>
  </si>
  <si>
    <t>7.13.</t>
  </si>
  <si>
    <t>Projektas „Knygų ekspertų kovos“</t>
  </si>
  <si>
    <t>7.14.</t>
  </si>
  <si>
    <t>Projektas „Atsakymo ieškokime kartu“</t>
  </si>
  <si>
    <t>7.15.</t>
  </si>
  <si>
    <t>Projektas „Ant mokyklos stogo“</t>
  </si>
  <si>
    <t>7.16.</t>
  </si>
  <si>
    <t>Projektas „Šeimų dienos bendrojo ugdymo įstaigose“</t>
  </si>
  <si>
    <t>7.17.</t>
  </si>
  <si>
    <t>Mokinių, turinčių įvairių gebėjimų ir poreikių, saviraiškos festivalis „Man smagu, Tau smagu, tad pabūkime kartu“</t>
  </si>
  <si>
    <t>7.18.</t>
  </si>
  <si>
    <t>Puodžių gatvės šventė „Lietuva prasideda mano gatvėje!“</t>
  </si>
  <si>
    <t>7.19.</t>
  </si>
  <si>
    <t>Edukacinė išvyka „Atraskim Lietuvą Lietuvoje“</t>
  </si>
  <si>
    <t>7.20.</t>
  </si>
  <si>
    <t>Tarptautinis festivalis-projektas „Žaisminga laisvalaikio diena“</t>
  </si>
  <si>
    <t>7.21.</t>
  </si>
  <si>
    <t>Projektas „Vandens telkinių gyvasis pasaulis“</t>
  </si>
  <si>
    <t>gegužė,</t>
  </si>
  <si>
    <t>7.22.</t>
  </si>
  <si>
    <t>Klaipėdos miesto keramikos edukacinis projektas „Sidabrinės žuvys gintarinėj upėj“</t>
  </si>
  <si>
    <t>7.23.</t>
  </si>
  <si>
    <t>Tarptautinis projektas „Ugdymo karjerai sistemų įvairovė“</t>
  </si>
  <si>
    <t>7.24.</t>
  </si>
  <si>
    <t>Kūrybinis literatūrinis žaidimas „Vaikai vaikams apie knygas“</t>
  </si>
  <si>
    <t>7.25.</t>
  </si>
  <si>
    <t>Projektas „2019 metų suaugusiųjų mokymosi savaitė“</t>
  </si>
  <si>
    <t>KONFERENCIJOS</t>
  </si>
  <si>
    <t>DALYKINĖS OLIMPIADOS IR KONKURSAI</t>
  </si>
  <si>
    <t>TRADICINĖS MIESTO ŠVENTĖS IR RENGINIAI</t>
  </si>
  <si>
    <t>SPORTO IR SVEIKOS GYVENSENOS RENGINIAI</t>
  </si>
  <si>
    <t>MUZIKINIAI, CHOREOGRAFINIAI IR TEATRINIAI RENGINIAI</t>
  </si>
  <si>
    <t>PARODOS IR VIZUALINIO MENO KONKURSAI</t>
  </si>
  <si>
    <t>PROJEKTAI IR AKCIJOS</t>
  </si>
  <si>
    <t>2.</t>
  </si>
  <si>
    <t>3.</t>
  </si>
  <si>
    <t>4.</t>
  </si>
  <si>
    <r>
      <t>Renginiai, skirti miesto bendruomenei „Aš klaipėdietis visa širdimi esu“</t>
    </r>
    <r>
      <rPr>
        <sz val="11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(Atviros jaunimo erdvės)</t>
    </r>
  </si>
  <si>
    <t>Iš viso visiems renginiams:</t>
  </si>
  <si>
    <t xml:space="preserve">Projekto vadovė I. Dulkytė </t>
  </si>
  <si>
    <t xml:space="preserve">IED Projektų skyrius </t>
  </si>
  <si>
    <t>Projektų skyrius D. Šakinienė</t>
  </si>
  <si>
    <t>IED D. Šakinienė ir V. Tkačik</t>
  </si>
  <si>
    <t>IED V. Tkačik ir V. Kovaitis</t>
  </si>
  <si>
    <t>Klaipėdos jūrų kadetų mokyklos steigimas:</t>
  </si>
  <si>
    <t>Patalpų pritaikymas</t>
  </si>
  <si>
    <t>Klasių skaičius, vnt.</t>
  </si>
  <si>
    <t>Įrengtų technologijų kabinetų skaičius, vnt.</t>
  </si>
  <si>
    <t xml:space="preserve">Vidaus patalpų remontas po šiluminės renovacijos (2020 m. - L.Stulpino progimnazijos bibliotekos ir aktų salės remontas) </t>
  </si>
  <si>
    <t>Ugdymo proceso ir aplinkos užtikrinimas</t>
  </si>
  <si>
    <t>Energetinio efektyvumo didinimas ikimokyklinio ugdymo įstaigose:</t>
  </si>
  <si>
    <t>Edukacinių erdvių įrengimas Klaipėdos „Verdenės“ progimnazijoje</t>
  </si>
  <si>
    <t xml:space="preserve">Projektų skyrius,  V. Pronskuvienė </t>
  </si>
  <si>
    <t>Švietimo paslaugų modernizavimo 2018-2021 metais programos priemonių įgyvendinimas:</t>
  </si>
  <si>
    <t xml:space="preserve">iš jų mokinių skaičius, vnt. </t>
  </si>
  <si>
    <t>Maitinimo ikimokyklinio ugdymo įstaigose administravimo informacinės sistemos sukūrimas ir priežiūra</t>
  </si>
  <si>
    <r>
      <rPr>
        <b/>
        <sz val="10"/>
        <rFont val="Times New Roman"/>
        <family val="1"/>
        <charset val="186"/>
      </rPr>
      <t xml:space="preserve">Klaipėdos „Versmės“ progimnazijos </t>
    </r>
    <r>
      <rPr>
        <sz val="10"/>
        <rFont val="Times New Roman"/>
        <family val="1"/>
        <charset val="186"/>
      </rPr>
      <t xml:space="preserve">sporto salės atnaujinimas </t>
    </r>
  </si>
  <si>
    <t>m/d „Saulutė“, l/d „Vėrinėlis“, l/d „Pingvinukas“, l/d „Putinėlis“, l/d „Kregždutė“, l/d „Radastėlė“, l/d „Boružėlė“</t>
  </si>
  <si>
    <t xml:space="preserve">Švietimo įstaigų paprastasis remontas ((2019 m. – l.-d. „Čiauškutė“, „Eglutė“,  „Linelis“,  „Liepaitė“, „Vyturėlis“, progimnazijos „Vyturys“, „Santarvė“, „Vėtrungės“, „Pajūrio“ gimnazijos, RUC, klubas „Draugystė“, 3–6 švietimo įstaigų buitinių tinklų remontas) </t>
  </si>
  <si>
    <t>Klaipėdos „Gilijos“ pradinei mokyklai perduotų patalpų pritaikymas mokyklos reikmėms</t>
  </si>
  <si>
    <t>Nuotolinio mokymo savivaldybės švietimo įstaigose  plėtojimas</t>
  </si>
  <si>
    <t>Savivaldybės biudžetinės įstaigos bandomojo energijos vartojimo efektyvumo didinimo projekto įgyvendinimas (2020 m. – l-d „Klevelis“)</t>
  </si>
  <si>
    <t>Apmokėtas kreditorinis įsiskolinimas, proc.</t>
  </si>
  <si>
    <t>Mokinių pavėžėjimo užtikrinimas mokiniams, kuriems taikomos pavėžėjimo lengvatos</t>
  </si>
  <si>
    <t>Pavėžėta mokinių, skaičius</t>
  </si>
  <si>
    <t xml:space="preserve">Vidaus patalpų remontas po šiluminės renovacijos </t>
  </si>
  <si>
    <r>
      <t xml:space="preserve">Klaipėdos Tauralaukio progimnazijos pastato (Klaipėdos g. 31) rekonstravimas </t>
    </r>
    <r>
      <rPr>
        <sz val="10"/>
        <rFont val="Times New Roman"/>
        <family val="1"/>
        <charset val="186"/>
      </rPr>
      <t>į ikimokyklinio ir priešmokyklinio ugdymo įstaigą</t>
    </r>
  </si>
  <si>
    <t>Maitinamų mokinių skaičius</t>
  </si>
  <si>
    <r>
      <rPr>
        <b/>
        <sz val="10"/>
        <rFont val="Times New Roman"/>
        <family val="1"/>
        <charset val="186"/>
      </rPr>
      <t xml:space="preserve">Sporto aikštynų atnaujinimas </t>
    </r>
    <r>
      <rPr>
        <sz val="10"/>
        <rFont val="Times New Roman"/>
        <family val="1"/>
        <charset val="186"/>
      </rPr>
      <t>(modernizavimas) (2019 m. - „Verdenės“, Simono Dacho, „Vyturio“ progimnazijose)</t>
    </r>
  </si>
  <si>
    <t>Įstaigų, kuriose įrengtos saulės (fotovoltinės) elektrinės, skaičius</t>
  </si>
  <si>
    <t>Švietimo įstaigų lauko inžinerinių tinklų remontas (2019 m. – „Aitvaro“,  Vydūno ir „Žaliakalnio“ gimnazijos, l/d „Radastėlė“ ir „Pingvinukas“)</t>
  </si>
  <si>
    <t>Ikimokyklinio ir priešmokyklinio prieinamumo didinimas Klaipėdos mieste (lopšelio-darželio „Svirpliukas“ modernizavimas)</t>
  </si>
  <si>
    <t xml:space="preserve"> 2018–2021 M. KLAIPĖDOS MIESTO SAVIVALDYBĖS </t>
  </si>
  <si>
    <t xml:space="preserve"> 2019–2021 M. KLAIPĖDOS MIESTO SAVIVALDYBĖS </t>
  </si>
  <si>
    <t>Atsinaujinančių energijos išteklių  panaudojimas švietimo įstaigų pastatuose (l/d „Ąžuoliukas“, „Aitvarėlis“ ir "Versmė", „Verdenės“ progimnazijoje)</t>
  </si>
  <si>
    <t>Bendrojo ugdymo mokyklų dalyvavimas projekte ,,Mokinių ugdymosi pasiekimų gerinimas diegiant kokybės krepšelį“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</si>
  <si>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</si>
  <si>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Perkelta mokinių iš  Klaipėdos Ievos Simonaitytės pagrindinė mokyklos į Klaipėdos suaugusiųjų gimnazijos  Jaunimo skyrių, skaičius</t>
  </si>
  <si>
    <r>
      <t xml:space="preserve"> </t>
    </r>
    <r>
      <rPr>
        <b/>
        <sz val="12"/>
        <rFont val="Times New Roman"/>
        <family val="1"/>
        <charset val="186"/>
      </rPr>
      <t>Orientacinis lėšų poreikis sanitarinių patalpų remontui švietimo įstaigose 2019 m.</t>
    </r>
  </si>
  <si>
    <t xml:space="preserve">  Įstaigos pavadinimas</t>
  </si>
  <si>
    <t xml:space="preserve"> Reikalingi atlikti darbai</t>
  </si>
  <si>
    <t xml:space="preserve"> Preliminari darbų vertė, Eur.</t>
  </si>
  <si>
    <t xml:space="preserve">   Pastabos </t>
  </si>
  <si>
    <t>Bendrojo lavinimo įstaigos</t>
  </si>
  <si>
    <t>1.</t>
  </si>
  <si>
    <t>„Varpo“ gimnazija</t>
  </si>
  <si>
    <t>4 san. patalpų  remontas</t>
  </si>
  <si>
    <t>45 000,00</t>
  </si>
  <si>
    <t>S. Dacho progimnazija</t>
  </si>
  <si>
    <t>6 san. patalpų remontas</t>
  </si>
  <si>
    <t>65 000,00</t>
  </si>
  <si>
    <t>Viso:</t>
  </si>
  <si>
    <t>110 000,00</t>
  </si>
  <si>
    <t>Ikimokyklinio ugdymo įstaigos</t>
  </si>
  <si>
    <t>L/d „Varpelis“</t>
  </si>
  <si>
    <t>2-ių san. patalpų ir virtuvėlių remontas</t>
  </si>
  <si>
    <t>20 000,00</t>
  </si>
  <si>
    <t>L/d „Berželis“</t>
  </si>
  <si>
    <t>L/d „Alksniukas“</t>
  </si>
  <si>
    <t>4-ių san. patalpų ir virtuvėlių remontas</t>
  </si>
  <si>
    <t>25 000,00</t>
  </si>
  <si>
    <t>L/d „Du  gaideliai“</t>
  </si>
  <si>
    <t>30 000,00</t>
  </si>
  <si>
    <t>8.</t>
  </si>
  <si>
    <t>L/d „Putinėlis“</t>
  </si>
  <si>
    <t>18 000,00</t>
  </si>
  <si>
    <t>9.</t>
  </si>
  <si>
    <t>L/d „Bangelė“</t>
  </si>
  <si>
    <t>35 000,00</t>
  </si>
  <si>
    <t>10.</t>
  </si>
  <si>
    <t>L/d „Pumpurėlis“</t>
  </si>
  <si>
    <t>4-ių san. patalpų remontas</t>
  </si>
  <si>
    <t>11.</t>
  </si>
  <si>
    <t>L/d „Pagrandukas“</t>
  </si>
  <si>
    <t>12.</t>
  </si>
  <si>
    <t>L/d „Inkarėlis“</t>
  </si>
  <si>
    <t>32 000,00</t>
  </si>
  <si>
    <t>13.</t>
  </si>
  <si>
    <t>L/d “Linelis“</t>
  </si>
  <si>
    <t>14.</t>
  </si>
  <si>
    <t>l/d „Nykštukas“</t>
  </si>
  <si>
    <t>20 000,00</t>
  </si>
  <si>
    <t>290 000,00</t>
  </si>
  <si>
    <t>400 000,00</t>
  </si>
  <si>
    <t>PARENGĖ:</t>
  </si>
  <si>
    <t xml:space="preserve"> Vyr. specialistė V. Steponavičienė</t>
  </si>
  <si>
    <t>Garantinės priežiūros etapų skaičius</t>
  </si>
  <si>
    <r>
      <rPr>
        <b/>
        <sz val="10"/>
        <rFont val="Times New Roman"/>
        <family val="1"/>
        <charset val="186"/>
      </rPr>
      <t xml:space="preserve">Sporto aikštynų atnaujinimas </t>
    </r>
    <r>
      <rPr>
        <sz val="10"/>
        <rFont val="Times New Roman"/>
        <family val="1"/>
        <charset val="186"/>
      </rPr>
      <t>(modernizavimas) (2019 m. – „Verdenės“, Simono Dacho, „Vyturio“ progimnazijų)</t>
    </r>
  </si>
  <si>
    <t>Ikimokyklinio ir priešmokyklinio ugdymo prieinamumo didinimas Klaipėdos mieste (lopšelio-darželio „Svirpliukas“ modernizavimas)</t>
  </si>
  <si>
    <t>Energinio efektyvumo didinimas ikimokyklinio ugdymo įstaigose:</t>
  </si>
  <si>
    <t>m.-d „Saulutė“, l.-d „Vėrinėlis“, l.-d „Pingvinukas“, l.-d „Putinėlis“, l.-d „Kregždutė“, l.-d „Radastėlė“, l.-d „Boružėlė“</t>
  </si>
  <si>
    <t>Lauko žaidimų aikštelių ir įrenginių atnaujinimas ikimokyklinėse ugdymo įstaigose</t>
  </si>
  <si>
    <t>Patalpų atnaujinimas užtikrinant atitiktį higienos normoms</t>
  </si>
  <si>
    <t>Švietimo paslaugų modernizavimo 2018–2021 m. programos priemonių įgyvendinimas:</t>
  </si>
  <si>
    <t>Neformaliojo švietimo ir pagalbos įstaigų aprūpinimas mobilia interaktyvia įranga</t>
  </si>
  <si>
    <t xml:space="preserve">Švietimo įstaigų paprastasis remontas (2019 m. – l.-d. „Čiauškutė“, „Eglutė“,  „Linelis“,  „Liepaitė“, „Vyturėlis“,  „Vyturio“, „Santarvės“ progimnazijos, „Vėtrungės“, „Pajūrio“ gimnazijos, Regos ugdymo centras, klubas „Draugystė“, 3–6 švietimo įstaigų buitinių tinklų remontas) </t>
  </si>
  <si>
    <t>Bandomojo projekto H. Zudermano gimnazijos pastato ūkio priežiūros sistemos diegimas</t>
  </si>
  <si>
    <t>Savivaldybės biudžetinės įstaigos bandomojo energijos vartojimo efektyvumo didinimo projekto įgyvendinimas (2020 m. – l.-d. „Klevelis“)</t>
  </si>
  <si>
    <t>Atsinaujinančių energijos išteklių  panaudojimas švietimo įstaigų pastatuose (l.-d. „Ąžuoliukas“, „Aitvarėlis“ ir „Versmė“, „Verdenės“ progimnazijoje)</t>
  </si>
  <si>
    <t xml:space="preserve">Švietimo įstaigų lauko inžinerinių tinklų remontas (2019 m. – „Aitvaro“,  Vydūno ir „Žaliakalnio“ gimnazijos,  l.-d. „Radastėlė“ ir „Pingvinukas“) 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</si>
  <si>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</si>
  <si>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2019-ųjų metų asignavimų planas</t>
  </si>
  <si>
    <t>Tarpinstitucinio bendradarbiavimo koordinatorius</t>
  </si>
  <si>
    <t>Klaipėdos miesto savivaldybės ugdymo proceso užtikrinimo programos (Nr. 10) aprašymo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</si>
</sst>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[$-409]General"/>
    <numFmt numFmtId="167" formatCode="[$-409]#,##0"/>
    <numFmt numFmtId="168" formatCode="[$-409]0.00"/>
  </numFmts>
  <fonts count="25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</font>
    <font>
      <u/>
      <sz val="9"/>
      <color indexed="81"/>
      <name val="Tahoma"/>
      <family val="2"/>
      <charset val="186"/>
    </font>
    <font>
      <sz val="11"/>
      <color rgb="FF000000"/>
      <name val="Calibri"/>
      <family val="2"/>
      <charset val="186"/>
    </font>
    <font>
      <sz val="12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E2EFDA"/>
      </patternFill>
    </fill>
  </fills>
  <borders count="1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6" fontId="20" fillId="0" borderId="0" applyBorder="0" applyProtection="0"/>
  </cellStyleXfs>
  <cellXfs count="1766">
    <xf numFmtId="0" fontId="0" fillId="0" borderId="0" xfId="0"/>
    <xf numFmtId="0" fontId="1" fillId="0" borderId="0" xfId="0" applyFont="1" applyBorder="1" applyAlignment="1">
      <alignment vertical="top"/>
    </xf>
    <xf numFmtId="49" fontId="2" fillId="3" borderId="32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2" fillId="5" borderId="47" xfId="0" applyFont="1" applyFill="1" applyBorder="1" applyAlignment="1">
      <alignment horizontal="center" vertical="top" wrapText="1"/>
    </xf>
    <xf numFmtId="3" fontId="1" fillId="4" borderId="59" xfId="0" applyNumberFormat="1" applyFont="1" applyFill="1" applyBorder="1" applyAlignment="1">
      <alignment horizontal="center" vertical="top"/>
    </xf>
    <xf numFmtId="3" fontId="4" fillId="4" borderId="18" xfId="0" applyNumberFormat="1" applyFont="1" applyFill="1" applyBorder="1" applyAlignment="1">
      <alignment horizontal="center" vertical="top"/>
    </xf>
    <xf numFmtId="3" fontId="1" fillId="4" borderId="8" xfId="0" applyNumberFormat="1" applyFont="1" applyFill="1" applyBorder="1" applyAlignment="1">
      <alignment horizontal="center" vertical="top"/>
    </xf>
    <xf numFmtId="3" fontId="1" fillId="4" borderId="17" xfId="0" applyNumberFormat="1" applyFont="1" applyFill="1" applyBorder="1" applyAlignment="1">
      <alignment horizontal="center" vertical="top"/>
    </xf>
    <xf numFmtId="3" fontId="4" fillId="0" borderId="61" xfId="0" applyNumberFormat="1" applyFont="1" applyFill="1" applyBorder="1" applyAlignment="1">
      <alignment horizontal="center" vertical="top" wrapText="1"/>
    </xf>
    <xf numFmtId="3" fontId="4" fillId="4" borderId="66" xfId="0" applyNumberFormat="1" applyFont="1" applyFill="1" applyBorder="1" applyAlignment="1">
      <alignment horizontal="center" vertical="top"/>
    </xf>
    <xf numFmtId="3" fontId="4" fillId="4" borderId="52" xfId="0" applyNumberFormat="1" applyFont="1" applyFill="1" applyBorder="1" applyAlignment="1">
      <alignment horizontal="center" vertical="top"/>
    </xf>
    <xf numFmtId="3" fontId="4" fillId="4" borderId="59" xfId="0" applyNumberFormat="1" applyFont="1" applyFill="1" applyBorder="1" applyAlignment="1">
      <alignment horizontal="center" vertical="top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4" borderId="62" xfId="0" applyNumberFormat="1" applyFont="1" applyFill="1" applyBorder="1" applyAlignment="1">
      <alignment horizontal="center" vertical="top"/>
    </xf>
    <xf numFmtId="3" fontId="2" fillId="5" borderId="47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vertical="top"/>
    </xf>
    <xf numFmtId="3" fontId="1" fillId="0" borderId="60" xfId="0" applyNumberFormat="1" applyFont="1" applyBorder="1" applyAlignment="1">
      <alignment horizontal="center" vertical="top"/>
    </xf>
    <xf numFmtId="3" fontId="1" fillId="4" borderId="52" xfId="0" applyNumberFormat="1" applyFont="1" applyFill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3" fontId="1" fillId="3" borderId="18" xfId="0" applyNumberFormat="1" applyFont="1" applyFill="1" applyBorder="1" applyAlignment="1">
      <alignment vertical="top" wrapText="1"/>
    </xf>
    <xf numFmtId="3" fontId="1" fillId="4" borderId="18" xfId="0" applyNumberFormat="1" applyFont="1" applyFill="1" applyBorder="1" applyAlignment="1">
      <alignment horizontal="center" vertical="top" wrapText="1"/>
    </xf>
    <xf numFmtId="3" fontId="1" fillId="4" borderId="31" xfId="0" applyNumberFormat="1" applyFont="1" applyFill="1" applyBorder="1" applyAlignment="1">
      <alignment horizontal="center" vertical="top" wrapText="1"/>
    </xf>
    <xf numFmtId="3" fontId="2" fillId="3" borderId="13" xfId="0" applyNumberFormat="1" applyFont="1" applyFill="1" applyBorder="1" applyAlignment="1">
      <alignment horizontal="center" vertical="top" wrapText="1"/>
    </xf>
    <xf numFmtId="49" fontId="2" fillId="3" borderId="18" xfId="0" applyNumberFormat="1" applyFont="1" applyFill="1" applyBorder="1" applyAlignment="1">
      <alignment vertical="top"/>
    </xf>
    <xf numFmtId="3" fontId="1" fillId="4" borderId="65" xfId="0" applyNumberFormat="1" applyFont="1" applyFill="1" applyBorder="1" applyAlignment="1">
      <alignment horizontal="center" vertical="top"/>
    </xf>
    <xf numFmtId="3" fontId="1" fillId="4" borderId="61" xfId="0" applyNumberFormat="1" applyFont="1" applyFill="1" applyBorder="1" applyAlignment="1">
      <alignment horizontal="center" vertical="top"/>
    </xf>
    <xf numFmtId="3" fontId="1" fillId="3" borderId="66" xfId="0" applyNumberFormat="1" applyFont="1" applyFill="1" applyBorder="1" applyAlignment="1">
      <alignment vertical="top" wrapText="1"/>
    </xf>
    <xf numFmtId="3" fontId="1" fillId="4" borderId="66" xfId="0" applyNumberFormat="1" applyFont="1" applyFill="1" applyBorder="1" applyAlignment="1">
      <alignment vertical="top" wrapText="1"/>
    </xf>
    <xf numFmtId="3" fontId="1" fillId="4" borderId="39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vertical="top"/>
    </xf>
    <xf numFmtId="3" fontId="1" fillId="0" borderId="31" xfId="0" applyNumberFormat="1" applyFont="1" applyBorder="1" applyAlignment="1">
      <alignment horizontal="center" vertical="top"/>
    </xf>
    <xf numFmtId="3" fontId="1" fillId="0" borderId="52" xfId="0" applyNumberFormat="1" applyFont="1" applyBorder="1" applyAlignment="1">
      <alignment horizontal="center" vertical="top"/>
    </xf>
    <xf numFmtId="49" fontId="1" fillId="0" borderId="0" xfId="0" applyNumberFormat="1" applyFont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/>
    </xf>
    <xf numFmtId="164" fontId="4" fillId="4" borderId="7" xfId="0" applyNumberFormat="1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/>
    </xf>
    <xf numFmtId="164" fontId="2" fillId="5" borderId="47" xfId="0" applyNumberFormat="1" applyFont="1" applyFill="1" applyBorder="1" applyAlignment="1">
      <alignment horizontal="center" vertical="top"/>
    </xf>
    <xf numFmtId="164" fontId="2" fillId="5" borderId="45" xfId="0" applyNumberFormat="1" applyFont="1" applyFill="1" applyBorder="1" applyAlignment="1">
      <alignment horizontal="center" vertical="top"/>
    </xf>
    <xf numFmtId="3" fontId="1" fillId="4" borderId="32" xfId="0" applyNumberFormat="1" applyFont="1" applyFill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/>
    </xf>
    <xf numFmtId="3" fontId="1" fillId="4" borderId="60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Border="1" applyAlignment="1">
      <alignment horizontal="center" vertical="top"/>
    </xf>
    <xf numFmtId="164" fontId="1" fillId="4" borderId="15" xfId="0" applyNumberFormat="1" applyFont="1" applyFill="1" applyBorder="1" applyAlignment="1">
      <alignment horizontal="center" vertical="top"/>
    </xf>
    <xf numFmtId="3" fontId="1" fillId="4" borderId="18" xfId="0" applyNumberFormat="1" applyFont="1" applyFill="1" applyBorder="1" applyAlignment="1">
      <alignment vertical="top" wrapText="1"/>
    </xf>
    <xf numFmtId="3" fontId="1" fillId="4" borderId="17" xfId="0" applyNumberFormat="1" applyFont="1" applyFill="1" applyBorder="1" applyAlignment="1">
      <alignment vertical="top" wrapText="1"/>
    </xf>
    <xf numFmtId="3" fontId="1" fillId="4" borderId="61" xfId="0" applyNumberFormat="1" applyFont="1" applyFill="1" applyBorder="1" applyAlignment="1">
      <alignment vertical="top" wrapText="1"/>
    </xf>
    <xf numFmtId="3" fontId="1" fillId="4" borderId="53" xfId="0" applyNumberFormat="1" applyFont="1" applyFill="1" applyBorder="1" applyAlignment="1">
      <alignment horizontal="center" vertical="top" wrapText="1"/>
    </xf>
    <xf numFmtId="3" fontId="4" fillId="4" borderId="52" xfId="0" applyNumberFormat="1" applyFont="1" applyFill="1" applyBorder="1" applyAlignment="1">
      <alignment horizontal="center" vertical="top" wrapText="1"/>
    </xf>
    <xf numFmtId="164" fontId="4" fillId="4" borderId="28" xfId="0" applyNumberFormat="1" applyFont="1" applyFill="1" applyBorder="1" applyAlignment="1">
      <alignment horizontal="center" vertical="top"/>
    </xf>
    <xf numFmtId="3" fontId="4" fillId="4" borderId="44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3" fontId="1" fillId="4" borderId="62" xfId="0" applyNumberFormat="1" applyFont="1" applyFill="1" applyBorder="1" applyAlignment="1">
      <alignment vertical="top" wrapText="1"/>
    </xf>
    <xf numFmtId="3" fontId="4" fillId="4" borderId="66" xfId="0" applyNumberFormat="1" applyFont="1" applyFill="1" applyBorder="1" applyAlignment="1">
      <alignment horizontal="center" vertical="top" wrapText="1"/>
    </xf>
    <xf numFmtId="3" fontId="4" fillId="4" borderId="51" xfId="0" applyNumberFormat="1" applyFont="1" applyFill="1" applyBorder="1" applyAlignment="1">
      <alignment horizontal="center" vertical="top" wrapText="1"/>
    </xf>
    <xf numFmtId="3" fontId="1" fillId="4" borderId="33" xfId="0" applyNumberFormat="1" applyFont="1" applyFill="1" applyBorder="1" applyAlignment="1">
      <alignment horizontal="center" vertical="top"/>
    </xf>
    <xf numFmtId="3" fontId="4" fillId="4" borderId="32" xfId="0" applyNumberFormat="1" applyFont="1" applyFill="1" applyBorder="1" applyAlignment="1">
      <alignment horizontal="center" vertical="top" wrapText="1"/>
    </xf>
    <xf numFmtId="3" fontId="1" fillId="4" borderId="51" xfId="0" applyNumberFormat="1" applyFont="1" applyFill="1" applyBorder="1" applyAlignment="1">
      <alignment horizontal="center" vertical="top"/>
    </xf>
    <xf numFmtId="3" fontId="5" fillId="4" borderId="67" xfId="0" applyNumberFormat="1" applyFont="1" applyFill="1" applyBorder="1" applyAlignment="1">
      <alignment horizontal="center" vertical="top" wrapText="1"/>
    </xf>
    <xf numFmtId="3" fontId="4" fillId="4" borderId="53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 applyAlignment="1">
      <alignment horizontal="center" vertical="top"/>
    </xf>
    <xf numFmtId="3" fontId="1" fillId="0" borderId="68" xfId="0" applyNumberFormat="1" applyFont="1" applyBorder="1" applyAlignment="1">
      <alignment horizontal="center" vertical="top"/>
    </xf>
    <xf numFmtId="3" fontId="1" fillId="4" borderId="21" xfId="0" applyNumberFormat="1" applyFont="1" applyFill="1" applyBorder="1" applyAlignment="1">
      <alignment horizontal="center" vertical="top"/>
    </xf>
    <xf numFmtId="164" fontId="4" fillId="4" borderId="27" xfId="0" applyNumberFormat="1" applyFont="1" applyFill="1" applyBorder="1" applyAlignment="1">
      <alignment horizontal="center" vertical="top"/>
    </xf>
    <xf numFmtId="3" fontId="1" fillId="4" borderId="33" xfId="0" applyNumberFormat="1" applyFont="1" applyFill="1" applyBorder="1" applyAlignment="1">
      <alignment horizontal="center" vertical="top" wrapText="1"/>
    </xf>
    <xf numFmtId="164" fontId="2" fillId="5" borderId="47" xfId="0" applyNumberFormat="1" applyFont="1" applyFill="1" applyBorder="1" applyAlignment="1">
      <alignment horizontal="center" vertical="top" wrapText="1"/>
    </xf>
    <xf numFmtId="3" fontId="1" fillId="4" borderId="46" xfId="0" applyNumberFormat="1" applyFont="1" applyFill="1" applyBorder="1" applyAlignment="1">
      <alignment horizontal="center" vertical="top" wrapText="1"/>
    </xf>
    <xf numFmtId="3" fontId="1" fillId="4" borderId="44" xfId="0" applyNumberFormat="1" applyFont="1" applyFill="1" applyBorder="1" applyAlignment="1">
      <alignment horizontal="center" vertical="top" wrapText="1"/>
    </xf>
    <xf numFmtId="3" fontId="4" fillId="4" borderId="27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/>
    </xf>
    <xf numFmtId="3" fontId="4" fillId="4" borderId="57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horizontal="center" vertical="top" wrapText="1"/>
    </xf>
    <xf numFmtId="3" fontId="1" fillId="4" borderId="65" xfId="0" applyNumberFormat="1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vertical="top" wrapText="1"/>
    </xf>
    <xf numFmtId="3" fontId="1" fillId="4" borderId="21" xfId="0" applyNumberFormat="1" applyFont="1" applyFill="1" applyBorder="1" applyAlignment="1">
      <alignment horizontal="center" vertical="top" wrapText="1"/>
    </xf>
    <xf numFmtId="164" fontId="1" fillId="4" borderId="74" xfId="0" applyNumberFormat="1" applyFont="1" applyFill="1" applyBorder="1" applyAlignment="1">
      <alignment horizontal="center" vertical="top" wrapText="1"/>
    </xf>
    <xf numFmtId="164" fontId="1" fillId="4" borderId="17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Fill="1" applyBorder="1" applyAlignment="1">
      <alignment horizontal="center" vertical="top" wrapText="1"/>
    </xf>
    <xf numFmtId="3" fontId="1" fillId="0" borderId="61" xfId="0" applyNumberFormat="1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3" fontId="2" fillId="4" borderId="29" xfId="0" applyNumberFormat="1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center" vertical="top" textRotation="90" wrapText="1"/>
    </xf>
    <xf numFmtId="3" fontId="4" fillId="4" borderId="61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vertical="top"/>
    </xf>
    <xf numFmtId="3" fontId="1" fillId="4" borderId="66" xfId="0" applyNumberFormat="1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>
      <alignment horizontal="center" vertical="top" wrapText="1"/>
    </xf>
    <xf numFmtId="3" fontId="5" fillId="3" borderId="0" xfId="0" applyNumberFormat="1" applyFont="1" applyFill="1" applyBorder="1" applyAlignment="1">
      <alignment horizontal="center" vertical="top" wrapText="1"/>
    </xf>
    <xf numFmtId="49" fontId="2" fillId="4" borderId="32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center" wrapText="1"/>
    </xf>
    <xf numFmtId="3" fontId="1" fillId="4" borderId="16" xfId="0" applyNumberFormat="1" applyFont="1" applyFill="1" applyBorder="1" applyAlignment="1">
      <alignment horizontal="center" vertical="top"/>
    </xf>
    <xf numFmtId="3" fontId="1" fillId="4" borderId="61" xfId="0" applyNumberFormat="1" applyFont="1" applyFill="1" applyBorder="1" applyAlignment="1">
      <alignment horizontal="center" vertical="top" wrapText="1"/>
    </xf>
    <xf numFmtId="3" fontId="4" fillId="0" borderId="16" xfId="0" applyNumberFormat="1" applyFont="1" applyFill="1" applyBorder="1" applyAlignment="1">
      <alignment horizontal="center" vertical="top" wrapText="1"/>
    </xf>
    <xf numFmtId="3" fontId="1" fillId="4" borderId="62" xfId="0" applyNumberFormat="1" applyFont="1" applyFill="1" applyBorder="1" applyAlignment="1">
      <alignment horizontal="center" vertical="top" wrapText="1"/>
    </xf>
    <xf numFmtId="164" fontId="4" fillId="0" borderId="65" xfId="0" applyNumberFormat="1" applyFont="1" applyFill="1" applyBorder="1" applyAlignment="1">
      <alignment horizontal="center" vertical="top" wrapText="1"/>
    </xf>
    <xf numFmtId="164" fontId="4" fillId="0" borderId="62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47" xfId="0" applyNumberFormat="1" applyFont="1" applyFill="1" applyBorder="1" applyAlignment="1">
      <alignment horizontal="center" vertical="top" wrapText="1"/>
    </xf>
    <xf numFmtId="164" fontId="5" fillId="5" borderId="12" xfId="0" applyNumberFormat="1" applyFont="1" applyFill="1" applyBorder="1" applyAlignment="1">
      <alignment horizontal="center" vertical="top" wrapText="1"/>
    </xf>
    <xf numFmtId="3" fontId="4" fillId="4" borderId="17" xfId="0" applyNumberFormat="1" applyFont="1" applyFill="1" applyBorder="1" applyAlignment="1">
      <alignment horizontal="center" vertical="top" wrapText="1"/>
    </xf>
    <xf numFmtId="3" fontId="4" fillId="4" borderId="51" xfId="0" applyNumberFormat="1" applyFont="1" applyFill="1" applyBorder="1" applyAlignment="1">
      <alignment horizontal="center" vertical="top"/>
    </xf>
    <xf numFmtId="164" fontId="2" fillId="4" borderId="7" xfId="0" applyNumberFormat="1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vertical="top" wrapText="1"/>
    </xf>
    <xf numFmtId="3" fontId="4" fillId="4" borderId="16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top" textRotation="90" wrapText="1"/>
    </xf>
    <xf numFmtId="3" fontId="4" fillId="0" borderId="65" xfId="0" applyNumberFormat="1" applyFont="1" applyFill="1" applyBorder="1" applyAlignment="1">
      <alignment horizontal="center" vertical="top" wrapText="1"/>
    </xf>
    <xf numFmtId="3" fontId="1" fillId="4" borderId="39" xfId="0" applyNumberFormat="1" applyFont="1" applyFill="1" applyBorder="1" applyAlignment="1">
      <alignment horizontal="center" vertical="top"/>
    </xf>
    <xf numFmtId="3" fontId="1" fillId="3" borderId="59" xfId="0" applyNumberFormat="1" applyFont="1" applyFill="1" applyBorder="1" applyAlignment="1">
      <alignment vertical="top" wrapText="1"/>
    </xf>
    <xf numFmtId="3" fontId="1" fillId="4" borderId="74" xfId="0" applyNumberFormat="1" applyFont="1" applyFill="1" applyBorder="1" applyAlignment="1">
      <alignment vertical="top" wrapText="1"/>
    </xf>
    <xf numFmtId="164" fontId="4" fillId="4" borderId="26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 wrapText="1"/>
    </xf>
    <xf numFmtId="164" fontId="4" fillId="0" borderId="66" xfId="0" applyNumberFormat="1" applyFont="1" applyFill="1" applyBorder="1" applyAlignment="1">
      <alignment horizontal="center" vertical="top" wrapText="1"/>
    </xf>
    <xf numFmtId="164" fontId="4" fillId="0" borderId="42" xfId="0" applyNumberFormat="1" applyFont="1" applyFill="1" applyBorder="1" applyAlignment="1">
      <alignment horizontal="center"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164" fontId="5" fillId="5" borderId="11" xfId="0" applyNumberFormat="1" applyFont="1" applyFill="1" applyBorder="1" applyAlignment="1">
      <alignment horizontal="center" vertical="top" wrapText="1"/>
    </xf>
    <xf numFmtId="3" fontId="4" fillId="4" borderId="65" xfId="0" applyNumberFormat="1" applyFont="1" applyFill="1" applyBorder="1" applyAlignment="1">
      <alignment horizontal="center" vertical="top" wrapText="1"/>
    </xf>
    <xf numFmtId="3" fontId="4" fillId="4" borderId="7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top" textRotation="180" wrapText="1"/>
    </xf>
    <xf numFmtId="164" fontId="2" fillId="5" borderId="46" xfId="0" applyNumberFormat="1" applyFont="1" applyFill="1" applyBorder="1" applyAlignment="1">
      <alignment horizontal="center" vertical="top"/>
    </xf>
    <xf numFmtId="3" fontId="5" fillId="5" borderId="47" xfId="0" applyNumberFormat="1" applyFont="1" applyFill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/>
    </xf>
    <xf numFmtId="164" fontId="1" fillId="4" borderId="27" xfId="0" applyNumberFormat="1" applyFont="1" applyFill="1" applyBorder="1" applyAlignment="1">
      <alignment horizontal="center" vertical="top"/>
    </xf>
    <xf numFmtId="3" fontId="1" fillId="4" borderId="30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top" wrapText="1"/>
    </xf>
    <xf numFmtId="164" fontId="4" fillId="0" borderId="59" xfId="0" applyNumberFormat="1" applyFont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/>
    </xf>
    <xf numFmtId="164" fontId="4" fillId="4" borderId="22" xfId="0" applyNumberFormat="1" applyFont="1" applyFill="1" applyBorder="1" applyAlignment="1">
      <alignment horizontal="center" vertical="top"/>
    </xf>
    <xf numFmtId="3" fontId="16" fillId="4" borderId="32" xfId="0" applyNumberFormat="1" applyFont="1" applyFill="1" applyBorder="1" applyAlignment="1">
      <alignment horizontal="center" vertical="top" wrapText="1"/>
    </xf>
    <xf numFmtId="3" fontId="16" fillId="4" borderId="31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 wrapText="1"/>
    </xf>
    <xf numFmtId="3" fontId="2" fillId="3" borderId="64" xfId="0" applyNumberFormat="1" applyFont="1" applyFill="1" applyBorder="1" applyAlignment="1">
      <alignment horizontal="center" vertical="top" wrapText="1"/>
    </xf>
    <xf numFmtId="164" fontId="4" fillId="4" borderId="65" xfId="0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horizontal="center" vertical="top" wrapText="1"/>
    </xf>
    <xf numFmtId="164" fontId="1" fillId="4" borderId="65" xfId="0" applyNumberFormat="1" applyFont="1" applyFill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4" fillId="4" borderId="16" xfId="0" applyNumberFormat="1" applyFont="1" applyFill="1" applyBorder="1" applyAlignment="1">
      <alignment horizontal="center" vertical="top"/>
    </xf>
    <xf numFmtId="3" fontId="1" fillId="4" borderId="8" xfId="0" applyNumberFormat="1" applyFont="1" applyFill="1" applyBorder="1" applyAlignment="1">
      <alignment vertical="top" wrapText="1"/>
    </xf>
    <xf numFmtId="3" fontId="1" fillId="4" borderId="16" xfId="0" applyNumberFormat="1" applyFont="1" applyFill="1" applyBorder="1" applyAlignment="1">
      <alignment vertical="top" wrapText="1"/>
    </xf>
    <xf numFmtId="164" fontId="4" fillId="4" borderId="61" xfId="0" applyNumberFormat="1" applyFont="1" applyFill="1" applyBorder="1" applyAlignment="1">
      <alignment horizontal="center" vertical="top"/>
    </xf>
    <xf numFmtId="3" fontId="5" fillId="4" borderId="18" xfId="0" applyNumberFormat="1" applyFont="1" applyFill="1" applyBorder="1" applyAlignment="1">
      <alignment horizontal="center" vertical="top" wrapText="1"/>
    </xf>
    <xf numFmtId="164" fontId="4" fillId="4" borderId="24" xfId="0" applyNumberFormat="1" applyFont="1" applyFill="1" applyBorder="1" applyAlignment="1">
      <alignment horizontal="center" vertical="top"/>
    </xf>
    <xf numFmtId="164" fontId="5" fillId="5" borderId="48" xfId="0" applyNumberFormat="1" applyFont="1" applyFill="1" applyBorder="1" applyAlignment="1">
      <alignment horizontal="center" vertical="top" wrapText="1"/>
    </xf>
    <xf numFmtId="164" fontId="1" fillId="4" borderId="22" xfId="0" applyNumberFormat="1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4" fillId="4" borderId="13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28" xfId="0" applyNumberFormat="1" applyFont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horizontal="center" vertical="top" wrapText="1"/>
    </xf>
    <xf numFmtId="164" fontId="5" fillId="5" borderId="72" xfId="0" applyNumberFormat="1" applyFont="1" applyFill="1" applyBorder="1" applyAlignment="1">
      <alignment horizontal="center" vertical="top" wrapText="1"/>
    </xf>
    <xf numFmtId="164" fontId="4" fillId="0" borderId="37" xfId="0" applyNumberFormat="1" applyFont="1" applyBorder="1" applyAlignment="1">
      <alignment horizontal="center" vertical="top" wrapText="1"/>
    </xf>
    <xf numFmtId="3" fontId="4" fillId="0" borderId="68" xfId="0" applyNumberFormat="1" applyFont="1" applyBorder="1" applyAlignment="1">
      <alignment horizontal="center" vertical="center" textRotation="90" wrapText="1"/>
    </xf>
    <xf numFmtId="3" fontId="4" fillId="0" borderId="21" xfId="0" applyNumberFormat="1" applyFont="1" applyBorder="1" applyAlignment="1">
      <alignment horizontal="center" vertical="center" textRotation="90" wrapText="1"/>
    </xf>
    <xf numFmtId="164" fontId="1" fillId="4" borderId="36" xfId="0" applyNumberFormat="1" applyFont="1" applyFill="1" applyBorder="1" applyAlignment="1">
      <alignment horizontal="center" vertical="top"/>
    </xf>
    <xf numFmtId="164" fontId="4" fillId="4" borderId="66" xfId="0" applyNumberFormat="1" applyFont="1" applyFill="1" applyBorder="1" applyAlignment="1">
      <alignment horizontal="center" vertical="top" wrapText="1"/>
    </xf>
    <xf numFmtId="164" fontId="4" fillId="3" borderId="0" xfId="0" applyNumberFormat="1" applyFont="1" applyFill="1" applyBorder="1" applyAlignment="1">
      <alignment horizontal="center" vertical="top" wrapText="1"/>
    </xf>
    <xf numFmtId="3" fontId="1" fillId="4" borderId="51" xfId="0" applyNumberFormat="1" applyFont="1" applyFill="1" applyBorder="1" applyAlignment="1">
      <alignment horizontal="center" vertical="top" wrapText="1"/>
    </xf>
    <xf numFmtId="3" fontId="1" fillId="4" borderId="52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center" vertical="top"/>
    </xf>
    <xf numFmtId="164" fontId="5" fillId="5" borderId="46" xfId="0" applyNumberFormat="1" applyFont="1" applyFill="1" applyBorder="1" applyAlignment="1">
      <alignment horizontal="center" vertical="top" wrapText="1"/>
    </xf>
    <xf numFmtId="3" fontId="1" fillId="4" borderId="65" xfId="0" applyNumberFormat="1" applyFont="1" applyFill="1" applyBorder="1" applyAlignment="1">
      <alignment vertical="top" wrapText="1"/>
    </xf>
    <xf numFmtId="3" fontId="4" fillId="4" borderId="29" xfId="0" applyNumberFormat="1" applyFont="1" applyFill="1" applyBorder="1" applyAlignment="1">
      <alignment horizontal="center" vertical="top" wrapText="1"/>
    </xf>
    <xf numFmtId="3" fontId="4" fillId="4" borderId="30" xfId="0" applyNumberFormat="1" applyFont="1" applyFill="1" applyBorder="1" applyAlignment="1">
      <alignment horizontal="center" vertical="top" wrapText="1"/>
    </xf>
    <xf numFmtId="3" fontId="4" fillId="4" borderId="71" xfId="0" applyNumberFormat="1" applyFont="1" applyFill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textRotation="180" wrapText="1"/>
    </xf>
    <xf numFmtId="3" fontId="2" fillId="0" borderId="0" xfId="0" applyNumberFormat="1" applyFont="1" applyFill="1" applyBorder="1" applyAlignment="1">
      <alignment horizontal="center" vertical="top" textRotation="180" wrapText="1"/>
    </xf>
    <xf numFmtId="3" fontId="2" fillId="0" borderId="43" xfId="0" applyNumberFormat="1" applyFont="1" applyFill="1" applyBorder="1" applyAlignment="1">
      <alignment horizontal="center" vertical="top" textRotation="180" wrapText="1"/>
    </xf>
    <xf numFmtId="164" fontId="1" fillId="4" borderId="29" xfId="0" applyNumberFormat="1" applyFont="1" applyFill="1" applyBorder="1" applyAlignment="1">
      <alignment horizontal="center" vertical="top" wrapText="1"/>
    </xf>
    <xf numFmtId="3" fontId="2" fillId="0" borderId="4" xfId="0" applyNumberFormat="1" applyFont="1" applyFill="1" applyBorder="1" applyAlignment="1">
      <alignment vertical="top" wrapText="1"/>
    </xf>
    <xf numFmtId="3" fontId="1" fillId="4" borderId="68" xfId="0" applyNumberFormat="1" applyFont="1" applyFill="1" applyBorder="1" applyAlignment="1">
      <alignment horizontal="center" vertical="top" wrapText="1"/>
    </xf>
    <xf numFmtId="3" fontId="5" fillId="0" borderId="13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textRotation="90" wrapText="1"/>
    </xf>
    <xf numFmtId="3" fontId="4" fillId="4" borderId="66" xfId="0" applyNumberFormat="1" applyFont="1" applyFill="1" applyBorder="1" applyAlignment="1">
      <alignment horizontal="left" vertical="top" wrapText="1"/>
    </xf>
    <xf numFmtId="3" fontId="12" fillId="4" borderId="51" xfId="0" applyNumberFormat="1" applyFont="1" applyFill="1" applyBorder="1" applyAlignment="1">
      <alignment horizontal="center" vertical="top" wrapText="1"/>
    </xf>
    <xf numFmtId="3" fontId="1" fillId="4" borderId="27" xfId="0" applyNumberFormat="1" applyFont="1" applyFill="1" applyBorder="1" applyAlignment="1">
      <alignment horizontal="center" vertical="top" wrapText="1"/>
    </xf>
    <xf numFmtId="3" fontId="1" fillId="4" borderId="64" xfId="0" applyNumberFormat="1" applyFont="1" applyFill="1" applyBorder="1" applyAlignment="1">
      <alignment horizontal="center" vertical="top"/>
    </xf>
    <xf numFmtId="49" fontId="1" fillId="4" borderId="61" xfId="0" applyNumberFormat="1" applyFont="1" applyFill="1" applyBorder="1" applyAlignment="1">
      <alignment horizontal="left" vertical="top" wrapText="1"/>
    </xf>
    <xf numFmtId="164" fontId="2" fillId="5" borderId="46" xfId="0" applyNumberFormat="1" applyFont="1" applyFill="1" applyBorder="1" applyAlignment="1">
      <alignment horizontal="center" vertical="top" wrapText="1"/>
    </xf>
    <xf numFmtId="164" fontId="2" fillId="5" borderId="48" xfId="0" applyNumberFormat="1" applyFont="1" applyFill="1" applyBorder="1" applyAlignment="1">
      <alignment horizontal="center" vertical="top" wrapText="1"/>
    </xf>
    <xf numFmtId="164" fontId="2" fillId="5" borderId="44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center" textRotation="90" wrapText="1"/>
    </xf>
    <xf numFmtId="3" fontId="5" fillId="0" borderId="18" xfId="0" applyNumberFormat="1" applyFont="1" applyFill="1" applyBorder="1" applyAlignment="1">
      <alignment horizontal="center" vertical="top" wrapText="1"/>
    </xf>
    <xf numFmtId="164" fontId="4" fillId="4" borderId="40" xfId="0" applyNumberFormat="1" applyFont="1" applyFill="1" applyBorder="1" applyAlignment="1">
      <alignment horizontal="center" vertical="top"/>
    </xf>
    <xf numFmtId="164" fontId="4" fillId="4" borderId="66" xfId="0" applyNumberFormat="1" applyFont="1" applyFill="1" applyBorder="1" applyAlignment="1">
      <alignment horizontal="center" vertical="top"/>
    </xf>
    <xf numFmtId="3" fontId="2" fillId="4" borderId="0" xfId="0" applyNumberFormat="1" applyFont="1" applyFill="1" applyBorder="1" applyAlignment="1">
      <alignment horizontal="center" vertical="top" textRotation="90" wrapText="1"/>
    </xf>
    <xf numFmtId="3" fontId="4" fillId="4" borderId="62" xfId="0" applyNumberFormat="1" applyFont="1" applyFill="1" applyBorder="1" applyAlignment="1">
      <alignment vertical="top" wrapText="1"/>
    </xf>
    <xf numFmtId="3" fontId="4" fillId="4" borderId="74" xfId="0" applyNumberFormat="1" applyFont="1" applyFill="1" applyBorder="1" applyAlignment="1">
      <alignment vertical="top" wrapText="1"/>
    </xf>
    <xf numFmtId="3" fontId="1" fillId="4" borderId="44" xfId="0" applyNumberFormat="1" applyFont="1" applyFill="1" applyBorder="1" applyAlignment="1">
      <alignment horizontal="center" vertical="top"/>
    </xf>
    <xf numFmtId="164" fontId="4" fillId="4" borderId="65" xfId="0" applyNumberFormat="1" applyFont="1" applyFill="1" applyBorder="1" applyAlignment="1">
      <alignment horizontal="center" vertical="top" wrapText="1"/>
    </xf>
    <xf numFmtId="3" fontId="5" fillId="0" borderId="67" xfId="0" applyNumberFormat="1" applyFont="1" applyFill="1" applyBorder="1" applyAlignment="1">
      <alignment horizontal="center" vertical="top" wrapText="1"/>
    </xf>
    <xf numFmtId="3" fontId="4" fillId="4" borderId="61" xfId="0" applyNumberFormat="1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49" fontId="4" fillId="4" borderId="39" xfId="0" applyNumberFormat="1" applyFont="1" applyFill="1" applyBorder="1" applyAlignment="1">
      <alignment horizontal="center" vertical="top" wrapText="1"/>
    </xf>
    <xf numFmtId="3" fontId="1" fillId="4" borderId="47" xfId="0" applyNumberFormat="1" applyFont="1" applyFill="1" applyBorder="1" applyAlignment="1">
      <alignment vertical="top" wrapText="1"/>
    </xf>
    <xf numFmtId="3" fontId="1" fillId="4" borderId="19" xfId="0" applyNumberFormat="1" applyFont="1" applyFill="1" applyBorder="1" applyAlignment="1">
      <alignment vertical="top" wrapText="1"/>
    </xf>
    <xf numFmtId="164" fontId="4" fillId="0" borderId="17" xfId="0" applyNumberFormat="1" applyFont="1" applyFill="1" applyBorder="1" applyAlignment="1">
      <alignment horizontal="center" vertical="top" wrapText="1"/>
    </xf>
    <xf numFmtId="3" fontId="4" fillId="4" borderId="62" xfId="0" applyNumberFormat="1" applyFont="1" applyFill="1" applyBorder="1" applyAlignment="1">
      <alignment horizontal="center" vertical="top" wrapText="1"/>
    </xf>
    <xf numFmtId="164" fontId="2" fillId="5" borderId="56" xfId="0" applyNumberFormat="1" applyFont="1" applyFill="1" applyBorder="1" applyAlignment="1">
      <alignment horizontal="center" vertical="top" wrapText="1"/>
    </xf>
    <xf numFmtId="3" fontId="4" fillId="4" borderId="56" xfId="0" applyNumberFormat="1" applyFont="1" applyFill="1" applyBorder="1" applyAlignment="1">
      <alignment horizontal="left" vertical="top" wrapText="1"/>
    </xf>
    <xf numFmtId="3" fontId="1" fillId="4" borderId="65" xfId="0" applyNumberFormat="1" applyFont="1" applyFill="1" applyBorder="1" applyAlignment="1">
      <alignment horizontal="center" vertical="top" wrapText="1"/>
    </xf>
    <xf numFmtId="3" fontId="4" fillId="4" borderId="65" xfId="0" applyNumberFormat="1" applyFont="1" applyFill="1" applyBorder="1" applyAlignment="1">
      <alignment vertical="top" wrapText="1"/>
    </xf>
    <xf numFmtId="3" fontId="4" fillId="4" borderId="47" xfId="0" applyNumberFormat="1" applyFont="1" applyFill="1" applyBorder="1" applyAlignment="1">
      <alignment vertical="top" wrapText="1"/>
    </xf>
    <xf numFmtId="3" fontId="4" fillId="4" borderId="36" xfId="0" applyNumberFormat="1" applyFont="1" applyFill="1" applyBorder="1" applyAlignment="1">
      <alignment horizontal="center" vertical="top"/>
    </xf>
    <xf numFmtId="3" fontId="4" fillId="4" borderId="36" xfId="0" applyNumberFormat="1" applyFont="1" applyFill="1" applyBorder="1" applyAlignment="1">
      <alignment horizontal="center" vertical="top" wrapText="1"/>
    </xf>
    <xf numFmtId="3" fontId="4" fillId="4" borderId="48" xfId="0" applyNumberFormat="1" applyFont="1" applyFill="1" applyBorder="1" applyAlignment="1">
      <alignment horizontal="center" vertical="top" wrapText="1"/>
    </xf>
    <xf numFmtId="3" fontId="4" fillId="4" borderId="74" xfId="0" applyNumberFormat="1" applyFont="1" applyFill="1" applyBorder="1" applyAlignment="1">
      <alignment horizontal="center" vertical="top" wrapText="1"/>
    </xf>
    <xf numFmtId="3" fontId="12" fillId="4" borderId="65" xfId="0" applyNumberFormat="1" applyFont="1" applyFill="1" applyBorder="1" applyAlignment="1">
      <alignment horizontal="center" vertical="top" wrapText="1"/>
    </xf>
    <xf numFmtId="3" fontId="1" fillId="4" borderId="48" xfId="0" applyNumberFormat="1" applyFont="1" applyFill="1" applyBorder="1" applyAlignment="1">
      <alignment horizontal="center" vertical="top" wrapText="1"/>
    </xf>
    <xf numFmtId="3" fontId="1" fillId="4" borderId="56" xfId="0" applyNumberFormat="1" applyFont="1" applyFill="1" applyBorder="1" applyAlignment="1">
      <alignment horizontal="center" vertical="top" wrapText="1"/>
    </xf>
    <xf numFmtId="0" fontId="1" fillId="4" borderId="61" xfId="0" applyFont="1" applyFill="1" applyBorder="1" applyAlignment="1">
      <alignment vertical="top" wrapText="1"/>
    </xf>
    <xf numFmtId="3" fontId="4" fillId="4" borderId="16" xfId="0" applyNumberFormat="1" applyFont="1" applyFill="1" applyBorder="1" applyAlignment="1">
      <alignment vertical="top" wrapText="1"/>
    </xf>
    <xf numFmtId="3" fontId="1" fillId="4" borderId="0" xfId="0" applyNumberFormat="1" applyFont="1" applyFill="1" applyBorder="1" applyAlignment="1">
      <alignment vertical="top" wrapText="1"/>
    </xf>
    <xf numFmtId="3" fontId="1" fillId="4" borderId="36" xfId="0" applyNumberFormat="1" applyFont="1" applyFill="1" applyBorder="1" applyAlignment="1">
      <alignment horizontal="center" vertical="top" wrapText="1"/>
    </xf>
    <xf numFmtId="3" fontId="1" fillId="4" borderId="36" xfId="0" applyNumberFormat="1" applyFont="1" applyFill="1" applyBorder="1" applyAlignment="1">
      <alignment horizontal="center" vertical="top"/>
    </xf>
    <xf numFmtId="3" fontId="1" fillId="4" borderId="40" xfId="0" applyNumberFormat="1" applyFont="1" applyFill="1" applyBorder="1" applyAlignment="1">
      <alignment horizontal="center" vertical="top"/>
    </xf>
    <xf numFmtId="0" fontId="4" fillId="4" borderId="37" xfId="0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horizontal="center" vertical="top"/>
    </xf>
    <xf numFmtId="3" fontId="1" fillId="0" borderId="56" xfId="0" applyNumberFormat="1" applyFont="1" applyBorder="1" applyAlignment="1">
      <alignment horizontal="center" vertical="top"/>
    </xf>
    <xf numFmtId="0" fontId="1" fillId="4" borderId="65" xfId="0" applyFont="1" applyFill="1" applyBorder="1" applyAlignment="1">
      <alignment vertical="top" wrapText="1"/>
    </xf>
    <xf numFmtId="3" fontId="1" fillId="4" borderId="37" xfId="0" applyNumberFormat="1" applyFont="1" applyFill="1" applyBorder="1" applyAlignment="1">
      <alignment horizontal="center" vertical="top"/>
    </xf>
    <xf numFmtId="3" fontId="2" fillId="4" borderId="70" xfId="0" applyNumberFormat="1" applyFont="1" applyFill="1" applyBorder="1" applyAlignment="1">
      <alignment horizontal="center" vertical="top" textRotation="90" wrapText="1"/>
    </xf>
    <xf numFmtId="3" fontId="2" fillId="4" borderId="67" xfId="0" applyNumberFormat="1" applyFont="1" applyFill="1" applyBorder="1" applyAlignment="1">
      <alignment horizontal="center" vertical="top" textRotation="90" wrapText="1"/>
    </xf>
    <xf numFmtId="3" fontId="4" fillId="4" borderId="59" xfId="0" applyNumberFormat="1" applyFont="1" applyFill="1" applyBorder="1" applyAlignment="1">
      <alignment vertical="top" wrapText="1"/>
    </xf>
    <xf numFmtId="3" fontId="2" fillId="3" borderId="18" xfId="0" applyNumberFormat="1" applyFont="1" applyFill="1" applyBorder="1" applyAlignment="1">
      <alignment horizontal="center" vertical="top" wrapText="1"/>
    </xf>
    <xf numFmtId="164" fontId="4" fillId="4" borderId="7" xfId="0" applyNumberFormat="1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center" vertical="top" wrapText="1"/>
    </xf>
    <xf numFmtId="164" fontId="5" fillId="7" borderId="12" xfId="0" applyNumberFormat="1" applyFont="1" applyFill="1" applyBorder="1" applyAlignment="1">
      <alignment horizontal="center" vertical="top" wrapText="1"/>
    </xf>
    <xf numFmtId="164" fontId="5" fillId="7" borderId="11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4" borderId="18" xfId="0" applyNumberFormat="1" applyFont="1" applyFill="1" applyBorder="1" applyAlignment="1">
      <alignment horizontal="center" vertical="top"/>
    </xf>
    <xf numFmtId="3" fontId="1" fillId="4" borderId="32" xfId="0" applyNumberFormat="1" applyFont="1" applyFill="1" applyBorder="1" applyAlignment="1">
      <alignment horizontal="center" vertical="top"/>
    </xf>
    <xf numFmtId="3" fontId="1" fillId="4" borderId="53" xfId="0" applyNumberFormat="1" applyFont="1" applyFill="1" applyBorder="1" applyAlignment="1">
      <alignment horizontal="center" vertical="top"/>
    </xf>
    <xf numFmtId="3" fontId="1" fillId="4" borderId="31" xfId="0" applyNumberFormat="1" applyFont="1" applyFill="1" applyBorder="1" applyAlignment="1">
      <alignment horizontal="center" vertical="top"/>
    </xf>
    <xf numFmtId="3" fontId="1" fillId="4" borderId="60" xfId="0" applyNumberFormat="1" applyFont="1" applyFill="1" applyBorder="1" applyAlignment="1">
      <alignment horizontal="center" vertical="top"/>
    </xf>
    <xf numFmtId="164" fontId="4" fillId="4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164" fontId="1" fillId="4" borderId="73" xfId="0" applyNumberFormat="1" applyFont="1" applyFill="1" applyBorder="1" applyAlignment="1">
      <alignment horizontal="center" vertical="top" wrapText="1"/>
    </xf>
    <xf numFmtId="164" fontId="1" fillId="0" borderId="24" xfId="0" applyNumberFormat="1" applyFont="1" applyBorder="1" applyAlignment="1">
      <alignment horizontal="center" vertical="top" wrapText="1"/>
    </xf>
    <xf numFmtId="164" fontId="4" fillId="0" borderId="28" xfId="0" applyNumberFormat="1" applyFont="1" applyFill="1" applyBorder="1" applyAlignment="1">
      <alignment horizontal="center" vertical="top" wrapText="1"/>
    </xf>
    <xf numFmtId="3" fontId="1" fillId="3" borderId="42" xfId="0" applyNumberFormat="1" applyFont="1" applyFill="1" applyBorder="1" applyAlignment="1">
      <alignment vertical="top" wrapText="1"/>
    </xf>
    <xf numFmtId="3" fontId="1" fillId="4" borderId="16" xfId="0" applyNumberFormat="1" applyFont="1" applyFill="1" applyBorder="1" applyAlignment="1">
      <alignment horizontal="center" vertical="top" wrapText="1"/>
    </xf>
    <xf numFmtId="3" fontId="1" fillId="4" borderId="64" xfId="0" applyNumberFormat="1" applyFont="1" applyFill="1" applyBorder="1" applyAlignment="1">
      <alignment horizontal="center" vertical="top" wrapText="1"/>
    </xf>
    <xf numFmtId="3" fontId="1" fillId="4" borderId="38" xfId="0" applyNumberFormat="1" applyFont="1" applyFill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 wrapText="1"/>
    </xf>
    <xf numFmtId="164" fontId="4" fillId="4" borderId="40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 wrapText="1"/>
    </xf>
    <xf numFmtId="164" fontId="4" fillId="4" borderId="42" xfId="0" applyNumberFormat="1" applyFont="1" applyFill="1" applyBorder="1" applyAlignment="1">
      <alignment horizontal="center" vertical="top"/>
    </xf>
    <xf numFmtId="164" fontId="2" fillId="5" borderId="69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horizontal="center" vertical="top" textRotation="90" wrapText="1"/>
    </xf>
    <xf numFmtId="3" fontId="6" fillId="0" borderId="18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vertical="top" wrapText="1"/>
    </xf>
    <xf numFmtId="164" fontId="4" fillId="4" borderId="37" xfId="0" applyNumberFormat="1" applyFont="1" applyFill="1" applyBorder="1" applyAlignment="1">
      <alignment horizontal="center" vertical="top"/>
    </xf>
    <xf numFmtId="164" fontId="4" fillId="4" borderId="59" xfId="0" applyNumberFormat="1" applyFont="1" applyFill="1" applyBorder="1" applyAlignment="1">
      <alignment horizontal="center" vertical="top"/>
    </xf>
    <xf numFmtId="164" fontId="1" fillId="4" borderId="40" xfId="0" applyNumberFormat="1" applyFont="1" applyFill="1" applyBorder="1" applyAlignment="1">
      <alignment horizontal="center" vertical="top"/>
    </xf>
    <xf numFmtId="164" fontId="4" fillId="4" borderId="18" xfId="0" applyNumberFormat="1" applyFont="1" applyFill="1" applyBorder="1" applyAlignment="1">
      <alignment horizontal="center" vertical="top"/>
    </xf>
    <xf numFmtId="49" fontId="4" fillId="4" borderId="17" xfId="0" applyNumberFormat="1" applyFont="1" applyFill="1" applyBorder="1" applyAlignment="1">
      <alignment horizontal="left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164" fontId="4" fillId="4" borderId="78" xfId="0" applyNumberFormat="1" applyFont="1" applyFill="1" applyBorder="1" applyAlignment="1">
      <alignment horizontal="center" vertical="top"/>
    </xf>
    <xf numFmtId="164" fontId="4" fillId="4" borderId="67" xfId="0" applyNumberFormat="1" applyFont="1" applyFill="1" applyBorder="1" applyAlignment="1">
      <alignment horizontal="center" vertical="top"/>
    </xf>
    <xf numFmtId="164" fontId="5" fillId="5" borderId="79" xfId="0" applyNumberFormat="1" applyFont="1" applyFill="1" applyBorder="1" applyAlignment="1">
      <alignment horizontal="center" vertical="top" wrapText="1"/>
    </xf>
    <xf numFmtId="164" fontId="2" fillId="5" borderId="45" xfId="0" applyNumberFormat="1" applyFont="1" applyFill="1" applyBorder="1" applyAlignment="1">
      <alignment horizontal="center" vertical="top" wrapText="1"/>
    </xf>
    <xf numFmtId="164" fontId="5" fillId="5" borderId="44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top"/>
    </xf>
    <xf numFmtId="164" fontId="1" fillId="0" borderId="52" xfId="0" applyNumberFormat="1" applyFont="1" applyFill="1" applyBorder="1" applyAlignment="1">
      <alignment horizontal="center" vertical="top"/>
    </xf>
    <xf numFmtId="164" fontId="1" fillId="0" borderId="39" xfId="0" applyNumberFormat="1" applyFont="1" applyFill="1" applyBorder="1" applyAlignment="1">
      <alignment horizontal="center" vertical="top"/>
    </xf>
    <xf numFmtId="164" fontId="4" fillId="4" borderId="15" xfId="0" applyNumberFormat="1" applyFont="1" applyFill="1" applyBorder="1" applyAlignment="1">
      <alignment horizontal="center" vertical="top"/>
    </xf>
    <xf numFmtId="3" fontId="1" fillId="0" borderId="33" xfId="0" applyNumberFormat="1" applyFont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vertical="top" wrapText="1"/>
    </xf>
    <xf numFmtId="3" fontId="4" fillId="4" borderId="40" xfId="0" applyNumberFormat="1" applyFont="1" applyFill="1" applyBorder="1" applyAlignment="1">
      <alignment horizontal="center" vertical="top" wrapText="1"/>
    </xf>
    <xf numFmtId="3" fontId="4" fillId="4" borderId="28" xfId="0" applyNumberFormat="1" applyFont="1" applyFill="1" applyBorder="1" applyAlignment="1">
      <alignment horizontal="center" vertical="top" wrapText="1"/>
    </xf>
    <xf numFmtId="164" fontId="4" fillId="4" borderId="0" xfId="0" applyNumberFormat="1" applyFont="1" applyFill="1" applyBorder="1" applyAlignment="1">
      <alignment horizontal="center" vertical="top"/>
    </xf>
    <xf numFmtId="3" fontId="4" fillId="4" borderId="46" xfId="0" applyNumberFormat="1" applyFont="1" applyFill="1" applyBorder="1" applyAlignment="1">
      <alignment horizontal="center" vertical="top" wrapText="1"/>
    </xf>
    <xf numFmtId="164" fontId="2" fillId="5" borderId="68" xfId="0" applyNumberFormat="1" applyFont="1" applyFill="1" applyBorder="1" applyAlignment="1">
      <alignment horizontal="center" vertical="top" wrapText="1"/>
    </xf>
    <xf numFmtId="164" fontId="1" fillId="4" borderId="53" xfId="0" applyNumberFormat="1" applyFont="1" applyFill="1" applyBorder="1" applyAlignment="1">
      <alignment horizontal="center" vertical="top"/>
    </xf>
    <xf numFmtId="164" fontId="2" fillId="5" borderId="19" xfId="0" applyNumberFormat="1" applyFont="1" applyFill="1" applyBorder="1" applyAlignment="1">
      <alignment horizontal="center" vertical="top" wrapText="1"/>
    </xf>
    <xf numFmtId="164" fontId="1" fillId="4" borderId="32" xfId="0" applyNumberFormat="1" applyFont="1" applyFill="1" applyBorder="1" applyAlignment="1">
      <alignment horizontal="center" vertical="top"/>
    </xf>
    <xf numFmtId="3" fontId="1" fillId="4" borderId="28" xfId="0" applyNumberFormat="1" applyFont="1" applyFill="1" applyBorder="1" applyAlignment="1">
      <alignment horizontal="center" vertical="top" wrapText="1"/>
    </xf>
    <xf numFmtId="3" fontId="1" fillId="4" borderId="7" xfId="0" applyNumberFormat="1" applyFont="1" applyFill="1" applyBorder="1" applyAlignment="1">
      <alignment horizontal="center" vertical="top" wrapText="1"/>
    </xf>
    <xf numFmtId="3" fontId="1" fillId="4" borderId="15" xfId="0" applyNumberFormat="1" applyFont="1" applyFill="1" applyBorder="1" applyAlignment="1">
      <alignment horizontal="center" vertical="top" wrapText="1"/>
    </xf>
    <xf numFmtId="3" fontId="1" fillId="4" borderId="59" xfId="0" applyNumberFormat="1" applyFont="1" applyFill="1" applyBorder="1" applyAlignment="1">
      <alignment horizontal="center" vertical="top" wrapText="1"/>
    </xf>
    <xf numFmtId="164" fontId="1" fillId="4" borderId="35" xfId="0" applyNumberFormat="1" applyFont="1" applyFill="1" applyBorder="1" applyAlignment="1">
      <alignment horizontal="center" vertical="top" wrapText="1"/>
    </xf>
    <xf numFmtId="164" fontId="1" fillId="4" borderId="30" xfId="0" applyNumberFormat="1" applyFont="1" applyFill="1" applyBorder="1" applyAlignment="1">
      <alignment horizontal="center" vertical="top" wrapText="1"/>
    </xf>
    <xf numFmtId="164" fontId="1" fillId="4" borderId="71" xfId="0" applyNumberFormat="1" applyFont="1" applyFill="1" applyBorder="1" applyAlignment="1">
      <alignment horizontal="center" vertical="top" wrapText="1"/>
    </xf>
    <xf numFmtId="3" fontId="1" fillId="4" borderId="66" xfId="0" applyNumberFormat="1" applyFont="1" applyFill="1" applyBorder="1" applyAlignment="1">
      <alignment horizontal="center" vertical="top" wrapText="1"/>
    </xf>
    <xf numFmtId="3" fontId="1" fillId="4" borderId="4" xfId="0" applyNumberFormat="1" applyFont="1" applyFill="1" applyBorder="1" applyAlignment="1">
      <alignment horizontal="center" vertical="top" wrapText="1"/>
    </xf>
    <xf numFmtId="3" fontId="4" fillId="4" borderId="35" xfId="0" applyNumberFormat="1" applyFont="1" applyFill="1" applyBorder="1" applyAlignment="1">
      <alignment horizontal="center" vertical="top" wrapText="1"/>
    </xf>
    <xf numFmtId="3" fontId="16" fillId="4" borderId="17" xfId="0" applyNumberFormat="1" applyFont="1" applyFill="1" applyBorder="1" applyAlignment="1">
      <alignment horizontal="center" vertical="top" wrapText="1"/>
    </xf>
    <xf numFmtId="3" fontId="1" fillId="4" borderId="47" xfId="0" applyNumberFormat="1" applyFont="1" applyFill="1" applyBorder="1" applyAlignment="1">
      <alignment horizontal="center" vertical="top" wrapText="1"/>
    </xf>
    <xf numFmtId="3" fontId="4" fillId="0" borderId="56" xfId="0" applyNumberFormat="1" applyFont="1" applyBorder="1" applyAlignment="1">
      <alignment horizontal="center" vertical="center" textRotation="90" wrapText="1"/>
    </xf>
    <xf numFmtId="3" fontId="4" fillId="4" borderId="64" xfId="0" applyNumberFormat="1" applyFont="1" applyFill="1" applyBorder="1" applyAlignment="1">
      <alignment horizontal="center" vertical="top" wrapText="1"/>
    </xf>
    <xf numFmtId="3" fontId="4" fillId="4" borderId="3" xfId="0" applyNumberFormat="1" applyFont="1" applyFill="1" applyBorder="1" applyAlignment="1">
      <alignment horizontal="center" vertical="top" wrapText="1"/>
    </xf>
    <xf numFmtId="49" fontId="4" fillId="4" borderId="32" xfId="0" applyNumberFormat="1" applyFont="1" applyFill="1" applyBorder="1" applyAlignment="1">
      <alignment horizontal="center" vertical="top" wrapText="1"/>
    </xf>
    <xf numFmtId="49" fontId="4" fillId="4" borderId="31" xfId="0" applyNumberFormat="1" applyFont="1" applyFill="1" applyBorder="1" applyAlignment="1">
      <alignment horizontal="center" vertical="top" wrapText="1"/>
    </xf>
    <xf numFmtId="3" fontId="4" fillId="4" borderId="80" xfId="0" applyNumberFormat="1" applyFont="1" applyFill="1" applyBorder="1" applyAlignment="1">
      <alignment horizontal="center" vertical="top" wrapText="1"/>
    </xf>
    <xf numFmtId="3" fontId="4" fillId="4" borderId="77" xfId="0" applyNumberFormat="1" applyFont="1" applyFill="1" applyBorder="1" applyAlignment="1">
      <alignment horizontal="center" vertical="top" wrapText="1"/>
    </xf>
    <xf numFmtId="3" fontId="4" fillId="4" borderId="67" xfId="0" applyNumberFormat="1" applyFont="1" applyFill="1" applyBorder="1" applyAlignment="1">
      <alignment horizontal="center" vertical="top" wrapText="1"/>
    </xf>
    <xf numFmtId="3" fontId="4" fillId="4" borderId="63" xfId="0" applyNumberFormat="1" applyFont="1" applyFill="1" applyBorder="1" applyAlignment="1">
      <alignment horizontal="center" vertical="top" wrapText="1"/>
    </xf>
    <xf numFmtId="3" fontId="1" fillId="4" borderId="0" xfId="0" applyNumberFormat="1" applyFont="1" applyFill="1" applyBorder="1" applyAlignment="1">
      <alignment horizontal="center" vertical="top" wrapText="1"/>
    </xf>
    <xf numFmtId="3" fontId="4" fillId="4" borderId="43" xfId="0" applyNumberFormat="1" applyFont="1" applyFill="1" applyBorder="1" applyAlignment="1">
      <alignment horizontal="center" vertical="top" wrapText="1"/>
    </xf>
    <xf numFmtId="3" fontId="4" fillId="4" borderId="56" xfId="0" applyNumberFormat="1" applyFont="1" applyFill="1" applyBorder="1" applyAlignment="1">
      <alignment horizontal="center" vertical="top" wrapText="1"/>
    </xf>
    <xf numFmtId="3" fontId="4" fillId="4" borderId="16" xfId="0" applyNumberFormat="1" applyFont="1" applyFill="1" applyBorder="1" applyAlignment="1">
      <alignment horizontal="left" vertical="top" wrapText="1"/>
    </xf>
    <xf numFmtId="3" fontId="1" fillId="4" borderId="12" xfId="0" applyNumberFormat="1" applyFont="1" applyFill="1" applyBorder="1" applyAlignment="1">
      <alignment horizontal="left" vertical="top" wrapText="1"/>
    </xf>
    <xf numFmtId="3" fontId="1" fillId="4" borderId="12" xfId="0" applyNumberFormat="1" applyFont="1" applyFill="1" applyBorder="1" applyAlignment="1">
      <alignment vertical="top" wrapText="1"/>
    </xf>
    <xf numFmtId="3" fontId="4" fillId="4" borderId="78" xfId="0" applyNumberFormat="1" applyFont="1" applyFill="1" applyBorder="1" applyAlignment="1">
      <alignment horizontal="center" vertical="top" wrapText="1"/>
    </xf>
    <xf numFmtId="3" fontId="4" fillId="4" borderId="34" xfId="0" applyNumberFormat="1" applyFont="1" applyFill="1" applyBorder="1" applyAlignment="1">
      <alignment horizontal="center" vertical="top" wrapText="1"/>
    </xf>
    <xf numFmtId="3" fontId="4" fillId="4" borderId="79" xfId="0" applyNumberFormat="1" applyFont="1" applyFill="1" applyBorder="1" applyAlignment="1">
      <alignment horizontal="center" vertical="top" wrapText="1"/>
    </xf>
    <xf numFmtId="49" fontId="4" fillId="4" borderId="0" xfId="0" applyNumberFormat="1" applyFont="1" applyFill="1" applyBorder="1" applyAlignment="1">
      <alignment horizontal="center" vertical="top" wrapText="1"/>
    </xf>
    <xf numFmtId="3" fontId="10" fillId="4" borderId="38" xfId="0" applyNumberFormat="1" applyFont="1" applyFill="1" applyBorder="1" applyAlignment="1">
      <alignment horizontal="center" vertical="top" wrapText="1"/>
    </xf>
    <xf numFmtId="3" fontId="4" fillId="4" borderId="38" xfId="0" applyNumberFormat="1" applyFont="1" applyFill="1" applyBorder="1" applyAlignment="1">
      <alignment horizontal="center" vertical="top" wrapText="1"/>
    </xf>
    <xf numFmtId="3" fontId="4" fillId="4" borderId="0" xfId="0" applyNumberFormat="1" applyFont="1" applyFill="1" applyBorder="1" applyAlignment="1">
      <alignment vertical="top" wrapText="1"/>
    </xf>
    <xf numFmtId="3" fontId="4" fillId="4" borderId="22" xfId="0" applyNumberFormat="1" applyFont="1" applyFill="1" applyBorder="1" applyAlignment="1">
      <alignment horizontal="center" vertical="top" wrapText="1"/>
    </xf>
    <xf numFmtId="3" fontId="4" fillId="4" borderId="47" xfId="0" applyNumberFormat="1" applyFont="1" applyFill="1" applyBorder="1" applyAlignment="1">
      <alignment horizontal="center" vertical="top" wrapText="1"/>
    </xf>
    <xf numFmtId="164" fontId="4" fillId="4" borderId="29" xfId="0" applyNumberFormat="1" applyFont="1" applyFill="1" applyBorder="1" applyAlignment="1">
      <alignment horizontal="center" vertical="top" wrapText="1"/>
    </xf>
    <xf numFmtId="164" fontId="4" fillId="4" borderId="0" xfId="0" applyNumberFormat="1" applyFont="1" applyFill="1" applyBorder="1" applyAlignment="1">
      <alignment vertical="top" wrapText="1"/>
    </xf>
    <xf numFmtId="164" fontId="2" fillId="4" borderId="32" xfId="0" applyNumberFormat="1" applyFont="1" applyFill="1" applyBorder="1" applyAlignment="1">
      <alignment vertical="top"/>
    </xf>
    <xf numFmtId="3" fontId="4" fillId="4" borderId="56" xfId="0" applyNumberFormat="1" applyFont="1" applyFill="1" applyBorder="1" applyAlignment="1">
      <alignment vertical="top" wrapText="1"/>
    </xf>
    <xf numFmtId="3" fontId="4" fillId="4" borderId="20" xfId="0" applyNumberFormat="1" applyFont="1" applyFill="1" applyBorder="1" applyAlignment="1">
      <alignment horizontal="center" vertical="top" wrapText="1"/>
    </xf>
    <xf numFmtId="4" fontId="4" fillId="4" borderId="47" xfId="0" applyNumberFormat="1" applyFont="1" applyFill="1" applyBorder="1" applyAlignment="1">
      <alignment horizontal="center" vertical="top" wrapText="1"/>
    </xf>
    <xf numFmtId="4" fontId="4" fillId="4" borderId="46" xfId="0" applyNumberFormat="1" applyFont="1" applyFill="1" applyBorder="1" applyAlignment="1">
      <alignment horizontal="center" vertical="top" wrapText="1"/>
    </xf>
    <xf numFmtId="3" fontId="4" fillId="4" borderId="50" xfId="0" applyNumberFormat="1" applyFont="1" applyFill="1" applyBorder="1" applyAlignment="1">
      <alignment horizontal="center" vertical="top" wrapText="1"/>
    </xf>
    <xf numFmtId="165" fontId="4" fillId="0" borderId="12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2" fillId="7" borderId="35" xfId="0" applyNumberFormat="1" applyFont="1" applyFill="1" applyBorder="1" applyAlignment="1">
      <alignment horizontal="center" vertical="top" wrapText="1"/>
    </xf>
    <xf numFmtId="3" fontId="4" fillId="4" borderId="36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center" vertical="top" wrapText="1"/>
    </xf>
    <xf numFmtId="3" fontId="1" fillId="4" borderId="14" xfId="0" applyNumberFormat="1" applyFont="1" applyFill="1" applyBorder="1" applyAlignment="1">
      <alignment horizontal="center" vertical="top" wrapText="1"/>
    </xf>
    <xf numFmtId="3" fontId="1" fillId="4" borderId="12" xfId="0" applyNumberFormat="1" applyFont="1" applyFill="1" applyBorder="1" applyAlignment="1">
      <alignment horizontal="center" vertical="top" wrapText="1"/>
    </xf>
    <xf numFmtId="3" fontId="1" fillId="4" borderId="76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/>
    </xf>
    <xf numFmtId="3" fontId="2" fillId="4" borderId="13" xfId="0" applyNumberFormat="1" applyFont="1" applyFill="1" applyBorder="1" applyAlignment="1">
      <alignment horizontal="center" vertical="top" textRotation="90" wrapText="1"/>
    </xf>
    <xf numFmtId="3" fontId="2" fillId="4" borderId="19" xfId="0" applyNumberFormat="1" applyFont="1" applyFill="1" applyBorder="1" applyAlignment="1">
      <alignment horizontal="center" vertical="top" textRotation="90" wrapText="1"/>
    </xf>
    <xf numFmtId="3" fontId="1" fillId="0" borderId="74" xfId="0" applyNumberFormat="1" applyFont="1" applyFill="1" applyBorder="1" applyAlignment="1">
      <alignment horizontal="center" vertical="top" wrapText="1"/>
    </xf>
    <xf numFmtId="3" fontId="2" fillId="8" borderId="54" xfId="0" applyNumberFormat="1" applyFont="1" applyFill="1" applyBorder="1" applyAlignment="1">
      <alignment horizontal="center" vertical="top" wrapText="1"/>
    </xf>
    <xf numFmtId="3" fontId="2" fillId="8" borderId="72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Border="1" applyAlignment="1">
      <alignment vertical="top" wrapText="1"/>
    </xf>
    <xf numFmtId="3" fontId="8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49" fontId="5" fillId="8" borderId="12" xfId="0" applyNumberFormat="1" applyFont="1" applyFill="1" applyBorder="1" applyAlignment="1">
      <alignment vertical="top" wrapText="1"/>
    </xf>
    <xf numFmtId="49" fontId="5" fillId="8" borderId="16" xfId="0" applyNumberFormat="1" applyFont="1" applyFill="1" applyBorder="1" applyAlignment="1">
      <alignment horizontal="center" vertical="top" wrapText="1"/>
    </xf>
    <xf numFmtId="49" fontId="5" fillId="2" borderId="32" xfId="0" applyNumberFormat="1" applyFont="1" applyFill="1" applyBorder="1" applyAlignment="1">
      <alignment horizontal="center" vertical="top" wrapText="1"/>
    </xf>
    <xf numFmtId="49" fontId="5" fillId="8" borderId="16" xfId="0" applyNumberFormat="1" applyFont="1" applyFill="1" applyBorder="1" applyAlignment="1">
      <alignment vertical="top" wrapText="1"/>
    </xf>
    <xf numFmtId="49" fontId="5" fillId="2" borderId="13" xfId="0" applyNumberFormat="1" applyFont="1" applyFill="1" applyBorder="1" applyAlignment="1">
      <alignment vertical="top" wrapText="1"/>
    </xf>
    <xf numFmtId="49" fontId="5" fillId="3" borderId="64" xfId="0" applyNumberFormat="1" applyFont="1" applyFill="1" applyBorder="1" applyAlignment="1">
      <alignment horizontal="center" vertical="top" wrapText="1"/>
    </xf>
    <xf numFmtId="3" fontId="5" fillId="0" borderId="71" xfId="0" applyNumberFormat="1" applyFont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vertical="top" wrapText="1"/>
    </xf>
    <xf numFmtId="49" fontId="5" fillId="2" borderId="18" xfId="0" applyNumberFormat="1" applyFont="1" applyFill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vertical="top" wrapText="1"/>
    </xf>
    <xf numFmtId="3" fontId="5" fillId="0" borderId="32" xfId="0" applyNumberFormat="1" applyFont="1" applyBorder="1" applyAlignment="1">
      <alignment horizontal="center" vertical="top" wrapText="1"/>
    </xf>
    <xf numFmtId="49" fontId="5" fillId="2" borderId="18" xfId="0" applyNumberFormat="1" applyFont="1" applyFill="1" applyBorder="1" applyAlignment="1">
      <alignment vertical="top" wrapText="1"/>
    </xf>
    <xf numFmtId="49" fontId="5" fillId="8" borderId="40" xfId="0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Border="1" applyAlignment="1">
      <alignment horizontal="center" vertical="top" wrapText="1"/>
    </xf>
    <xf numFmtId="49" fontId="5" fillId="3" borderId="32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3" fontId="5" fillId="0" borderId="32" xfId="0" applyNumberFormat="1" applyFont="1" applyFill="1" applyBorder="1" applyAlignment="1">
      <alignment horizontal="center" vertical="top" wrapText="1"/>
    </xf>
    <xf numFmtId="3" fontId="5" fillId="4" borderId="32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32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wrapText="1"/>
    </xf>
    <xf numFmtId="3" fontId="4" fillId="4" borderId="45" xfId="0" applyNumberFormat="1" applyFont="1" applyFill="1" applyBorder="1" applyAlignment="1">
      <alignment horizontal="center" vertical="top" wrapText="1"/>
    </xf>
    <xf numFmtId="49" fontId="5" fillId="8" borderId="40" xfId="0" applyNumberFormat="1" applyFont="1" applyFill="1" applyBorder="1" applyAlignment="1">
      <alignment vertical="top" wrapText="1"/>
    </xf>
    <xf numFmtId="3" fontId="5" fillId="0" borderId="32" xfId="0" applyNumberFormat="1" applyFont="1" applyBorder="1" applyAlignment="1">
      <alignment vertical="top" wrapText="1"/>
    </xf>
    <xf numFmtId="3" fontId="1" fillId="4" borderId="30" xfId="0" applyNumberFormat="1" applyFont="1" applyFill="1" applyBorder="1" applyAlignment="1">
      <alignment horizontal="center" vertical="top" wrapText="1"/>
    </xf>
    <xf numFmtId="49" fontId="2" fillId="8" borderId="17" xfId="0" applyNumberFormat="1" applyFont="1" applyFill="1" applyBorder="1" applyAlignment="1">
      <alignment vertical="top" wrapText="1"/>
    </xf>
    <xf numFmtId="49" fontId="2" fillId="2" borderId="18" xfId="0" applyNumberFormat="1" applyFont="1" applyFill="1" applyBorder="1" applyAlignment="1">
      <alignment vertical="top" wrapText="1"/>
    </xf>
    <xf numFmtId="49" fontId="2" fillId="3" borderId="32" xfId="0" applyNumberFormat="1" applyFont="1" applyFill="1" applyBorder="1" applyAlignment="1">
      <alignment vertical="top" wrapText="1"/>
    </xf>
    <xf numFmtId="4" fontId="4" fillId="4" borderId="44" xfId="0" applyNumberFormat="1" applyFont="1" applyFill="1" applyBorder="1" applyAlignment="1">
      <alignment horizontal="center" vertical="top" wrapText="1"/>
    </xf>
    <xf numFmtId="49" fontId="2" fillId="8" borderId="17" xfId="0" applyNumberFormat="1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 wrapText="1"/>
    </xf>
    <xf numFmtId="49" fontId="2" fillId="3" borderId="32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3" fontId="1" fillId="0" borderId="76" xfId="0" applyNumberFormat="1" applyFont="1" applyBorder="1" applyAlignment="1">
      <alignment horizontal="center" vertical="top" wrapText="1"/>
    </xf>
    <xf numFmtId="3" fontId="2" fillId="0" borderId="32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4" fillId="4" borderId="35" xfId="0" applyFont="1" applyFill="1" applyBorder="1" applyAlignment="1">
      <alignment horizontal="center" vertical="top" wrapText="1"/>
    </xf>
    <xf numFmtId="0" fontId="1" fillId="4" borderId="29" xfId="0" applyFont="1" applyFill="1" applyBorder="1" applyAlignment="1">
      <alignment horizontal="center" vertical="top" wrapText="1"/>
    </xf>
    <xf numFmtId="3" fontId="1" fillId="0" borderId="30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0" fontId="17" fillId="4" borderId="44" xfId="0" applyFont="1" applyFill="1" applyBorder="1" applyAlignment="1">
      <alignment horizontal="center" vertical="top" wrapText="1"/>
    </xf>
    <xf numFmtId="0" fontId="17" fillId="4" borderId="48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3" fontId="4" fillId="0" borderId="44" xfId="0" applyNumberFormat="1" applyFont="1" applyBorder="1" applyAlignment="1">
      <alignment horizontal="center" vertical="top" wrapText="1"/>
    </xf>
    <xf numFmtId="49" fontId="2" fillId="8" borderId="40" xfId="0" applyNumberFormat="1" applyFont="1" applyFill="1" applyBorder="1" applyAlignment="1">
      <alignment horizontal="center" vertical="top" wrapText="1"/>
    </xf>
    <xf numFmtId="49" fontId="5" fillId="3" borderId="0" xfId="0" applyNumberFormat="1" applyFont="1" applyFill="1" applyBorder="1" applyAlignment="1">
      <alignment vertical="top" wrapText="1"/>
    </xf>
    <xf numFmtId="49" fontId="5" fillId="8" borderId="20" xfId="0" applyNumberFormat="1" applyFont="1" applyFill="1" applyBorder="1" applyAlignment="1">
      <alignment vertical="top" wrapText="1"/>
    </xf>
    <xf numFmtId="49" fontId="2" fillId="2" borderId="19" xfId="0" applyNumberFormat="1" applyFont="1" applyFill="1" applyBorder="1" applyAlignment="1">
      <alignment vertical="top" wrapText="1"/>
    </xf>
    <xf numFmtId="49" fontId="2" fillId="3" borderId="68" xfId="0" applyNumberFormat="1" applyFont="1" applyFill="1" applyBorder="1" applyAlignment="1">
      <alignment vertical="top" wrapText="1"/>
    </xf>
    <xf numFmtId="0" fontId="17" fillId="4" borderId="21" xfId="0" applyFont="1" applyFill="1" applyBorder="1" applyAlignment="1">
      <alignment horizontal="center" vertical="top" wrapText="1"/>
    </xf>
    <xf numFmtId="0" fontId="12" fillId="4" borderId="56" xfId="0" applyFont="1" applyFill="1" applyBorder="1" applyAlignment="1">
      <alignment horizontal="center" vertical="top" wrapText="1"/>
    </xf>
    <xf numFmtId="0" fontId="12" fillId="4" borderId="68" xfId="0" applyFont="1" applyFill="1" applyBorder="1" applyAlignment="1">
      <alignment horizontal="center" vertical="top" wrapText="1"/>
    </xf>
    <xf numFmtId="0" fontId="12" fillId="4" borderId="21" xfId="0" applyFont="1" applyFill="1" applyBorder="1" applyAlignment="1">
      <alignment horizontal="center" vertical="top" wrapText="1"/>
    </xf>
    <xf numFmtId="49" fontId="2" fillId="8" borderId="22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3" borderId="64" xfId="0" applyNumberFormat="1" applyFont="1" applyFill="1" applyBorder="1" applyAlignment="1">
      <alignment horizontal="center" vertical="top" wrapText="1"/>
    </xf>
    <xf numFmtId="3" fontId="2" fillId="0" borderId="64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2" fillId="0" borderId="31" xfId="0" applyNumberFormat="1" applyFont="1" applyBorder="1" applyAlignment="1">
      <alignment horizontal="center" vertical="top" wrapText="1"/>
    </xf>
    <xf numFmtId="3" fontId="4" fillId="4" borderId="21" xfId="0" applyNumberFormat="1" applyFont="1" applyFill="1" applyBorder="1" applyAlignment="1">
      <alignment horizontal="center" vertical="top" wrapText="1"/>
    </xf>
    <xf numFmtId="49" fontId="5" fillId="8" borderId="56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>
      <alignment horizontal="center" vertical="top" wrapText="1"/>
    </xf>
    <xf numFmtId="49" fontId="2" fillId="3" borderId="68" xfId="0" applyNumberFormat="1" applyFont="1" applyFill="1" applyBorder="1" applyAlignment="1">
      <alignment horizontal="center" vertical="top" wrapText="1"/>
    </xf>
    <xf numFmtId="3" fontId="2" fillId="0" borderId="68" xfId="0" applyNumberFormat="1" applyFont="1" applyFill="1" applyBorder="1" applyAlignment="1">
      <alignment horizontal="center" vertical="top" wrapText="1"/>
    </xf>
    <xf numFmtId="49" fontId="2" fillId="8" borderId="56" xfId="0" applyNumberFormat="1" applyFont="1" applyFill="1" applyBorder="1" applyAlignment="1">
      <alignment horizontal="center" vertical="top" wrapText="1"/>
    </xf>
    <xf numFmtId="3" fontId="2" fillId="4" borderId="68" xfId="0" applyNumberFormat="1" applyFont="1" applyFill="1" applyBorder="1" applyAlignment="1">
      <alignment horizontal="center" vertical="top" wrapText="1"/>
    </xf>
    <xf numFmtId="3" fontId="2" fillId="0" borderId="64" xfId="0" applyNumberFormat="1" applyFont="1" applyFill="1" applyBorder="1" applyAlignment="1">
      <alignment horizontal="center" vertical="top" wrapText="1"/>
    </xf>
    <xf numFmtId="49" fontId="5" fillId="8" borderId="22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Fill="1" applyBorder="1" applyAlignment="1">
      <alignment horizontal="center" vertical="top" wrapText="1"/>
    </xf>
    <xf numFmtId="164" fontId="1" fillId="0" borderId="30" xfId="0" applyNumberFormat="1" applyFont="1" applyFill="1" applyBorder="1" applyAlignment="1">
      <alignment horizontal="center" vertical="top" wrapText="1"/>
    </xf>
    <xf numFmtId="3" fontId="1" fillId="4" borderId="71" xfId="0" applyNumberFormat="1" applyFont="1" applyFill="1" applyBorder="1" applyAlignment="1">
      <alignment horizontal="center" vertical="top" wrapText="1"/>
    </xf>
    <xf numFmtId="3" fontId="1" fillId="4" borderId="74" xfId="0" applyNumberFormat="1" applyFont="1" applyFill="1" applyBorder="1" applyAlignment="1">
      <alignment horizontal="center" vertical="top" wrapText="1"/>
    </xf>
    <xf numFmtId="164" fontId="1" fillId="4" borderId="53" xfId="0" applyNumberFormat="1" applyFont="1" applyFill="1" applyBorder="1" applyAlignment="1">
      <alignment horizontal="center" vertical="top" wrapText="1"/>
    </xf>
    <xf numFmtId="164" fontId="1" fillId="0" borderId="62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top" wrapText="1"/>
    </xf>
    <xf numFmtId="164" fontId="1" fillId="4" borderId="33" xfId="0" applyNumberFormat="1" applyFont="1" applyFill="1" applyBorder="1" applyAlignment="1">
      <alignment horizontal="center" vertical="top" wrapText="1"/>
    </xf>
    <xf numFmtId="164" fontId="1" fillId="0" borderId="61" xfId="0" applyNumberFormat="1" applyFont="1" applyFill="1" applyBorder="1" applyAlignment="1">
      <alignment horizontal="center" vertical="top" wrapText="1"/>
    </xf>
    <xf numFmtId="164" fontId="1" fillId="0" borderId="59" xfId="0" applyNumberFormat="1" applyFont="1" applyFill="1" applyBorder="1" applyAlignment="1">
      <alignment horizontal="center" vertical="top" wrapText="1"/>
    </xf>
    <xf numFmtId="164" fontId="1" fillId="0" borderId="28" xfId="0" applyNumberFormat="1" applyFont="1" applyFill="1" applyBorder="1" applyAlignment="1">
      <alignment horizontal="center" vertical="top" wrapText="1"/>
    </xf>
    <xf numFmtId="49" fontId="5" fillId="8" borderId="20" xfId="0" applyNumberFormat="1" applyFont="1" applyFill="1" applyBorder="1" applyAlignment="1">
      <alignment horizontal="center" vertical="top" wrapText="1"/>
    </xf>
    <xf numFmtId="164" fontId="2" fillId="5" borderId="50" xfId="0" applyNumberFormat="1" applyFont="1" applyFill="1" applyBorder="1" applyAlignment="1">
      <alignment horizontal="center" vertical="top" wrapText="1"/>
    </xf>
    <xf numFmtId="3" fontId="2" fillId="4" borderId="64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 wrapText="1"/>
    </xf>
    <xf numFmtId="3" fontId="1" fillId="4" borderId="29" xfId="0" applyNumberFormat="1" applyFont="1" applyFill="1" applyBorder="1" applyAlignment="1">
      <alignment horizontal="center" vertical="top" wrapText="1"/>
    </xf>
    <xf numFmtId="49" fontId="2" fillId="8" borderId="12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3" fontId="2" fillId="2" borderId="12" xfId="0" applyNumberFormat="1" applyFont="1" applyFill="1" applyBorder="1" applyAlignment="1">
      <alignment horizontal="center" vertical="top" wrapText="1"/>
    </xf>
    <xf numFmtId="3" fontId="2" fillId="2" borderId="54" xfId="0" applyNumberFormat="1" applyFont="1" applyFill="1" applyBorder="1" applyAlignment="1">
      <alignment horizontal="center" vertical="top" wrapText="1"/>
    </xf>
    <xf numFmtId="3" fontId="2" fillId="2" borderId="72" xfId="0" applyNumberFormat="1" applyFont="1" applyFill="1" applyBorder="1" applyAlignment="1">
      <alignment horizontal="center" vertical="top" wrapText="1"/>
    </xf>
    <xf numFmtId="3" fontId="2" fillId="8" borderId="12" xfId="0" applyNumberFormat="1" applyFont="1" applyFill="1" applyBorder="1" applyAlignment="1">
      <alignment horizontal="center" vertical="top" wrapText="1"/>
    </xf>
    <xf numFmtId="49" fontId="2" fillId="8" borderId="16" xfId="0" applyNumberFormat="1" applyFont="1" applyFill="1" applyBorder="1" applyAlignment="1">
      <alignment horizontal="center" vertical="top" wrapText="1"/>
    </xf>
    <xf numFmtId="49" fontId="5" fillId="8" borderId="12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18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3" borderId="17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 wrapText="1"/>
    </xf>
    <xf numFmtId="49" fontId="2" fillId="3" borderId="0" xfId="0" applyNumberFormat="1" applyFont="1" applyFill="1" applyBorder="1" applyAlignment="1">
      <alignment vertical="top" wrapText="1"/>
    </xf>
    <xf numFmtId="49" fontId="2" fillId="3" borderId="18" xfId="0" applyNumberFormat="1" applyFont="1" applyFill="1" applyBorder="1" applyAlignment="1">
      <alignment vertical="top" wrapText="1"/>
    </xf>
    <xf numFmtId="49" fontId="1" fillId="0" borderId="0" xfId="0" applyNumberFormat="1" applyFont="1" applyBorder="1" applyAlignment="1">
      <alignment vertical="top" wrapText="1"/>
    </xf>
    <xf numFmtId="3" fontId="1" fillId="0" borderId="17" xfId="0" applyNumberFormat="1" applyFont="1" applyBorder="1" applyAlignment="1">
      <alignment vertical="top" wrapText="1"/>
    </xf>
    <xf numFmtId="49" fontId="2" fillId="8" borderId="20" xfId="0" applyNumberFormat="1" applyFont="1" applyFill="1" applyBorder="1" applyAlignment="1">
      <alignment horizontal="center" vertical="top" wrapText="1"/>
    </xf>
    <xf numFmtId="49" fontId="5" fillId="3" borderId="68" xfId="0" applyNumberFormat="1" applyFont="1" applyFill="1" applyBorder="1" applyAlignment="1">
      <alignment horizontal="center" vertical="top" wrapText="1"/>
    </xf>
    <xf numFmtId="3" fontId="4" fillId="3" borderId="56" xfId="0" applyNumberFormat="1" applyFont="1" applyFill="1" applyBorder="1" applyAlignment="1">
      <alignment horizontal="center" vertical="top" wrapText="1"/>
    </xf>
    <xf numFmtId="3" fontId="4" fillId="3" borderId="19" xfId="0" applyNumberFormat="1" applyFont="1" applyFill="1" applyBorder="1" applyAlignment="1">
      <alignment horizontal="center" vertical="top" wrapText="1"/>
    </xf>
    <xf numFmtId="3" fontId="4" fillId="3" borderId="69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center" vertical="top" wrapText="1"/>
    </xf>
    <xf numFmtId="3" fontId="4" fillId="4" borderId="15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center" vertical="top" wrapText="1"/>
    </xf>
    <xf numFmtId="3" fontId="2" fillId="0" borderId="18" xfId="0" applyNumberFormat="1" applyFont="1" applyBorder="1" applyAlignment="1">
      <alignment vertical="top" wrapText="1"/>
    </xf>
    <xf numFmtId="3" fontId="2" fillId="0" borderId="32" xfId="0" applyNumberFormat="1" applyFont="1" applyBorder="1" applyAlignment="1">
      <alignment vertical="top" wrapText="1"/>
    </xf>
    <xf numFmtId="3" fontId="1" fillId="4" borderId="50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1" fillId="4" borderId="69" xfId="0" applyNumberFormat="1" applyFont="1" applyFill="1" applyBorder="1" applyAlignment="1">
      <alignment horizontal="center" vertical="top" wrapText="1"/>
    </xf>
    <xf numFmtId="49" fontId="2" fillId="4" borderId="32" xfId="0" applyNumberFormat="1" applyFont="1" applyFill="1" applyBorder="1" applyAlignment="1">
      <alignment horizontal="center" vertical="top" wrapText="1"/>
    </xf>
    <xf numFmtId="49" fontId="2" fillId="8" borderId="23" xfId="0" applyNumberFormat="1" applyFont="1" applyFill="1" applyBorder="1" applyAlignment="1">
      <alignment horizontal="center" vertical="top" wrapText="1"/>
    </xf>
    <xf numFmtId="49" fontId="2" fillId="2" borderId="25" xfId="0" applyNumberFormat="1" applyFont="1" applyFill="1" applyBorder="1" applyAlignment="1">
      <alignment horizontal="center" vertical="top" wrapText="1"/>
    </xf>
    <xf numFmtId="49" fontId="2" fillId="8" borderId="22" xfId="0" applyNumberFormat="1" applyFont="1" applyFill="1" applyBorder="1" applyAlignment="1">
      <alignment vertical="top" wrapText="1"/>
    </xf>
    <xf numFmtId="49" fontId="2" fillId="2" borderId="13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top" wrapText="1"/>
    </xf>
    <xf numFmtId="3" fontId="1" fillId="0" borderId="61" xfId="0" applyNumberFormat="1" applyFont="1" applyBorder="1" applyAlignment="1">
      <alignment horizontal="center" vertical="top" wrapText="1"/>
    </xf>
    <xf numFmtId="3" fontId="1" fillId="4" borderId="24" xfId="0" applyNumberFormat="1" applyFont="1" applyFill="1" applyBorder="1" applyAlignment="1">
      <alignment horizontal="center" vertical="top" wrapText="1"/>
    </xf>
    <xf numFmtId="49" fontId="2" fillId="8" borderId="20" xfId="0" applyNumberFormat="1" applyFont="1" applyFill="1" applyBorder="1" applyAlignment="1">
      <alignment vertical="top" wrapText="1"/>
    </xf>
    <xf numFmtId="3" fontId="1" fillId="0" borderId="19" xfId="0" applyNumberFormat="1" applyFont="1" applyBorder="1" applyAlignment="1">
      <alignment horizontal="center" vertical="top" wrapText="1"/>
    </xf>
    <xf numFmtId="3" fontId="1" fillId="0" borderId="69" xfId="0" applyNumberFormat="1" applyFont="1" applyBorder="1" applyAlignment="1">
      <alignment horizontal="center" vertical="top" wrapText="1"/>
    </xf>
    <xf numFmtId="49" fontId="2" fillId="3" borderId="13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left" vertical="top" wrapText="1"/>
    </xf>
    <xf numFmtId="3" fontId="1" fillId="3" borderId="16" xfId="0" applyNumberFormat="1" applyFont="1" applyFill="1" applyBorder="1" applyAlignment="1">
      <alignment horizontal="center" vertical="top" wrapText="1"/>
    </xf>
    <xf numFmtId="3" fontId="2" fillId="3" borderId="43" xfId="0" applyNumberFormat="1" applyFont="1" applyFill="1" applyBorder="1" applyAlignment="1">
      <alignment horizontal="center" vertical="top" wrapText="1"/>
    </xf>
    <xf numFmtId="49" fontId="2" fillId="3" borderId="19" xfId="0" applyNumberFormat="1" applyFont="1" applyFill="1" applyBorder="1" applyAlignment="1">
      <alignment vertical="top" wrapText="1"/>
    </xf>
    <xf numFmtId="3" fontId="10" fillId="4" borderId="17" xfId="0" applyNumberFormat="1" applyFont="1" applyFill="1" applyBorder="1" applyAlignment="1">
      <alignment horizontal="center" vertical="top" wrapText="1"/>
    </xf>
    <xf numFmtId="3" fontId="2" fillId="3" borderId="68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165" fontId="1" fillId="0" borderId="0" xfId="0" applyNumberFormat="1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49" fontId="2" fillId="2" borderId="67" xfId="0" applyNumberFormat="1" applyFont="1" applyFill="1" applyBorder="1" applyAlignment="1">
      <alignment horizontal="center" vertical="top" wrapText="1"/>
    </xf>
    <xf numFmtId="49" fontId="2" fillId="8" borderId="1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3" fontId="2" fillId="7" borderId="56" xfId="0" applyNumberFormat="1" applyFont="1" applyFill="1" applyBorder="1" applyAlignment="1">
      <alignment horizontal="center" vertical="top" wrapText="1"/>
    </xf>
    <xf numFmtId="3" fontId="2" fillId="7" borderId="43" xfId="0" applyNumberFormat="1" applyFont="1" applyFill="1" applyBorder="1" applyAlignment="1">
      <alignment horizontal="center" vertical="top" wrapText="1"/>
    </xf>
    <xf numFmtId="3" fontId="2" fillId="7" borderId="69" xfId="0" applyNumberFormat="1" applyFont="1" applyFill="1" applyBorder="1" applyAlignment="1">
      <alignment horizontal="center" vertical="top" wrapText="1"/>
    </xf>
    <xf numFmtId="3" fontId="1" fillId="0" borderId="64" xfId="0" applyNumberFormat="1" applyFont="1" applyBorder="1" applyAlignment="1">
      <alignment horizontal="center" vertical="top" wrapText="1"/>
    </xf>
    <xf numFmtId="0" fontId="1" fillId="4" borderId="33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center" vertical="top" wrapText="1"/>
    </xf>
    <xf numFmtId="3" fontId="1" fillId="4" borderId="36" xfId="0" applyNumberFormat="1" applyFont="1" applyFill="1" applyBorder="1" applyAlignment="1">
      <alignment vertical="top" wrapText="1"/>
    </xf>
    <xf numFmtId="3" fontId="1" fillId="0" borderId="68" xfId="0" applyNumberFormat="1" applyFont="1" applyBorder="1" applyAlignment="1">
      <alignment horizontal="center" vertical="top" wrapText="1"/>
    </xf>
    <xf numFmtId="164" fontId="1" fillId="4" borderId="41" xfId="0" applyNumberFormat="1" applyFont="1" applyFill="1" applyBorder="1" applyAlignment="1">
      <alignment horizontal="center" vertical="top" wrapText="1"/>
    </xf>
    <xf numFmtId="164" fontId="1" fillId="4" borderId="42" xfId="0" applyNumberFormat="1" applyFont="1" applyFill="1" applyBorder="1" applyAlignment="1">
      <alignment horizontal="center" vertical="top" wrapText="1"/>
    </xf>
    <xf numFmtId="164" fontId="1" fillId="4" borderId="15" xfId="0" applyNumberFormat="1" applyFont="1" applyFill="1" applyBorder="1" applyAlignment="1">
      <alignment horizontal="center" vertical="top" wrapText="1"/>
    </xf>
    <xf numFmtId="3" fontId="1" fillId="4" borderId="40" xfId="0" applyNumberFormat="1" applyFont="1" applyFill="1" applyBorder="1" applyAlignment="1">
      <alignment vertical="top" wrapText="1"/>
    </xf>
    <xf numFmtId="164" fontId="1" fillId="4" borderId="37" xfId="0" applyNumberFormat="1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 wrapText="1"/>
    </xf>
    <xf numFmtId="164" fontId="1" fillId="4" borderId="28" xfId="0" applyNumberFormat="1" applyFont="1" applyFill="1" applyBorder="1" applyAlignment="1">
      <alignment horizontal="center" vertical="top" wrapText="1"/>
    </xf>
    <xf numFmtId="3" fontId="1" fillId="4" borderId="37" xfId="0" applyNumberFormat="1" applyFont="1" applyFill="1" applyBorder="1" applyAlignment="1">
      <alignment vertical="top" wrapText="1"/>
    </xf>
    <xf numFmtId="3" fontId="1" fillId="4" borderId="41" xfId="0" applyNumberFormat="1" applyFont="1" applyFill="1" applyBorder="1" applyAlignment="1">
      <alignment vertical="top" wrapText="1"/>
    </xf>
    <xf numFmtId="3" fontId="1" fillId="0" borderId="8" xfId="0" applyNumberFormat="1" applyFont="1" applyFill="1" applyBorder="1" applyAlignment="1">
      <alignment vertical="top" wrapText="1"/>
    </xf>
    <xf numFmtId="3" fontId="1" fillId="0" borderId="17" xfId="0" applyNumberFormat="1" applyFont="1" applyBorder="1" applyAlignment="1">
      <alignment horizontal="center" vertical="top"/>
    </xf>
    <xf numFmtId="3" fontId="4" fillId="4" borderId="68" xfId="0" applyNumberFormat="1" applyFont="1" applyFill="1" applyBorder="1" applyAlignment="1">
      <alignment horizontal="center" vertical="top" wrapText="1"/>
    </xf>
    <xf numFmtId="3" fontId="1" fillId="3" borderId="57" xfId="0" applyNumberFormat="1" applyFont="1" applyFill="1" applyBorder="1" applyAlignment="1">
      <alignment horizontal="center" vertical="top" wrapText="1"/>
    </xf>
    <xf numFmtId="167" fontId="4" fillId="9" borderId="7" xfId="2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right" vertical="top" wrapText="1"/>
    </xf>
    <xf numFmtId="49" fontId="4" fillId="4" borderId="86" xfId="2" applyNumberFormat="1" applyFont="1" applyFill="1" applyBorder="1" applyAlignment="1">
      <alignment horizontal="center" vertical="top"/>
    </xf>
    <xf numFmtId="164" fontId="4" fillId="4" borderId="0" xfId="2" applyNumberFormat="1" applyFont="1" applyFill="1" applyAlignment="1">
      <alignment horizontal="center" vertical="top"/>
    </xf>
    <xf numFmtId="164" fontId="4" fillId="12" borderId="87" xfId="2" applyNumberFormat="1" applyFont="1" applyFill="1" applyBorder="1" applyAlignment="1">
      <alignment horizontal="center" vertical="top"/>
    </xf>
    <xf numFmtId="49" fontId="4" fillId="4" borderId="98" xfId="2" applyNumberFormat="1" applyFont="1" applyFill="1" applyBorder="1" applyAlignment="1">
      <alignment horizontal="center" vertical="top"/>
    </xf>
    <xf numFmtId="164" fontId="4" fillId="4" borderId="34" xfId="2" applyNumberFormat="1" applyFont="1" applyFill="1" applyBorder="1" applyAlignment="1">
      <alignment horizontal="center" vertical="top"/>
    </xf>
    <xf numFmtId="164" fontId="4" fillId="12" borderId="99" xfId="2" applyNumberFormat="1" applyFont="1" applyFill="1" applyBorder="1" applyAlignment="1">
      <alignment horizontal="center" vertical="top"/>
    </xf>
    <xf numFmtId="164" fontId="4" fillId="12" borderId="100" xfId="2" applyNumberFormat="1" applyFont="1" applyFill="1" applyBorder="1" applyAlignment="1">
      <alignment horizontal="center" vertical="top"/>
    </xf>
    <xf numFmtId="49" fontId="4" fillId="4" borderId="89" xfId="2" applyNumberFormat="1" applyFont="1" applyFill="1" applyBorder="1" applyAlignment="1">
      <alignment horizontal="center" vertical="top"/>
    </xf>
    <xf numFmtId="164" fontId="4" fillId="12" borderId="90" xfId="2" applyNumberFormat="1" applyFont="1" applyFill="1" applyBorder="1" applyAlignment="1">
      <alignment horizontal="center" vertical="top"/>
    </xf>
    <xf numFmtId="164" fontId="4" fillId="11" borderId="97" xfId="2" applyNumberFormat="1" applyFont="1" applyFill="1" applyBorder="1" applyAlignment="1">
      <alignment horizontal="center" vertical="top"/>
    </xf>
    <xf numFmtId="164" fontId="4" fillId="11" borderId="36" xfId="2" applyNumberFormat="1" applyFont="1" applyFill="1" applyBorder="1" applyAlignment="1">
      <alignment horizontal="center" vertical="top"/>
    </xf>
    <xf numFmtId="49" fontId="4" fillId="4" borderId="101" xfId="2" applyNumberFormat="1" applyFont="1" applyFill="1" applyBorder="1" applyAlignment="1">
      <alignment horizontal="center" vertical="top"/>
    </xf>
    <xf numFmtId="164" fontId="4" fillId="4" borderId="27" xfId="2" applyNumberFormat="1" applyFont="1" applyFill="1" applyBorder="1" applyAlignment="1">
      <alignment horizontal="center" vertical="top"/>
    </xf>
    <xf numFmtId="164" fontId="4" fillId="12" borderId="102" xfId="2" applyNumberFormat="1" applyFont="1" applyFill="1" applyBorder="1" applyAlignment="1">
      <alignment horizontal="center" vertical="top"/>
    </xf>
    <xf numFmtId="164" fontId="4" fillId="11" borderId="40" xfId="2" applyNumberFormat="1" applyFont="1" applyFill="1" applyBorder="1" applyAlignment="1">
      <alignment horizontal="center" vertical="top"/>
    </xf>
    <xf numFmtId="167" fontId="4" fillId="9" borderId="15" xfId="2" applyNumberFormat="1" applyFont="1" applyFill="1" applyBorder="1" applyAlignment="1">
      <alignment horizontal="center" vertical="top" wrapText="1"/>
    </xf>
    <xf numFmtId="164" fontId="4" fillId="12" borderId="104" xfId="2" applyNumberFormat="1" applyFont="1" applyFill="1" applyBorder="1" applyAlignment="1">
      <alignment horizontal="center" vertical="top"/>
    </xf>
    <xf numFmtId="164" fontId="4" fillId="12" borderId="112" xfId="2" applyNumberFormat="1" applyFont="1" applyFill="1" applyBorder="1" applyAlignment="1">
      <alignment horizontal="center" vertical="top"/>
    </xf>
    <xf numFmtId="164" fontId="4" fillId="11" borderId="37" xfId="2" applyNumberFormat="1" applyFont="1" applyFill="1" applyBorder="1" applyAlignment="1">
      <alignment horizontal="center" vertical="top"/>
    </xf>
    <xf numFmtId="164" fontId="4" fillId="12" borderId="103" xfId="2" applyNumberFormat="1" applyFont="1" applyFill="1" applyBorder="1" applyAlignment="1">
      <alignment horizontal="center" vertical="top"/>
    </xf>
    <xf numFmtId="49" fontId="4" fillId="4" borderId="114" xfId="2" applyNumberFormat="1" applyFont="1" applyFill="1" applyBorder="1" applyAlignment="1">
      <alignment horizontal="center" vertical="top"/>
    </xf>
    <xf numFmtId="164" fontId="4" fillId="4" borderId="3" xfId="2" applyNumberFormat="1" applyFont="1" applyFill="1" applyBorder="1" applyAlignment="1">
      <alignment horizontal="center" vertical="top"/>
    </xf>
    <xf numFmtId="164" fontId="4" fillId="11" borderId="22" xfId="2" applyNumberFormat="1" applyFont="1" applyFill="1" applyBorder="1" applyAlignment="1">
      <alignment horizontal="center" vertical="top"/>
    </xf>
    <xf numFmtId="164" fontId="4" fillId="12" borderId="115" xfId="2" applyNumberFormat="1" applyFont="1" applyFill="1" applyBorder="1" applyAlignment="1">
      <alignment horizontal="center" vertical="top"/>
    </xf>
    <xf numFmtId="167" fontId="4" fillId="9" borderId="24" xfId="2" applyNumberFormat="1" applyFont="1" applyFill="1" applyBorder="1" applyAlignment="1">
      <alignment horizontal="center" vertical="top" wrapText="1"/>
    </xf>
    <xf numFmtId="49" fontId="4" fillId="4" borderId="113" xfId="2" applyNumberFormat="1" applyFont="1" applyFill="1" applyBorder="1" applyAlignment="1">
      <alignment horizontal="center" vertical="top"/>
    </xf>
    <xf numFmtId="164" fontId="4" fillId="4" borderId="0" xfId="2" applyNumberFormat="1" applyFont="1" applyFill="1" applyBorder="1" applyAlignment="1">
      <alignment horizontal="center" vertical="top"/>
    </xf>
    <xf numFmtId="49" fontId="4" fillId="4" borderId="118" xfId="2" applyNumberFormat="1" applyFont="1" applyFill="1" applyBorder="1" applyAlignment="1">
      <alignment horizontal="center" vertical="top"/>
    </xf>
    <xf numFmtId="164" fontId="4" fillId="4" borderId="45" xfId="2" applyNumberFormat="1" applyFont="1" applyFill="1" applyBorder="1" applyAlignment="1">
      <alignment horizontal="center" vertical="top"/>
    </xf>
    <xf numFmtId="164" fontId="4" fillId="11" borderId="48" xfId="2" applyNumberFormat="1" applyFont="1" applyFill="1" applyBorder="1" applyAlignment="1">
      <alignment horizontal="center" vertical="top"/>
    </xf>
    <xf numFmtId="164" fontId="4" fillId="12" borderId="119" xfId="2" applyNumberFormat="1" applyFont="1" applyFill="1" applyBorder="1" applyAlignment="1">
      <alignment horizontal="center" vertical="top"/>
    </xf>
    <xf numFmtId="164" fontId="4" fillId="4" borderId="91" xfId="2" applyNumberFormat="1" applyFont="1" applyFill="1" applyBorder="1" applyAlignment="1">
      <alignment horizontal="center" vertical="top"/>
    </xf>
    <xf numFmtId="164" fontId="4" fillId="4" borderId="104" xfId="2" applyNumberFormat="1" applyFont="1" applyFill="1" applyBorder="1" applyAlignment="1">
      <alignment horizontal="center" vertical="top"/>
    </xf>
    <xf numFmtId="164" fontId="5" fillId="11" borderId="40" xfId="2" applyNumberFormat="1" applyFont="1" applyFill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 wrapText="1"/>
    </xf>
    <xf numFmtId="164" fontId="4" fillId="4" borderId="0" xfId="2" applyNumberFormat="1" applyFont="1" applyFill="1" applyBorder="1" applyAlignment="1">
      <alignment horizontal="left" vertical="top"/>
    </xf>
    <xf numFmtId="3" fontId="5" fillId="0" borderId="31" xfId="0" applyNumberFormat="1" applyFont="1" applyFill="1" applyBorder="1" applyAlignment="1">
      <alignment horizontal="center" vertical="top" wrapText="1"/>
    </xf>
    <xf numFmtId="164" fontId="4" fillId="0" borderId="0" xfId="2" applyNumberFormat="1" applyFont="1" applyFill="1" applyAlignment="1">
      <alignment horizontal="center" vertical="top"/>
    </xf>
    <xf numFmtId="49" fontId="4" fillId="0" borderId="89" xfId="2" applyNumberFormat="1" applyFont="1" applyFill="1" applyBorder="1" applyAlignment="1">
      <alignment horizontal="center" vertical="top"/>
    </xf>
    <xf numFmtId="164" fontId="4" fillId="14" borderId="0" xfId="2" applyNumberFormat="1" applyFont="1" applyFill="1" applyAlignment="1">
      <alignment horizontal="center" vertical="top"/>
    </xf>
    <xf numFmtId="164" fontId="4" fillId="14" borderId="124" xfId="2" applyNumberFormat="1" applyFont="1" applyFill="1" applyBorder="1" applyAlignment="1">
      <alignment horizontal="center" vertical="top"/>
    </xf>
    <xf numFmtId="49" fontId="4" fillId="0" borderId="98" xfId="2" applyNumberFormat="1" applyFont="1" applyFill="1" applyBorder="1" applyAlignment="1">
      <alignment horizontal="center" vertical="top"/>
    </xf>
    <xf numFmtId="164" fontId="4" fillId="0" borderId="34" xfId="2" applyNumberFormat="1" applyFont="1" applyFill="1" applyBorder="1" applyAlignment="1">
      <alignment horizontal="center" vertical="top"/>
    </xf>
    <xf numFmtId="164" fontId="4" fillId="0" borderId="34" xfId="2" applyNumberFormat="1" applyFont="1" applyFill="1" applyBorder="1" applyAlignment="1">
      <alignment horizontal="center" vertical="top" wrapText="1"/>
    </xf>
    <xf numFmtId="3" fontId="1" fillId="0" borderId="32" xfId="0" applyNumberFormat="1" applyFont="1" applyBorder="1" applyAlignment="1">
      <alignment horizontal="center" vertical="top" wrapText="1"/>
    </xf>
    <xf numFmtId="164" fontId="4" fillId="0" borderId="0" xfId="2" applyNumberFormat="1" applyFont="1" applyFill="1" applyBorder="1" applyAlignment="1">
      <alignment horizontal="center" vertical="top"/>
    </xf>
    <xf numFmtId="3" fontId="1" fillId="4" borderId="3" xfId="0" applyNumberFormat="1" applyFont="1" applyFill="1" applyBorder="1" applyAlignment="1">
      <alignment horizontal="left" vertical="top" wrapText="1"/>
    </xf>
    <xf numFmtId="3" fontId="1" fillId="4" borderId="0" xfId="0" applyNumberFormat="1" applyFont="1" applyFill="1" applyBorder="1" applyAlignment="1">
      <alignment horizontal="left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0" fontId="4" fillId="4" borderId="65" xfId="0" applyFont="1" applyFill="1" applyBorder="1" applyAlignment="1">
      <alignment vertical="top" wrapText="1"/>
    </xf>
    <xf numFmtId="0" fontId="4" fillId="4" borderId="36" xfId="0" applyFont="1" applyFill="1" applyBorder="1" applyAlignment="1">
      <alignment horizontal="center" vertical="top" wrapText="1"/>
    </xf>
    <xf numFmtId="0" fontId="4" fillId="4" borderId="66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4" borderId="51" xfId="0" applyFont="1" applyFill="1" applyBorder="1" applyAlignment="1">
      <alignment horizontal="center" vertical="top" wrapText="1"/>
    </xf>
    <xf numFmtId="164" fontId="4" fillId="4" borderId="39" xfId="0" applyNumberFormat="1" applyFont="1" applyFill="1" applyBorder="1" applyAlignment="1">
      <alignment horizontal="center" vertical="top" wrapText="1"/>
    </xf>
    <xf numFmtId="164" fontId="4" fillId="4" borderId="39" xfId="0" applyNumberFormat="1" applyFont="1" applyFill="1" applyBorder="1" applyAlignment="1">
      <alignment horizontal="center" vertical="top"/>
    </xf>
    <xf numFmtId="164" fontId="4" fillId="15" borderId="0" xfId="2" applyNumberFormat="1" applyFont="1" applyFill="1" applyBorder="1" applyAlignment="1">
      <alignment horizontal="center" vertical="top"/>
    </xf>
    <xf numFmtId="164" fontId="4" fillId="4" borderId="71" xfId="0" applyNumberFormat="1" applyFont="1" applyFill="1" applyBorder="1" applyAlignment="1">
      <alignment horizontal="center" vertical="top" wrapText="1"/>
    </xf>
    <xf numFmtId="164" fontId="4" fillId="4" borderId="35" xfId="0" applyNumberFormat="1" applyFont="1" applyFill="1" applyBorder="1" applyAlignment="1">
      <alignment horizontal="center" vertical="top" wrapText="1"/>
    </xf>
    <xf numFmtId="3" fontId="1" fillId="4" borderId="66" xfId="0" applyNumberFormat="1" applyFont="1" applyFill="1" applyBorder="1" applyAlignment="1">
      <alignment horizontal="center" vertical="top"/>
    </xf>
    <xf numFmtId="3" fontId="1" fillId="4" borderId="26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42" xfId="0" applyNumberFormat="1" applyFont="1" applyFill="1" applyBorder="1" applyAlignment="1">
      <alignment horizontal="center" vertical="top"/>
    </xf>
    <xf numFmtId="3" fontId="1" fillId="4" borderId="15" xfId="0" applyNumberFormat="1" applyFont="1" applyFill="1" applyBorder="1" applyAlignment="1">
      <alignment horizontal="center" vertical="top"/>
    </xf>
    <xf numFmtId="3" fontId="1" fillId="4" borderId="28" xfId="0" applyNumberFormat="1" applyFont="1" applyFill="1" applyBorder="1" applyAlignment="1">
      <alignment horizontal="center" vertical="top"/>
    </xf>
    <xf numFmtId="3" fontId="1" fillId="3" borderId="18" xfId="0" applyNumberFormat="1" applyFont="1" applyFill="1" applyBorder="1" applyAlignment="1">
      <alignment horizontal="left" vertical="top" wrapText="1"/>
    </xf>
    <xf numFmtId="164" fontId="1" fillId="4" borderId="52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3" fontId="1" fillId="3" borderId="64" xfId="0" applyNumberFormat="1" applyFont="1" applyFill="1" applyBorder="1" applyAlignment="1">
      <alignment horizontal="center" vertical="top" wrapText="1"/>
    </xf>
    <xf numFmtId="3" fontId="1" fillId="3" borderId="32" xfId="0" applyNumberFormat="1" applyFont="1" applyFill="1" applyBorder="1" applyAlignment="1">
      <alignment horizontal="center" vertical="top" wrapText="1"/>
    </xf>
    <xf numFmtId="3" fontId="4" fillId="4" borderId="7" xfId="0" applyNumberFormat="1" applyFont="1" applyFill="1" applyBorder="1" applyAlignment="1">
      <alignment horizontal="center" vertical="top"/>
    </xf>
    <xf numFmtId="0" fontId="1" fillId="0" borderId="62" xfId="0" applyFont="1" applyFill="1" applyBorder="1" applyAlignment="1">
      <alignment horizontal="center" vertical="top" wrapText="1"/>
    </xf>
    <xf numFmtId="3" fontId="2" fillId="2" borderId="43" xfId="0" applyNumberFormat="1" applyFont="1" applyFill="1" applyBorder="1" applyAlignment="1">
      <alignment horizontal="center" vertical="top" wrapText="1"/>
    </xf>
    <xf numFmtId="3" fontId="2" fillId="2" borderId="69" xfId="0" applyNumberFormat="1" applyFont="1" applyFill="1" applyBorder="1" applyAlignment="1">
      <alignment horizontal="center" vertical="top" wrapText="1"/>
    </xf>
    <xf numFmtId="0" fontId="1" fillId="0" borderId="139" xfId="0" applyFont="1" applyFill="1" applyBorder="1" applyAlignment="1">
      <alignment vertical="top" wrapText="1"/>
    </xf>
    <xf numFmtId="0" fontId="1" fillId="0" borderId="65" xfId="0" applyFont="1" applyFill="1" applyBorder="1" applyAlignment="1">
      <alignment horizontal="center" vertical="top" wrapText="1"/>
    </xf>
    <xf numFmtId="164" fontId="1" fillId="0" borderId="136" xfId="0" applyNumberFormat="1" applyFont="1" applyFill="1" applyBorder="1" applyAlignment="1">
      <alignment vertical="top"/>
    </xf>
    <xf numFmtId="164" fontId="1" fillId="0" borderId="31" xfId="0" applyNumberFormat="1" applyFont="1" applyFill="1" applyBorder="1" applyAlignment="1">
      <alignment vertical="top"/>
    </xf>
    <xf numFmtId="164" fontId="1" fillId="0" borderId="52" xfId="0" applyNumberFormat="1" applyFont="1" applyBorder="1" applyAlignment="1">
      <alignment horizontal="center" vertical="top"/>
    </xf>
    <xf numFmtId="164" fontId="1" fillId="0" borderId="31" xfId="0" applyNumberFormat="1" applyFont="1" applyBorder="1" applyAlignment="1">
      <alignment horizontal="center" vertical="top"/>
    </xf>
    <xf numFmtId="164" fontId="1" fillId="0" borderId="60" xfId="0" applyNumberFormat="1" applyFont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3" fontId="1" fillId="4" borderId="29" xfId="0" applyNumberFormat="1" applyFont="1" applyFill="1" applyBorder="1" applyAlignment="1">
      <alignment horizontal="center" vertical="top"/>
    </xf>
    <xf numFmtId="3" fontId="1" fillId="4" borderId="4" xfId="0" applyNumberFormat="1" applyFont="1" applyFill="1" applyBorder="1" applyAlignment="1">
      <alignment horizontal="center" vertical="top"/>
    </xf>
    <xf numFmtId="164" fontId="1" fillId="4" borderId="32" xfId="0" applyNumberFormat="1" applyFont="1" applyFill="1" applyBorder="1" applyAlignment="1">
      <alignment horizontal="center" vertical="top" wrapText="1"/>
    </xf>
    <xf numFmtId="164" fontId="1" fillId="4" borderId="51" xfId="0" applyNumberFormat="1" applyFont="1" applyFill="1" applyBorder="1" applyAlignment="1">
      <alignment horizontal="center" vertical="top" wrapText="1"/>
    </xf>
    <xf numFmtId="164" fontId="1" fillId="4" borderId="65" xfId="0" applyNumberFormat="1" applyFont="1" applyFill="1" applyBorder="1" applyAlignment="1">
      <alignment horizontal="center" vertical="top" wrapText="1"/>
    </xf>
    <xf numFmtId="164" fontId="1" fillId="4" borderId="66" xfId="0" applyNumberFormat="1" applyFont="1" applyFill="1" applyBorder="1" applyAlignment="1">
      <alignment horizontal="center" vertical="top" wrapText="1"/>
    </xf>
    <xf numFmtId="164" fontId="1" fillId="4" borderId="52" xfId="0" applyNumberFormat="1" applyFont="1" applyFill="1" applyBorder="1" applyAlignment="1">
      <alignment horizontal="center" vertical="top" wrapText="1"/>
    </xf>
    <xf numFmtId="3" fontId="1" fillId="0" borderId="52" xfId="0" applyNumberFormat="1" applyFont="1" applyBorder="1" applyAlignment="1">
      <alignment horizontal="center" vertical="top" wrapText="1"/>
    </xf>
    <xf numFmtId="164" fontId="1" fillId="4" borderId="26" xfId="0" applyNumberFormat="1" applyFont="1" applyFill="1" applyBorder="1" applyAlignment="1">
      <alignment horizontal="center" vertical="top" wrapText="1"/>
    </xf>
    <xf numFmtId="3" fontId="5" fillId="5" borderId="79" xfId="0" applyNumberFormat="1" applyFont="1" applyFill="1" applyBorder="1" applyAlignment="1">
      <alignment horizontal="center" vertical="top" wrapText="1"/>
    </xf>
    <xf numFmtId="164" fontId="1" fillId="4" borderId="140" xfId="0" applyNumberFormat="1" applyFont="1" applyFill="1" applyBorder="1" applyAlignment="1">
      <alignment horizontal="center" vertical="top"/>
    </xf>
    <xf numFmtId="164" fontId="1" fillId="4" borderId="62" xfId="0" applyNumberFormat="1" applyFont="1" applyFill="1" applyBorder="1" applyAlignment="1">
      <alignment vertical="top"/>
    </xf>
    <xf numFmtId="164" fontId="1" fillId="4" borderId="135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vertical="top"/>
    </xf>
    <xf numFmtId="164" fontId="1" fillId="4" borderId="18" xfId="0" applyNumberFormat="1" applyFont="1" applyFill="1" applyBorder="1" applyAlignment="1">
      <alignment vertical="top"/>
    </xf>
    <xf numFmtId="49" fontId="4" fillId="15" borderId="99" xfId="2" applyNumberFormat="1" applyFont="1" applyFill="1" applyBorder="1" applyAlignment="1">
      <alignment horizontal="center" vertical="top"/>
    </xf>
    <xf numFmtId="164" fontId="1" fillId="4" borderId="0" xfId="0" applyNumberFormat="1" applyFont="1" applyFill="1" applyBorder="1" applyAlignment="1">
      <alignment vertical="top" wrapText="1"/>
    </xf>
    <xf numFmtId="164" fontId="4" fillId="15" borderId="34" xfId="2" applyNumberFormat="1" applyFont="1" applyFill="1" applyBorder="1" applyAlignment="1">
      <alignment horizontal="center" vertical="top"/>
    </xf>
    <xf numFmtId="164" fontId="4" fillId="4" borderId="51" xfId="0" applyNumberFormat="1" applyFont="1" applyFill="1" applyBorder="1" applyAlignment="1">
      <alignment horizontal="center" vertical="top"/>
    </xf>
    <xf numFmtId="16" fontId="1" fillId="4" borderId="0" xfId="0" applyNumberFormat="1" applyFont="1" applyFill="1" applyBorder="1" applyAlignment="1">
      <alignment horizontal="center" vertical="top" wrapText="1"/>
    </xf>
    <xf numFmtId="3" fontId="2" fillId="0" borderId="39" xfId="0" applyNumberFormat="1" applyFont="1" applyBorder="1" applyAlignment="1">
      <alignment horizontal="center" vertical="top" wrapText="1"/>
    </xf>
    <xf numFmtId="3" fontId="2" fillId="0" borderId="60" xfId="0" applyNumberFormat="1" applyFont="1" applyBorder="1" applyAlignment="1">
      <alignment horizontal="center" vertical="top" wrapText="1"/>
    </xf>
    <xf numFmtId="3" fontId="5" fillId="0" borderId="31" xfId="0" applyNumberFormat="1" applyFont="1" applyBorder="1" applyAlignment="1">
      <alignment horizontal="center" vertical="top" wrapText="1"/>
    </xf>
    <xf numFmtId="165" fontId="2" fillId="7" borderId="74" xfId="0" applyNumberFormat="1" applyFont="1" applyFill="1" applyBorder="1" applyAlignment="1">
      <alignment horizontal="center" vertical="top" wrapText="1"/>
    </xf>
    <xf numFmtId="165" fontId="4" fillId="0" borderId="24" xfId="0" applyNumberFormat="1" applyFont="1" applyBorder="1" applyAlignment="1">
      <alignment horizontal="center" vertical="center" wrapText="1"/>
    </xf>
    <xf numFmtId="165" fontId="2" fillId="7" borderId="73" xfId="0" applyNumberFormat="1" applyFont="1" applyFill="1" applyBorder="1" applyAlignment="1">
      <alignment horizontal="center" vertical="top" wrapText="1"/>
    </xf>
    <xf numFmtId="165" fontId="4" fillId="0" borderId="13" xfId="0" applyNumberFormat="1" applyFont="1" applyBorder="1" applyAlignment="1">
      <alignment horizontal="center" vertical="center" wrapText="1"/>
    </xf>
    <xf numFmtId="165" fontId="2" fillId="7" borderId="29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vertical="top" wrapText="1"/>
    </xf>
    <xf numFmtId="49" fontId="4" fillId="3" borderId="64" xfId="0" applyNumberFormat="1" applyFont="1" applyFill="1" applyBorder="1" applyAlignment="1">
      <alignment horizontal="center" vertical="top" wrapText="1"/>
    </xf>
    <xf numFmtId="49" fontId="4" fillId="3" borderId="32" xfId="0" applyNumberFormat="1" applyFont="1" applyFill="1" applyBorder="1" applyAlignment="1">
      <alignment horizontal="center" vertical="top" wrapText="1"/>
    </xf>
    <xf numFmtId="49" fontId="4" fillId="3" borderId="18" xfId="0" applyNumberFormat="1" applyFont="1" applyFill="1" applyBorder="1" applyAlignment="1">
      <alignment vertical="top" wrapText="1"/>
    </xf>
    <xf numFmtId="49" fontId="4" fillId="3" borderId="68" xfId="0" applyNumberFormat="1" applyFont="1" applyFill="1" applyBorder="1" applyAlignment="1">
      <alignment vertical="top" wrapText="1"/>
    </xf>
    <xf numFmtId="49" fontId="4" fillId="3" borderId="68" xfId="0" applyNumberFormat="1" applyFont="1" applyFill="1" applyBorder="1" applyAlignment="1">
      <alignment horizontal="center" vertical="top" wrapText="1"/>
    </xf>
    <xf numFmtId="3" fontId="4" fillId="4" borderId="13" xfId="0" quotePrefix="1" applyNumberFormat="1" applyFont="1" applyFill="1" applyBorder="1" applyAlignment="1">
      <alignment horizontal="center" vertical="top" wrapText="1"/>
    </xf>
    <xf numFmtId="3" fontId="4" fillId="4" borderId="19" xfId="0" quotePrefix="1" applyNumberFormat="1" applyFont="1" applyFill="1" applyBorder="1" applyAlignment="1">
      <alignment horizontal="center" vertical="top" wrapText="1"/>
    </xf>
    <xf numFmtId="49" fontId="4" fillId="3" borderId="13" xfId="0" applyNumberFormat="1" applyFont="1" applyFill="1" applyBorder="1" applyAlignment="1">
      <alignment horizontal="center" vertical="top" wrapText="1"/>
    </xf>
    <xf numFmtId="49" fontId="4" fillId="3" borderId="18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vertical="top" wrapText="1"/>
    </xf>
    <xf numFmtId="49" fontId="4" fillId="3" borderId="32" xfId="0" applyNumberFormat="1" applyFont="1" applyFill="1" applyBorder="1" applyAlignment="1">
      <alignment horizontal="center" vertical="top"/>
    </xf>
    <xf numFmtId="49" fontId="4" fillId="3" borderId="13" xfId="0" applyNumberFormat="1" applyFont="1" applyFill="1" applyBorder="1" applyAlignment="1">
      <alignment vertical="top" wrapText="1"/>
    </xf>
    <xf numFmtId="49" fontId="4" fillId="3" borderId="32" xfId="0" applyNumberFormat="1" applyFont="1" applyFill="1" applyBorder="1" applyAlignment="1">
      <alignment vertical="top"/>
    </xf>
    <xf numFmtId="49" fontId="4" fillId="3" borderId="18" xfId="0" applyNumberFormat="1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 wrapText="1"/>
    </xf>
    <xf numFmtId="49" fontId="4" fillId="0" borderId="18" xfId="0" applyNumberFormat="1" applyFont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vertical="top" wrapText="1"/>
    </xf>
    <xf numFmtId="49" fontId="4" fillId="4" borderId="18" xfId="0" applyNumberFormat="1" applyFont="1" applyFill="1" applyBorder="1" applyAlignment="1">
      <alignment horizontal="center" vertical="top" wrapText="1"/>
    </xf>
    <xf numFmtId="49" fontId="4" fillId="4" borderId="18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42" xfId="0" applyNumberFormat="1" applyFont="1" applyFill="1" applyBorder="1" applyAlignment="1">
      <alignment vertical="top" wrapText="1"/>
    </xf>
    <xf numFmtId="49" fontId="4" fillId="3" borderId="59" xfId="0" applyNumberFormat="1" applyFont="1" applyFill="1" applyBorder="1" applyAlignment="1">
      <alignment vertical="top" wrapText="1"/>
    </xf>
    <xf numFmtId="49" fontId="4" fillId="3" borderId="59" xfId="0" applyNumberFormat="1" applyFont="1" applyFill="1" applyBorder="1" applyAlignment="1">
      <alignment horizontal="center" vertical="top" wrapText="1"/>
    </xf>
    <xf numFmtId="49" fontId="4" fillId="3" borderId="42" xfId="0" applyNumberFormat="1" applyFont="1" applyFill="1" applyBorder="1" applyAlignment="1">
      <alignment horizontal="center" vertical="top" wrapText="1"/>
    </xf>
    <xf numFmtId="49" fontId="4" fillId="3" borderId="66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4" fillId="3" borderId="33" xfId="0" applyNumberFormat="1" applyFont="1" applyFill="1" applyBorder="1" applyAlignment="1">
      <alignment horizontal="center" vertical="top" wrapText="1"/>
    </xf>
    <xf numFmtId="49" fontId="4" fillId="3" borderId="53" xfId="0" applyNumberFormat="1" applyFont="1" applyFill="1" applyBorder="1" applyAlignment="1">
      <alignment horizontal="center" vertical="top" wrapText="1"/>
    </xf>
    <xf numFmtId="49" fontId="4" fillId="3" borderId="19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4" fillId="4" borderId="42" xfId="0" applyNumberFormat="1" applyFont="1" applyFill="1" applyBorder="1" applyAlignment="1">
      <alignment horizontal="center" vertical="top" wrapText="1"/>
    </xf>
    <xf numFmtId="49" fontId="4" fillId="3" borderId="66" xfId="0" applyNumberFormat="1" applyFont="1" applyFill="1" applyBorder="1" applyAlignment="1">
      <alignment horizontal="center" vertical="top"/>
    </xf>
    <xf numFmtId="49" fontId="4" fillId="3" borderId="59" xfId="0" applyNumberFormat="1" applyFont="1" applyFill="1" applyBorder="1" applyAlignment="1">
      <alignment horizontal="center" vertical="top"/>
    </xf>
    <xf numFmtId="49" fontId="2" fillId="3" borderId="64" xfId="0" applyNumberFormat="1" applyFont="1" applyFill="1" applyBorder="1" applyAlignment="1">
      <alignment vertical="top" wrapText="1"/>
    </xf>
    <xf numFmtId="49" fontId="4" fillId="3" borderId="51" xfId="0" applyNumberFormat="1" applyFont="1" applyFill="1" applyBorder="1" applyAlignment="1">
      <alignment horizontal="center" vertical="top" wrapText="1"/>
    </xf>
    <xf numFmtId="49" fontId="4" fillId="0" borderId="66" xfId="0" applyNumberFormat="1" applyFont="1" applyBorder="1" applyAlignment="1">
      <alignment horizontal="center" vertical="top" wrapText="1"/>
    </xf>
    <xf numFmtId="49" fontId="4" fillId="0" borderId="59" xfId="0" applyNumberFormat="1" applyFont="1" applyBorder="1" applyAlignment="1">
      <alignment horizontal="center" vertical="top" wrapText="1"/>
    </xf>
    <xf numFmtId="3" fontId="5" fillId="4" borderId="80" xfId="0" applyNumberFormat="1" applyFont="1" applyFill="1" applyBorder="1" applyAlignment="1">
      <alignment horizontal="center" vertical="top" wrapText="1"/>
    </xf>
    <xf numFmtId="3" fontId="5" fillId="4" borderId="71" xfId="0" applyNumberFormat="1" applyFont="1" applyFill="1" applyBorder="1" applyAlignment="1">
      <alignment horizontal="center" vertical="top" wrapText="1"/>
    </xf>
    <xf numFmtId="3" fontId="4" fillId="4" borderId="9" xfId="0" applyNumberFormat="1" applyFont="1" applyFill="1" applyBorder="1" applyAlignment="1">
      <alignment horizontal="center" vertical="top" wrapText="1"/>
    </xf>
    <xf numFmtId="49" fontId="1" fillId="4" borderId="33" xfId="0" applyNumberFormat="1" applyFont="1" applyFill="1" applyBorder="1" applyAlignment="1">
      <alignment horizontal="center" vertical="top"/>
    </xf>
    <xf numFmtId="49" fontId="1" fillId="4" borderId="61" xfId="0" applyNumberFormat="1" applyFont="1" applyFill="1" applyBorder="1" applyAlignment="1">
      <alignment horizontal="center" vertical="top"/>
    </xf>
    <xf numFmtId="3" fontId="2" fillId="3" borderId="0" xfId="0" applyNumberFormat="1" applyFont="1" applyFill="1" applyBorder="1" applyAlignment="1">
      <alignment horizontal="center" vertical="top" wrapText="1"/>
    </xf>
    <xf numFmtId="3" fontId="1" fillId="0" borderId="59" xfId="0" applyNumberFormat="1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 wrapText="1"/>
    </xf>
    <xf numFmtId="3" fontId="1" fillId="0" borderId="33" xfId="0" applyNumberFormat="1" applyFont="1" applyBorder="1" applyAlignment="1">
      <alignment horizontal="center" vertical="top" wrapText="1"/>
    </xf>
    <xf numFmtId="3" fontId="2" fillId="4" borderId="38" xfId="0" applyNumberFormat="1" applyFont="1" applyFill="1" applyBorder="1" applyAlignment="1">
      <alignment horizontal="center" vertical="top" wrapText="1"/>
    </xf>
    <xf numFmtId="3" fontId="1" fillId="4" borderId="10" xfId="0" applyNumberFormat="1" applyFont="1" applyFill="1" applyBorder="1" applyAlignment="1">
      <alignment vertical="top" wrapText="1"/>
    </xf>
    <xf numFmtId="0" fontId="1" fillId="4" borderId="64" xfId="0" applyFont="1" applyFill="1" applyBorder="1" applyAlignment="1">
      <alignment horizontal="center" vertical="top" wrapText="1"/>
    </xf>
    <xf numFmtId="3" fontId="2" fillId="3" borderId="52" xfId="0" applyNumberFormat="1" applyFont="1" applyFill="1" applyBorder="1" applyAlignment="1">
      <alignment horizontal="center" vertical="top" wrapText="1"/>
    </xf>
    <xf numFmtId="3" fontId="1" fillId="3" borderId="2" xfId="0" applyNumberFormat="1" applyFont="1" applyFill="1" applyBorder="1" applyAlignment="1">
      <alignment horizontal="center" vertical="top" wrapText="1"/>
    </xf>
    <xf numFmtId="3" fontId="4" fillId="0" borderId="33" xfId="0" applyNumberFormat="1" applyFont="1" applyFill="1" applyBorder="1" applyAlignment="1">
      <alignment horizontal="center" vertical="top" wrapText="1"/>
    </xf>
    <xf numFmtId="164" fontId="4" fillId="12" borderId="91" xfId="2" applyNumberFormat="1" applyFont="1" applyFill="1" applyBorder="1" applyAlignment="1">
      <alignment horizontal="center" vertical="top"/>
    </xf>
    <xf numFmtId="164" fontId="4" fillId="4" borderId="29" xfId="0" applyNumberFormat="1" applyFont="1" applyFill="1" applyBorder="1" applyAlignment="1">
      <alignment horizontal="center" vertical="top"/>
    </xf>
    <xf numFmtId="164" fontId="4" fillId="4" borderId="58" xfId="0" applyNumberFormat="1" applyFont="1" applyFill="1" applyBorder="1" applyAlignment="1">
      <alignment horizontal="center" vertical="top"/>
    </xf>
    <xf numFmtId="164" fontId="5" fillId="5" borderId="47" xfId="0" applyNumberFormat="1" applyFont="1" applyFill="1" applyBorder="1" applyAlignment="1">
      <alignment horizontal="center" vertical="top" wrapText="1"/>
    </xf>
    <xf numFmtId="3" fontId="4" fillId="4" borderId="64" xfId="0" applyNumberFormat="1" applyFont="1" applyFill="1" applyBorder="1" applyAlignment="1">
      <alignment vertical="top" wrapText="1"/>
    </xf>
    <xf numFmtId="164" fontId="4" fillId="11" borderId="141" xfId="2" applyNumberFormat="1" applyFont="1" applyFill="1" applyBorder="1" applyAlignment="1">
      <alignment horizontal="center" vertical="top"/>
    </xf>
    <xf numFmtId="164" fontId="4" fillId="12" borderId="143" xfId="2" applyNumberFormat="1" applyFont="1" applyFill="1" applyBorder="1" applyAlignment="1">
      <alignment horizontal="center" vertical="top"/>
    </xf>
    <xf numFmtId="164" fontId="4" fillId="11" borderId="128" xfId="2" applyNumberFormat="1" applyFont="1" applyFill="1" applyBorder="1" applyAlignment="1">
      <alignment horizontal="center" vertical="top"/>
    </xf>
    <xf numFmtId="164" fontId="4" fillId="14" borderId="34" xfId="2" applyNumberFormat="1" applyFont="1" applyFill="1" applyBorder="1" applyAlignment="1">
      <alignment horizontal="center" vertical="top"/>
    </xf>
    <xf numFmtId="164" fontId="4" fillId="12" borderId="84" xfId="2" applyNumberFormat="1" applyFont="1" applyFill="1" applyBorder="1" applyAlignment="1">
      <alignment horizontal="center" vertical="top"/>
    </xf>
    <xf numFmtId="164" fontId="4" fillId="12" borderId="125" xfId="2" applyNumberFormat="1" applyFont="1" applyFill="1" applyBorder="1" applyAlignment="1">
      <alignment horizontal="center" vertical="top"/>
    </xf>
    <xf numFmtId="164" fontId="4" fillId="12" borderId="94" xfId="2" applyNumberFormat="1" applyFont="1" applyFill="1" applyBorder="1" applyAlignment="1">
      <alignment horizontal="center" vertical="top"/>
    </xf>
    <xf numFmtId="164" fontId="4" fillId="0" borderId="57" xfId="2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 wrapText="1"/>
    </xf>
    <xf numFmtId="0" fontId="8" fillId="0" borderId="69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69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justify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justify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23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right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72" xfId="0" applyNumberFormat="1" applyFont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/>
    </xf>
    <xf numFmtId="0" fontId="8" fillId="0" borderId="72" xfId="0" applyFont="1" applyBorder="1" applyAlignment="1">
      <alignment horizontal="left" vertical="center" wrapText="1"/>
    </xf>
    <xf numFmtId="165" fontId="8" fillId="0" borderId="69" xfId="0" applyNumberFormat="1" applyFont="1" applyBorder="1" applyAlignment="1">
      <alignment horizontal="center" vertical="center" wrapText="1"/>
    </xf>
    <xf numFmtId="165" fontId="8" fillId="0" borderId="0" xfId="0" applyNumberFormat="1" applyFont="1"/>
    <xf numFmtId="165" fontId="8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54" xfId="0" applyFont="1" applyBorder="1" applyAlignment="1"/>
    <xf numFmtId="0" fontId="11" fillId="0" borderId="43" xfId="0" applyFont="1" applyBorder="1" applyAlignment="1"/>
    <xf numFmtId="0" fontId="22" fillId="0" borderId="0" xfId="0" applyFont="1" applyAlignment="1"/>
    <xf numFmtId="165" fontId="8" fillId="0" borderId="72" xfId="0" applyNumberFormat="1" applyFont="1" applyBorder="1" applyAlignment="1">
      <alignment horizontal="justify" vertical="center" wrapText="1"/>
    </xf>
    <xf numFmtId="165" fontId="11" fillId="0" borderId="54" xfId="0" applyNumberFormat="1" applyFont="1" applyBorder="1" applyAlignment="1"/>
    <xf numFmtId="165" fontId="11" fillId="0" borderId="43" xfId="0" applyNumberFormat="1" applyFont="1" applyBorder="1" applyAlignment="1"/>
    <xf numFmtId="165" fontId="22" fillId="0" borderId="0" xfId="0" applyNumberFormat="1" applyFont="1" applyAlignment="1"/>
    <xf numFmtId="165" fontId="11" fillId="0" borderId="0" xfId="0" applyNumberFormat="1" applyFont="1" applyAlignment="1"/>
    <xf numFmtId="0" fontId="11" fillId="0" borderId="56" xfId="0" applyFont="1" applyBorder="1" applyAlignment="1">
      <alignment horizontal="right"/>
    </xf>
    <xf numFmtId="0" fontId="11" fillId="0" borderId="54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165" fontId="11" fillId="4" borderId="23" xfId="0" applyNumberFormat="1" applyFont="1" applyFill="1" applyBorder="1" applyAlignment="1">
      <alignment horizontal="center"/>
    </xf>
    <xf numFmtId="164" fontId="4" fillId="4" borderId="51" xfId="0" applyNumberFormat="1" applyFont="1" applyFill="1" applyBorder="1" applyAlignment="1">
      <alignment horizontal="center" vertical="top" wrapText="1"/>
    </xf>
    <xf numFmtId="164" fontId="4" fillId="4" borderId="16" xfId="0" applyNumberFormat="1" applyFont="1" applyFill="1" applyBorder="1" applyAlignment="1">
      <alignment horizontal="center" vertical="top" wrapText="1"/>
    </xf>
    <xf numFmtId="164" fontId="4" fillId="4" borderId="13" xfId="0" applyNumberFormat="1" applyFont="1" applyFill="1" applyBorder="1" applyAlignment="1">
      <alignment horizontal="center" vertical="top" wrapText="1"/>
    </xf>
    <xf numFmtId="164" fontId="4" fillId="4" borderId="24" xfId="0" applyNumberFormat="1" applyFont="1" applyFill="1" applyBorder="1" applyAlignment="1">
      <alignment horizontal="center" vertical="top" wrapText="1"/>
    </xf>
    <xf numFmtId="164" fontId="4" fillId="4" borderId="53" xfId="0" applyNumberFormat="1" applyFont="1" applyFill="1" applyBorder="1" applyAlignment="1">
      <alignment horizontal="center" vertical="top" wrapText="1"/>
    </xf>
    <xf numFmtId="164" fontId="4" fillId="4" borderId="26" xfId="0" applyNumberFormat="1" applyFont="1" applyFill="1" applyBorder="1" applyAlignment="1">
      <alignment horizontal="center" vertical="top" wrapText="1"/>
    </xf>
    <xf numFmtId="164" fontId="4" fillId="4" borderId="68" xfId="0" applyNumberFormat="1" applyFont="1" applyFill="1" applyBorder="1" applyAlignment="1">
      <alignment horizontal="center" vertical="top" wrapText="1"/>
    </xf>
    <xf numFmtId="164" fontId="4" fillId="4" borderId="56" xfId="0" applyNumberFormat="1" applyFont="1" applyFill="1" applyBorder="1" applyAlignment="1">
      <alignment horizontal="center" vertical="top" wrapText="1"/>
    </xf>
    <xf numFmtId="164" fontId="4" fillId="4" borderId="19" xfId="0" applyNumberFormat="1" applyFont="1" applyFill="1" applyBorder="1" applyAlignment="1">
      <alignment horizontal="center" vertical="top" wrapText="1"/>
    </xf>
    <xf numFmtId="164" fontId="4" fillId="4" borderId="69" xfId="0" applyNumberFormat="1" applyFont="1" applyFill="1" applyBorder="1" applyAlignment="1">
      <alignment horizontal="center" vertical="top" wrapText="1"/>
    </xf>
    <xf numFmtId="164" fontId="4" fillId="4" borderId="64" xfId="0" applyNumberFormat="1" applyFont="1" applyFill="1" applyBorder="1" applyAlignment="1">
      <alignment horizontal="center" vertical="top" wrapText="1"/>
    </xf>
    <xf numFmtId="164" fontId="4" fillId="4" borderId="32" xfId="0" applyNumberFormat="1" applyFont="1" applyFill="1" applyBorder="1" applyAlignment="1">
      <alignment horizontal="center" vertical="top" wrapText="1"/>
    </xf>
    <xf numFmtId="164" fontId="5" fillId="4" borderId="17" xfId="0" applyNumberFormat="1" applyFont="1" applyFill="1" applyBorder="1" applyAlignment="1">
      <alignment horizontal="center" vertical="top" wrapText="1"/>
    </xf>
    <xf numFmtId="164" fontId="5" fillId="4" borderId="1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4" fillId="4" borderId="62" xfId="0" applyNumberFormat="1" applyFont="1" applyFill="1" applyBorder="1" applyAlignment="1">
      <alignment horizontal="center" vertical="top" wrapText="1"/>
    </xf>
    <xf numFmtId="164" fontId="4" fillId="4" borderId="42" xfId="0" applyNumberFormat="1" applyFont="1" applyFill="1" applyBorder="1" applyAlignment="1">
      <alignment horizontal="center" vertical="top" wrapText="1"/>
    </xf>
    <xf numFmtId="164" fontId="4" fillId="4" borderId="15" xfId="0" applyNumberFormat="1" applyFont="1" applyFill="1" applyBorder="1" applyAlignment="1">
      <alignment horizontal="center" vertical="top" wrapText="1"/>
    </xf>
    <xf numFmtId="164" fontId="4" fillId="4" borderId="73" xfId="0" applyNumberFormat="1" applyFont="1" applyFill="1" applyBorder="1" applyAlignment="1">
      <alignment horizontal="center" vertical="top" wrapText="1"/>
    </xf>
    <xf numFmtId="164" fontId="4" fillId="4" borderId="33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top" wrapText="1"/>
    </xf>
    <xf numFmtId="164" fontId="4" fillId="4" borderId="62" xfId="0" applyNumberFormat="1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top" wrapText="1"/>
    </xf>
    <xf numFmtId="164" fontId="4" fillId="4" borderId="59" xfId="0" applyNumberFormat="1" applyFont="1" applyFill="1" applyBorder="1" applyAlignment="1">
      <alignment horizontal="center" vertical="top" wrapText="1"/>
    </xf>
    <xf numFmtId="164" fontId="4" fillId="4" borderId="28" xfId="0" applyNumberFormat="1" applyFont="1" applyFill="1" applyBorder="1" applyAlignment="1">
      <alignment horizontal="center" vertical="top" wrapText="1"/>
    </xf>
    <xf numFmtId="164" fontId="1" fillId="4" borderId="68" xfId="0" applyNumberFormat="1" applyFont="1" applyFill="1" applyBorder="1" applyAlignment="1">
      <alignment horizontal="center" vertical="top" wrapText="1"/>
    </xf>
    <xf numFmtId="164" fontId="4" fillId="4" borderId="74" xfId="0" applyNumberFormat="1" applyFont="1" applyFill="1" applyBorder="1" applyAlignment="1">
      <alignment horizontal="center" vertical="top" wrapText="1"/>
    </xf>
    <xf numFmtId="164" fontId="4" fillId="4" borderId="46" xfId="0" applyNumberFormat="1" applyFont="1" applyFill="1" applyBorder="1" applyAlignment="1">
      <alignment horizontal="center" vertical="top" wrapText="1"/>
    </xf>
    <xf numFmtId="164" fontId="4" fillId="4" borderId="47" xfId="0" applyNumberFormat="1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64" fontId="4" fillId="4" borderId="50" xfId="0" applyNumberFormat="1" applyFont="1" applyFill="1" applyBorder="1" applyAlignment="1">
      <alignment horizontal="center" vertical="top" wrapText="1"/>
    </xf>
    <xf numFmtId="164" fontId="1" fillId="4" borderId="64" xfId="0" applyNumberFormat="1" applyFont="1" applyFill="1" applyBorder="1" applyAlignment="1">
      <alignment horizontal="center"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64" fontId="1" fillId="4" borderId="24" xfId="0" applyNumberFormat="1" applyFont="1" applyFill="1" applyBorder="1" applyAlignment="1">
      <alignment horizontal="center" vertical="top" wrapText="1"/>
    </xf>
    <xf numFmtId="164" fontId="1" fillId="4" borderId="20" xfId="0" applyNumberFormat="1" applyFont="1" applyFill="1" applyBorder="1" applyAlignment="1">
      <alignment horizontal="center" vertical="top" wrapText="1"/>
    </xf>
    <xf numFmtId="164" fontId="1" fillId="4" borderId="16" xfId="0" applyNumberFormat="1" applyFont="1" applyFill="1" applyBorder="1" applyAlignment="1">
      <alignment horizontal="center" vertical="top" wrapText="1"/>
    </xf>
    <xf numFmtId="164" fontId="1" fillId="4" borderId="56" xfId="0" applyNumberFormat="1" applyFont="1" applyFill="1" applyBorder="1" applyAlignment="1">
      <alignment horizontal="center" vertical="top" wrapText="1"/>
    </xf>
    <xf numFmtId="164" fontId="5" fillId="4" borderId="33" xfId="0" applyNumberFormat="1" applyFont="1" applyFill="1" applyBorder="1" applyAlignment="1">
      <alignment horizontal="center" vertical="top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59" xfId="0" applyNumberFormat="1" applyFont="1" applyFill="1" applyBorder="1" applyAlignment="1">
      <alignment horizontal="center" vertical="top" wrapText="1"/>
    </xf>
    <xf numFmtId="164" fontId="5" fillId="4" borderId="28" xfId="0" applyNumberFormat="1" applyFont="1" applyFill="1" applyBorder="1" applyAlignment="1">
      <alignment horizontal="center" vertical="top" wrapText="1"/>
    </xf>
    <xf numFmtId="164" fontId="1" fillId="4" borderId="46" xfId="0" applyNumberFormat="1" applyFont="1" applyFill="1" applyBorder="1" applyAlignment="1">
      <alignment horizontal="center" vertical="top" wrapText="1"/>
    </xf>
    <xf numFmtId="164" fontId="1" fillId="4" borderId="14" xfId="0" applyNumberFormat="1" applyFont="1" applyFill="1" applyBorder="1" applyAlignment="1">
      <alignment horizontal="center" vertical="top" wrapText="1"/>
    </xf>
    <xf numFmtId="164" fontId="1" fillId="4" borderId="12" xfId="0" applyNumberFormat="1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>
      <alignment horizontal="center" vertical="top" wrapText="1"/>
    </xf>
    <xf numFmtId="164" fontId="1" fillId="4" borderId="72" xfId="0" applyNumberFormat="1" applyFont="1" applyFill="1" applyBorder="1" applyAlignment="1">
      <alignment horizontal="center" vertical="top" wrapText="1"/>
    </xf>
    <xf numFmtId="164" fontId="1" fillId="4" borderId="19" xfId="0" applyNumberFormat="1" applyFont="1" applyFill="1" applyBorder="1" applyAlignment="1">
      <alignment horizontal="center" vertical="top" wrapText="1"/>
    </xf>
    <xf numFmtId="164" fontId="1" fillId="4" borderId="69" xfId="0" applyNumberFormat="1" applyFont="1" applyFill="1" applyBorder="1" applyAlignment="1">
      <alignment horizontal="center" vertical="top" wrapText="1"/>
    </xf>
    <xf numFmtId="164" fontId="1" fillId="0" borderId="61" xfId="0" applyNumberFormat="1" applyFont="1" applyBorder="1" applyAlignment="1">
      <alignment horizontal="center" vertical="top" wrapText="1"/>
    </xf>
    <xf numFmtId="164" fontId="1" fillId="4" borderId="62" xfId="0" applyNumberFormat="1" applyFont="1" applyFill="1" applyBorder="1" applyAlignment="1">
      <alignment horizontal="center" vertical="top" wrapText="1"/>
    </xf>
    <xf numFmtId="164" fontId="2" fillId="2" borderId="14" xfId="0" applyNumberFormat="1" applyFont="1" applyFill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 wrapText="1"/>
    </xf>
    <xf numFmtId="164" fontId="2" fillId="2" borderId="11" xfId="0" applyNumberFormat="1" applyFont="1" applyFill="1" applyBorder="1" applyAlignment="1">
      <alignment horizontal="center" vertical="top" wrapText="1"/>
    </xf>
    <xf numFmtId="164" fontId="2" fillId="2" borderId="54" xfId="0" applyNumberFormat="1" applyFont="1" applyFill="1" applyBorder="1" applyAlignment="1">
      <alignment horizontal="center" vertical="top" wrapText="1"/>
    </xf>
    <xf numFmtId="164" fontId="2" fillId="8" borderId="14" xfId="0" applyNumberFormat="1" applyFont="1" applyFill="1" applyBorder="1" applyAlignment="1">
      <alignment horizontal="center" vertical="top" wrapText="1"/>
    </xf>
    <xf numFmtId="164" fontId="2" fillId="8" borderId="12" xfId="0" applyNumberFormat="1" applyFont="1" applyFill="1" applyBorder="1" applyAlignment="1">
      <alignment horizontal="center" vertical="top" wrapText="1"/>
    </xf>
    <xf numFmtId="164" fontId="2" fillId="8" borderId="11" xfId="0" applyNumberFormat="1" applyFont="1" applyFill="1" applyBorder="1" applyAlignment="1">
      <alignment horizontal="center" vertical="top" wrapText="1"/>
    </xf>
    <xf numFmtId="164" fontId="1" fillId="4" borderId="22" xfId="0" applyNumberFormat="1" applyFont="1" applyFill="1" applyBorder="1" applyAlignment="1">
      <alignment horizontal="center" vertical="top" wrapText="1"/>
    </xf>
    <xf numFmtId="164" fontId="1" fillId="4" borderId="3" xfId="0" applyNumberFormat="1" applyFont="1" applyFill="1" applyBorder="1" applyAlignment="1">
      <alignment horizontal="center" vertical="top" wrapText="1"/>
    </xf>
    <xf numFmtId="164" fontId="1" fillId="4" borderId="31" xfId="0" applyNumberFormat="1" applyFont="1" applyFill="1" applyBorder="1" applyAlignment="1">
      <alignment horizontal="center" vertical="top" wrapText="1"/>
    </xf>
    <xf numFmtId="164" fontId="1" fillId="0" borderId="53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top" wrapText="1"/>
    </xf>
    <xf numFmtId="164" fontId="1" fillId="0" borderId="57" xfId="0" applyNumberFormat="1" applyFont="1" applyFill="1" applyBorder="1" applyAlignment="1">
      <alignment horizontal="center" vertical="top" wrapText="1"/>
    </xf>
    <xf numFmtId="164" fontId="1" fillId="4" borderId="27" xfId="0" applyNumberFormat="1" applyFont="1" applyFill="1" applyBorder="1" applyAlignment="1">
      <alignment horizontal="center" vertical="top" wrapText="1"/>
    </xf>
    <xf numFmtId="164" fontId="1" fillId="4" borderId="39" xfId="0" applyNumberFormat="1" applyFont="1" applyFill="1" applyBorder="1" applyAlignment="1">
      <alignment horizontal="center" vertical="top" wrapText="1"/>
    </xf>
    <xf numFmtId="164" fontId="4" fillId="4" borderId="31" xfId="0" applyNumberFormat="1" applyFont="1" applyFill="1" applyBorder="1" applyAlignment="1">
      <alignment horizontal="center" vertical="top" wrapText="1"/>
    </xf>
    <xf numFmtId="164" fontId="1" fillId="4" borderId="36" xfId="0" applyNumberFormat="1" applyFont="1" applyFill="1" applyBorder="1" applyAlignment="1">
      <alignment horizontal="center" vertical="top" wrapText="1"/>
    </xf>
    <xf numFmtId="164" fontId="1" fillId="4" borderId="34" xfId="0" applyNumberFormat="1" applyFont="1" applyFill="1" applyBorder="1" applyAlignment="1">
      <alignment horizontal="center" vertical="top" wrapText="1"/>
    </xf>
    <xf numFmtId="164" fontId="5" fillId="4" borderId="57" xfId="0" applyNumberFormat="1" applyFont="1" applyFill="1" applyBorder="1" applyAlignment="1">
      <alignment horizontal="center" vertical="top" wrapText="1"/>
    </xf>
    <xf numFmtId="164" fontId="4" fillId="4" borderId="60" xfId="0" applyNumberFormat="1" applyFont="1" applyFill="1" applyBorder="1" applyAlignment="1">
      <alignment horizontal="center" vertical="top" wrapText="1"/>
    </xf>
    <xf numFmtId="164" fontId="4" fillId="0" borderId="64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38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horizontal="center" vertical="top" wrapText="1"/>
    </xf>
    <xf numFmtId="164" fontId="1" fillId="0" borderId="64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top" wrapText="1"/>
    </xf>
    <xf numFmtId="164" fontId="1" fillId="0" borderId="32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top" wrapText="1"/>
    </xf>
    <xf numFmtId="164" fontId="1" fillId="4" borderId="57" xfId="0" applyNumberFormat="1" applyFont="1" applyFill="1" applyBorder="1" applyAlignment="1">
      <alignment horizontal="center" vertical="top" wrapText="1"/>
    </xf>
    <xf numFmtId="164" fontId="1" fillId="4" borderId="60" xfId="0" applyNumberFormat="1" applyFont="1" applyFill="1" applyBorder="1" applyAlignment="1">
      <alignment horizontal="center" vertical="top" wrapText="1"/>
    </xf>
    <xf numFmtId="164" fontId="1" fillId="4" borderId="38" xfId="0" applyNumberFormat="1" applyFont="1" applyFill="1" applyBorder="1" applyAlignment="1">
      <alignment horizontal="center" vertical="top" wrapText="1"/>
    </xf>
    <xf numFmtId="164" fontId="2" fillId="2" borderId="72" xfId="0" applyNumberFormat="1" applyFont="1" applyFill="1" applyBorder="1" applyAlignment="1">
      <alignment horizontal="center" vertical="top" wrapText="1"/>
    </xf>
    <xf numFmtId="164" fontId="1" fillId="0" borderId="64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4" fontId="1" fillId="0" borderId="38" xfId="0" applyNumberFormat="1" applyFont="1" applyBorder="1" applyAlignment="1">
      <alignment horizontal="center" vertical="top" wrapText="1"/>
    </xf>
    <xf numFmtId="164" fontId="2" fillId="2" borderId="68" xfId="0" applyNumberFormat="1" applyFont="1" applyFill="1" applyBorder="1" applyAlignment="1">
      <alignment horizontal="center" vertical="top" wrapText="1"/>
    </xf>
    <xf numFmtId="164" fontId="1" fillId="3" borderId="38" xfId="0" applyNumberFormat="1" applyFont="1" applyFill="1" applyBorder="1" applyAlignment="1">
      <alignment horizontal="center" vertical="top" wrapText="1"/>
    </xf>
    <xf numFmtId="164" fontId="1" fillId="3" borderId="16" xfId="0" applyNumberFormat="1" applyFont="1" applyFill="1" applyBorder="1" applyAlignment="1">
      <alignment horizontal="center" vertical="top" wrapText="1"/>
    </xf>
    <xf numFmtId="164" fontId="1" fillId="3" borderId="13" xfId="0" applyNumberFormat="1" applyFont="1" applyFill="1" applyBorder="1" applyAlignment="1">
      <alignment horizontal="center" vertical="top" wrapText="1"/>
    </xf>
    <xf numFmtId="164" fontId="1" fillId="3" borderId="24" xfId="0" applyNumberFormat="1" applyFont="1" applyFill="1" applyBorder="1" applyAlignment="1">
      <alignment horizontal="center" vertical="top" wrapText="1"/>
    </xf>
    <xf numFmtId="164" fontId="1" fillId="3" borderId="60" xfId="0" applyNumberFormat="1" applyFont="1" applyFill="1" applyBorder="1" applyAlignment="1">
      <alignment horizontal="center" vertical="top" wrapText="1"/>
    </xf>
    <xf numFmtId="164" fontId="1" fillId="3" borderId="57" xfId="0" applyNumberFormat="1" applyFont="1" applyFill="1" applyBorder="1" applyAlignment="1">
      <alignment horizontal="center" vertical="top" wrapText="1"/>
    </xf>
    <xf numFmtId="164" fontId="1" fillId="3" borderId="42" xfId="0" applyNumberFormat="1" applyFont="1" applyFill="1" applyBorder="1" applyAlignment="1">
      <alignment horizontal="center" vertical="top" wrapText="1"/>
    </xf>
    <xf numFmtId="164" fontId="1" fillId="0" borderId="78" xfId="0" applyNumberFormat="1" applyFont="1" applyFill="1" applyBorder="1" applyAlignment="1">
      <alignment horizontal="center" vertical="top" wrapText="1"/>
    </xf>
    <xf numFmtId="164" fontId="5" fillId="5" borderId="45" xfId="0" applyNumberFormat="1" applyFont="1" applyFill="1" applyBorder="1" applyAlignment="1">
      <alignment horizontal="center" vertical="top" wrapText="1"/>
    </xf>
    <xf numFmtId="164" fontId="4" fillId="4" borderId="38" xfId="0" applyNumberFormat="1" applyFont="1" applyFill="1" applyBorder="1" applyAlignment="1">
      <alignment horizontal="center" vertical="top" wrapText="1"/>
    </xf>
    <xf numFmtId="164" fontId="4" fillId="4" borderId="22" xfId="0" applyNumberFormat="1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164" fontId="4" fillId="4" borderId="41" xfId="0" applyNumberFormat="1" applyFont="1" applyFill="1" applyBorder="1" applyAlignment="1">
      <alignment horizontal="center" vertical="top" wrapText="1"/>
    </xf>
    <xf numFmtId="164" fontId="4" fillId="4" borderId="57" xfId="0" applyNumberFormat="1" applyFont="1" applyFill="1" applyBorder="1" applyAlignment="1">
      <alignment horizontal="center" vertical="top" wrapText="1"/>
    </xf>
    <xf numFmtId="164" fontId="2" fillId="2" borderId="76" xfId="0" applyNumberFormat="1" applyFont="1" applyFill="1" applyBorder="1" applyAlignment="1">
      <alignment horizontal="center" vertical="top" wrapText="1"/>
    </xf>
    <xf numFmtId="164" fontId="2" fillId="8" borderId="21" xfId="0" applyNumberFormat="1" applyFont="1" applyFill="1" applyBorder="1" applyAlignment="1">
      <alignment horizontal="center" vertical="top" wrapText="1"/>
    </xf>
    <xf numFmtId="164" fontId="2" fillId="8" borderId="43" xfId="0" applyNumberFormat="1" applyFont="1" applyFill="1" applyBorder="1" applyAlignment="1">
      <alignment horizontal="center" vertical="top" wrapText="1"/>
    </xf>
    <xf numFmtId="164" fontId="2" fillId="8" borderId="19" xfId="0" applyNumberFormat="1" applyFont="1" applyFill="1" applyBorder="1" applyAlignment="1">
      <alignment horizontal="center" vertical="top" wrapText="1"/>
    </xf>
    <xf numFmtId="164" fontId="2" fillId="8" borderId="69" xfId="0" applyNumberFormat="1" applyFont="1" applyFill="1" applyBorder="1" applyAlignment="1">
      <alignment horizontal="center" vertical="top" wrapText="1"/>
    </xf>
    <xf numFmtId="164" fontId="2" fillId="7" borderId="21" xfId="0" applyNumberFormat="1" applyFont="1" applyFill="1" applyBorder="1" applyAlignment="1">
      <alignment horizontal="center" vertical="top" wrapText="1"/>
    </xf>
    <xf numFmtId="164" fontId="2" fillId="7" borderId="43" xfId="0" applyNumberFormat="1" applyFont="1" applyFill="1" applyBorder="1" applyAlignment="1">
      <alignment horizontal="center" vertical="top" wrapText="1"/>
    </xf>
    <xf numFmtId="164" fontId="2" fillId="7" borderId="19" xfId="0" applyNumberFormat="1" applyFont="1" applyFill="1" applyBorder="1" applyAlignment="1">
      <alignment horizontal="center" vertical="top" wrapText="1"/>
    </xf>
    <xf numFmtId="164" fontId="2" fillId="7" borderId="69" xfId="0" applyNumberFormat="1" applyFont="1" applyFill="1" applyBorder="1" applyAlignment="1">
      <alignment horizontal="center" vertical="top" wrapText="1"/>
    </xf>
    <xf numFmtId="164" fontId="4" fillId="0" borderId="36" xfId="0" applyNumberFormat="1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wrapText="1"/>
    </xf>
    <xf numFmtId="164" fontId="4" fillId="0" borderId="55" xfId="0" applyNumberFormat="1" applyFont="1" applyFill="1" applyBorder="1" applyAlignment="1">
      <alignment horizontal="center" vertical="top" wrapText="1"/>
    </xf>
    <xf numFmtId="164" fontId="5" fillId="7" borderId="1" xfId="0" applyNumberFormat="1" applyFont="1" applyFill="1" applyBorder="1" applyAlignment="1">
      <alignment horizontal="center" vertical="top" wrapText="1"/>
    </xf>
    <xf numFmtId="164" fontId="5" fillId="7" borderId="72" xfId="0" applyNumberFormat="1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49" fontId="4" fillId="4" borderId="113" xfId="2" applyNumberFormat="1" applyFont="1" applyFill="1" applyBorder="1" applyAlignment="1">
      <alignment horizontal="center" vertical="top" wrapText="1"/>
    </xf>
    <xf numFmtId="164" fontId="4" fillId="12" borderId="0" xfId="2" applyNumberFormat="1" applyFont="1" applyFill="1" applyBorder="1" applyAlignment="1">
      <alignment horizontal="center" vertical="top"/>
    </xf>
    <xf numFmtId="3" fontId="2" fillId="4" borderId="31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 wrapText="1"/>
    </xf>
    <xf numFmtId="164" fontId="4" fillId="4" borderId="19" xfId="0" applyNumberFormat="1" applyFont="1" applyFill="1" applyBorder="1" applyAlignment="1">
      <alignment horizontal="center" vertical="top"/>
    </xf>
    <xf numFmtId="164" fontId="4" fillId="4" borderId="56" xfId="0" applyNumberFormat="1" applyFont="1" applyFill="1" applyBorder="1" applyAlignment="1">
      <alignment horizontal="center" vertical="top"/>
    </xf>
    <xf numFmtId="164" fontId="4" fillId="4" borderId="69" xfId="0" applyNumberFormat="1" applyFont="1" applyFill="1" applyBorder="1" applyAlignment="1">
      <alignment horizontal="center" vertical="top"/>
    </xf>
    <xf numFmtId="3" fontId="4" fillId="4" borderId="47" xfId="0" applyNumberFormat="1" applyFont="1" applyFill="1" applyBorder="1" applyAlignment="1">
      <alignment horizontal="left" vertical="top" wrapText="1"/>
    </xf>
    <xf numFmtId="164" fontId="4" fillId="4" borderId="52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48" xfId="0" applyNumberFormat="1" applyFont="1" applyFill="1" applyBorder="1" applyAlignment="1">
      <alignment horizontal="center" vertical="top"/>
    </xf>
    <xf numFmtId="3" fontId="5" fillId="4" borderId="59" xfId="0" applyNumberFormat="1" applyFont="1" applyFill="1" applyBorder="1" applyAlignment="1">
      <alignment vertical="top" wrapText="1"/>
    </xf>
    <xf numFmtId="164" fontId="4" fillId="4" borderId="73" xfId="0" applyNumberFormat="1" applyFont="1" applyFill="1" applyBorder="1" applyAlignment="1">
      <alignment horizontal="center" vertical="top"/>
    </xf>
    <xf numFmtId="3" fontId="2" fillId="0" borderId="64" xfId="0" applyNumberFormat="1" applyFont="1" applyFill="1" applyBorder="1" applyAlignment="1">
      <alignment horizontal="center" vertical="top" textRotation="90" wrapText="1"/>
    </xf>
    <xf numFmtId="3" fontId="2" fillId="4" borderId="32" xfId="0" applyNumberFormat="1" applyFont="1" applyFill="1" applyBorder="1" applyAlignment="1">
      <alignment horizontal="center" vertical="top" textRotation="90" wrapText="1"/>
    </xf>
    <xf numFmtId="164" fontId="4" fillId="12" borderId="146" xfId="2" applyNumberFormat="1" applyFont="1" applyFill="1" applyBorder="1" applyAlignment="1">
      <alignment horizontal="center" vertical="top"/>
    </xf>
    <xf numFmtId="49" fontId="4" fillId="3" borderId="33" xfId="0" applyNumberFormat="1" applyFont="1" applyFill="1" applyBorder="1" applyAlignment="1">
      <alignment horizontal="center" vertical="top"/>
    </xf>
    <xf numFmtId="164" fontId="4" fillId="4" borderId="33" xfId="0" applyNumberFormat="1" applyFont="1" applyFill="1" applyBorder="1" applyAlignment="1">
      <alignment horizontal="center" vertical="top"/>
    </xf>
    <xf numFmtId="164" fontId="2" fillId="4" borderId="37" xfId="0" applyNumberFormat="1" applyFont="1" applyFill="1" applyBorder="1" applyAlignment="1">
      <alignment horizontal="center" vertical="top"/>
    </xf>
    <xf numFmtId="164" fontId="2" fillId="4" borderId="53" xfId="0" applyNumberFormat="1" applyFont="1" applyFill="1" applyBorder="1" applyAlignment="1">
      <alignment vertical="top"/>
    </xf>
    <xf numFmtId="3" fontId="1" fillId="0" borderId="16" xfId="0" applyNumberFormat="1" applyFont="1" applyBorder="1" applyAlignment="1">
      <alignment horizontal="center" vertical="top"/>
    </xf>
    <xf numFmtId="164" fontId="1" fillId="4" borderId="30" xfId="0" applyNumberFormat="1" applyFont="1" applyFill="1" applyBorder="1" applyAlignment="1">
      <alignment horizontal="center" vertical="top"/>
    </xf>
    <xf numFmtId="3" fontId="1" fillId="4" borderId="29" xfId="0" applyNumberFormat="1" applyFont="1" applyFill="1" applyBorder="1" applyAlignment="1">
      <alignment horizontal="left" vertical="top" wrapText="1"/>
    </xf>
    <xf numFmtId="3" fontId="2" fillId="0" borderId="31" xfId="0" applyNumberFormat="1" applyFont="1" applyFill="1" applyBorder="1" applyAlignment="1">
      <alignment horizontal="center" vertical="top" wrapText="1"/>
    </xf>
    <xf numFmtId="3" fontId="2" fillId="4" borderId="39" xfId="0" applyNumberFormat="1" applyFont="1" applyFill="1" applyBorder="1" applyAlignment="1">
      <alignment horizontal="center" vertical="top" wrapText="1"/>
    </xf>
    <xf numFmtId="165" fontId="4" fillId="4" borderId="0" xfId="0" applyNumberFormat="1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3" fontId="5" fillId="4" borderId="31" xfId="0" applyNumberFormat="1" applyFont="1" applyFill="1" applyBorder="1" applyAlignment="1">
      <alignment horizontal="center" vertical="top" wrapText="1"/>
    </xf>
    <xf numFmtId="164" fontId="4" fillId="12" borderId="83" xfId="2" applyNumberFormat="1" applyFont="1" applyFill="1" applyBorder="1" applyAlignment="1">
      <alignment horizontal="center" vertical="top"/>
    </xf>
    <xf numFmtId="164" fontId="4" fillId="12" borderId="78" xfId="2" applyNumberFormat="1" applyFont="1" applyFill="1" applyBorder="1" applyAlignment="1">
      <alignment horizontal="center" vertical="top"/>
    </xf>
    <xf numFmtId="164" fontId="4" fillId="12" borderId="3" xfId="2" applyNumberFormat="1" applyFont="1" applyFill="1" applyBorder="1" applyAlignment="1">
      <alignment horizontal="center" vertical="top"/>
    </xf>
    <xf numFmtId="164" fontId="4" fillId="12" borderId="79" xfId="2" applyNumberFormat="1" applyFont="1" applyFill="1" applyBorder="1" applyAlignment="1">
      <alignment horizontal="center" vertical="top"/>
    </xf>
    <xf numFmtId="164" fontId="4" fillId="12" borderId="50" xfId="2" applyNumberFormat="1" applyFont="1" applyFill="1" applyBorder="1" applyAlignment="1">
      <alignment horizontal="center" vertical="top"/>
    </xf>
    <xf numFmtId="3" fontId="5" fillId="0" borderId="67" xfId="0" applyNumberFormat="1" applyFont="1" applyBorder="1" applyAlignment="1">
      <alignment horizontal="center" vertical="top" wrapText="1"/>
    </xf>
    <xf numFmtId="49" fontId="4" fillId="4" borderId="64" xfId="0" applyNumberFormat="1" applyFont="1" applyFill="1" applyBorder="1" applyAlignment="1">
      <alignment horizontal="center" vertical="top" wrapText="1"/>
    </xf>
    <xf numFmtId="3" fontId="2" fillId="4" borderId="3" xfId="0" applyNumberFormat="1" applyFont="1" applyFill="1" applyBorder="1" applyAlignment="1">
      <alignment horizontal="center" vertical="top" wrapText="1"/>
    </xf>
    <xf numFmtId="3" fontId="1" fillId="4" borderId="35" xfId="0" applyNumberFormat="1" applyFont="1" applyFill="1" applyBorder="1" applyAlignment="1">
      <alignment horizontal="left" vertical="top" wrapText="1"/>
    </xf>
    <xf numFmtId="49" fontId="4" fillId="15" borderId="101" xfId="2" applyNumberFormat="1" applyFont="1" applyFill="1" applyBorder="1" applyAlignment="1">
      <alignment horizontal="center" vertical="top"/>
    </xf>
    <xf numFmtId="164" fontId="4" fillId="15" borderId="27" xfId="2" applyNumberFormat="1" applyFont="1" applyFill="1" applyBorder="1" applyAlignment="1">
      <alignment horizontal="center" vertical="top" wrapText="1"/>
    </xf>
    <xf numFmtId="49" fontId="4" fillId="4" borderId="13" xfId="0" applyNumberFormat="1" applyFont="1" applyFill="1" applyBorder="1" applyAlignment="1">
      <alignment horizontal="center" vertical="top" wrapText="1"/>
    </xf>
    <xf numFmtId="3" fontId="1" fillId="4" borderId="137" xfId="0" applyNumberFormat="1" applyFont="1" applyFill="1" applyBorder="1" applyAlignment="1">
      <alignment horizontal="center" vertical="top"/>
    </xf>
    <xf numFmtId="3" fontId="1" fillId="4" borderId="138" xfId="0" applyNumberFormat="1" applyFont="1" applyFill="1" applyBorder="1" applyAlignment="1">
      <alignment horizontal="center" vertical="top"/>
    </xf>
    <xf numFmtId="3" fontId="4" fillId="4" borderId="33" xfId="0" applyNumberFormat="1" applyFont="1" applyFill="1" applyBorder="1" applyAlignment="1">
      <alignment horizontal="center" vertical="top" wrapText="1"/>
    </xf>
    <xf numFmtId="3" fontId="4" fillId="4" borderId="70" xfId="0" applyNumberFormat="1" applyFont="1" applyFill="1" applyBorder="1" applyAlignment="1">
      <alignment horizontal="center" vertical="top" wrapText="1"/>
    </xf>
    <xf numFmtId="164" fontId="1" fillId="4" borderId="142" xfId="0" applyNumberFormat="1" applyFont="1" applyFill="1" applyBorder="1" applyAlignment="1">
      <alignment vertical="top"/>
    </xf>
    <xf numFmtId="164" fontId="1" fillId="4" borderId="0" xfId="0" applyNumberFormat="1" applyFont="1" applyFill="1" applyBorder="1" applyAlignment="1">
      <alignment vertical="top"/>
    </xf>
    <xf numFmtId="3" fontId="1" fillId="4" borderId="147" xfId="0" applyNumberFormat="1" applyFont="1" applyFill="1" applyBorder="1" applyAlignment="1">
      <alignment horizontal="center" vertical="top"/>
    </xf>
    <xf numFmtId="3" fontId="1" fillId="0" borderId="21" xfId="0" applyNumberFormat="1" applyFont="1" applyFill="1" applyBorder="1" applyAlignment="1">
      <alignment horizontal="center" vertical="top" wrapText="1"/>
    </xf>
    <xf numFmtId="165" fontId="4" fillId="4" borderId="61" xfId="0" applyNumberFormat="1" applyFont="1" applyFill="1" applyBorder="1" applyAlignment="1">
      <alignment horizontal="center" vertical="top" wrapText="1"/>
    </xf>
    <xf numFmtId="165" fontId="4" fillId="4" borderId="17" xfId="0" applyNumberFormat="1" applyFont="1" applyFill="1" applyBorder="1" applyAlignment="1">
      <alignment horizontal="center" vertical="top" wrapText="1"/>
    </xf>
    <xf numFmtId="49" fontId="4" fillId="13" borderId="149" xfId="2" applyNumberFormat="1" applyFont="1" applyFill="1" applyBorder="1" applyAlignment="1">
      <alignment horizontal="center" vertical="top" wrapText="1"/>
    </xf>
    <xf numFmtId="164" fontId="4" fillId="4" borderId="150" xfId="2" applyNumberFormat="1" applyFont="1" applyFill="1" applyBorder="1" applyAlignment="1">
      <alignment horizontal="center" vertical="top"/>
    </xf>
    <xf numFmtId="164" fontId="4" fillId="13" borderId="20" xfId="2" applyNumberFormat="1" applyFont="1" applyFill="1" applyBorder="1" applyAlignment="1">
      <alignment horizontal="center" vertical="top"/>
    </xf>
    <xf numFmtId="164" fontId="4" fillId="13" borderId="75" xfId="2" applyNumberFormat="1" applyFont="1" applyFill="1" applyBorder="1" applyAlignment="1">
      <alignment horizontal="center" vertical="top"/>
    </xf>
    <xf numFmtId="164" fontId="4" fillId="13" borderId="43" xfId="2" applyNumberFormat="1" applyFont="1" applyFill="1" applyBorder="1" applyAlignment="1">
      <alignment horizontal="center" vertical="top"/>
    </xf>
    <xf numFmtId="3" fontId="4" fillId="4" borderId="26" xfId="0" applyNumberFormat="1" applyFont="1" applyFill="1" applyBorder="1" applyAlignment="1">
      <alignment horizontal="center" vertical="top" wrapText="1"/>
    </xf>
    <xf numFmtId="49" fontId="1" fillId="4" borderId="59" xfId="0" applyNumberFormat="1" applyFont="1" applyFill="1" applyBorder="1" applyAlignment="1">
      <alignment horizontal="center" vertical="top" wrapText="1"/>
    </xf>
    <xf numFmtId="49" fontId="1" fillId="4" borderId="28" xfId="0" applyNumberFormat="1" applyFont="1" applyFill="1" applyBorder="1" applyAlignment="1">
      <alignment horizontal="center" vertical="top" wrapText="1"/>
    </xf>
    <xf numFmtId="164" fontId="1" fillId="4" borderId="66" xfId="0" applyNumberFormat="1" applyFont="1" applyFill="1" applyBorder="1" applyAlignment="1">
      <alignment horizontal="center" vertical="top"/>
    </xf>
    <xf numFmtId="164" fontId="1" fillId="4" borderId="33" xfId="0" applyNumberFormat="1" applyFont="1" applyFill="1" applyBorder="1" applyAlignment="1">
      <alignment horizontal="center" vertical="top"/>
    </xf>
    <xf numFmtId="0" fontId="1" fillId="0" borderId="61" xfId="0" applyFont="1" applyFill="1" applyBorder="1" applyAlignment="1">
      <alignment horizontal="center" vertical="top" wrapText="1"/>
    </xf>
    <xf numFmtId="164" fontId="1" fillId="4" borderId="61" xfId="0" applyNumberFormat="1" applyFont="1" applyFill="1" applyBorder="1" applyAlignment="1">
      <alignment horizontal="center" vertical="top"/>
    </xf>
    <xf numFmtId="164" fontId="1" fillId="3" borderId="52" xfId="0" applyNumberFormat="1" applyFont="1" applyFill="1" applyBorder="1" applyAlignment="1">
      <alignment horizontal="center" vertical="top"/>
    </xf>
    <xf numFmtId="3" fontId="1" fillId="4" borderId="40" xfId="0" applyNumberFormat="1" applyFont="1" applyFill="1" applyBorder="1" applyAlignment="1">
      <alignment horizontal="center" vertical="top" wrapText="1"/>
    </xf>
    <xf numFmtId="164" fontId="4" fillId="12" borderId="77" xfId="2" applyNumberFormat="1" applyFont="1" applyFill="1" applyBorder="1" applyAlignment="1">
      <alignment horizontal="center" vertical="top"/>
    </xf>
    <xf numFmtId="164" fontId="4" fillId="12" borderId="26" xfId="2" applyNumberFormat="1" applyFont="1" applyFill="1" applyBorder="1" applyAlignment="1">
      <alignment horizontal="center" vertical="top"/>
    </xf>
    <xf numFmtId="164" fontId="2" fillId="4" borderId="51" xfId="0" applyNumberFormat="1" applyFont="1" applyFill="1" applyBorder="1" applyAlignment="1">
      <alignment vertical="top"/>
    </xf>
    <xf numFmtId="49" fontId="4" fillId="16" borderId="90" xfId="2" applyNumberFormat="1" applyFont="1" applyFill="1" applyBorder="1" applyAlignment="1">
      <alignment horizontal="center" vertical="top"/>
    </xf>
    <xf numFmtId="49" fontId="4" fillId="15" borderId="90" xfId="2" applyNumberFormat="1" applyFont="1" applyFill="1" applyBorder="1" applyAlignment="1">
      <alignment horizontal="center" vertical="top"/>
    </xf>
    <xf numFmtId="49" fontId="4" fillId="0" borderId="99" xfId="2" applyNumberFormat="1" applyFont="1" applyFill="1" applyBorder="1" applyAlignment="1">
      <alignment horizontal="center" vertical="top"/>
    </xf>
    <xf numFmtId="49" fontId="4" fillId="0" borderId="90" xfId="2" applyNumberFormat="1" applyFont="1" applyFill="1" applyBorder="1" applyAlignment="1">
      <alignment horizontal="center" vertical="top"/>
    </xf>
    <xf numFmtId="3" fontId="4" fillId="4" borderId="31" xfId="0" applyNumberFormat="1" applyFont="1" applyFill="1" applyBorder="1" applyAlignment="1">
      <alignment horizontal="center" vertical="top" wrapText="1"/>
    </xf>
    <xf numFmtId="3" fontId="4" fillId="4" borderId="18" xfId="0" quotePrefix="1" applyNumberFormat="1" applyFont="1" applyFill="1" applyBorder="1" applyAlignment="1">
      <alignment horizontal="center" vertical="top" wrapText="1"/>
    </xf>
    <xf numFmtId="3" fontId="4" fillId="4" borderId="32" xfId="0" applyNumberFormat="1" applyFont="1" applyFill="1" applyBorder="1" applyAlignment="1">
      <alignment vertical="top" wrapText="1"/>
    </xf>
    <xf numFmtId="3" fontId="5" fillId="4" borderId="68" xfId="0" applyNumberFormat="1" applyFont="1" applyFill="1" applyBorder="1" applyAlignment="1">
      <alignment vertical="top" wrapText="1"/>
    </xf>
    <xf numFmtId="3" fontId="5" fillId="4" borderId="33" xfId="0" applyNumberFormat="1" applyFont="1" applyFill="1" applyBorder="1" applyAlignment="1">
      <alignment horizontal="center" vertical="top" wrapText="1"/>
    </xf>
    <xf numFmtId="3" fontId="4" fillId="4" borderId="6" xfId="0" applyNumberFormat="1" applyFont="1" applyFill="1" applyBorder="1" applyAlignment="1">
      <alignment vertical="top" wrapText="1"/>
    </xf>
    <xf numFmtId="164" fontId="4" fillId="4" borderId="36" xfId="0" applyNumberFormat="1" applyFont="1" applyFill="1" applyBorder="1" applyAlignment="1">
      <alignment horizontal="center" vertical="top" wrapText="1"/>
    </xf>
    <xf numFmtId="3" fontId="4" fillId="0" borderId="26" xfId="0" applyNumberFormat="1" applyFont="1" applyFill="1" applyBorder="1" applyAlignment="1">
      <alignment horizontal="center" vertical="top"/>
    </xf>
    <xf numFmtId="3" fontId="1" fillId="4" borderId="37" xfId="0" applyNumberFormat="1" applyFont="1" applyFill="1" applyBorder="1" applyAlignment="1">
      <alignment horizontal="left" vertical="top" wrapText="1"/>
    </xf>
    <xf numFmtId="167" fontId="4" fillId="9" borderId="116" xfId="2" applyNumberFormat="1" applyFont="1" applyFill="1" applyBorder="1" applyAlignment="1">
      <alignment horizontal="center" vertical="top" wrapText="1"/>
    </xf>
    <xf numFmtId="167" fontId="4" fillId="9" borderId="16" xfId="2" applyNumberFormat="1" applyFont="1" applyFill="1" applyBorder="1" applyAlignment="1">
      <alignment horizontal="center" vertical="top" wrapText="1"/>
    </xf>
    <xf numFmtId="167" fontId="4" fillId="9" borderId="117" xfId="2" applyNumberFormat="1" applyFont="1" applyFill="1" applyBorder="1" applyAlignment="1">
      <alignment horizontal="center" vertical="top" wrapText="1"/>
    </xf>
    <xf numFmtId="167" fontId="4" fillId="9" borderId="96" xfId="2" applyNumberFormat="1" applyFont="1" applyFill="1" applyBorder="1" applyAlignment="1">
      <alignment horizontal="center" vertical="top" wrapText="1"/>
    </xf>
    <xf numFmtId="167" fontId="4" fillId="9" borderId="62" xfId="2" applyNumberFormat="1" applyFont="1" applyFill="1" applyBorder="1" applyAlignment="1">
      <alignment horizontal="center" vertical="top" wrapText="1"/>
    </xf>
    <xf numFmtId="167" fontId="4" fillId="9" borderId="108" xfId="2" applyNumberFormat="1" applyFont="1" applyFill="1" applyBorder="1" applyAlignment="1">
      <alignment horizontal="center" vertical="top" wrapText="1"/>
    </xf>
    <xf numFmtId="167" fontId="4" fillId="9" borderId="91" xfId="2" applyNumberFormat="1" applyFont="1" applyFill="1" applyBorder="1" applyAlignment="1">
      <alignment horizontal="center" vertical="top" wrapText="1"/>
    </xf>
    <xf numFmtId="167" fontId="4" fillId="9" borderId="17" xfId="2" applyNumberFormat="1" applyFont="1" applyFill="1" applyBorder="1" applyAlignment="1">
      <alignment horizontal="center" vertical="top" wrapText="1"/>
    </xf>
    <xf numFmtId="167" fontId="4" fillId="9" borderId="89" xfId="2" applyNumberFormat="1" applyFont="1" applyFill="1" applyBorder="1" applyAlignment="1">
      <alignment horizontal="center" vertical="top" wrapText="1"/>
    </xf>
    <xf numFmtId="167" fontId="4" fillId="9" borderId="91" xfId="2" applyNumberFormat="1" applyFont="1" applyFill="1" applyBorder="1" applyAlignment="1">
      <alignment horizontal="center" vertical="top"/>
    </xf>
    <xf numFmtId="167" fontId="4" fillId="9" borderId="113" xfId="2" applyNumberFormat="1" applyFont="1" applyFill="1" applyBorder="1" applyAlignment="1">
      <alignment horizontal="center" vertical="top"/>
    </xf>
    <xf numFmtId="167" fontId="4" fillId="9" borderId="89" xfId="2" applyNumberFormat="1" applyFont="1" applyFill="1" applyBorder="1" applyAlignment="1">
      <alignment horizontal="center" vertical="top"/>
    </xf>
    <xf numFmtId="164" fontId="4" fillId="4" borderId="7" xfId="2" applyNumberFormat="1" applyFont="1" applyFill="1" applyBorder="1" applyAlignment="1">
      <alignment horizontal="center"/>
    </xf>
    <xf numFmtId="167" fontId="4" fillId="9" borderId="94" xfId="2" applyNumberFormat="1" applyFont="1" applyFill="1" applyBorder="1" applyAlignment="1">
      <alignment horizontal="center" vertical="top"/>
    </xf>
    <xf numFmtId="167" fontId="4" fillId="9" borderId="105" xfId="2" applyNumberFormat="1" applyFont="1" applyFill="1" applyBorder="1" applyAlignment="1">
      <alignment horizontal="center" vertical="top"/>
    </xf>
    <xf numFmtId="167" fontId="4" fillId="9" borderId="92" xfId="2" applyNumberFormat="1" applyFont="1" applyFill="1" applyBorder="1" applyAlignment="1">
      <alignment horizontal="center" vertical="top"/>
    </xf>
    <xf numFmtId="164" fontId="4" fillId="4" borderId="93" xfId="2" applyNumberFormat="1" applyFont="1" applyFill="1" applyBorder="1" applyAlignment="1">
      <alignment horizontal="center"/>
    </xf>
    <xf numFmtId="166" fontId="4" fillId="9" borderId="120" xfId="2" applyFont="1" applyFill="1" applyBorder="1" applyAlignment="1">
      <alignment vertical="center" wrapText="1"/>
    </xf>
    <xf numFmtId="167" fontId="4" fillId="9" borderId="145" xfId="2" applyNumberFormat="1" applyFont="1" applyFill="1" applyBorder="1" applyAlignment="1">
      <alignment horizontal="center" vertical="top" wrapText="1"/>
    </xf>
    <xf numFmtId="167" fontId="4" fillId="9" borderId="16" xfId="2" applyNumberFormat="1" applyFont="1" applyFill="1" applyBorder="1" applyAlignment="1">
      <alignment horizontal="center" vertical="top"/>
    </xf>
    <xf numFmtId="167" fontId="4" fillId="9" borderId="117" xfId="2" applyNumberFormat="1" applyFont="1" applyFill="1" applyBorder="1" applyAlignment="1">
      <alignment horizontal="center" vertical="top"/>
    </xf>
    <xf numFmtId="164" fontId="4" fillId="4" borderId="121" xfId="2" applyNumberFormat="1" applyFont="1" applyFill="1" applyBorder="1" applyAlignment="1">
      <alignment horizontal="center"/>
    </xf>
    <xf numFmtId="168" fontId="4" fillId="9" borderId="126" xfId="2" applyNumberFormat="1" applyFont="1" applyFill="1" applyBorder="1" applyAlignment="1">
      <alignment vertical="top" wrapText="1"/>
    </xf>
    <xf numFmtId="166" fontId="16" fillId="9" borderId="84" xfId="2" applyFont="1" applyFill="1" applyBorder="1" applyAlignment="1">
      <alignment horizontal="center" vertical="top"/>
    </xf>
    <xf numFmtId="167" fontId="4" fillId="9" borderId="126" xfId="2" applyNumberFormat="1" applyFont="1" applyFill="1" applyBorder="1" applyAlignment="1">
      <alignment horizontal="center" vertical="top"/>
    </xf>
    <xf numFmtId="167" fontId="4" fillId="9" borderId="86" xfId="2" applyNumberFormat="1" applyFont="1" applyFill="1" applyBorder="1" applyAlignment="1">
      <alignment horizontal="center" vertical="top"/>
    </xf>
    <xf numFmtId="3" fontId="4" fillId="4" borderId="127" xfId="2" applyNumberFormat="1" applyFont="1" applyFill="1" applyBorder="1" applyAlignment="1">
      <alignment horizontal="center" vertical="top"/>
    </xf>
    <xf numFmtId="164" fontId="4" fillId="4" borderId="149" xfId="2" applyNumberFormat="1" applyFont="1" applyFill="1" applyBorder="1" applyAlignment="1"/>
    <xf numFmtId="164" fontId="4" fillId="4" borderId="151" xfId="2" applyNumberFormat="1" applyFont="1" applyFill="1" applyBorder="1" applyAlignment="1"/>
    <xf numFmtId="164" fontId="4" fillId="4" borderId="149" xfId="2" applyNumberFormat="1" applyFont="1" applyFill="1" applyBorder="1" applyAlignment="1">
      <alignment horizontal="center"/>
    </xf>
    <xf numFmtId="164" fontId="4" fillId="4" borderId="152" xfId="2" applyNumberFormat="1" applyFont="1" applyFill="1" applyBorder="1" applyAlignment="1">
      <alignment horizontal="center"/>
    </xf>
    <xf numFmtId="164" fontId="4" fillId="4" borderId="151" xfId="2" applyNumberFormat="1" applyFont="1" applyFill="1" applyBorder="1" applyAlignment="1">
      <alignment horizontal="center"/>
    </xf>
    <xf numFmtId="168" fontId="4" fillId="9" borderId="109" xfId="2" applyNumberFormat="1" applyFont="1" applyFill="1" applyBorder="1" applyAlignment="1">
      <alignment vertical="top" wrapText="1"/>
    </xf>
    <xf numFmtId="166" fontId="4" fillId="9" borderId="94" xfId="2" applyFont="1" applyFill="1" applyBorder="1" applyAlignment="1">
      <alignment horizontal="center" vertical="top"/>
    </xf>
    <xf numFmtId="167" fontId="4" fillId="9" borderId="109" xfId="2" applyNumberFormat="1" applyFont="1" applyFill="1" applyBorder="1" applyAlignment="1">
      <alignment horizontal="center" vertical="top"/>
    </xf>
    <xf numFmtId="167" fontId="4" fillId="9" borderId="81" xfId="2" applyNumberFormat="1" applyFont="1" applyFill="1" applyBorder="1" applyAlignment="1">
      <alignment vertical="top" wrapText="1"/>
    </xf>
    <xf numFmtId="167" fontId="4" fillId="9" borderId="82" xfId="2" applyNumberFormat="1" applyFont="1" applyFill="1" applyBorder="1" applyAlignment="1">
      <alignment horizontal="center" vertical="top" wrapText="1"/>
    </xf>
    <xf numFmtId="167" fontId="4" fillId="9" borderId="81" xfId="2" applyNumberFormat="1" applyFont="1" applyFill="1" applyBorder="1" applyAlignment="1">
      <alignment horizontal="center" vertical="top" wrapText="1"/>
    </xf>
    <xf numFmtId="167" fontId="4" fillId="9" borderId="88" xfId="2" applyNumberFormat="1" applyFont="1" applyFill="1" applyBorder="1" applyAlignment="1">
      <alignment horizontal="center" vertical="top" wrapText="1"/>
    </xf>
    <xf numFmtId="164" fontId="4" fillId="4" borderId="85" xfId="2" applyNumberFormat="1" applyFont="1" applyFill="1" applyBorder="1" applyAlignment="1">
      <alignment horizontal="center"/>
    </xf>
    <xf numFmtId="167" fontId="4" fillId="9" borderId="110" xfId="2" applyNumberFormat="1" applyFont="1" applyFill="1" applyBorder="1" applyAlignment="1">
      <alignment vertical="top" wrapText="1"/>
    </xf>
    <xf numFmtId="167" fontId="4" fillId="9" borderId="84" xfId="2" applyNumberFormat="1" applyFont="1" applyFill="1" applyBorder="1" applyAlignment="1">
      <alignment horizontal="center" vertical="top" wrapText="1"/>
    </xf>
    <xf numFmtId="167" fontId="4" fillId="9" borderId="126" xfId="2" applyNumberFormat="1" applyFont="1" applyFill="1" applyBorder="1" applyAlignment="1">
      <alignment horizontal="center" vertical="top" wrapText="1"/>
    </xf>
    <xf numFmtId="167" fontId="4" fillId="9" borderId="86" xfId="2" applyNumberFormat="1" applyFont="1" applyFill="1" applyBorder="1" applyAlignment="1">
      <alignment horizontal="center" vertical="top" wrapText="1"/>
    </xf>
    <xf numFmtId="164" fontId="4" fillId="9" borderId="116" xfId="2" applyNumberFormat="1" applyFont="1" applyFill="1" applyBorder="1" applyAlignment="1"/>
    <xf numFmtId="167" fontId="4" fillId="9" borderId="114" xfId="2" applyNumberFormat="1" applyFont="1" applyFill="1" applyBorder="1" applyAlignment="1">
      <alignment horizontal="center" vertical="top" wrapText="1"/>
    </xf>
    <xf numFmtId="164" fontId="4" fillId="9" borderId="91" xfId="2" applyNumberFormat="1" applyFont="1" applyFill="1" applyBorder="1" applyAlignment="1"/>
    <xf numFmtId="167" fontId="4" fillId="9" borderId="113" xfId="2" applyNumberFormat="1" applyFont="1" applyFill="1" applyBorder="1" applyAlignment="1">
      <alignment horizontal="center" vertical="top" wrapText="1"/>
    </xf>
    <xf numFmtId="164" fontId="4" fillId="9" borderId="111" xfId="2" applyNumberFormat="1" applyFont="1" applyFill="1" applyBorder="1" applyAlignment="1">
      <alignment wrapText="1"/>
    </xf>
    <xf numFmtId="164" fontId="4" fillId="9" borderId="107" xfId="2" applyNumberFormat="1" applyFont="1" applyFill="1" applyBorder="1" applyAlignment="1"/>
    <xf numFmtId="167" fontId="4" fillId="9" borderId="111" xfId="2" applyNumberFormat="1" applyFont="1" applyFill="1" applyBorder="1" applyAlignment="1">
      <alignment horizontal="center" vertical="top" wrapText="1"/>
    </xf>
    <xf numFmtId="167" fontId="4" fillId="9" borderId="106" xfId="2" applyNumberFormat="1" applyFont="1" applyFill="1" applyBorder="1" applyAlignment="1">
      <alignment horizontal="center" vertical="top" wrapText="1"/>
    </xf>
    <xf numFmtId="167" fontId="4" fillId="9" borderId="107" xfId="2" applyNumberFormat="1" applyFont="1" applyFill="1" applyBorder="1" applyAlignment="1">
      <alignment horizontal="center" vertical="top" wrapText="1"/>
    </xf>
    <xf numFmtId="164" fontId="4" fillId="4" borderId="37" xfId="0" applyNumberFormat="1" applyFont="1" applyFill="1" applyBorder="1" applyAlignment="1">
      <alignment horizontal="center" vertical="top" wrapText="1"/>
    </xf>
    <xf numFmtId="164" fontId="4" fillId="4" borderId="27" xfId="0" applyNumberFormat="1" applyFont="1" applyFill="1" applyBorder="1" applyAlignment="1">
      <alignment horizontal="center" vertical="top" wrapText="1"/>
    </xf>
    <xf numFmtId="164" fontId="1" fillId="0" borderId="36" xfId="0" applyNumberFormat="1" applyFont="1" applyBorder="1" applyAlignment="1">
      <alignment vertical="top" wrapText="1"/>
    </xf>
    <xf numFmtId="49" fontId="1" fillId="4" borderId="17" xfId="0" applyNumberFormat="1" applyFont="1" applyFill="1" applyBorder="1" applyAlignment="1">
      <alignment horizontal="center" vertical="top" wrapText="1"/>
    </xf>
    <xf numFmtId="49" fontId="1" fillId="4" borderId="18" xfId="0" applyNumberFormat="1" applyFont="1" applyFill="1" applyBorder="1" applyAlignment="1">
      <alignment horizontal="center" vertical="top" wrapText="1"/>
    </xf>
    <xf numFmtId="49" fontId="1" fillId="4" borderId="7" xfId="0" applyNumberFormat="1" applyFont="1" applyFill="1" applyBorder="1" applyAlignment="1">
      <alignment horizontal="center" vertical="top" wrapText="1"/>
    </xf>
    <xf numFmtId="3" fontId="1" fillId="4" borderId="5" xfId="0" applyNumberFormat="1" applyFont="1" applyFill="1" applyBorder="1" applyAlignment="1">
      <alignment horizontal="center" vertical="top" wrapText="1"/>
    </xf>
    <xf numFmtId="167" fontId="4" fillId="11" borderId="62" xfId="2" applyNumberFormat="1" applyFont="1" applyFill="1" applyBorder="1" applyAlignment="1">
      <alignment horizontal="center" vertical="top"/>
    </xf>
    <xf numFmtId="167" fontId="4" fillId="11" borderId="108" xfId="2" applyNumberFormat="1" applyFont="1" applyFill="1" applyBorder="1" applyAlignment="1">
      <alignment horizontal="center" vertical="top"/>
    </xf>
    <xf numFmtId="167" fontId="4" fillId="11" borderId="0" xfId="2" applyNumberFormat="1" applyFont="1" applyFill="1" applyBorder="1" applyAlignment="1">
      <alignment horizontal="left" vertical="top" wrapText="1"/>
    </xf>
    <xf numFmtId="167" fontId="4" fillId="11" borderId="104" xfId="2" applyNumberFormat="1" applyFont="1" applyFill="1" applyBorder="1" applyAlignment="1">
      <alignment horizontal="center" vertical="top"/>
    </xf>
    <xf numFmtId="167" fontId="4" fillId="11" borderId="17" xfId="2" applyNumberFormat="1" applyFont="1" applyFill="1" applyBorder="1" applyAlignment="1">
      <alignment horizontal="center" vertical="top"/>
    </xf>
    <xf numFmtId="167" fontId="4" fillId="11" borderId="89" xfId="2" applyNumberFormat="1" applyFont="1" applyFill="1" applyBorder="1" applyAlignment="1">
      <alignment horizontal="center" vertical="top"/>
    </xf>
    <xf numFmtId="164" fontId="4" fillId="4" borderId="131" xfId="2" applyNumberFormat="1" applyFont="1" applyFill="1" applyBorder="1" applyAlignment="1"/>
    <xf numFmtId="164" fontId="4" fillId="4" borderId="132" xfId="2" applyNumberFormat="1" applyFont="1" applyFill="1" applyBorder="1" applyAlignment="1"/>
    <xf numFmtId="164" fontId="4" fillId="4" borderId="95" xfId="2" applyNumberFormat="1" applyFont="1" applyFill="1" applyBorder="1" applyAlignment="1"/>
    <xf numFmtId="164" fontId="4" fillId="4" borderId="108" xfId="2" applyNumberFormat="1" applyFont="1" applyFill="1" applyBorder="1" applyAlignment="1"/>
    <xf numFmtId="167" fontId="4" fillId="9" borderId="0" xfId="2" applyNumberFormat="1" applyFont="1" applyFill="1" applyBorder="1" applyAlignment="1">
      <alignment vertical="top" wrapText="1"/>
    </xf>
    <xf numFmtId="167" fontId="4" fillId="9" borderId="104" xfId="2" applyNumberFormat="1" applyFont="1" applyFill="1" applyBorder="1" applyAlignment="1">
      <alignment horizontal="center" vertical="top"/>
    </xf>
    <xf numFmtId="167" fontId="4" fillId="9" borderId="34" xfId="2" applyNumberFormat="1" applyFont="1" applyFill="1" applyBorder="1" applyAlignment="1">
      <alignment horizontal="left" vertical="top" wrapText="1"/>
    </xf>
    <xf numFmtId="167" fontId="4" fillId="9" borderId="129" xfId="2" applyNumberFormat="1" applyFont="1" applyFill="1" applyBorder="1" applyAlignment="1">
      <alignment horizontal="center" vertical="top"/>
    </xf>
    <xf numFmtId="167" fontId="4" fillId="9" borderId="65" xfId="2" applyNumberFormat="1" applyFont="1" applyFill="1" applyBorder="1" applyAlignment="1">
      <alignment horizontal="center" vertical="top"/>
    </xf>
    <xf numFmtId="167" fontId="4" fillId="9" borderId="130" xfId="2" applyNumberFormat="1" applyFont="1" applyFill="1" applyBorder="1" applyAlignment="1">
      <alignment horizontal="center" vertical="top"/>
    </xf>
    <xf numFmtId="164" fontId="4" fillId="4" borderId="26" xfId="2" applyNumberFormat="1" applyFont="1" applyFill="1" applyBorder="1" applyAlignment="1"/>
    <xf numFmtId="167" fontId="4" fillId="9" borderId="125" xfId="2" applyNumberFormat="1" applyFont="1" applyFill="1" applyBorder="1" applyAlignment="1">
      <alignment horizontal="left" vertical="top" wrapText="1"/>
    </xf>
    <xf numFmtId="167" fontId="4" fillId="9" borderId="124" xfId="2" applyNumberFormat="1" applyFont="1" applyFill="1" applyBorder="1" applyAlignment="1">
      <alignment horizontal="center" vertical="top"/>
    </xf>
    <xf numFmtId="3" fontId="4" fillId="11" borderId="93" xfId="2" applyNumberFormat="1" applyFont="1" applyFill="1" applyBorder="1" applyAlignment="1">
      <alignment horizontal="center" vertical="top"/>
    </xf>
    <xf numFmtId="167" fontId="4" fillId="9" borderId="83" xfId="2" applyNumberFormat="1" applyFont="1" applyFill="1" applyBorder="1" applyAlignment="1">
      <alignment horizontal="center" vertical="top"/>
    </xf>
    <xf numFmtId="167" fontId="4" fillId="9" borderId="110" xfId="2" applyNumberFormat="1" applyFont="1" applyFill="1" applyBorder="1" applyAlignment="1">
      <alignment horizontal="center" vertical="top"/>
    </xf>
    <xf numFmtId="164" fontId="4" fillId="4" borderId="127" xfId="2" applyNumberFormat="1" applyFont="1" applyFill="1" applyBorder="1" applyAlignment="1"/>
    <xf numFmtId="167" fontId="4" fillId="9" borderId="17" xfId="2" applyNumberFormat="1" applyFont="1" applyFill="1" applyBorder="1" applyAlignment="1">
      <alignment horizontal="center" vertical="top"/>
    </xf>
    <xf numFmtId="164" fontId="4" fillId="4" borderId="7" xfId="2" applyNumberFormat="1" applyFont="1" applyFill="1" applyBorder="1" applyAlignment="1"/>
    <xf numFmtId="49" fontId="4" fillId="0" borderId="99" xfId="2" applyNumberFormat="1" applyFont="1" applyFill="1" applyBorder="1" applyAlignment="1">
      <alignment horizontal="center" vertical="top" wrapText="1"/>
    </xf>
    <xf numFmtId="167" fontId="4" fillId="9" borderId="122" xfId="2" applyNumberFormat="1" applyFont="1" applyFill="1" applyBorder="1" applyAlignment="1">
      <alignment vertical="top" wrapText="1"/>
    </xf>
    <xf numFmtId="167" fontId="4" fillId="9" borderId="83" xfId="2" applyNumberFormat="1" applyFont="1" applyFill="1" applyBorder="1" applyAlignment="1">
      <alignment horizontal="center" vertical="top" wrapText="1"/>
    </xf>
    <xf numFmtId="49" fontId="4" fillId="0" borderId="90" xfId="2" applyNumberFormat="1" applyFont="1" applyFill="1" applyBorder="1" applyAlignment="1">
      <alignment horizontal="center" vertical="top" wrapText="1"/>
    </xf>
    <xf numFmtId="167" fontId="4" fillId="9" borderId="134" xfId="2" applyNumberFormat="1" applyFont="1" applyFill="1" applyBorder="1" applyAlignment="1">
      <alignment vertical="top" wrapText="1"/>
    </xf>
    <xf numFmtId="167" fontId="4" fillId="9" borderId="123" xfId="2" applyNumberFormat="1" applyFont="1" applyFill="1" applyBorder="1" applyAlignment="1">
      <alignment horizontal="center" vertical="top"/>
    </xf>
    <xf numFmtId="167" fontId="4" fillId="9" borderId="81" xfId="2" applyNumberFormat="1" applyFont="1" applyFill="1" applyBorder="1" applyAlignment="1">
      <alignment horizontal="center" vertical="top"/>
    </xf>
    <xf numFmtId="164" fontId="4" fillId="4" borderId="85" xfId="2" applyNumberFormat="1" applyFont="1" applyFill="1" applyBorder="1" applyAlignment="1"/>
    <xf numFmtId="3" fontId="4" fillId="11" borderId="127" xfId="2" applyNumberFormat="1" applyFont="1" applyFill="1" applyBorder="1" applyAlignment="1">
      <alignment horizontal="center" vertical="top"/>
    </xf>
    <xf numFmtId="167" fontId="4" fillId="9" borderId="31" xfId="2" applyNumberFormat="1" applyFont="1" applyFill="1" applyBorder="1" applyAlignment="1">
      <alignment horizontal="center" vertical="top"/>
    </xf>
    <xf numFmtId="167" fontId="4" fillId="9" borderId="18" xfId="2" applyNumberFormat="1" applyFont="1" applyFill="1" applyBorder="1" applyAlignment="1">
      <alignment horizontal="center" vertical="top" wrapText="1"/>
    </xf>
    <xf numFmtId="3" fontId="4" fillId="11" borderId="7" xfId="2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164" fontId="1" fillId="4" borderId="4" xfId="0" applyNumberFormat="1" applyFont="1" applyFill="1" applyBorder="1" applyAlignment="1">
      <alignment horizontal="center" vertical="top"/>
    </xf>
    <xf numFmtId="164" fontId="4" fillId="4" borderId="50" xfId="0" applyNumberFormat="1" applyFont="1" applyFill="1" applyBorder="1" applyAlignment="1">
      <alignment horizontal="center" vertical="top"/>
    </xf>
    <xf numFmtId="164" fontId="10" fillId="4" borderId="62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164" fontId="4" fillId="4" borderId="41" xfId="0" applyNumberFormat="1" applyFont="1" applyFill="1" applyBorder="1" applyAlignment="1">
      <alignment horizontal="center" vertical="top"/>
    </xf>
    <xf numFmtId="164" fontId="1" fillId="4" borderId="64" xfId="0" applyNumberFormat="1" applyFont="1" applyFill="1" applyBorder="1" applyAlignment="1">
      <alignment horizontal="center" vertical="top"/>
    </xf>
    <xf numFmtId="3" fontId="4" fillId="0" borderId="43" xfId="0" applyNumberFormat="1" applyFont="1" applyBorder="1" applyAlignment="1">
      <alignment horizontal="right" wrapText="1"/>
    </xf>
    <xf numFmtId="3" fontId="5" fillId="0" borderId="70" xfId="0" applyNumberFormat="1" applyFont="1" applyFill="1" applyBorder="1" applyAlignment="1">
      <alignment horizontal="center" vertical="top" wrapText="1"/>
    </xf>
    <xf numFmtId="3" fontId="4" fillId="4" borderId="62" xfId="0" applyNumberFormat="1" applyFont="1" applyFill="1" applyBorder="1" applyAlignment="1">
      <alignment horizontal="left" vertical="top" wrapText="1"/>
    </xf>
    <xf numFmtId="3" fontId="4" fillId="4" borderId="65" xfId="0" applyNumberFormat="1" applyFont="1" applyFill="1" applyBorder="1" applyAlignment="1">
      <alignment horizontal="left" vertical="top" wrapText="1"/>
    </xf>
    <xf numFmtId="3" fontId="4" fillId="4" borderId="74" xfId="0" applyNumberFormat="1" applyFont="1" applyFill="1" applyBorder="1" applyAlignment="1">
      <alignment horizontal="left" vertical="top" wrapText="1"/>
    </xf>
    <xf numFmtId="3" fontId="5" fillId="0" borderId="67" xfId="0" applyNumberFormat="1" applyFont="1" applyFill="1" applyBorder="1" applyAlignment="1">
      <alignment horizontal="center" vertical="top" textRotation="180" wrapText="1"/>
    </xf>
    <xf numFmtId="3" fontId="4" fillId="4" borderId="59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5" fillId="0" borderId="67" xfId="0" applyNumberFormat="1" applyFont="1" applyFill="1" applyBorder="1" applyAlignment="1">
      <alignment horizontal="center" vertical="top" textRotation="90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4" fillId="4" borderId="61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left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center" vertical="top"/>
    </xf>
    <xf numFmtId="3" fontId="5" fillId="4" borderId="42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1" fillId="4" borderId="59" xfId="0" applyNumberFormat="1" applyFont="1" applyFill="1" applyBorder="1" applyAlignment="1">
      <alignment horizontal="left" vertical="top" wrapText="1"/>
    </xf>
    <xf numFmtId="3" fontId="1" fillId="4" borderId="42" xfId="0" applyNumberFormat="1" applyFont="1" applyFill="1" applyBorder="1" applyAlignment="1">
      <alignment horizontal="left" vertical="top" wrapText="1"/>
    </xf>
    <xf numFmtId="3" fontId="2" fillId="0" borderId="67" xfId="0" applyNumberFormat="1" applyFont="1" applyFill="1" applyBorder="1" applyAlignment="1">
      <alignment horizontal="center" vertical="top" textRotation="90" wrapText="1"/>
    </xf>
    <xf numFmtId="164" fontId="1" fillId="4" borderId="18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left" vertical="top" wrapText="1"/>
    </xf>
    <xf numFmtId="3" fontId="2" fillId="0" borderId="78" xfId="0" applyNumberFormat="1" applyFont="1" applyFill="1" applyBorder="1" applyAlignment="1">
      <alignment horizontal="center" vertical="top" textRotation="90" wrapText="1"/>
    </xf>
    <xf numFmtId="3" fontId="2" fillId="0" borderId="75" xfId="0" applyNumberFormat="1" applyFont="1" applyFill="1" applyBorder="1" applyAlignment="1">
      <alignment horizontal="center" vertical="top" textRotation="90" wrapText="1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horizontal="left" vertical="top" wrapText="1"/>
    </xf>
    <xf numFmtId="3" fontId="1" fillId="4" borderId="16" xfId="0" applyNumberFormat="1" applyFont="1" applyFill="1" applyBorder="1" applyAlignment="1">
      <alignment horizontal="lef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textRotation="90" wrapText="1"/>
    </xf>
    <xf numFmtId="3" fontId="2" fillId="0" borderId="19" xfId="0" applyNumberFormat="1" applyFont="1" applyFill="1" applyBorder="1" applyAlignment="1">
      <alignment horizontal="center" vertical="top" textRotation="90" wrapText="1"/>
    </xf>
    <xf numFmtId="49" fontId="2" fillId="2" borderId="18" xfId="0" applyNumberFormat="1" applyFont="1" applyFill="1" applyBorder="1" applyAlignment="1">
      <alignment horizontal="center" vertical="top"/>
    </xf>
    <xf numFmtId="3" fontId="1" fillId="3" borderId="59" xfId="0" applyNumberFormat="1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3" fontId="4" fillId="0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 wrapText="1"/>
    </xf>
    <xf numFmtId="3" fontId="4" fillId="4" borderId="39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horizontal="center"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4" borderId="41" xfId="0" applyNumberFormat="1" applyFont="1" applyFill="1" applyBorder="1" applyAlignment="1">
      <alignment horizontal="center" vertical="top" wrapText="1"/>
    </xf>
    <xf numFmtId="3" fontId="4" fillId="4" borderId="59" xfId="0" applyNumberFormat="1" applyFont="1" applyFill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/>
    </xf>
    <xf numFmtId="3" fontId="2" fillId="4" borderId="32" xfId="0" applyNumberFormat="1" applyFont="1" applyFill="1" applyBorder="1" applyAlignment="1">
      <alignment horizontal="center" vertical="top"/>
    </xf>
    <xf numFmtId="49" fontId="2" fillId="8" borderId="17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3" fontId="4" fillId="0" borderId="8" xfId="0" applyNumberFormat="1" applyFont="1" applyFill="1" applyBorder="1" applyAlignment="1">
      <alignment horizontal="center" vertical="top" wrapText="1"/>
    </xf>
    <xf numFmtId="49" fontId="2" fillId="8" borderId="40" xfId="0" applyNumberFormat="1" applyFont="1" applyFill="1" applyBorder="1" applyAlignment="1">
      <alignment horizontal="center" vertical="top"/>
    </xf>
    <xf numFmtId="164" fontId="4" fillId="4" borderId="74" xfId="0" applyNumberFormat="1" applyFont="1" applyFill="1" applyBorder="1" applyAlignment="1">
      <alignment horizontal="center" vertical="center"/>
    </xf>
    <xf numFmtId="164" fontId="4" fillId="4" borderId="74" xfId="0" applyNumberFormat="1" applyFont="1" applyFill="1" applyBorder="1" applyAlignment="1">
      <alignment horizontal="center" vertical="top"/>
    </xf>
    <xf numFmtId="3" fontId="4" fillId="4" borderId="10" xfId="0" applyNumberFormat="1" applyFont="1" applyFill="1" applyBorder="1" applyAlignment="1">
      <alignment horizontal="center" vertical="top" wrapText="1"/>
    </xf>
    <xf numFmtId="3" fontId="4" fillId="4" borderId="2" xfId="0" applyNumberFormat="1" applyFont="1" applyFill="1" applyBorder="1" applyAlignment="1">
      <alignment horizontal="center" vertical="top" wrapText="1"/>
    </xf>
    <xf numFmtId="3" fontId="5" fillId="5" borderId="55" xfId="0" applyNumberFormat="1" applyFont="1" applyFill="1" applyBorder="1" applyAlignment="1">
      <alignment horizontal="center" vertical="top" wrapText="1"/>
    </xf>
    <xf numFmtId="3" fontId="1" fillId="3" borderId="8" xfId="0" applyNumberFormat="1" applyFont="1" applyFill="1" applyBorder="1" applyAlignment="1">
      <alignment horizontal="center" vertical="top" wrapText="1"/>
    </xf>
    <xf numFmtId="3" fontId="1" fillId="3" borderId="5" xfId="0" applyNumberFormat="1" applyFont="1" applyFill="1" applyBorder="1" applyAlignment="1">
      <alignment horizontal="center" vertical="top" wrapText="1"/>
    </xf>
    <xf numFmtId="49" fontId="4" fillId="4" borderId="8" xfId="2" applyNumberFormat="1" applyFont="1" applyFill="1" applyBorder="1" applyAlignment="1">
      <alignment horizontal="center" vertical="top"/>
    </xf>
    <xf numFmtId="164" fontId="4" fillId="12" borderId="67" xfId="2" applyNumberFormat="1" applyFont="1" applyFill="1" applyBorder="1" applyAlignment="1">
      <alignment horizontal="center" vertical="top"/>
    </xf>
    <xf numFmtId="164" fontId="4" fillId="12" borderId="7" xfId="2" applyNumberFormat="1" applyFont="1" applyFill="1" applyBorder="1" applyAlignment="1">
      <alignment horizontal="center" vertical="top"/>
    </xf>
    <xf numFmtId="49" fontId="4" fillId="0" borderId="2" xfId="2" applyNumberFormat="1" applyFont="1" applyFill="1" applyBorder="1" applyAlignment="1">
      <alignment horizontal="center" vertical="top"/>
    </xf>
    <xf numFmtId="49" fontId="4" fillId="0" borderId="8" xfId="2" applyNumberFormat="1" applyFont="1" applyFill="1" applyBorder="1" applyAlignment="1">
      <alignment horizontal="center" vertical="top"/>
    </xf>
    <xf numFmtId="0" fontId="4" fillId="4" borderId="59" xfId="0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167" fontId="4" fillId="11" borderId="34" xfId="2" applyNumberFormat="1" applyFont="1" applyFill="1" applyBorder="1" applyAlignment="1">
      <alignment horizontal="left" vertical="top" wrapText="1"/>
    </xf>
    <xf numFmtId="167" fontId="4" fillId="11" borderId="65" xfId="2" applyNumberFormat="1" applyFont="1" applyFill="1" applyBorder="1" applyAlignment="1">
      <alignment horizontal="center" vertical="top"/>
    </xf>
    <xf numFmtId="167" fontId="4" fillId="11" borderId="130" xfId="2" applyNumberFormat="1" applyFont="1" applyFill="1" applyBorder="1" applyAlignment="1">
      <alignment horizontal="center" vertical="top"/>
    </xf>
    <xf numFmtId="49" fontId="4" fillId="0" borderId="2" xfId="2" applyNumberFormat="1" applyFont="1" applyFill="1" applyBorder="1" applyAlignment="1">
      <alignment horizontal="center" vertical="top" wrapText="1"/>
    </xf>
    <xf numFmtId="49" fontId="4" fillId="0" borderId="8" xfId="2" applyNumberFormat="1" applyFont="1" applyFill="1" applyBorder="1" applyAlignment="1">
      <alignment horizontal="center" vertical="top" wrapText="1"/>
    </xf>
    <xf numFmtId="164" fontId="4" fillId="12" borderId="154" xfId="2" applyNumberFormat="1" applyFont="1" applyFill="1" applyBorder="1" applyAlignment="1">
      <alignment horizontal="center" vertical="top"/>
    </xf>
    <xf numFmtId="164" fontId="2" fillId="2" borderId="56" xfId="0" applyNumberFormat="1" applyFont="1" applyFill="1" applyBorder="1" applyAlignment="1">
      <alignment horizontal="center" vertical="top" wrapText="1"/>
    </xf>
    <xf numFmtId="164" fontId="2" fillId="2" borderId="21" xfId="0" applyNumberFormat="1" applyFont="1" applyFill="1" applyBorder="1" applyAlignment="1">
      <alignment horizontal="center" vertical="top" wrapText="1"/>
    </xf>
    <xf numFmtId="3" fontId="2" fillId="5" borderId="61" xfId="0" applyNumberFormat="1" applyFont="1" applyFill="1" applyBorder="1" applyAlignment="1">
      <alignment horizontal="center" vertical="top" wrapText="1"/>
    </xf>
    <xf numFmtId="164" fontId="1" fillId="4" borderId="7" xfId="0" applyNumberFormat="1" applyFont="1" applyFill="1" applyBorder="1" applyAlignment="1">
      <alignment vertical="top"/>
    </xf>
    <xf numFmtId="164" fontId="2" fillId="8" borderId="56" xfId="0" applyNumberFormat="1" applyFont="1" applyFill="1" applyBorder="1" applyAlignment="1">
      <alignment horizontal="center" vertical="top" wrapText="1"/>
    </xf>
    <xf numFmtId="164" fontId="2" fillId="7" borderId="56" xfId="0" applyNumberFormat="1" applyFont="1" applyFill="1" applyBorder="1" applyAlignment="1">
      <alignment horizontal="center" vertical="top" wrapText="1"/>
    </xf>
    <xf numFmtId="49" fontId="4" fillId="3" borderId="66" xfId="0" applyNumberFormat="1" applyFont="1" applyFill="1" applyBorder="1" applyAlignment="1">
      <alignment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167" fontId="4" fillId="9" borderId="61" xfId="2" applyNumberFormat="1" applyFont="1" applyFill="1" applyBorder="1" applyAlignment="1">
      <alignment horizontal="center" vertical="top"/>
    </xf>
    <xf numFmtId="167" fontId="4" fillId="9" borderId="133" xfId="2" applyNumberFormat="1" applyFont="1" applyFill="1" applyBorder="1" applyAlignment="1">
      <alignment horizontal="center" vertical="top"/>
    </xf>
    <xf numFmtId="3" fontId="4" fillId="11" borderId="28" xfId="2" applyNumberFormat="1" applyFont="1" applyFill="1" applyBorder="1" applyAlignment="1">
      <alignment horizontal="center" vertical="top"/>
    </xf>
    <xf numFmtId="3" fontId="1" fillId="4" borderId="59" xfId="0" applyNumberFormat="1" applyFont="1" applyFill="1" applyBorder="1" applyAlignment="1">
      <alignment horizontal="left" vertical="top" wrapText="1"/>
    </xf>
    <xf numFmtId="3" fontId="1" fillId="0" borderId="18" xfId="0" applyNumberFormat="1" applyFont="1" applyBorder="1" applyAlignment="1">
      <alignment vertical="top"/>
    </xf>
    <xf numFmtId="3" fontId="1" fillId="0" borderId="62" xfId="0" applyNumberFormat="1" applyFont="1" applyBorder="1" applyAlignment="1">
      <alignment horizontal="center" vertical="top"/>
    </xf>
    <xf numFmtId="49" fontId="4" fillId="3" borderId="64" xfId="0" applyNumberFormat="1" applyFont="1" applyFill="1" applyBorder="1" applyAlignment="1">
      <alignment vertical="top"/>
    </xf>
    <xf numFmtId="49" fontId="4" fillId="3" borderId="13" xfId="0" applyNumberFormat="1" applyFont="1" applyFill="1" applyBorder="1" applyAlignment="1">
      <alignment horizontal="center" vertical="top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164" fontId="1" fillId="4" borderId="17" xfId="0" applyNumberFormat="1" applyFont="1" applyFill="1" applyBorder="1" applyAlignment="1">
      <alignment horizontal="left" vertical="top" wrapText="1"/>
    </xf>
    <xf numFmtId="3" fontId="4" fillId="4" borderId="59" xfId="0" applyNumberFormat="1" applyFont="1" applyFill="1" applyBorder="1" applyAlignment="1">
      <alignment horizontal="center" vertical="top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164" fontId="1" fillId="4" borderId="18" xfId="0" applyNumberFormat="1" applyFont="1" applyFill="1" applyBorder="1" applyAlignment="1">
      <alignment horizontal="center" vertical="top"/>
    </xf>
    <xf numFmtId="3" fontId="2" fillId="4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0" borderId="18" xfId="0" applyNumberFormat="1" applyFont="1" applyFill="1" applyBorder="1" applyAlignment="1">
      <alignment horizontal="center" vertical="top" textRotation="90" wrapText="1"/>
    </xf>
    <xf numFmtId="164" fontId="1" fillId="4" borderId="37" xfId="0" applyNumberFormat="1" applyFont="1" applyFill="1" applyBorder="1" applyAlignment="1">
      <alignment horizontal="center" vertical="top"/>
    </xf>
    <xf numFmtId="164" fontId="1" fillId="4" borderId="41" xfId="0" applyNumberFormat="1" applyFont="1" applyFill="1" applyBorder="1" applyAlignment="1">
      <alignment horizontal="center" vertical="top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4" fillId="4" borderId="18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left"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3" fontId="1" fillId="4" borderId="59" xfId="0" applyNumberFormat="1" applyFont="1" applyFill="1" applyBorder="1" applyAlignment="1">
      <alignment horizontal="center" vertical="top" wrapText="1"/>
    </xf>
    <xf numFmtId="3" fontId="1" fillId="4" borderId="7" xfId="0" applyNumberFormat="1" applyFont="1" applyFill="1" applyBorder="1" applyAlignment="1">
      <alignment horizontal="center" vertical="top" wrapText="1"/>
    </xf>
    <xf numFmtId="3" fontId="1" fillId="4" borderId="8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4" fillId="4" borderId="8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4" borderId="78" xfId="0" applyNumberFormat="1" applyFont="1" applyFill="1" applyBorder="1" applyAlignment="1">
      <alignment horizontal="center" vertical="top" wrapText="1"/>
    </xf>
    <xf numFmtId="164" fontId="1" fillId="4" borderId="67" xfId="0" applyNumberFormat="1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164" fontId="1" fillId="4" borderId="61" xfId="0" applyNumberFormat="1" applyFont="1" applyFill="1" applyBorder="1" applyAlignment="1">
      <alignment horizontal="center" vertical="top" wrapText="1"/>
    </xf>
    <xf numFmtId="164" fontId="4" fillId="11" borderId="41" xfId="2" applyNumberFormat="1" applyFont="1" applyFill="1" applyBorder="1" applyAlignment="1">
      <alignment horizontal="center" vertical="top"/>
    </xf>
    <xf numFmtId="164" fontId="4" fillId="12" borderId="131" xfId="2" applyNumberFormat="1" applyFont="1" applyFill="1" applyBorder="1" applyAlignment="1">
      <alignment horizontal="center" vertical="top"/>
    </xf>
    <xf numFmtId="164" fontId="4" fillId="4" borderId="31" xfId="0" applyNumberFormat="1" applyFont="1" applyFill="1" applyBorder="1" applyAlignment="1">
      <alignment horizontal="center" vertical="top"/>
    </xf>
    <xf numFmtId="164" fontId="5" fillId="4" borderId="40" xfId="0" applyNumberFormat="1" applyFont="1" applyFill="1" applyBorder="1" applyAlignment="1">
      <alignment horizontal="center" vertical="top" wrapText="1"/>
    </xf>
    <xf numFmtId="164" fontId="5" fillId="4" borderId="0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3" fontId="1" fillId="4" borderId="9" xfId="0" applyNumberFormat="1" applyFont="1" applyFill="1" applyBorder="1" applyAlignment="1">
      <alignment horizontal="center" vertical="top" wrapText="1"/>
    </xf>
    <xf numFmtId="164" fontId="4" fillId="4" borderId="35" xfId="0" applyNumberFormat="1" applyFont="1" applyFill="1" applyBorder="1" applyAlignment="1">
      <alignment horizontal="center" vertical="top"/>
    </xf>
    <xf numFmtId="164" fontId="4" fillId="4" borderId="80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2" fillId="5" borderId="155" xfId="0" applyNumberFormat="1" applyFont="1" applyFill="1" applyBorder="1" applyAlignment="1">
      <alignment horizontal="center" vertical="top" wrapText="1"/>
    </xf>
    <xf numFmtId="167" fontId="4" fillId="9" borderId="27" xfId="2" applyNumberFormat="1" applyFont="1" applyFill="1" applyBorder="1" applyAlignment="1">
      <alignment horizontal="left" vertical="top" wrapText="1"/>
    </xf>
    <xf numFmtId="164" fontId="4" fillId="0" borderId="24" xfId="0" applyNumberFormat="1" applyFont="1" applyFill="1" applyBorder="1" applyAlignment="1">
      <alignment horizontal="center" vertical="top" wrapText="1"/>
    </xf>
    <xf numFmtId="3" fontId="1" fillId="0" borderId="42" xfId="0" applyNumberFormat="1" applyFont="1" applyBorder="1" applyAlignment="1">
      <alignment horizontal="center" vertical="top" wrapText="1"/>
    </xf>
    <xf numFmtId="49" fontId="4" fillId="0" borderId="5" xfId="2" applyNumberFormat="1" applyFont="1" applyFill="1" applyBorder="1" applyAlignment="1">
      <alignment horizontal="center" vertical="top"/>
    </xf>
    <xf numFmtId="49" fontId="4" fillId="0" borderId="6" xfId="2" applyNumberFormat="1" applyFont="1" applyFill="1" applyBorder="1" applyAlignment="1">
      <alignment horizontal="center" vertical="top"/>
    </xf>
    <xf numFmtId="164" fontId="4" fillId="11" borderId="61" xfId="2" applyNumberFormat="1" applyFont="1" applyFill="1" applyBorder="1" applyAlignment="1">
      <alignment horizontal="center" vertical="top"/>
    </xf>
    <xf numFmtId="164" fontId="4" fillId="12" borderId="59" xfId="2" applyNumberFormat="1" applyFont="1" applyFill="1" applyBorder="1" applyAlignment="1">
      <alignment horizontal="center" vertical="top"/>
    </xf>
    <xf numFmtId="164" fontId="4" fillId="12" borderId="96" xfId="2" applyNumberFormat="1" applyFont="1" applyFill="1" applyBorder="1" applyAlignment="1">
      <alignment horizontal="center" vertical="top"/>
    </xf>
    <xf numFmtId="164" fontId="4" fillId="11" borderId="17" xfId="2" applyNumberFormat="1" applyFont="1" applyFill="1" applyBorder="1" applyAlignment="1">
      <alignment horizontal="center" vertical="top"/>
    </xf>
    <xf numFmtId="164" fontId="4" fillId="12" borderId="18" xfId="2" applyNumberFormat="1" applyFont="1" applyFill="1" applyBorder="1" applyAlignment="1">
      <alignment horizontal="center" vertical="top"/>
    </xf>
    <xf numFmtId="164" fontId="4" fillId="12" borderId="156" xfId="2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 wrapText="1"/>
    </xf>
    <xf numFmtId="164" fontId="1" fillId="0" borderId="100" xfId="0" applyNumberFormat="1" applyFont="1" applyFill="1" applyBorder="1" applyAlignment="1">
      <alignment horizontal="center" vertical="top" wrapText="1"/>
    </xf>
    <xf numFmtId="3" fontId="1" fillId="0" borderId="40" xfId="0" applyNumberFormat="1" applyFont="1" applyFill="1" applyBorder="1" applyAlignment="1">
      <alignment horizontal="center" vertical="top" wrapText="1"/>
    </xf>
    <xf numFmtId="164" fontId="2" fillId="4" borderId="40" xfId="0" applyNumberFormat="1" applyFont="1" applyFill="1" applyBorder="1" applyAlignment="1">
      <alignment horizontal="center" vertical="top"/>
    </xf>
    <xf numFmtId="164" fontId="1" fillId="3" borderId="17" xfId="0" applyNumberFormat="1" applyFont="1" applyFill="1" applyBorder="1" applyAlignment="1">
      <alignment horizontal="center" vertical="top" wrapText="1"/>
    </xf>
    <xf numFmtId="164" fontId="1" fillId="3" borderId="18" xfId="0" applyNumberFormat="1" applyFont="1" applyFill="1" applyBorder="1" applyAlignment="1">
      <alignment horizontal="center" vertical="top" wrapText="1"/>
    </xf>
    <xf numFmtId="164" fontId="1" fillId="3" borderId="65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26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 wrapText="1"/>
    </xf>
    <xf numFmtId="164" fontId="1" fillId="3" borderId="66" xfId="0" applyNumberFormat="1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164" fontId="1" fillId="4" borderId="157" xfId="0" applyNumberFormat="1" applyFont="1" applyFill="1" applyBorder="1" applyAlignment="1">
      <alignment horizontal="center" vertical="top"/>
    </xf>
    <xf numFmtId="164" fontId="1" fillId="4" borderId="138" xfId="0" applyNumberFormat="1" applyFont="1" applyFill="1" applyBorder="1" applyAlignment="1">
      <alignment horizontal="center" vertical="top"/>
    </xf>
    <xf numFmtId="0" fontId="1" fillId="0" borderId="158" xfId="0" applyFont="1" applyFill="1" applyBorder="1" applyAlignment="1">
      <alignment vertical="top" wrapText="1"/>
    </xf>
    <xf numFmtId="164" fontId="1" fillId="4" borderId="158" xfId="0" applyNumberFormat="1" applyFont="1" applyFill="1" applyBorder="1" applyAlignment="1">
      <alignment vertical="top"/>
    </xf>
    <xf numFmtId="164" fontId="1" fillId="4" borderId="159" xfId="0" applyNumberFormat="1" applyFont="1" applyFill="1" applyBorder="1" applyAlignment="1">
      <alignment vertical="top"/>
    </xf>
    <xf numFmtId="164" fontId="1" fillId="4" borderId="160" xfId="0" applyNumberFormat="1" applyFont="1" applyFill="1" applyBorder="1" applyAlignment="1">
      <alignment vertical="top"/>
    </xf>
    <xf numFmtId="3" fontId="2" fillId="0" borderId="3" xfId="0" applyNumberFormat="1" applyFont="1" applyFill="1" applyBorder="1" applyAlignment="1">
      <alignment wrapText="1"/>
    </xf>
    <xf numFmtId="167" fontId="4" fillId="9" borderId="103" xfId="2" applyNumberFormat="1" applyFont="1" applyFill="1" applyBorder="1" applyAlignment="1">
      <alignment horizontal="center" vertical="top"/>
    </xf>
    <xf numFmtId="164" fontId="4" fillId="11" borderId="61" xfId="2" applyNumberFormat="1" applyFont="1" applyFill="1" applyBorder="1" applyAlignment="1"/>
    <xf numFmtId="167" fontId="4" fillId="9" borderId="112" xfId="2" applyNumberFormat="1" applyFont="1" applyFill="1" applyBorder="1" applyAlignment="1">
      <alignment horizontal="center" vertical="top" wrapText="1"/>
    </xf>
    <xf numFmtId="164" fontId="4" fillId="4" borderId="100" xfId="2" applyNumberFormat="1" applyFont="1" applyFill="1" applyBorder="1" applyAlignment="1">
      <alignment horizontal="center" vertical="top"/>
    </xf>
    <xf numFmtId="3" fontId="4" fillId="4" borderId="59" xfId="0" applyNumberFormat="1" applyFont="1" applyFill="1" applyBorder="1" applyAlignment="1">
      <alignment horizontal="left" vertical="top" wrapText="1"/>
    </xf>
    <xf numFmtId="0" fontId="4" fillId="4" borderId="49" xfId="0" applyFont="1" applyFill="1" applyBorder="1" applyAlignment="1">
      <alignment horizontal="left" vertical="top" wrapText="1"/>
    </xf>
    <xf numFmtId="3" fontId="5" fillId="5" borderId="46" xfId="0" applyNumberFormat="1" applyFont="1" applyFill="1" applyBorder="1" applyAlignment="1">
      <alignment horizontal="right" vertical="top" wrapText="1"/>
    </xf>
    <xf numFmtId="3" fontId="5" fillId="5" borderId="45" xfId="0" applyNumberFormat="1" applyFont="1" applyFill="1" applyBorder="1" applyAlignment="1">
      <alignment horizontal="right" vertical="top" wrapText="1"/>
    </xf>
    <xf numFmtId="3" fontId="5" fillId="5" borderId="50" xfId="0" applyNumberFormat="1" applyFont="1" applyFill="1" applyBorder="1" applyAlignment="1">
      <alignment horizontal="right" vertical="top" wrapText="1"/>
    </xf>
    <xf numFmtId="3" fontId="4" fillId="4" borderId="8" xfId="0" applyNumberFormat="1" applyFont="1" applyFill="1" applyBorder="1" applyAlignment="1">
      <alignment horizontal="center" vertical="top" wrapText="1"/>
    </xf>
    <xf numFmtId="168" fontId="4" fillId="9" borderId="12" xfId="2" applyNumberFormat="1" applyFont="1" applyFill="1" applyBorder="1" applyAlignment="1">
      <alignment vertical="top" wrapText="1"/>
    </xf>
    <xf numFmtId="167" fontId="4" fillId="9" borderId="12" xfId="2" applyNumberFormat="1" applyFont="1" applyFill="1" applyBorder="1" applyAlignment="1">
      <alignment horizontal="center" vertical="top"/>
    </xf>
    <xf numFmtId="167" fontId="4" fillId="9" borderId="161" xfId="2" applyNumberFormat="1" applyFont="1" applyFill="1" applyBorder="1" applyAlignment="1">
      <alignment horizontal="center" vertical="top"/>
    </xf>
    <xf numFmtId="3" fontId="4" fillId="4" borderId="72" xfId="2" applyNumberFormat="1" applyFont="1" applyFill="1" applyBorder="1" applyAlignment="1">
      <alignment horizontal="center" vertical="top"/>
    </xf>
    <xf numFmtId="164" fontId="4" fillId="4" borderId="162" xfId="2" applyNumberFormat="1" applyFont="1" applyFill="1" applyBorder="1" applyAlignment="1">
      <alignment horizontal="center"/>
    </xf>
    <xf numFmtId="49" fontId="4" fillId="0" borderId="59" xfId="0" applyNumberFormat="1" applyFont="1" applyBorder="1" applyAlignment="1">
      <alignment vertical="top" wrapText="1"/>
    </xf>
    <xf numFmtId="49" fontId="1" fillId="4" borderId="17" xfId="0" applyNumberFormat="1" applyFont="1" applyFill="1" applyBorder="1" applyAlignment="1">
      <alignment vertical="top" wrapText="1"/>
    </xf>
    <xf numFmtId="49" fontId="1" fillId="4" borderId="17" xfId="0" applyNumberFormat="1" applyFont="1" applyFill="1" applyBorder="1" applyAlignment="1">
      <alignment horizontal="center" vertical="top"/>
    </xf>
    <xf numFmtId="0" fontId="1" fillId="4" borderId="53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3" fontId="2" fillId="4" borderId="21" xfId="0" applyNumberFormat="1" applyFont="1" applyFill="1" applyBorder="1" applyAlignment="1">
      <alignment horizontal="center" vertical="top" wrapText="1"/>
    </xf>
    <xf numFmtId="3" fontId="1" fillId="4" borderId="43" xfId="0" applyNumberFormat="1" applyFont="1" applyFill="1" applyBorder="1" applyAlignment="1">
      <alignment horizontal="center" vertical="top" wrapText="1"/>
    </xf>
    <xf numFmtId="164" fontId="1" fillId="4" borderId="43" xfId="0" applyNumberFormat="1" applyFont="1" applyFill="1" applyBorder="1" applyAlignment="1">
      <alignment horizontal="center" vertical="top" wrapText="1"/>
    </xf>
    <xf numFmtId="164" fontId="1" fillId="4" borderId="21" xfId="0" applyNumberFormat="1" applyFont="1" applyFill="1" applyBorder="1" applyAlignment="1">
      <alignment horizontal="center" vertical="top" wrapText="1"/>
    </xf>
    <xf numFmtId="49" fontId="1" fillId="4" borderId="47" xfId="0" applyNumberFormat="1" applyFont="1" applyFill="1" applyBorder="1" applyAlignment="1">
      <alignment vertical="top" wrapText="1"/>
    </xf>
    <xf numFmtId="49" fontId="1" fillId="4" borderId="46" xfId="0" applyNumberFormat="1" applyFont="1" applyFill="1" applyBorder="1" applyAlignment="1">
      <alignment horizontal="center" vertical="top"/>
    </xf>
    <xf numFmtId="49" fontId="1" fillId="4" borderId="47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 wrapText="1"/>
    </xf>
    <xf numFmtId="49" fontId="1" fillId="4" borderId="50" xfId="0" applyNumberFormat="1" applyFont="1" applyFill="1" applyBorder="1" applyAlignment="1">
      <alignment horizontal="center" vertical="top" wrapText="1"/>
    </xf>
    <xf numFmtId="164" fontId="3" fillId="4" borderId="33" xfId="0" applyNumberFormat="1" applyFont="1" applyFill="1" applyBorder="1" applyAlignment="1">
      <alignment horizontal="center" vertical="top" wrapText="1"/>
    </xf>
    <xf numFmtId="0" fontId="4" fillId="4" borderId="61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164" fontId="5" fillId="4" borderId="52" xfId="0" applyNumberFormat="1" applyFont="1" applyFill="1" applyBorder="1" applyAlignment="1">
      <alignment horizontal="center" vertical="top" wrapText="1"/>
    </xf>
    <xf numFmtId="3" fontId="2" fillId="4" borderId="59" xfId="0" applyNumberFormat="1" applyFont="1" applyFill="1" applyBorder="1" applyAlignment="1">
      <alignment horizontal="left" vertical="top" wrapText="1"/>
    </xf>
    <xf numFmtId="167" fontId="4" fillId="11" borderId="98" xfId="2" applyNumberFormat="1" applyFont="1" applyFill="1" applyBorder="1" applyAlignment="1">
      <alignment horizontal="left" vertical="top" wrapText="1"/>
    </xf>
    <xf numFmtId="167" fontId="4" fillId="11" borderId="129" xfId="2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164" fontId="1" fillId="4" borderId="39" xfId="0" applyNumberFormat="1" applyFont="1" applyFill="1" applyBorder="1" applyAlignment="1">
      <alignment horizontal="center" vertical="top"/>
    </xf>
    <xf numFmtId="3" fontId="5" fillId="0" borderId="64" xfId="0" applyNumberFormat="1" applyFont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4" borderId="42" xfId="0" applyNumberFormat="1" applyFont="1" applyFill="1" applyBorder="1" applyAlignment="1">
      <alignment horizontal="center" vertical="top" wrapText="1"/>
    </xf>
    <xf numFmtId="3" fontId="6" fillId="0" borderId="18" xfId="0" applyNumberFormat="1" applyFont="1" applyFill="1" applyBorder="1" applyAlignment="1">
      <alignment horizontal="left" vertical="top" wrapText="1"/>
    </xf>
    <xf numFmtId="164" fontId="4" fillId="4" borderId="47" xfId="0" applyNumberFormat="1" applyFont="1" applyFill="1" applyBorder="1" applyAlignment="1">
      <alignment horizontal="center" vertical="top"/>
    </xf>
    <xf numFmtId="164" fontId="4" fillId="4" borderId="4" xfId="0" applyNumberFormat="1" applyFont="1" applyFill="1" applyBorder="1" applyAlignment="1">
      <alignment horizontal="center" vertical="top"/>
    </xf>
    <xf numFmtId="164" fontId="1" fillId="4" borderId="48" xfId="0" applyNumberFormat="1" applyFont="1" applyFill="1" applyBorder="1" applyAlignment="1">
      <alignment horizontal="center" vertical="top"/>
    </xf>
    <xf numFmtId="3" fontId="4" fillId="4" borderId="4" xfId="0" applyNumberFormat="1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0" xfId="0" applyNumberFormat="1" applyFont="1" applyBorder="1" applyAlignment="1">
      <alignment horizontal="center" vertical="top" wrapText="1"/>
    </xf>
    <xf numFmtId="49" fontId="4" fillId="3" borderId="4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164" fontId="4" fillId="4" borderId="78" xfId="0" applyNumberFormat="1" applyFont="1" applyFill="1" applyBorder="1" applyAlignment="1">
      <alignment horizontal="center" vertical="top" wrapText="1"/>
    </xf>
    <xf numFmtId="164" fontId="4" fillId="4" borderId="34" xfId="0" applyNumberFormat="1" applyFont="1" applyFill="1" applyBorder="1" applyAlignment="1">
      <alignment horizontal="center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3" borderId="59" xfId="0" applyNumberFormat="1" applyFont="1" applyFill="1" applyBorder="1" applyAlignment="1">
      <alignment horizontal="left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3" fontId="4" fillId="4" borderId="59" xfId="0" applyNumberFormat="1" applyFont="1" applyFill="1" applyBorder="1" applyAlignment="1">
      <alignment horizontal="left" vertical="top" wrapText="1"/>
    </xf>
    <xf numFmtId="3" fontId="4" fillId="4" borderId="19" xfId="0" applyNumberFormat="1" applyFont="1" applyFill="1" applyBorder="1" applyAlignment="1">
      <alignment horizontal="left" vertical="top" wrapText="1"/>
    </xf>
    <xf numFmtId="3" fontId="1" fillId="4" borderId="13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center" vertical="top" textRotation="90" wrapText="1"/>
    </xf>
    <xf numFmtId="3" fontId="2" fillId="0" borderId="19" xfId="0" applyNumberFormat="1" applyFont="1" applyFill="1" applyBorder="1" applyAlignment="1">
      <alignment horizontal="center" vertical="top" textRotation="90" wrapText="1"/>
    </xf>
    <xf numFmtId="3" fontId="1" fillId="4" borderId="16" xfId="0" applyNumberFormat="1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horizontal="left" vertical="top" wrapText="1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62" xfId="0" applyNumberFormat="1" applyFont="1" applyFill="1" applyBorder="1" applyAlignment="1">
      <alignment horizontal="left" vertical="top" wrapText="1"/>
    </xf>
    <xf numFmtId="3" fontId="1" fillId="4" borderId="59" xfId="0" applyNumberFormat="1" applyFont="1" applyFill="1" applyBorder="1" applyAlignment="1">
      <alignment horizontal="left" vertical="top" wrapText="1"/>
    </xf>
    <xf numFmtId="3" fontId="1" fillId="4" borderId="42" xfId="0" applyNumberFormat="1" applyFont="1" applyFill="1" applyBorder="1" applyAlignment="1">
      <alignment horizontal="left" vertical="top" wrapText="1"/>
    </xf>
    <xf numFmtId="3" fontId="1" fillId="4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3" fontId="5" fillId="4" borderId="59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left" vertical="top" wrapText="1"/>
    </xf>
    <xf numFmtId="3" fontId="2" fillId="0" borderId="78" xfId="0" applyNumberFormat="1" applyFont="1" applyFill="1" applyBorder="1" applyAlignment="1">
      <alignment horizontal="center" vertical="top" textRotation="90" wrapText="1"/>
    </xf>
    <xf numFmtId="3" fontId="2" fillId="0" borderId="75" xfId="0" applyNumberFormat="1" applyFont="1" applyFill="1" applyBorder="1" applyAlignment="1">
      <alignment horizontal="center" vertical="top" textRotation="90" wrapText="1"/>
    </xf>
    <xf numFmtId="3" fontId="2" fillId="4" borderId="64" xfId="0" applyNumberFormat="1" applyFont="1" applyFill="1" applyBorder="1" applyAlignment="1">
      <alignment horizontal="center" vertical="top"/>
    </xf>
    <xf numFmtId="3" fontId="2" fillId="0" borderId="67" xfId="0" applyNumberFormat="1" applyFont="1" applyFill="1" applyBorder="1" applyAlignment="1">
      <alignment horizontal="center" vertical="top" textRotation="90" wrapText="1"/>
    </xf>
    <xf numFmtId="164" fontId="1" fillId="4" borderId="18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3" fontId="2" fillId="0" borderId="32" xfId="0" applyNumberFormat="1" applyFont="1" applyFill="1" applyBorder="1" applyAlignment="1">
      <alignment horizontal="center" vertical="top"/>
    </xf>
    <xf numFmtId="3" fontId="4" fillId="4" borderId="31" xfId="0" applyNumberFormat="1" applyFont="1" applyFill="1" applyBorder="1" applyAlignment="1">
      <alignment horizontal="center" vertical="top"/>
    </xf>
    <xf numFmtId="3" fontId="5" fillId="0" borderId="67" xfId="0" applyNumberFormat="1" applyFont="1" applyFill="1" applyBorder="1" applyAlignment="1">
      <alignment horizontal="center" vertical="top" textRotation="90" wrapText="1"/>
    </xf>
    <xf numFmtId="3" fontId="4" fillId="4" borderId="61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left" vertical="top" wrapText="1"/>
    </xf>
    <xf numFmtId="3" fontId="4" fillId="4" borderId="17" xfId="0" applyNumberFormat="1" applyFont="1" applyFill="1" applyBorder="1" applyAlignment="1">
      <alignment horizontal="center" vertical="top"/>
    </xf>
    <xf numFmtId="3" fontId="5" fillId="4" borderId="42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center" vertical="top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5" fillId="0" borderId="70" xfId="0" applyNumberFormat="1" applyFont="1" applyFill="1" applyBorder="1" applyAlignment="1">
      <alignment horizontal="center" vertical="top" wrapText="1"/>
    </xf>
    <xf numFmtId="3" fontId="4" fillId="4" borderId="74" xfId="0" applyNumberFormat="1" applyFont="1" applyFill="1" applyBorder="1" applyAlignment="1">
      <alignment horizontal="left" vertical="top" wrapText="1"/>
    </xf>
    <xf numFmtId="3" fontId="5" fillId="0" borderId="67" xfId="0" applyNumberFormat="1" applyFont="1" applyFill="1" applyBorder="1" applyAlignment="1">
      <alignment horizontal="center" vertical="top" textRotation="180" wrapText="1"/>
    </xf>
    <xf numFmtId="3" fontId="6" fillId="0" borderId="29" xfId="0" applyNumberFormat="1" applyFont="1" applyFill="1" applyBorder="1" applyAlignment="1">
      <alignment horizontal="left" vertical="top" wrapText="1"/>
    </xf>
    <xf numFmtId="3" fontId="5" fillId="0" borderId="80" xfId="0" applyNumberFormat="1" applyFont="1" applyFill="1" applyBorder="1" applyAlignment="1">
      <alignment horizontal="center" vertical="top" wrapText="1"/>
    </xf>
    <xf numFmtId="3" fontId="4" fillId="4" borderId="62" xfId="0" applyNumberFormat="1" applyFont="1" applyFill="1" applyBorder="1" applyAlignment="1">
      <alignment horizontal="left" vertical="top" wrapText="1"/>
    </xf>
    <xf numFmtId="3" fontId="4" fillId="0" borderId="43" xfId="0" applyNumberFormat="1" applyFont="1" applyBorder="1" applyAlignment="1">
      <alignment horizontal="right" wrapText="1"/>
    </xf>
    <xf numFmtId="3" fontId="1" fillId="0" borderId="65" xfId="0" applyNumberFormat="1" applyFont="1" applyBorder="1" applyAlignment="1">
      <alignment horizontal="center" vertical="top" wrapText="1"/>
    </xf>
    <xf numFmtId="3" fontId="4" fillId="4" borderId="16" xfId="0" applyNumberFormat="1" applyFont="1" applyFill="1" applyBorder="1" applyAlignment="1">
      <alignment horizontal="left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49" fontId="2" fillId="8" borderId="40" xfId="0" applyNumberFormat="1" applyFont="1" applyFill="1" applyBorder="1" applyAlignment="1">
      <alignment horizontal="center" vertical="top"/>
    </xf>
    <xf numFmtId="3" fontId="4" fillId="4" borderId="13" xfId="0" applyNumberFormat="1" applyFont="1" applyFill="1" applyBorder="1" applyAlignment="1">
      <alignment horizontal="center" vertical="top" wrapText="1"/>
    </xf>
    <xf numFmtId="3" fontId="1" fillId="4" borderId="40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/>
    </xf>
    <xf numFmtId="49" fontId="2" fillId="8" borderId="17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4" borderId="39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4" fillId="4" borderId="5" xfId="0" applyNumberFormat="1" applyFont="1" applyFill="1" applyBorder="1" applyAlignment="1">
      <alignment horizontal="center" vertical="top" wrapText="1"/>
    </xf>
    <xf numFmtId="3" fontId="1" fillId="4" borderId="39" xfId="0" applyNumberFormat="1" applyFont="1" applyFill="1" applyBorder="1" applyAlignment="1">
      <alignment horizontal="center" vertical="top"/>
    </xf>
    <xf numFmtId="3" fontId="1" fillId="4" borderId="60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 wrapText="1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1" fillId="4" borderId="17" xfId="0" applyNumberFormat="1" applyFont="1" applyFill="1" applyBorder="1" applyAlignment="1">
      <alignment horizontal="left" vertical="top" wrapText="1"/>
    </xf>
    <xf numFmtId="3" fontId="4" fillId="0" borderId="8" xfId="0" applyNumberFormat="1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4" fillId="4" borderId="6" xfId="0" applyNumberFormat="1" applyFont="1" applyFill="1" applyBorder="1" applyAlignment="1">
      <alignment horizontal="center" vertical="top" wrapText="1"/>
    </xf>
    <xf numFmtId="3" fontId="1" fillId="4" borderId="8" xfId="0" applyNumberFormat="1" applyFont="1" applyFill="1" applyBorder="1" applyAlignment="1">
      <alignment horizontal="center" vertical="top" wrapText="1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60" xfId="0" applyNumberFormat="1" applyFont="1" applyFill="1" applyBorder="1" applyAlignment="1">
      <alignment horizontal="center" vertical="top"/>
    </xf>
    <xf numFmtId="3" fontId="4" fillId="0" borderId="49" xfId="0" applyNumberFormat="1" applyFont="1" applyFill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/>
    </xf>
    <xf numFmtId="3" fontId="2" fillId="4" borderId="32" xfId="0" applyNumberFormat="1" applyFont="1" applyFill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top" wrapText="1"/>
    </xf>
    <xf numFmtId="164" fontId="1" fillId="4" borderId="37" xfId="0" applyNumberFormat="1" applyFont="1" applyFill="1" applyBorder="1" applyAlignment="1">
      <alignment horizontal="center" vertical="top"/>
    </xf>
    <xf numFmtId="164" fontId="1" fillId="4" borderId="41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left" vertical="top" wrapText="1"/>
    </xf>
    <xf numFmtId="3" fontId="4" fillId="4" borderId="39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horizontal="center" vertical="top" wrapText="1"/>
    </xf>
    <xf numFmtId="3" fontId="4" fillId="4" borderId="59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3" fontId="1" fillId="4" borderId="59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center" wrapText="1"/>
    </xf>
    <xf numFmtId="3" fontId="1" fillId="4" borderId="7" xfId="0" applyNumberFormat="1" applyFont="1" applyFill="1" applyBorder="1" applyAlignment="1">
      <alignment horizontal="center" vertical="top" wrapText="1"/>
    </xf>
    <xf numFmtId="167" fontId="4" fillId="9" borderId="17" xfId="2" applyNumberFormat="1" applyFont="1" applyFill="1" applyBorder="1" applyAlignment="1">
      <alignment horizontal="left" vertical="top" wrapText="1"/>
    </xf>
    <xf numFmtId="3" fontId="4" fillId="4" borderId="8" xfId="0" applyNumberFormat="1" applyFont="1" applyFill="1" applyBorder="1" applyAlignment="1">
      <alignment horizontal="center" vertical="top" wrapText="1"/>
    </xf>
    <xf numFmtId="3" fontId="1" fillId="4" borderId="37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4" fillId="4" borderId="75" xfId="0" applyNumberFormat="1" applyFont="1" applyFill="1" applyBorder="1" applyAlignment="1">
      <alignment horizontal="center" vertical="top" wrapText="1"/>
    </xf>
    <xf numFmtId="0" fontId="24" fillId="0" borderId="0" xfId="0" applyFont="1" applyAlignment="1">
      <alignment vertical="center"/>
    </xf>
    <xf numFmtId="0" fontId="8" fillId="0" borderId="163" xfId="0" applyFont="1" applyBorder="1" applyAlignment="1">
      <alignment horizontal="center" vertical="center" wrapText="1"/>
    </xf>
    <xf numFmtId="0" fontId="8" fillId="0" borderId="164" xfId="0" applyFont="1" applyBorder="1" applyAlignment="1">
      <alignment vertical="center" wrapText="1"/>
    </xf>
    <xf numFmtId="0" fontId="8" fillId="0" borderId="168" xfId="0" applyFont="1" applyBorder="1" applyAlignment="1">
      <alignment horizontal="center" vertical="center" wrapText="1"/>
    </xf>
    <xf numFmtId="0" fontId="8" fillId="0" borderId="169" xfId="0" applyFont="1" applyBorder="1" applyAlignment="1">
      <alignment vertical="center" wrapText="1"/>
    </xf>
    <xf numFmtId="0" fontId="8" fillId="0" borderId="169" xfId="0" applyFont="1" applyBorder="1" applyAlignment="1">
      <alignment horizontal="center" vertical="center" wrapText="1"/>
    </xf>
    <xf numFmtId="0" fontId="8" fillId="0" borderId="166" xfId="0" applyFont="1" applyBorder="1" applyAlignment="1">
      <alignment horizontal="center" vertical="center" wrapText="1"/>
    </xf>
    <xf numFmtId="0" fontId="8" fillId="0" borderId="167" xfId="0" applyFont="1" applyBorder="1" applyAlignment="1">
      <alignment vertical="center" wrapText="1"/>
    </xf>
    <xf numFmtId="0" fontId="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right" vertical="center" wrapText="1"/>
    </xf>
    <xf numFmtId="0" fontId="11" fillId="0" borderId="167" xfId="0" applyFont="1" applyBorder="1" applyAlignment="1">
      <alignment horizontal="center" vertical="center" wrapText="1"/>
    </xf>
    <xf numFmtId="0" fontId="11" fillId="0" borderId="167" xfId="0" applyFont="1" applyBorder="1" applyAlignment="1">
      <alignment horizontal="right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174" xfId="0" applyFont="1" applyBorder="1" applyAlignment="1">
      <alignment vertical="center" wrapText="1"/>
    </xf>
    <xf numFmtId="0" fontId="8" fillId="0" borderId="174" xfId="0" applyFont="1" applyBorder="1" applyAlignment="1">
      <alignment horizontal="center" vertical="center" wrapText="1"/>
    </xf>
    <xf numFmtId="0" fontId="8" fillId="0" borderId="175" xfId="0" applyFont="1" applyBorder="1" applyAlignment="1">
      <alignment vertical="center" wrapText="1"/>
    </xf>
    <xf numFmtId="164" fontId="4" fillId="12" borderId="144" xfId="2" applyNumberFormat="1" applyFont="1" applyFill="1" applyBorder="1" applyAlignment="1">
      <alignment horizontal="center" vertical="top"/>
    </xf>
    <xf numFmtId="164" fontId="4" fillId="12" borderId="148" xfId="2" applyNumberFormat="1" applyFont="1" applyFill="1" applyBorder="1" applyAlignment="1">
      <alignment horizontal="center" vertical="top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62" xfId="0" applyNumberFormat="1" applyFont="1" applyFill="1" applyBorder="1" applyAlignment="1">
      <alignment horizontal="left" vertical="top" wrapText="1"/>
    </xf>
    <xf numFmtId="3" fontId="1" fillId="4" borderId="59" xfId="0" applyNumberFormat="1" applyFont="1" applyFill="1" applyBorder="1" applyAlignment="1">
      <alignment horizontal="center" vertical="top" wrapText="1"/>
    </xf>
    <xf numFmtId="49" fontId="2" fillId="8" borderId="41" xfId="0" applyNumberFormat="1" applyFont="1" applyFill="1" applyBorder="1" applyAlignment="1">
      <alignment horizontal="center" vertical="top" wrapText="1"/>
    </xf>
    <xf numFmtId="49" fontId="2" fillId="2" borderId="42" xfId="0" applyNumberFormat="1" applyFont="1" applyFill="1" applyBorder="1" applyAlignment="1">
      <alignment horizontal="center" vertical="top" wrapText="1"/>
    </xf>
    <xf numFmtId="49" fontId="2" fillId="3" borderId="53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Fill="1" applyBorder="1" applyAlignment="1">
      <alignment horizontal="center" vertical="top" textRotation="180" wrapText="1"/>
    </xf>
    <xf numFmtId="3" fontId="2" fillId="0" borderId="57" xfId="0" applyNumberFormat="1" applyFont="1" applyBorder="1" applyAlignment="1">
      <alignment horizontal="center" vertical="top" wrapText="1"/>
    </xf>
    <xf numFmtId="49" fontId="4" fillId="4" borderId="5" xfId="2" applyNumberFormat="1" applyFont="1" applyFill="1" applyBorder="1" applyAlignment="1">
      <alignment horizontal="center" vertical="top"/>
    </xf>
    <xf numFmtId="3" fontId="5" fillId="0" borderId="67" xfId="0" applyNumberFormat="1" applyFont="1" applyFill="1" applyBorder="1" applyAlignment="1">
      <alignment horizontal="center" vertical="top" textRotation="180" wrapText="1"/>
    </xf>
    <xf numFmtId="164" fontId="1" fillId="4" borderId="59" xfId="0" applyNumberFormat="1" applyFont="1" applyFill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 wrapText="1"/>
    </xf>
    <xf numFmtId="164" fontId="1" fillId="4" borderId="39" xfId="0" applyNumberFormat="1" applyFont="1" applyFill="1" applyBorder="1" applyAlignment="1">
      <alignment horizontal="center" vertical="top"/>
    </xf>
    <xf numFmtId="3" fontId="4" fillId="4" borderId="39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horizontal="center" vertical="top" wrapText="1"/>
    </xf>
    <xf numFmtId="164" fontId="1" fillId="4" borderId="18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3" fontId="5" fillId="4" borderId="59" xfId="0" applyNumberFormat="1" applyFont="1" applyFill="1" applyBorder="1" applyAlignment="1">
      <alignment horizontal="left" vertical="top" wrapText="1"/>
    </xf>
    <xf numFmtId="164" fontId="1" fillId="4" borderId="18" xfId="0" applyNumberFormat="1" applyFont="1" applyFill="1" applyBorder="1" applyAlignment="1">
      <alignment horizontal="center" vertical="top"/>
    </xf>
    <xf numFmtId="3" fontId="5" fillId="0" borderId="67" xfId="0" applyNumberFormat="1" applyFont="1" applyFill="1" applyBorder="1" applyAlignment="1">
      <alignment horizontal="center" vertical="top" textRotation="90" wrapText="1"/>
    </xf>
    <xf numFmtId="164" fontId="1" fillId="4" borderId="40" xfId="0" applyNumberFormat="1" applyFont="1" applyFill="1" applyBorder="1" applyAlignment="1">
      <alignment horizontal="center" vertical="top"/>
    </xf>
    <xf numFmtId="3" fontId="4" fillId="4" borderId="10" xfId="0" applyNumberFormat="1" applyFont="1" applyFill="1" applyBorder="1" applyAlignment="1">
      <alignment horizontal="left" vertical="top" wrapText="1"/>
    </xf>
    <xf numFmtId="3" fontId="4" fillId="4" borderId="8" xfId="0" applyNumberFormat="1" applyFont="1" applyFill="1" applyBorder="1" applyAlignment="1">
      <alignment horizontal="left" vertical="top" wrapText="1"/>
    </xf>
    <xf numFmtId="3" fontId="14" fillId="4" borderId="17" xfId="0" applyNumberFormat="1" applyFont="1" applyFill="1" applyBorder="1" applyAlignment="1">
      <alignment horizontal="center" vertical="top" wrapText="1"/>
    </xf>
    <xf numFmtId="3" fontId="14" fillId="4" borderId="0" xfId="0" applyNumberFormat="1" applyFont="1" applyFill="1" applyBorder="1" applyAlignment="1">
      <alignment horizontal="center" vertical="top" wrapText="1"/>
    </xf>
    <xf numFmtId="3" fontId="4" fillId="0" borderId="65" xfId="0" applyNumberFormat="1" applyFont="1" applyBorder="1" applyAlignment="1">
      <alignment horizontal="left" vertical="top" wrapText="1"/>
    </xf>
    <xf numFmtId="3" fontId="4" fillId="0" borderId="34" xfId="0" applyNumberFormat="1" applyFont="1" applyBorder="1" applyAlignment="1">
      <alignment horizontal="left" vertical="top" wrapText="1"/>
    </xf>
    <xf numFmtId="3" fontId="4" fillId="0" borderId="26" xfId="0" applyNumberFormat="1" applyFont="1" applyBorder="1" applyAlignment="1">
      <alignment horizontal="left" vertical="top" wrapText="1"/>
    </xf>
    <xf numFmtId="3" fontId="2" fillId="5" borderId="12" xfId="0" applyNumberFormat="1" applyFont="1" applyFill="1" applyBorder="1" applyAlignment="1">
      <alignment horizontal="right" vertical="top" wrapText="1"/>
    </xf>
    <xf numFmtId="3" fontId="2" fillId="5" borderId="54" xfId="0" applyNumberFormat="1" applyFont="1" applyFill="1" applyBorder="1" applyAlignment="1">
      <alignment horizontal="right" vertical="top" wrapText="1"/>
    </xf>
    <xf numFmtId="3" fontId="2" fillId="5" borderId="72" xfId="0" applyNumberFormat="1" applyFont="1" applyFill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2" fillId="7" borderId="12" xfId="0" applyNumberFormat="1" applyFont="1" applyFill="1" applyBorder="1" applyAlignment="1">
      <alignment horizontal="right" vertical="top" wrapText="1"/>
    </xf>
    <xf numFmtId="3" fontId="2" fillId="7" borderId="54" xfId="0" applyNumberFormat="1" applyFont="1" applyFill="1" applyBorder="1" applyAlignment="1">
      <alignment horizontal="right" vertical="top" wrapText="1"/>
    </xf>
    <xf numFmtId="3" fontId="2" fillId="7" borderId="72" xfId="0" applyNumberFormat="1" applyFont="1" applyFill="1" applyBorder="1" applyAlignment="1">
      <alignment horizontal="right" vertical="top" wrapText="1"/>
    </xf>
    <xf numFmtId="3" fontId="1" fillId="4" borderId="13" xfId="0" applyNumberFormat="1" applyFont="1" applyFill="1" applyBorder="1" applyAlignment="1">
      <alignment horizontal="left" vertical="top" wrapText="1"/>
    </xf>
    <xf numFmtId="3" fontId="1" fillId="4" borderId="18" xfId="0" applyNumberFormat="1" applyFont="1" applyFill="1" applyBorder="1" applyAlignment="1">
      <alignment horizontal="left" vertical="top" wrapText="1"/>
    </xf>
    <xf numFmtId="3" fontId="2" fillId="0" borderId="13" xfId="0" applyNumberFormat="1" applyFont="1" applyFill="1" applyBorder="1" applyAlignment="1">
      <alignment horizontal="center" vertical="top" textRotation="90" wrapText="1"/>
    </xf>
    <xf numFmtId="3" fontId="2" fillId="0" borderId="42" xfId="0" applyNumberFormat="1" applyFont="1" applyFill="1" applyBorder="1" applyAlignment="1">
      <alignment horizontal="center" vertical="top" textRotation="90" wrapText="1"/>
    </xf>
    <xf numFmtId="3" fontId="5" fillId="4" borderId="13" xfId="0" applyNumberFormat="1" applyFont="1" applyFill="1" applyBorder="1" applyAlignment="1">
      <alignment horizontal="left" vertical="top" wrapText="1"/>
    </xf>
    <xf numFmtId="3" fontId="5" fillId="4" borderId="18" xfId="0" applyNumberFormat="1" applyFont="1" applyFill="1" applyBorder="1" applyAlignment="1">
      <alignment horizontal="left" vertical="top" wrapText="1"/>
    </xf>
    <xf numFmtId="0" fontId="1" fillId="4" borderId="59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56" xfId="0" applyFont="1" applyFill="1" applyBorder="1" applyAlignment="1">
      <alignment horizontal="left" vertical="top" wrapText="1"/>
    </xf>
    <xf numFmtId="3" fontId="2" fillId="2" borderId="14" xfId="0" applyNumberFormat="1" applyFont="1" applyFill="1" applyBorder="1" applyAlignment="1">
      <alignment horizontal="right" vertical="top" wrapText="1"/>
    </xf>
    <xf numFmtId="3" fontId="2" fillId="2" borderId="54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right" vertical="top" wrapText="1"/>
    </xf>
    <xf numFmtId="3" fontId="2" fillId="8" borderId="54" xfId="0" applyNumberFormat="1" applyFont="1" applyFill="1" applyBorder="1" applyAlignment="1">
      <alignment horizontal="right" vertical="top" wrapText="1"/>
    </xf>
    <xf numFmtId="3" fontId="2" fillId="7" borderId="14" xfId="0" applyNumberFormat="1" applyFont="1" applyFill="1" applyBorder="1" applyAlignment="1">
      <alignment horizontal="right" vertical="top" wrapText="1"/>
    </xf>
    <xf numFmtId="0" fontId="1" fillId="4" borderId="42" xfId="0" applyFont="1" applyFill="1" applyBorder="1" applyAlignment="1">
      <alignment horizontal="left" vertical="top" wrapText="1"/>
    </xf>
    <xf numFmtId="3" fontId="1" fillId="0" borderId="65" xfId="0" applyNumberFormat="1" applyFont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left" vertical="top" wrapText="1"/>
    </xf>
    <xf numFmtId="3" fontId="1" fillId="0" borderId="26" xfId="0" applyNumberFormat="1" applyFont="1" applyBorder="1" applyAlignment="1">
      <alignment horizontal="left" vertical="top" wrapText="1"/>
    </xf>
    <xf numFmtId="3" fontId="1" fillId="0" borderId="47" xfId="0" applyNumberFormat="1" applyFont="1" applyBorder="1" applyAlignment="1">
      <alignment horizontal="left" vertical="top" wrapText="1"/>
    </xf>
    <xf numFmtId="3" fontId="1" fillId="0" borderId="45" xfId="0" applyNumberFormat="1" applyFont="1" applyBorder="1" applyAlignment="1">
      <alignment horizontal="left" vertical="top" wrapText="1"/>
    </xf>
    <xf numFmtId="3" fontId="1" fillId="0" borderId="50" xfId="0" applyNumberFormat="1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72" xfId="0" applyNumberFormat="1" applyFont="1" applyBorder="1" applyAlignment="1">
      <alignment horizontal="center" vertical="center" wrapText="1"/>
    </xf>
    <xf numFmtId="3" fontId="2" fillId="7" borderId="74" xfId="0" applyNumberFormat="1" applyFont="1" applyFill="1" applyBorder="1" applyAlignment="1">
      <alignment horizontal="right" vertical="top" wrapText="1"/>
    </xf>
    <xf numFmtId="3" fontId="2" fillId="7" borderId="58" xfId="0" applyNumberFormat="1" applyFont="1" applyFill="1" applyBorder="1" applyAlignment="1">
      <alignment horizontal="right" vertical="top" wrapText="1"/>
    </xf>
    <xf numFmtId="3" fontId="2" fillId="7" borderId="73" xfId="0" applyNumberFormat="1" applyFont="1" applyFill="1" applyBorder="1" applyAlignment="1">
      <alignment horizontal="right" vertical="top" wrapText="1"/>
    </xf>
    <xf numFmtId="49" fontId="2" fillId="8" borderId="17" xfId="0" applyNumberFormat="1" applyFont="1" applyFill="1" applyBorder="1" applyAlignment="1">
      <alignment horizontal="center" vertical="top"/>
    </xf>
    <xf numFmtId="49" fontId="2" fillId="8" borderId="56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3" fontId="2" fillId="0" borderId="18" xfId="0" applyNumberFormat="1" applyFont="1" applyFill="1" applyBorder="1" applyAlignment="1">
      <alignment horizontal="center" vertical="top" textRotation="90" wrapText="1"/>
    </xf>
    <xf numFmtId="3" fontId="2" fillId="0" borderId="19" xfId="0" applyNumberFormat="1" applyFont="1" applyFill="1" applyBorder="1" applyAlignment="1">
      <alignment horizontal="center" vertical="top" textRotation="90" wrapText="1"/>
    </xf>
    <xf numFmtId="3" fontId="2" fillId="0" borderId="64" xfId="0" applyNumberFormat="1" applyFont="1" applyFill="1" applyBorder="1" applyAlignment="1">
      <alignment horizontal="center" vertical="top"/>
    </xf>
    <xf numFmtId="3" fontId="2" fillId="0" borderId="68" xfId="0" applyNumberFormat="1" applyFont="1" applyFill="1" applyBorder="1" applyAlignment="1">
      <alignment horizontal="center" vertical="top"/>
    </xf>
    <xf numFmtId="3" fontId="2" fillId="0" borderId="54" xfId="0" applyNumberFormat="1" applyFont="1" applyFill="1" applyBorder="1" applyAlignment="1">
      <alignment horizontal="center" wrapText="1"/>
    </xf>
    <xf numFmtId="3" fontId="1" fillId="4" borderId="59" xfId="0" applyNumberFormat="1" applyFont="1" applyFill="1" applyBorder="1" applyAlignment="1">
      <alignment horizontal="left" vertical="top" wrapText="1"/>
    </xf>
    <xf numFmtId="3" fontId="2" fillId="5" borderId="45" xfId="0" applyNumberFormat="1" applyFont="1" applyFill="1" applyBorder="1" applyAlignment="1">
      <alignment horizontal="right" vertical="top" wrapText="1"/>
    </xf>
    <xf numFmtId="3" fontId="2" fillId="5" borderId="79" xfId="0" applyNumberFormat="1" applyFont="1" applyFill="1" applyBorder="1" applyAlignment="1">
      <alignment horizontal="right" vertical="top" wrapText="1"/>
    </xf>
    <xf numFmtId="3" fontId="2" fillId="2" borderId="25" xfId="0" applyNumberFormat="1" applyFont="1" applyFill="1" applyBorder="1" applyAlignment="1">
      <alignment horizontal="right" vertical="top" wrapText="1"/>
    </xf>
    <xf numFmtId="3" fontId="2" fillId="2" borderId="14" xfId="0" applyNumberFormat="1" applyFont="1" applyFill="1" applyBorder="1" applyAlignment="1">
      <alignment horizontal="left" vertical="top" wrapText="1"/>
    </xf>
    <xf numFmtId="3" fontId="2" fillId="2" borderId="54" xfId="0" applyNumberFormat="1" applyFont="1" applyFill="1" applyBorder="1" applyAlignment="1">
      <alignment horizontal="left" vertical="top" wrapText="1"/>
    </xf>
    <xf numFmtId="3" fontId="2" fillId="2" borderId="72" xfId="0" applyNumberFormat="1" applyFont="1" applyFill="1" applyBorder="1" applyAlignment="1">
      <alignment horizontal="left" vertical="top" wrapText="1"/>
    </xf>
    <xf numFmtId="3" fontId="1" fillId="4" borderId="19" xfId="0" applyNumberFormat="1" applyFont="1" applyFill="1" applyBorder="1" applyAlignment="1">
      <alignment horizontal="left" vertical="top" wrapText="1"/>
    </xf>
    <xf numFmtId="3" fontId="2" fillId="2" borderId="72" xfId="0" applyNumberFormat="1" applyFont="1" applyFill="1" applyBorder="1" applyAlignment="1">
      <alignment horizontal="right" vertical="top" wrapText="1"/>
    </xf>
    <xf numFmtId="3" fontId="2" fillId="3" borderId="13" xfId="0" applyNumberFormat="1" applyFont="1" applyFill="1" applyBorder="1" applyAlignment="1">
      <alignment horizontal="left" vertical="top" wrapText="1"/>
    </xf>
    <xf numFmtId="3" fontId="2" fillId="3" borderId="18" xfId="0" applyNumberFormat="1" applyFont="1" applyFill="1" applyBorder="1" applyAlignment="1">
      <alignment horizontal="left" vertical="top" wrapText="1"/>
    </xf>
    <xf numFmtId="3" fontId="4" fillId="4" borderId="13" xfId="0" applyNumberFormat="1" applyFont="1" applyFill="1" applyBorder="1" applyAlignment="1">
      <alignment horizontal="left" vertical="top" wrapText="1"/>
    </xf>
    <xf numFmtId="3" fontId="4" fillId="4" borderId="19" xfId="0" applyNumberFormat="1" applyFont="1" applyFill="1" applyBorder="1" applyAlignment="1">
      <alignment horizontal="left" vertical="top" wrapText="1"/>
    </xf>
    <xf numFmtId="3" fontId="1" fillId="4" borderId="10" xfId="0" applyNumberFormat="1" applyFont="1" applyFill="1" applyBorder="1" applyAlignment="1">
      <alignment horizontal="left" vertical="top" wrapText="1"/>
    </xf>
    <xf numFmtId="3" fontId="1" fillId="4" borderId="49" xfId="0" applyNumberFormat="1" applyFont="1" applyFill="1" applyBorder="1" applyAlignment="1">
      <alignment horizontal="left" vertical="top" wrapText="1"/>
    </xf>
    <xf numFmtId="3" fontId="1" fillId="4" borderId="61" xfId="0" applyNumberFormat="1" applyFont="1" applyFill="1" applyBorder="1" applyAlignment="1">
      <alignment horizontal="left" vertical="top" wrapText="1"/>
    </xf>
    <xf numFmtId="3" fontId="1" fillId="4" borderId="62" xfId="0" applyNumberFormat="1" applyFont="1" applyFill="1" applyBorder="1" applyAlignment="1">
      <alignment horizontal="left" vertical="top" wrapText="1"/>
    </xf>
    <xf numFmtId="3" fontId="1" fillId="4" borderId="42" xfId="0" applyNumberFormat="1" applyFont="1" applyFill="1" applyBorder="1" applyAlignment="1">
      <alignment horizontal="left" vertical="top" wrapText="1"/>
    </xf>
    <xf numFmtId="3" fontId="2" fillId="0" borderId="59" xfId="0" applyNumberFormat="1" applyFont="1" applyFill="1" applyBorder="1" applyAlignment="1">
      <alignment horizontal="center" vertical="center" textRotation="90" wrapText="1"/>
    </xf>
    <xf numFmtId="3" fontId="2" fillId="0" borderId="42" xfId="0" applyNumberFormat="1" applyFont="1" applyFill="1" applyBorder="1" applyAlignment="1">
      <alignment horizontal="center" vertical="center" textRotation="90" wrapText="1"/>
    </xf>
    <xf numFmtId="3" fontId="4" fillId="4" borderId="59" xfId="0" applyNumberFormat="1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4" borderId="40" xfId="0" applyNumberFormat="1" applyFont="1" applyFill="1" applyBorder="1" applyAlignment="1">
      <alignment horizontal="center" vertical="top" wrapText="1"/>
    </xf>
    <xf numFmtId="164" fontId="1" fillId="4" borderId="40" xfId="0" applyNumberFormat="1" applyFont="1" applyFill="1" applyBorder="1" applyAlignment="1">
      <alignment horizontal="center" vertical="top"/>
    </xf>
    <xf numFmtId="164" fontId="1" fillId="4" borderId="18" xfId="0" applyNumberFormat="1" applyFont="1" applyFill="1" applyBorder="1" applyAlignment="1">
      <alignment horizontal="center" vertical="top"/>
    </xf>
    <xf numFmtId="164" fontId="1" fillId="4" borderId="31" xfId="0" applyNumberFormat="1" applyFont="1" applyFill="1" applyBorder="1" applyAlignment="1">
      <alignment horizontal="center" vertical="top"/>
    </xf>
    <xf numFmtId="3" fontId="1" fillId="4" borderId="6" xfId="0" applyNumberFormat="1" applyFont="1" applyFill="1" applyBorder="1" applyAlignment="1">
      <alignment horizontal="left" vertical="top" wrapText="1"/>
    </xf>
    <xf numFmtId="3" fontId="2" fillId="5" borderId="46" xfId="0" applyNumberFormat="1" applyFont="1" applyFill="1" applyBorder="1" applyAlignment="1">
      <alignment horizontal="right" vertical="top" wrapText="1"/>
    </xf>
    <xf numFmtId="3" fontId="2" fillId="5" borderId="75" xfId="0" applyNumberFormat="1" applyFont="1" applyFill="1" applyBorder="1" applyAlignment="1">
      <alignment horizontal="right" vertical="top" wrapText="1"/>
    </xf>
    <xf numFmtId="167" fontId="4" fillId="9" borderId="153" xfId="2" applyNumberFormat="1" applyFont="1" applyFill="1" applyBorder="1" applyAlignment="1">
      <alignment horizontal="left" vertical="top" wrapText="1"/>
    </xf>
    <xf numFmtId="167" fontId="4" fillId="9" borderId="8" xfId="2" applyNumberFormat="1" applyFont="1" applyFill="1" applyBorder="1" applyAlignment="1">
      <alignment horizontal="left" vertical="top" wrapText="1"/>
    </xf>
    <xf numFmtId="167" fontId="4" fillId="9" borderId="49" xfId="2" applyNumberFormat="1" applyFont="1" applyFill="1" applyBorder="1" applyAlignment="1">
      <alignment horizontal="left" vertical="top" wrapText="1"/>
    </xf>
    <xf numFmtId="167" fontId="4" fillId="9" borderId="87" xfId="2" applyNumberFormat="1" applyFont="1" applyFill="1" applyBorder="1" applyAlignment="1">
      <alignment horizontal="left" vertical="top" wrapText="1"/>
    </xf>
    <xf numFmtId="167" fontId="4" fillId="9" borderId="131" xfId="2" applyNumberFormat="1" applyFont="1" applyFill="1" applyBorder="1" applyAlignment="1">
      <alignment horizontal="left" vertical="top" wrapText="1"/>
    </xf>
    <xf numFmtId="3" fontId="2" fillId="5" borderId="50" xfId="0" applyNumberFormat="1" applyFont="1" applyFill="1" applyBorder="1" applyAlignment="1">
      <alignment horizontal="right" vertical="top" wrapText="1"/>
    </xf>
    <xf numFmtId="3" fontId="2" fillId="4" borderId="13" xfId="0" applyNumberFormat="1" applyFont="1" applyFill="1" applyBorder="1" applyAlignment="1">
      <alignment horizontal="left" vertical="top" wrapText="1"/>
    </xf>
    <xf numFmtId="3" fontId="2" fillId="4" borderId="18" xfId="0" applyNumberFormat="1" applyFont="1" applyFill="1" applyBorder="1" applyAlignment="1">
      <alignment horizontal="left" vertical="top" wrapText="1"/>
    </xf>
    <xf numFmtId="3" fontId="4" fillId="4" borderId="18" xfId="0" applyNumberFormat="1" applyFont="1" applyFill="1" applyBorder="1" applyAlignment="1">
      <alignment horizontal="left" vertical="top" wrapText="1"/>
    </xf>
    <xf numFmtId="167" fontId="4" fillId="11" borderId="90" xfId="2" applyNumberFormat="1" applyFont="1" applyFill="1" applyBorder="1" applyAlignment="1">
      <alignment horizontal="left" vertical="top" wrapText="1"/>
    </xf>
    <xf numFmtId="167" fontId="4" fillId="11" borderId="131" xfId="2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left" vertical="top" wrapText="1"/>
    </xf>
    <xf numFmtId="167" fontId="4" fillId="9" borderId="6" xfId="2" applyNumberFormat="1" applyFont="1" applyFill="1" applyBorder="1" applyAlignment="1">
      <alignment horizontal="left" vertical="top" wrapText="1"/>
    </xf>
    <xf numFmtId="167" fontId="4" fillId="9" borderId="114" xfId="2" applyNumberFormat="1" applyFont="1" applyFill="1" applyBorder="1" applyAlignment="1">
      <alignment horizontal="left" vertical="top" wrapText="1"/>
    </xf>
    <xf numFmtId="167" fontId="4" fillId="9" borderId="95" xfId="2" applyNumberFormat="1" applyFont="1" applyFill="1" applyBorder="1" applyAlignment="1">
      <alignment horizontal="left" vertical="top" wrapText="1"/>
    </xf>
    <xf numFmtId="167" fontId="4" fillId="9" borderId="61" xfId="2" applyNumberFormat="1" applyFont="1" applyFill="1" applyBorder="1" applyAlignment="1">
      <alignment horizontal="left" vertical="top" wrapText="1"/>
    </xf>
    <xf numFmtId="167" fontId="4" fillId="9" borderId="56" xfId="2" applyNumberFormat="1" applyFont="1" applyFill="1" applyBorder="1" applyAlignment="1">
      <alignment horizontal="left" vertical="top" wrapText="1"/>
    </xf>
    <xf numFmtId="167" fontId="4" fillId="9" borderId="10" xfId="2" applyNumberFormat="1" applyFont="1" applyFill="1" applyBorder="1" applyAlignment="1">
      <alignment horizontal="left" vertical="top" wrapText="1"/>
    </xf>
    <xf numFmtId="3" fontId="2" fillId="4" borderId="59" xfId="0" applyNumberFormat="1" applyFont="1" applyFill="1" applyBorder="1" applyAlignment="1">
      <alignment horizontal="left" vertical="top" wrapText="1"/>
    </xf>
    <xf numFmtId="3" fontId="2" fillId="4" borderId="42" xfId="0" applyNumberFormat="1" applyFont="1" applyFill="1" applyBorder="1" applyAlignment="1">
      <alignment horizontal="left" vertical="top" wrapText="1"/>
    </xf>
    <xf numFmtId="3" fontId="2" fillId="4" borderId="19" xfId="0" applyNumberFormat="1" applyFont="1" applyFill="1" applyBorder="1" applyAlignment="1">
      <alignment horizontal="left" vertical="top" wrapText="1"/>
    </xf>
    <xf numFmtId="167" fontId="4" fillId="9" borderId="105" xfId="2" applyNumberFormat="1" applyFont="1" applyFill="1" applyBorder="1" applyAlignment="1">
      <alignment horizontal="left" vertical="top" wrapText="1"/>
    </xf>
    <xf numFmtId="3" fontId="5" fillId="4" borderId="59" xfId="0" applyNumberFormat="1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3" fontId="1" fillId="4" borderId="56" xfId="0" applyNumberFormat="1" applyFont="1" applyFill="1" applyBorder="1" applyAlignment="1">
      <alignment horizontal="left" vertical="top" wrapText="1"/>
    </xf>
    <xf numFmtId="49" fontId="2" fillId="8" borderId="22" xfId="0" applyNumberFormat="1" applyFont="1" applyFill="1" applyBorder="1" applyAlignment="1">
      <alignment horizontal="center" vertical="top"/>
    </xf>
    <xf numFmtId="49" fontId="2" fillId="8" borderId="40" xfId="0" applyNumberFormat="1" applyFont="1" applyFill="1" applyBorder="1" applyAlignment="1">
      <alignment horizontal="center" vertical="top"/>
    </xf>
    <xf numFmtId="49" fontId="2" fillId="8" borderId="20" xfId="0" applyNumberFormat="1" applyFont="1" applyFill="1" applyBorder="1" applyAlignment="1">
      <alignment horizontal="center" vertical="top"/>
    </xf>
    <xf numFmtId="3" fontId="2" fillId="10" borderId="13" xfId="0" quotePrefix="1" applyNumberFormat="1" applyFont="1" applyFill="1" applyBorder="1" applyAlignment="1">
      <alignment horizontal="center" vertical="top" wrapText="1"/>
    </xf>
    <xf numFmtId="3" fontId="2" fillId="10" borderId="18" xfId="0" quotePrefix="1" applyNumberFormat="1" applyFont="1" applyFill="1" applyBorder="1" applyAlignment="1">
      <alignment horizontal="center" vertical="top" wrapText="1"/>
    </xf>
    <xf numFmtId="3" fontId="2" fillId="10" borderId="19" xfId="0" quotePrefix="1" applyNumberFormat="1" applyFont="1" applyFill="1" applyBorder="1" applyAlignment="1">
      <alignment horizontal="center" vertical="top" wrapText="1"/>
    </xf>
    <xf numFmtId="3" fontId="2" fillId="4" borderId="64" xfId="0" quotePrefix="1" applyNumberFormat="1" applyFont="1" applyFill="1" applyBorder="1" applyAlignment="1">
      <alignment horizontal="center" vertical="top" wrapText="1"/>
    </xf>
    <xf numFmtId="3" fontId="2" fillId="4" borderId="32" xfId="0" quotePrefix="1" applyNumberFormat="1" applyFont="1" applyFill="1" applyBorder="1" applyAlignment="1">
      <alignment horizontal="center" vertical="top" wrapText="1"/>
    </xf>
    <xf numFmtId="3" fontId="2" fillId="4" borderId="68" xfId="0" quotePrefix="1" applyNumberFormat="1" applyFont="1" applyFill="1" applyBorder="1" applyAlignment="1">
      <alignment horizontal="center" vertical="top" wrapText="1"/>
    </xf>
    <xf numFmtId="3" fontId="4" fillId="4" borderId="13" xfId="0" applyNumberFormat="1" applyFont="1" applyFill="1" applyBorder="1" applyAlignment="1">
      <alignment horizontal="center" vertical="top" wrapText="1"/>
    </xf>
    <xf numFmtId="3" fontId="4" fillId="4" borderId="18" xfId="0" applyNumberFormat="1" applyFont="1" applyFill="1" applyBorder="1" applyAlignment="1">
      <alignment horizontal="center" vertical="top" wrapText="1"/>
    </xf>
    <xf numFmtId="3" fontId="4" fillId="4" borderId="19" xfId="0" applyNumberFormat="1" applyFont="1" applyFill="1" applyBorder="1" applyAlignment="1">
      <alignment horizontal="center" vertical="top" wrapText="1"/>
    </xf>
    <xf numFmtId="3" fontId="4" fillId="4" borderId="22" xfId="0" applyNumberFormat="1" applyFont="1" applyFill="1" applyBorder="1" applyAlignment="1">
      <alignment horizontal="left" vertical="top" wrapText="1"/>
    </xf>
    <xf numFmtId="3" fontId="4" fillId="4" borderId="40" xfId="0" applyNumberFormat="1" applyFont="1" applyFill="1" applyBorder="1" applyAlignment="1">
      <alignment horizontal="left" vertical="top" wrapText="1"/>
    </xf>
    <xf numFmtId="3" fontId="4" fillId="4" borderId="20" xfId="0" applyNumberFormat="1" applyFont="1" applyFill="1" applyBorder="1" applyAlignment="1">
      <alignment horizontal="left" vertical="top" wrapText="1"/>
    </xf>
    <xf numFmtId="3" fontId="2" fillId="8" borderId="25" xfId="0" applyNumberFormat="1" applyFont="1" applyFill="1" applyBorder="1" applyAlignment="1">
      <alignment horizontal="right" vertical="top" wrapText="1"/>
    </xf>
    <xf numFmtId="3" fontId="2" fillId="8" borderId="14" xfId="0" applyNumberFormat="1" applyFont="1" applyFill="1" applyBorder="1" applyAlignment="1">
      <alignment horizontal="left" vertical="top" wrapText="1"/>
    </xf>
    <xf numFmtId="3" fontId="2" fillId="8" borderId="54" xfId="0" applyNumberFormat="1" applyFont="1" applyFill="1" applyBorder="1" applyAlignment="1">
      <alignment horizontal="left" vertical="top" wrapText="1"/>
    </xf>
    <xf numFmtId="3" fontId="2" fillId="8" borderId="72" xfId="0" applyNumberFormat="1" applyFont="1" applyFill="1" applyBorder="1" applyAlignment="1">
      <alignment horizontal="left" vertical="top" wrapText="1"/>
    </xf>
    <xf numFmtId="3" fontId="2" fillId="2" borderId="12" xfId="0" applyNumberFormat="1" applyFont="1" applyFill="1" applyBorder="1" applyAlignment="1">
      <alignment horizontal="left" vertical="top" wrapText="1"/>
    </xf>
    <xf numFmtId="3" fontId="5" fillId="4" borderId="42" xfId="0" applyNumberFormat="1" applyFont="1" applyFill="1" applyBorder="1" applyAlignment="1">
      <alignment horizontal="left" vertical="top" wrapText="1"/>
    </xf>
    <xf numFmtId="3" fontId="4" fillId="4" borderId="42" xfId="0" applyNumberFormat="1" applyFont="1" applyFill="1" applyBorder="1" applyAlignment="1">
      <alignment horizontal="center" vertical="top" wrapText="1"/>
    </xf>
    <xf numFmtId="3" fontId="5" fillId="0" borderId="59" xfId="0" applyNumberFormat="1" applyFont="1" applyFill="1" applyBorder="1" applyAlignment="1">
      <alignment horizontal="center" vertical="center" textRotation="90" wrapText="1"/>
    </xf>
    <xf numFmtId="3" fontId="5" fillId="0" borderId="42" xfId="0" applyNumberFormat="1" applyFont="1" applyFill="1" applyBorder="1" applyAlignment="1">
      <alignment horizontal="center" vertical="center" textRotation="90" wrapText="1"/>
    </xf>
    <xf numFmtId="3" fontId="6" fillId="0" borderId="13" xfId="0" applyNumberFormat="1" applyFont="1" applyFill="1" applyBorder="1" applyAlignment="1">
      <alignment horizontal="left" vertical="top" wrapText="1"/>
    </xf>
    <xf numFmtId="3" fontId="6" fillId="0" borderId="18" xfId="0" applyNumberFormat="1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vertical="top" wrapText="1"/>
    </xf>
    <xf numFmtId="3" fontId="5" fillId="0" borderId="18" xfId="0" applyNumberFormat="1" applyFont="1" applyFill="1" applyBorder="1" applyAlignment="1">
      <alignment vertical="top" wrapText="1"/>
    </xf>
    <xf numFmtId="3" fontId="13" fillId="5" borderId="46" xfId="0" applyNumberFormat="1" applyFont="1" applyFill="1" applyBorder="1" applyAlignment="1">
      <alignment horizontal="right" vertical="top" wrapText="1"/>
    </xf>
    <xf numFmtId="3" fontId="13" fillId="5" borderId="45" xfId="0" applyNumberFormat="1" applyFont="1" applyFill="1" applyBorder="1" applyAlignment="1">
      <alignment horizontal="right" vertical="top" wrapText="1"/>
    </xf>
    <xf numFmtId="3" fontId="13" fillId="5" borderId="79" xfId="0" applyNumberFormat="1" applyFont="1" applyFill="1" applyBorder="1" applyAlignment="1">
      <alignment horizontal="right" vertical="top" wrapText="1"/>
    </xf>
    <xf numFmtId="3" fontId="4" fillId="4" borderId="0" xfId="0" applyNumberFormat="1" applyFont="1" applyFill="1" applyBorder="1" applyAlignment="1">
      <alignment horizontal="center" vertical="top" wrapText="1"/>
    </xf>
    <xf numFmtId="3" fontId="5" fillId="0" borderId="18" xfId="0" applyNumberFormat="1" applyFont="1" applyFill="1" applyBorder="1" applyAlignment="1">
      <alignment horizontal="left" vertical="top" wrapText="1"/>
    </xf>
    <xf numFmtId="3" fontId="6" fillId="7" borderId="12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3" fontId="6" fillId="7" borderId="72" xfId="0" applyNumberFormat="1" applyFont="1" applyFill="1" applyBorder="1" applyAlignment="1">
      <alignment horizontal="left" vertical="top" wrapText="1"/>
    </xf>
    <xf numFmtId="3" fontId="5" fillId="8" borderId="12" xfId="0" applyNumberFormat="1" applyFont="1" applyFill="1" applyBorder="1" applyAlignment="1">
      <alignment horizontal="left" vertical="top" wrapText="1"/>
    </xf>
    <xf numFmtId="3" fontId="5" fillId="8" borderId="54" xfId="0" applyNumberFormat="1" applyFont="1" applyFill="1" applyBorder="1" applyAlignment="1">
      <alignment horizontal="left" vertical="top" wrapText="1"/>
    </xf>
    <xf numFmtId="3" fontId="5" fillId="8" borderId="72" xfId="0" applyNumberFormat="1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left" vertical="top" wrapText="1"/>
    </xf>
    <xf numFmtId="3" fontId="5" fillId="2" borderId="54" xfId="0" applyNumberFormat="1" applyFont="1" applyFill="1" applyBorder="1" applyAlignment="1">
      <alignment horizontal="left" vertical="top" wrapText="1"/>
    </xf>
    <xf numFmtId="3" fontId="5" fillId="2" borderId="72" xfId="0" applyNumberFormat="1" applyFont="1" applyFill="1" applyBorder="1" applyAlignment="1">
      <alignment horizontal="left" vertical="top" wrapText="1"/>
    </xf>
    <xf numFmtId="3" fontId="4" fillId="0" borderId="59" xfId="0" applyNumberFormat="1" applyFont="1" applyFill="1" applyBorder="1" applyAlignment="1">
      <alignment horizontal="left" vertical="top" wrapText="1"/>
    </xf>
    <xf numFmtId="3" fontId="4" fillId="0" borderId="18" xfId="0" applyNumberFormat="1" applyFont="1" applyFill="1" applyBorder="1" applyAlignment="1">
      <alignment horizontal="left" vertical="top" wrapText="1"/>
    </xf>
    <xf numFmtId="3" fontId="4" fillId="0" borderId="42" xfId="0" applyNumberFormat="1" applyFont="1" applyFill="1" applyBorder="1" applyAlignment="1">
      <alignment horizontal="left" vertical="top" wrapText="1"/>
    </xf>
    <xf numFmtId="3" fontId="4" fillId="0" borderId="13" xfId="0" applyNumberFormat="1" applyFont="1" applyFill="1" applyBorder="1" applyAlignment="1">
      <alignment horizontal="left" vertical="top" wrapText="1"/>
    </xf>
    <xf numFmtId="3" fontId="4" fillId="0" borderId="19" xfId="0" applyNumberFormat="1" applyFont="1" applyFill="1" applyBorder="1" applyAlignment="1">
      <alignment horizontal="left" vertical="top" wrapText="1"/>
    </xf>
    <xf numFmtId="3" fontId="4" fillId="4" borderId="16" xfId="0" applyNumberFormat="1" applyFont="1" applyFill="1" applyBorder="1" applyAlignment="1">
      <alignment horizontal="left" vertical="top" wrapText="1"/>
    </xf>
    <xf numFmtId="3" fontId="4" fillId="4" borderId="62" xfId="0" applyNumberFormat="1" applyFont="1" applyFill="1" applyBorder="1" applyAlignment="1">
      <alignment horizontal="left" vertical="top" wrapText="1"/>
    </xf>
    <xf numFmtId="3" fontId="4" fillId="0" borderId="47" xfId="0" applyNumberFormat="1" applyFont="1" applyBorder="1" applyAlignment="1">
      <alignment horizontal="left" vertical="top" wrapText="1"/>
    </xf>
    <xf numFmtId="3" fontId="4" fillId="0" borderId="45" xfId="0" applyNumberFormat="1" applyFont="1" applyBorder="1" applyAlignment="1">
      <alignment horizontal="left" vertical="top" wrapText="1"/>
    </xf>
    <xf numFmtId="3" fontId="4" fillId="0" borderId="50" xfId="0" applyNumberFormat="1" applyFont="1" applyBorder="1" applyAlignment="1">
      <alignment horizontal="left" vertical="top" wrapText="1"/>
    </xf>
    <xf numFmtId="3" fontId="21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11" fillId="0" borderId="0" xfId="0" applyNumberFormat="1" applyFont="1" applyBorder="1" applyAlignment="1">
      <alignment horizontal="center" vertical="top" wrapText="1"/>
    </xf>
    <xf numFmtId="3" fontId="8" fillId="0" borderId="0" xfId="0" applyNumberFormat="1" applyFont="1" applyBorder="1" applyAlignment="1">
      <alignment horizontal="center" vertical="top" wrapText="1"/>
    </xf>
    <xf numFmtId="3" fontId="4" fillId="0" borderId="43" xfId="0" applyNumberFormat="1" applyFont="1" applyBorder="1" applyAlignment="1">
      <alignment horizontal="right" wrapText="1"/>
    </xf>
    <xf numFmtId="11" fontId="1" fillId="0" borderId="22" xfId="0" applyNumberFormat="1" applyFont="1" applyBorder="1" applyAlignment="1">
      <alignment horizontal="center" vertical="center" textRotation="90" wrapText="1"/>
    </xf>
    <xf numFmtId="11" fontId="1" fillId="0" borderId="40" xfId="0" applyNumberFormat="1" applyFont="1" applyBorder="1" applyAlignment="1">
      <alignment horizontal="center" vertical="center" textRotation="90" wrapText="1"/>
    </xf>
    <xf numFmtId="11" fontId="1" fillId="0" borderId="20" xfId="0" applyNumberFormat="1" applyFont="1" applyBorder="1" applyAlignment="1">
      <alignment horizontal="center" vertical="center" textRotation="90" wrapText="1"/>
    </xf>
    <xf numFmtId="11" fontId="1" fillId="0" borderId="13" xfId="0" applyNumberFormat="1" applyFont="1" applyBorder="1" applyAlignment="1">
      <alignment horizontal="center" vertical="center" textRotation="90" wrapText="1"/>
    </xf>
    <xf numFmtId="11" fontId="1" fillId="0" borderId="18" xfId="0" applyNumberFormat="1" applyFont="1" applyBorder="1" applyAlignment="1">
      <alignment horizontal="center" vertical="center" textRotation="90" wrapText="1"/>
    </xf>
    <xf numFmtId="11" fontId="1" fillId="0" borderId="1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18" xfId="0" applyNumberFormat="1" applyFont="1" applyBorder="1" applyAlignment="1">
      <alignment horizontal="center" vertical="center" textRotation="90" wrapText="1"/>
    </xf>
    <xf numFmtId="49" fontId="1" fillId="0" borderId="19" xfId="0" applyNumberFormat="1" applyFont="1" applyBorder="1" applyAlignment="1">
      <alignment horizontal="center" vertical="center" textRotation="90" wrapText="1"/>
    </xf>
    <xf numFmtId="165" fontId="4" fillId="0" borderId="22" xfId="0" applyNumberFormat="1" applyFont="1" applyBorder="1" applyAlignment="1">
      <alignment horizontal="center" vertical="center" textRotation="90" wrapText="1"/>
    </xf>
    <xf numFmtId="165" fontId="4" fillId="0" borderId="40" xfId="0" applyNumberFormat="1" applyFont="1" applyBorder="1" applyAlignment="1">
      <alignment horizontal="center" vertical="center" textRotation="90" wrapText="1"/>
    </xf>
    <xf numFmtId="165" fontId="4" fillId="0" borderId="20" xfId="0" applyNumberFormat="1" applyFont="1" applyBorder="1" applyAlignment="1">
      <alignment horizontal="center" vertical="center" textRotation="90" wrapText="1"/>
    </xf>
    <xf numFmtId="165" fontId="4" fillId="0" borderId="13" xfId="0" applyNumberFormat="1" applyFont="1" applyBorder="1" applyAlignment="1">
      <alignment horizontal="center" vertical="center" textRotation="90" wrapText="1"/>
    </xf>
    <xf numFmtId="165" fontId="4" fillId="0" borderId="18" xfId="0" applyNumberFormat="1" applyFont="1" applyBorder="1" applyAlignment="1">
      <alignment horizontal="center" vertical="center" textRotation="90" wrapText="1"/>
    </xf>
    <xf numFmtId="165" fontId="4" fillId="0" borderId="19" xfId="0" applyNumberFormat="1" applyFont="1" applyBorder="1" applyAlignment="1">
      <alignment horizontal="center" vertical="center" textRotation="90" wrapText="1"/>
    </xf>
    <xf numFmtId="165" fontId="4" fillId="0" borderId="38" xfId="0" applyNumberFormat="1" applyFont="1" applyBorder="1" applyAlignment="1">
      <alignment horizontal="center" vertical="center" textRotation="90" wrapText="1"/>
    </xf>
    <xf numFmtId="165" fontId="4" fillId="0" borderId="31" xfId="0" applyNumberFormat="1" applyFont="1" applyBorder="1" applyAlignment="1">
      <alignment horizontal="center" vertical="center" textRotation="90" wrapText="1"/>
    </xf>
    <xf numFmtId="165" fontId="4" fillId="0" borderId="21" xfId="0" applyNumberFormat="1" applyFont="1" applyBorder="1" applyAlignment="1">
      <alignment horizontal="center" vertical="center" textRotation="90" wrapText="1"/>
    </xf>
    <xf numFmtId="3" fontId="1" fillId="0" borderId="74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3" fontId="1" fillId="0" borderId="65" xfId="0" applyNumberFormat="1" applyFont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49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textRotation="90" wrapText="1"/>
    </xf>
    <xf numFmtId="3" fontId="1" fillId="0" borderId="31" xfId="0" applyNumberFormat="1" applyFont="1" applyBorder="1" applyAlignment="1">
      <alignment horizontal="center" vertical="center" textRotation="90" wrapText="1"/>
    </xf>
    <xf numFmtId="3" fontId="1" fillId="0" borderId="21" xfId="0" applyNumberFormat="1" applyFont="1" applyBorder="1" applyAlignment="1">
      <alignment horizontal="center" vertical="center" textRotation="90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1" fillId="0" borderId="8" xfId="0" applyNumberFormat="1" applyFont="1" applyBorder="1" applyAlignment="1">
      <alignment horizontal="center" vertical="center" textRotation="90" wrapText="1"/>
    </xf>
    <xf numFmtId="3" fontId="1" fillId="0" borderId="49" xfId="0" applyNumberFormat="1" applyFont="1" applyBorder="1" applyAlignment="1">
      <alignment horizontal="center" vertical="center" textRotation="90" wrapText="1"/>
    </xf>
    <xf numFmtId="3" fontId="2" fillId="6" borderId="12" xfId="0" applyNumberFormat="1" applyFont="1" applyFill="1" applyBorder="1" applyAlignment="1">
      <alignment horizontal="left" vertical="top" wrapText="1"/>
    </xf>
    <xf numFmtId="3" fontId="2" fillId="6" borderId="54" xfId="0" applyNumberFormat="1" applyFont="1" applyFill="1" applyBorder="1" applyAlignment="1">
      <alignment horizontal="left" vertical="top" wrapText="1"/>
    </xf>
    <xf numFmtId="3" fontId="2" fillId="6" borderId="72" xfId="0" applyNumberFormat="1" applyFont="1" applyFill="1" applyBorder="1" applyAlignment="1">
      <alignment horizontal="left" vertical="top" wrapText="1"/>
    </xf>
    <xf numFmtId="3" fontId="1" fillId="4" borderId="37" xfId="0" applyNumberFormat="1" applyFont="1" applyFill="1" applyBorder="1" applyAlignment="1">
      <alignment horizontal="center" vertical="top" wrapText="1"/>
    </xf>
    <xf numFmtId="3" fontId="1" fillId="4" borderId="41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 wrapText="1"/>
    </xf>
    <xf numFmtId="3" fontId="1" fillId="4" borderId="6" xfId="0" applyNumberFormat="1" applyFont="1" applyFill="1" applyBorder="1" applyAlignment="1">
      <alignment horizontal="center" vertical="top" wrapText="1"/>
    </xf>
    <xf numFmtId="3" fontId="1" fillId="4" borderId="8" xfId="0" applyNumberFormat="1" applyFont="1" applyFill="1" applyBorder="1" applyAlignment="1">
      <alignment horizontal="center" vertical="top" wrapText="1"/>
    </xf>
    <xf numFmtId="3" fontId="2" fillId="7" borderId="25" xfId="0" applyNumberFormat="1" applyFont="1" applyFill="1" applyBorder="1" applyAlignment="1">
      <alignment horizontal="right" vertical="top" wrapText="1"/>
    </xf>
    <xf numFmtId="3" fontId="1" fillId="3" borderId="74" xfId="0" applyNumberFormat="1" applyFont="1" applyFill="1" applyBorder="1" applyAlignment="1">
      <alignment horizontal="left" vertical="top" wrapText="1"/>
    </xf>
    <xf numFmtId="3" fontId="1" fillId="3" borderId="58" xfId="0" applyNumberFormat="1" applyFont="1" applyFill="1" applyBorder="1" applyAlignment="1">
      <alignment horizontal="left" vertical="top" wrapText="1"/>
    </xf>
    <xf numFmtId="3" fontId="1" fillId="3" borderId="73" xfId="0" applyNumberFormat="1" applyFont="1" applyFill="1" applyBorder="1" applyAlignment="1">
      <alignment horizontal="left" vertical="top" wrapText="1"/>
    </xf>
    <xf numFmtId="3" fontId="2" fillId="0" borderId="3" xfId="0" applyNumberFormat="1" applyFont="1" applyFill="1" applyBorder="1" applyAlignment="1">
      <alignment horizontal="center" wrapText="1"/>
    </xf>
    <xf numFmtId="0" fontId="1" fillId="4" borderId="61" xfId="0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3" fontId="4" fillId="4" borderId="6" xfId="0" applyNumberFormat="1" applyFont="1" applyFill="1" applyBorder="1" applyAlignment="1">
      <alignment horizontal="center" vertical="top" wrapText="1"/>
    </xf>
    <xf numFmtId="3" fontId="4" fillId="4" borderId="49" xfId="0" applyNumberFormat="1" applyFont="1" applyFill="1" applyBorder="1" applyAlignment="1">
      <alignment horizontal="center" vertical="top" wrapText="1"/>
    </xf>
    <xf numFmtId="164" fontId="2" fillId="4" borderId="59" xfId="0" applyNumberFormat="1" applyFont="1" applyFill="1" applyBorder="1" applyAlignment="1">
      <alignment horizontal="center" vertical="top"/>
    </xf>
    <xf numFmtId="164" fontId="2" fillId="4" borderId="42" xfId="0" applyNumberFormat="1" applyFont="1" applyFill="1" applyBorder="1" applyAlignment="1">
      <alignment horizontal="center" vertical="top"/>
    </xf>
    <xf numFmtId="164" fontId="2" fillId="4" borderId="28" xfId="0" applyNumberFormat="1" applyFont="1" applyFill="1" applyBorder="1" applyAlignment="1">
      <alignment horizontal="center" vertical="top"/>
    </xf>
    <xf numFmtId="164" fontId="2" fillId="4" borderId="15" xfId="0" applyNumberFormat="1" applyFont="1" applyFill="1" applyBorder="1" applyAlignment="1">
      <alignment horizontal="center" vertical="top"/>
    </xf>
    <xf numFmtId="164" fontId="1" fillId="4" borderId="37" xfId="0" applyNumberFormat="1" applyFont="1" applyFill="1" applyBorder="1" applyAlignment="1">
      <alignment horizontal="center" vertical="top"/>
    </xf>
    <xf numFmtId="164" fontId="1" fillId="4" borderId="41" xfId="0" applyNumberFormat="1" applyFont="1" applyFill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 wrapText="1"/>
    </xf>
    <xf numFmtId="3" fontId="4" fillId="0" borderId="8" xfId="0" applyNumberFormat="1" applyFont="1" applyBorder="1" applyAlignment="1">
      <alignment horizontal="center" vertical="top" wrapText="1"/>
    </xf>
    <xf numFmtId="3" fontId="15" fillId="4" borderId="18" xfId="0" applyNumberFormat="1" applyFont="1" applyFill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4" fillId="3" borderId="10" xfId="0" applyNumberFormat="1" applyFont="1" applyFill="1" applyBorder="1" applyAlignment="1">
      <alignment horizontal="center" vertical="top" wrapText="1"/>
    </xf>
    <xf numFmtId="3" fontId="4" fillId="3" borderId="49" xfId="0" applyNumberFormat="1" applyFont="1" applyFill="1" applyBorder="1" applyAlignment="1">
      <alignment horizontal="center" vertical="top" wrapText="1"/>
    </xf>
    <xf numFmtId="3" fontId="21" fillId="0" borderId="0" xfId="0" applyNumberFormat="1" applyFont="1" applyAlignment="1">
      <alignment horizontal="right" vertical="top" wrapText="1"/>
    </xf>
    <xf numFmtId="3" fontId="5" fillId="5" borderId="46" xfId="0" applyNumberFormat="1" applyFont="1" applyFill="1" applyBorder="1" applyAlignment="1">
      <alignment horizontal="right" vertical="top" wrapText="1"/>
    </xf>
    <xf numFmtId="3" fontId="5" fillId="5" borderId="45" xfId="0" applyNumberFormat="1" applyFont="1" applyFill="1" applyBorder="1" applyAlignment="1">
      <alignment horizontal="right" vertical="top" wrapText="1"/>
    </xf>
    <xf numFmtId="3" fontId="5" fillId="5" borderId="43" xfId="0" applyNumberFormat="1" applyFont="1" applyFill="1" applyBorder="1" applyAlignment="1">
      <alignment horizontal="right" vertical="top" wrapText="1"/>
    </xf>
    <xf numFmtId="3" fontId="5" fillId="5" borderId="79" xfId="0" applyNumberFormat="1" applyFont="1" applyFill="1" applyBorder="1" applyAlignment="1">
      <alignment horizontal="right" vertical="top" wrapText="1"/>
    </xf>
    <xf numFmtId="167" fontId="4" fillId="9" borderId="126" xfId="2" applyNumberFormat="1" applyFont="1" applyFill="1" applyBorder="1" applyAlignment="1">
      <alignment horizontal="left" vertical="top" wrapText="1"/>
    </xf>
    <xf numFmtId="167" fontId="4" fillId="9" borderId="17" xfId="2" applyNumberFormat="1" applyFont="1" applyFill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center" vertical="top" wrapText="1"/>
    </xf>
    <xf numFmtId="3" fontId="4" fillId="4" borderId="8" xfId="0" applyNumberFormat="1" applyFont="1" applyFill="1" applyBorder="1" applyAlignment="1">
      <alignment horizontal="center" vertical="top" wrapText="1"/>
    </xf>
    <xf numFmtId="167" fontId="4" fillId="9" borderId="113" xfId="2" applyNumberFormat="1" applyFont="1" applyFill="1" applyBorder="1" applyAlignment="1">
      <alignment horizontal="left" vertical="top" wrapText="1"/>
    </xf>
    <xf numFmtId="167" fontId="4" fillId="9" borderId="110" xfId="2" applyNumberFormat="1" applyFont="1" applyFill="1" applyBorder="1" applyAlignment="1">
      <alignment horizontal="left" vertical="top" wrapText="1"/>
    </xf>
    <xf numFmtId="3" fontId="4" fillId="4" borderId="41" xfId="0" applyNumberFormat="1" applyFont="1" applyFill="1" applyBorder="1" applyAlignment="1">
      <alignment horizontal="left" vertical="top" wrapText="1"/>
    </xf>
    <xf numFmtId="3" fontId="1" fillId="4" borderId="17" xfId="0" applyNumberFormat="1" applyFont="1" applyFill="1" applyBorder="1" applyAlignment="1">
      <alignment horizontal="left" vertical="top" wrapText="1"/>
    </xf>
    <xf numFmtId="3" fontId="1" fillId="4" borderId="7" xfId="0" applyNumberFormat="1" applyFont="1" applyFill="1" applyBorder="1" applyAlignment="1">
      <alignment horizontal="center" vertical="top" wrapText="1"/>
    </xf>
    <xf numFmtId="3" fontId="1" fillId="0" borderId="58" xfId="0" applyNumberFormat="1" applyFont="1" applyBorder="1" applyAlignment="1">
      <alignment horizontal="center" vertical="center" wrapText="1"/>
    </xf>
    <xf numFmtId="3" fontId="1" fillId="0" borderId="7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top" textRotation="90" wrapText="1"/>
    </xf>
    <xf numFmtId="164" fontId="4" fillId="0" borderId="40" xfId="0" applyNumberFormat="1" applyFont="1" applyBorder="1" applyAlignment="1">
      <alignment horizontal="center" vertical="top" textRotation="90" wrapText="1"/>
    </xf>
    <xf numFmtId="164" fontId="4" fillId="0" borderId="20" xfId="0" applyNumberFormat="1" applyFont="1" applyBorder="1" applyAlignment="1">
      <alignment horizontal="center" vertical="top" textRotation="90" wrapText="1"/>
    </xf>
    <xf numFmtId="3" fontId="4" fillId="0" borderId="43" xfId="0" applyNumberFormat="1" applyFont="1" applyBorder="1" applyAlignment="1">
      <alignment horizontal="center" wrapText="1"/>
    </xf>
    <xf numFmtId="3" fontId="1" fillId="0" borderId="51" xfId="0" applyNumberFormat="1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165" fontId="4" fillId="4" borderId="6" xfId="0" applyNumberFormat="1" applyFont="1" applyFill="1" applyBorder="1" applyAlignment="1">
      <alignment horizontal="center" vertical="top" wrapText="1"/>
    </xf>
    <xf numFmtId="165" fontId="4" fillId="4" borderId="8" xfId="0" applyNumberFormat="1" applyFont="1" applyFill="1" applyBorder="1" applyAlignment="1">
      <alignment horizontal="center" vertical="top" wrapText="1"/>
    </xf>
    <xf numFmtId="165" fontId="4" fillId="4" borderId="5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Border="1" applyAlignment="1">
      <alignment horizontal="center" vertical="top" wrapText="1"/>
    </xf>
    <xf numFmtId="3" fontId="4" fillId="4" borderId="39" xfId="0" applyNumberFormat="1" applyFont="1" applyFill="1" applyBorder="1" applyAlignment="1">
      <alignment horizontal="center" vertical="top" wrapText="1"/>
    </xf>
    <xf numFmtId="3" fontId="4" fillId="4" borderId="60" xfId="0" applyNumberFormat="1" applyFont="1" applyFill="1" applyBorder="1" applyAlignment="1">
      <alignment horizontal="center" vertical="top" wrapText="1"/>
    </xf>
    <xf numFmtId="3" fontId="4" fillId="4" borderId="37" xfId="0" applyNumberFormat="1" applyFont="1" applyFill="1" applyBorder="1" applyAlignment="1">
      <alignment horizontal="center" vertical="top" wrapText="1"/>
    </xf>
    <xf numFmtId="3" fontId="4" fillId="4" borderId="41" xfId="0" applyNumberFormat="1" applyFont="1" applyFill="1" applyBorder="1" applyAlignment="1">
      <alignment horizontal="center" vertical="top" wrapText="1"/>
    </xf>
    <xf numFmtId="3" fontId="4" fillId="4" borderId="59" xfId="0" applyNumberFormat="1" applyFont="1" applyFill="1" applyBorder="1" applyAlignment="1">
      <alignment horizontal="center" vertical="top" wrapText="1"/>
    </xf>
    <xf numFmtId="3" fontId="4" fillId="0" borderId="28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1" fillId="4" borderId="17" xfId="0" applyNumberFormat="1" applyFont="1" applyFill="1" applyBorder="1" applyAlignment="1">
      <alignment horizontal="center" vertical="top" wrapText="1"/>
    </xf>
    <xf numFmtId="3" fontId="1" fillId="4" borderId="59" xfId="0" applyNumberFormat="1" applyFont="1" applyFill="1" applyBorder="1" applyAlignment="1">
      <alignment horizontal="center" vertical="top" wrapText="1"/>
    </xf>
    <xf numFmtId="3" fontId="1" fillId="4" borderId="42" xfId="0" applyNumberFormat="1" applyFont="1" applyFill="1" applyBorder="1" applyAlignment="1">
      <alignment horizontal="center" vertical="top" wrapText="1"/>
    </xf>
    <xf numFmtId="164" fontId="14" fillId="4" borderId="40" xfId="0" applyNumberFormat="1" applyFont="1" applyFill="1" applyBorder="1" applyAlignment="1">
      <alignment horizontal="center" vertical="top" wrapText="1"/>
    </xf>
    <xf numFmtId="3" fontId="1" fillId="4" borderId="49" xfId="0" applyNumberFormat="1" applyFont="1" applyFill="1" applyBorder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 applyAlignment="1">
      <alignment horizontal="center" vertical="top" wrapText="1"/>
    </xf>
    <xf numFmtId="3" fontId="1" fillId="0" borderId="21" xfId="0" applyNumberFormat="1" applyFont="1" applyBorder="1" applyAlignment="1">
      <alignment horizontal="center" vertical="top" wrapText="1"/>
    </xf>
    <xf numFmtId="3" fontId="2" fillId="4" borderId="33" xfId="0" applyNumberFormat="1" applyFont="1" applyFill="1" applyBorder="1" applyAlignment="1">
      <alignment horizontal="center" vertical="top"/>
    </xf>
    <xf numFmtId="3" fontId="2" fillId="4" borderId="32" xfId="0" applyNumberFormat="1" applyFont="1" applyFill="1" applyBorder="1" applyAlignment="1">
      <alignment horizontal="center" vertical="top"/>
    </xf>
    <xf numFmtId="164" fontId="1" fillId="4" borderId="17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3" fontId="5" fillId="0" borderId="59" xfId="0" applyNumberFormat="1" applyFont="1" applyFill="1" applyBorder="1" applyAlignment="1">
      <alignment horizontal="left" vertical="top" wrapText="1"/>
    </xf>
    <xf numFmtId="3" fontId="5" fillId="0" borderId="42" xfId="0" applyNumberFormat="1" applyFont="1" applyFill="1" applyBorder="1" applyAlignment="1">
      <alignment horizontal="left" vertical="top" wrapText="1"/>
    </xf>
    <xf numFmtId="164" fontId="18" fillId="4" borderId="33" xfId="0" applyNumberFormat="1" applyFont="1" applyFill="1" applyBorder="1" applyAlignment="1">
      <alignment horizontal="center" vertical="top"/>
    </xf>
    <xf numFmtId="164" fontId="18" fillId="4" borderId="53" xfId="0" applyNumberFormat="1" applyFont="1" applyFill="1" applyBorder="1" applyAlignment="1">
      <alignment horizontal="center" vertical="top"/>
    </xf>
    <xf numFmtId="3" fontId="1" fillId="4" borderId="33" xfId="0" applyNumberFormat="1" applyFont="1" applyFill="1" applyBorder="1" applyAlignment="1">
      <alignment horizontal="left" vertical="top" wrapText="1"/>
    </xf>
    <xf numFmtId="3" fontId="1" fillId="4" borderId="53" xfId="0" applyNumberFormat="1" applyFont="1" applyFill="1" applyBorder="1" applyAlignment="1">
      <alignment horizontal="left" vertical="top" wrapText="1"/>
    </xf>
    <xf numFmtId="164" fontId="1" fillId="4" borderId="59" xfId="0" applyNumberFormat="1" applyFont="1" applyFill="1" applyBorder="1" applyAlignment="1">
      <alignment horizontal="center" vertical="top"/>
    </xf>
    <xf numFmtId="164" fontId="1" fillId="4" borderId="42" xfId="0" applyNumberFormat="1" applyFont="1" applyFill="1" applyBorder="1" applyAlignment="1">
      <alignment horizontal="center" vertical="top"/>
    </xf>
    <xf numFmtId="3" fontId="1" fillId="4" borderId="22" xfId="0" applyNumberFormat="1" applyFont="1" applyFill="1" applyBorder="1" applyAlignment="1">
      <alignment horizontal="left" vertical="top" wrapText="1"/>
    </xf>
    <xf numFmtId="3" fontId="1" fillId="4" borderId="40" xfId="0" applyNumberFormat="1" applyFont="1" applyFill="1" applyBorder="1" applyAlignment="1">
      <alignment horizontal="left" vertical="top" wrapText="1"/>
    </xf>
    <xf numFmtId="3" fontId="1" fillId="4" borderId="20" xfId="0" applyNumberFormat="1" applyFont="1" applyFill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4" fillId="0" borderId="5" xfId="0" applyNumberFormat="1" applyFont="1" applyBorder="1" applyAlignment="1">
      <alignment horizontal="center" vertical="top" wrapText="1"/>
    </xf>
    <xf numFmtId="164" fontId="1" fillId="4" borderId="39" xfId="0" applyNumberFormat="1" applyFont="1" applyFill="1" applyBorder="1" applyAlignment="1">
      <alignment horizontal="center" vertical="top"/>
    </xf>
    <xf numFmtId="164" fontId="1" fillId="4" borderId="60" xfId="0" applyNumberFormat="1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center" vertical="top" wrapText="1"/>
    </xf>
    <xf numFmtId="3" fontId="4" fillId="0" borderId="49" xfId="0" applyNumberFormat="1" applyFont="1" applyFill="1" applyBorder="1" applyAlignment="1">
      <alignment horizontal="center" vertical="top" wrapText="1"/>
    </xf>
    <xf numFmtId="3" fontId="2" fillId="4" borderId="39" xfId="0" applyNumberFormat="1" applyFont="1" applyFill="1" applyBorder="1" applyAlignment="1">
      <alignment horizontal="center" vertical="top" wrapText="1"/>
    </xf>
    <xf numFmtId="3" fontId="2" fillId="4" borderId="60" xfId="0" applyNumberFormat="1" applyFont="1" applyFill="1" applyBorder="1" applyAlignment="1">
      <alignment horizontal="center" vertical="top" wrapText="1"/>
    </xf>
    <xf numFmtId="3" fontId="4" fillId="4" borderId="5" xfId="0" applyNumberFormat="1" applyFont="1" applyFill="1" applyBorder="1" applyAlignment="1">
      <alignment horizontal="center" vertical="top" wrapText="1"/>
    </xf>
    <xf numFmtId="3" fontId="1" fillId="4" borderId="39" xfId="0" applyNumberFormat="1" applyFont="1" applyFill="1" applyBorder="1" applyAlignment="1">
      <alignment horizontal="center" vertical="top"/>
    </xf>
    <xf numFmtId="3" fontId="1" fillId="4" borderId="60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3" fontId="2" fillId="0" borderId="32" xfId="0" applyNumberFormat="1" applyFont="1" applyFill="1" applyBorder="1" applyAlignment="1">
      <alignment horizontal="center" vertical="top"/>
    </xf>
    <xf numFmtId="3" fontId="4" fillId="0" borderId="8" xfId="0" applyNumberFormat="1" applyFont="1" applyFill="1" applyBorder="1" applyAlignment="1">
      <alignment horizontal="center" vertical="top" wrapText="1"/>
    </xf>
    <xf numFmtId="0" fontId="24" fillId="0" borderId="165" xfId="0" applyFont="1" applyBorder="1" applyAlignment="1">
      <alignment horizontal="center" vertical="center"/>
    </xf>
    <xf numFmtId="0" fontId="11" fillId="0" borderId="170" xfId="0" applyFont="1" applyBorder="1" applyAlignment="1">
      <alignment horizontal="center" vertical="center" wrapText="1"/>
    </xf>
    <xf numFmtId="0" fontId="11" fillId="0" borderId="171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8" fillId="0" borderId="166" xfId="0" applyFont="1" applyBorder="1" applyAlignment="1">
      <alignment horizontal="center" vertical="center" wrapText="1"/>
    </xf>
    <xf numFmtId="0" fontId="8" fillId="0" borderId="172" xfId="0" applyFont="1" applyBorder="1" applyAlignment="1">
      <alignment vertical="center" wrapText="1"/>
    </xf>
    <xf numFmtId="0" fontId="8" fillId="0" borderId="166" xfId="0" applyFont="1" applyBorder="1" applyAlignment="1">
      <alignment vertical="center" wrapText="1"/>
    </xf>
    <xf numFmtId="0" fontId="23" fillId="0" borderId="172" xfId="0" applyFont="1" applyBorder="1" applyAlignment="1">
      <alignment vertical="center" wrapText="1"/>
    </xf>
    <xf numFmtId="0" fontId="23" fillId="0" borderId="16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5" fontId="8" fillId="0" borderId="4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49" xfId="0" applyFont="1" applyBorder="1" applyAlignment="1">
      <alignment horizontal="justify" vertical="center" wrapText="1"/>
    </xf>
    <xf numFmtId="0" fontId="11" fillId="0" borderId="0" xfId="0" applyFont="1" applyAlignment="1">
      <alignment horizontal="right"/>
    </xf>
  </cellXfs>
  <cellStyles count="3">
    <cellStyle name="Excel Built-in Normal" xfId="2"/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  <color rgb="FFCCFFCC"/>
      <color rgb="FFCC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180975</xdr:colOff>
      <xdr:row>49</xdr:row>
      <xdr:rowOff>85725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180975</xdr:colOff>
      <xdr:row>49</xdr:row>
      <xdr:rowOff>85725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180975</xdr:colOff>
      <xdr:row>49</xdr:row>
      <xdr:rowOff>85725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5" cy="802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55"/>
  <sheetViews>
    <sheetView tabSelected="1" zoomScaleNormal="100" workbookViewId="0"/>
  </sheetViews>
  <sheetFormatPr defaultRowHeight="12.75" x14ac:dyDescent="0.2"/>
  <cols>
    <col min="1" max="3" width="2.7109375" style="351" customWidth="1"/>
    <col min="4" max="4" width="2.7109375" style="653" customWidth="1"/>
    <col min="5" max="5" width="2.7109375" style="682" customWidth="1"/>
    <col min="6" max="6" width="32.28515625" style="352" customWidth="1"/>
    <col min="7" max="8" width="3" style="350" customWidth="1"/>
    <col min="9" max="9" width="7.42578125" style="353" customWidth="1"/>
    <col min="10" max="12" width="8.85546875" style="354" customWidth="1"/>
    <col min="13" max="13" width="23.5703125" style="352" customWidth="1"/>
    <col min="14" max="16" width="6.42578125" style="1114" customWidth="1"/>
    <col min="17" max="17" width="11.140625" style="355" customWidth="1"/>
    <col min="18" max="18" width="35.28515625" style="355" customWidth="1"/>
    <col min="19" max="16384" width="9.140625" style="355"/>
  </cols>
  <sheetData>
    <row r="1" spans="1:17" ht="62.25" customHeight="1" x14ac:dyDescent="0.2">
      <c r="M1" s="1597" t="s">
        <v>705</v>
      </c>
      <c r="N1" s="1597"/>
      <c r="O1" s="1597"/>
      <c r="P1" s="1597"/>
    </row>
    <row r="2" spans="1:17" s="356" customFormat="1" ht="15.75" x14ac:dyDescent="0.2">
      <c r="A2" s="1598" t="s">
        <v>635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</row>
    <row r="3" spans="1:17" s="356" customFormat="1" ht="19.5" customHeight="1" x14ac:dyDescent="0.2">
      <c r="A3" s="1599" t="s">
        <v>30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</row>
    <row r="4" spans="1:17" s="356" customFormat="1" ht="19.5" customHeight="1" x14ac:dyDescent="0.2">
      <c r="A4" s="1600" t="s">
        <v>52</v>
      </c>
      <c r="B4" s="1600"/>
      <c r="C4" s="1600"/>
      <c r="D4" s="1600"/>
      <c r="E4" s="1600"/>
      <c r="F4" s="1600"/>
      <c r="G4" s="1600"/>
      <c r="H4" s="1600"/>
      <c r="I4" s="1600"/>
      <c r="J4" s="1600"/>
      <c r="K4" s="1600"/>
      <c r="L4" s="1600"/>
      <c r="M4" s="1600"/>
      <c r="N4" s="1600"/>
      <c r="O4" s="1600"/>
      <c r="P4" s="1600"/>
    </row>
    <row r="5" spans="1:17" ht="15.75" customHeight="1" thickBot="1" x14ac:dyDescent="0.25">
      <c r="A5" s="34"/>
      <c r="B5" s="34"/>
      <c r="F5" s="1072"/>
      <c r="G5" s="1072"/>
      <c r="H5" s="1072"/>
      <c r="I5" s="542"/>
      <c r="J5" s="1072"/>
      <c r="K5" s="1072"/>
      <c r="L5" s="1072"/>
      <c r="M5" s="1072"/>
      <c r="N5" s="1113"/>
      <c r="O5" s="1601" t="s">
        <v>72</v>
      </c>
      <c r="P5" s="1601"/>
    </row>
    <row r="6" spans="1:17" ht="21" customHeight="1" x14ac:dyDescent="0.2">
      <c r="A6" s="1602" t="s">
        <v>8</v>
      </c>
      <c r="B6" s="1605" t="s">
        <v>9</v>
      </c>
      <c r="C6" s="1608" t="s">
        <v>10</v>
      </c>
      <c r="D6" s="1608" t="s">
        <v>281</v>
      </c>
      <c r="E6" s="1608" t="s">
        <v>282</v>
      </c>
      <c r="F6" s="1628" t="s">
        <v>109</v>
      </c>
      <c r="G6" s="1631" t="s">
        <v>11</v>
      </c>
      <c r="H6" s="1634" t="s">
        <v>12</v>
      </c>
      <c r="I6" s="1634" t="s">
        <v>13</v>
      </c>
      <c r="J6" s="1611" t="s">
        <v>703</v>
      </c>
      <c r="K6" s="1614" t="s">
        <v>111</v>
      </c>
      <c r="L6" s="1617" t="s">
        <v>217</v>
      </c>
      <c r="M6" s="1620" t="s">
        <v>112</v>
      </c>
      <c r="N6" s="1621"/>
      <c r="O6" s="1621"/>
      <c r="P6" s="1622"/>
    </row>
    <row r="7" spans="1:17" ht="15.75" customHeight="1" x14ac:dyDescent="0.2">
      <c r="A7" s="1603"/>
      <c r="B7" s="1606"/>
      <c r="C7" s="1609"/>
      <c r="D7" s="1609"/>
      <c r="E7" s="1609"/>
      <c r="F7" s="1629"/>
      <c r="G7" s="1632"/>
      <c r="H7" s="1635"/>
      <c r="I7" s="1635"/>
      <c r="J7" s="1612"/>
      <c r="K7" s="1615"/>
      <c r="L7" s="1618"/>
      <c r="M7" s="1626" t="s">
        <v>23</v>
      </c>
      <c r="N7" s="1623" t="s">
        <v>56</v>
      </c>
      <c r="O7" s="1624"/>
      <c r="P7" s="1625"/>
    </row>
    <row r="8" spans="1:17" ht="93.75" customHeight="1" thickBot="1" x14ac:dyDescent="0.25">
      <c r="A8" s="1604"/>
      <c r="B8" s="1607"/>
      <c r="C8" s="1610"/>
      <c r="D8" s="1610"/>
      <c r="E8" s="1610"/>
      <c r="F8" s="1630"/>
      <c r="G8" s="1633"/>
      <c r="H8" s="1636"/>
      <c r="I8" s="1636"/>
      <c r="J8" s="1613"/>
      <c r="K8" s="1616"/>
      <c r="L8" s="1619"/>
      <c r="M8" s="1627"/>
      <c r="N8" s="304" t="s">
        <v>76</v>
      </c>
      <c r="O8" s="161" t="s">
        <v>108</v>
      </c>
      <c r="P8" s="162" t="s">
        <v>218</v>
      </c>
    </row>
    <row r="9" spans="1:17" ht="15.75" customHeight="1" thickBot="1" x14ac:dyDescent="0.25">
      <c r="A9" s="1637" t="s">
        <v>64</v>
      </c>
      <c r="B9" s="1638"/>
      <c r="C9" s="1638"/>
      <c r="D9" s="1638"/>
      <c r="E9" s="1638"/>
      <c r="F9" s="1638"/>
      <c r="G9" s="1638"/>
      <c r="H9" s="1638"/>
      <c r="I9" s="1638"/>
      <c r="J9" s="1638"/>
      <c r="K9" s="1638"/>
      <c r="L9" s="1638"/>
      <c r="M9" s="1638"/>
      <c r="N9" s="1638"/>
      <c r="O9" s="1638"/>
      <c r="P9" s="1639"/>
    </row>
    <row r="10" spans="1:17" s="358" customFormat="1" ht="15.75" customHeight="1" thickBot="1" x14ac:dyDescent="0.25">
      <c r="A10" s="1578" t="s">
        <v>31</v>
      </c>
      <c r="B10" s="1579"/>
      <c r="C10" s="1579"/>
      <c r="D10" s="1579"/>
      <c r="E10" s="1579"/>
      <c r="F10" s="1579"/>
      <c r="G10" s="1579"/>
      <c r="H10" s="1579"/>
      <c r="I10" s="1579"/>
      <c r="J10" s="1579"/>
      <c r="K10" s="1579"/>
      <c r="L10" s="1579"/>
      <c r="M10" s="1579"/>
      <c r="N10" s="1579"/>
      <c r="O10" s="1579"/>
      <c r="P10" s="1580"/>
      <c r="Q10" s="357"/>
    </row>
    <row r="11" spans="1:17" s="358" customFormat="1" ht="15.75" customHeight="1" thickBot="1" x14ac:dyDescent="0.25">
      <c r="A11" s="359" t="s">
        <v>14</v>
      </c>
      <c r="B11" s="1581" t="s">
        <v>36</v>
      </c>
      <c r="C11" s="1582"/>
      <c r="D11" s="1582"/>
      <c r="E11" s="1582"/>
      <c r="F11" s="1582"/>
      <c r="G11" s="1582"/>
      <c r="H11" s="1582"/>
      <c r="I11" s="1582"/>
      <c r="J11" s="1582"/>
      <c r="K11" s="1582"/>
      <c r="L11" s="1582"/>
      <c r="M11" s="1582"/>
      <c r="N11" s="1582"/>
      <c r="O11" s="1582"/>
      <c r="P11" s="1583"/>
    </row>
    <row r="12" spans="1:17" s="358" customFormat="1" ht="15.75" customHeight="1" thickBot="1" x14ac:dyDescent="0.25">
      <c r="A12" s="360" t="s">
        <v>14</v>
      </c>
      <c r="B12" s="361" t="s">
        <v>14</v>
      </c>
      <c r="C12" s="1584" t="s">
        <v>68</v>
      </c>
      <c r="D12" s="1585"/>
      <c r="E12" s="1585"/>
      <c r="F12" s="1585"/>
      <c r="G12" s="1585"/>
      <c r="H12" s="1585"/>
      <c r="I12" s="1585"/>
      <c r="J12" s="1585"/>
      <c r="K12" s="1585"/>
      <c r="L12" s="1585"/>
      <c r="M12" s="1585"/>
      <c r="N12" s="1585"/>
      <c r="O12" s="1585"/>
      <c r="P12" s="1586"/>
    </row>
    <row r="13" spans="1:17" s="358" customFormat="1" ht="16.5" customHeight="1" x14ac:dyDescent="0.2">
      <c r="A13" s="362" t="s">
        <v>14</v>
      </c>
      <c r="B13" s="363" t="s">
        <v>14</v>
      </c>
      <c r="C13" s="364" t="s">
        <v>14</v>
      </c>
      <c r="D13" s="661"/>
      <c r="E13" s="661"/>
      <c r="F13" s="1569" t="s">
        <v>44</v>
      </c>
      <c r="G13" s="1571" t="s">
        <v>206</v>
      </c>
      <c r="H13" s="1284">
        <v>2</v>
      </c>
      <c r="I13" s="123" t="s">
        <v>15</v>
      </c>
      <c r="J13" s="765">
        <f>31672.9-237.1</f>
        <v>31435.800000000003</v>
      </c>
      <c r="K13" s="766">
        <f>31923.5+113-237.1</f>
        <v>31799.4</v>
      </c>
      <c r="L13" s="868">
        <f>32042.3-237.1</f>
        <v>31805.200000000001</v>
      </c>
      <c r="M13" s="220"/>
      <c r="N13" s="326"/>
      <c r="O13" s="306"/>
      <c r="P13" s="324"/>
    </row>
    <row r="14" spans="1:17" s="358" customFormat="1" ht="16.5" customHeight="1" x14ac:dyDescent="0.2">
      <c r="A14" s="366"/>
      <c r="B14" s="370"/>
      <c r="C14" s="373"/>
      <c r="D14" s="662"/>
      <c r="E14" s="662"/>
      <c r="F14" s="1570"/>
      <c r="G14" s="1572"/>
      <c r="H14" s="647"/>
      <c r="I14" s="206" t="s">
        <v>18</v>
      </c>
      <c r="J14" s="198">
        <f>40150.7+1.9+237.1+73.1</f>
        <v>40462.799999999996</v>
      </c>
      <c r="K14" s="164">
        <f>40597.7+1.9+73.1</f>
        <v>40672.699999999997</v>
      </c>
      <c r="L14" s="769">
        <f>40743.7+1.9+73.1</f>
        <v>40818.699999999997</v>
      </c>
      <c r="M14" s="264"/>
      <c r="N14" s="102"/>
      <c r="O14" s="1180"/>
      <c r="P14" s="959"/>
    </row>
    <row r="15" spans="1:17" s="358" customFormat="1" ht="16.5" customHeight="1" x14ac:dyDescent="0.2">
      <c r="A15" s="366"/>
      <c r="B15" s="370"/>
      <c r="C15" s="373"/>
      <c r="D15" s="662"/>
      <c r="E15" s="662"/>
      <c r="F15" s="263"/>
      <c r="G15" s="199"/>
      <c r="H15" s="369"/>
      <c r="I15" s="102" t="s">
        <v>43</v>
      </c>
      <c r="J15" s="784">
        <v>5544.9</v>
      </c>
      <c r="K15" s="116">
        <v>5544.9</v>
      </c>
      <c r="L15" s="246">
        <v>5544.9</v>
      </c>
      <c r="M15" s="264"/>
      <c r="N15" s="102"/>
      <c r="O15" s="1180"/>
      <c r="P15" s="959"/>
    </row>
    <row r="16" spans="1:17" s="358" customFormat="1" ht="16.5" customHeight="1" x14ac:dyDescent="0.2">
      <c r="A16" s="366"/>
      <c r="B16" s="370"/>
      <c r="C16" s="373"/>
      <c r="D16" s="662"/>
      <c r="E16" s="662"/>
      <c r="F16" s="263"/>
      <c r="G16" s="199"/>
      <c r="H16" s="369"/>
      <c r="I16" s="123" t="s">
        <v>198</v>
      </c>
      <c r="J16" s="198">
        <v>43.3</v>
      </c>
      <c r="K16" s="164">
        <v>7.7</v>
      </c>
      <c r="L16" s="769"/>
      <c r="M16" s="264"/>
      <c r="N16" s="102"/>
      <c r="O16" s="1180"/>
      <c r="P16" s="959"/>
    </row>
    <row r="17" spans="1:17" s="358" customFormat="1" ht="16.5" customHeight="1" x14ac:dyDescent="0.2">
      <c r="A17" s="366"/>
      <c r="B17" s="370"/>
      <c r="C17" s="373"/>
      <c r="D17" s="662"/>
      <c r="E17" s="662"/>
      <c r="F17" s="263"/>
      <c r="G17" s="199"/>
      <c r="H17" s="369"/>
      <c r="I17" s="86" t="s">
        <v>3</v>
      </c>
      <c r="J17" s="786">
        <v>3.8</v>
      </c>
      <c r="K17" s="787">
        <v>0.7</v>
      </c>
      <c r="L17" s="788"/>
      <c r="M17" s="264"/>
      <c r="N17" s="102"/>
      <c r="O17" s="1285"/>
      <c r="P17" s="959"/>
    </row>
    <row r="18" spans="1:17" s="358" customFormat="1" ht="16.5" customHeight="1" x14ac:dyDescent="0.2">
      <c r="A18" s="366"/>
      <c r="B18" s="370"/>
      <c r="C18" s="373"/>
      <c r="D18" s="662"/>
      <c r="E18" s="662"/>
      <c r="F18" s="1287"/>
      <c r="G18" s="199"/>
      <c r="H18" s="369"/>
      <c r="I18" s="86" t="s">
        <v>4</v>
      </c>
      <c r="J18" s="786">
        <v>509.4</v>
      </c>
      <c r="K18" s="787">
        <v>509.4</v>
      </c>
      <c r="L18" s="788"/>
      <c r="M18" s="264"/>
      <c r="N18" s="102"/>
      <c r="O18" s="1286"/>
      <c r="P18" s="959"/>
    </row>
    <row r="19" spans="1:17" s="358" customFormat="1" ht="14.25" customHeight="1" x14ac:dyDescent="0.2">
      <c r="A19" s="366"/>
      <c r="B19" s="367"/>
      <c r="C19" s="368"/>
      <c r="D19" s="678" t="s">
        <v>14</v>
      </c>
      <c r="E19" s="679"/>
      <c r="F19" s="1587" t="s">
        <v>150</v>
      </c>
      <c r="G19" s="199"/>
      <c r="H19" s="369"/>
      <c r="I19" s="102"/>
      <c r="J19" s="277"/>
      <c r="K19" s="268"/>
      <c r="L19" s="36"/>
      <c r="M19" s="1075" t="s">
        <v>118</v>
      </c>
      <c r="N19" s="86">
        <v>47</v>
      </c>
      <c r="O19" s="1120">
        <v>47</v>
      </c>
      <c r="P19" s="1116">
        <v>47</v>
      </c>
      <c r="Q19" s="329"/>
    </row>
    <row r="20" spans="1:17" s="358" customFormat="1" ht="14.25" customHeight="1" x14ac:dyDescent="0.2">
      <c r="A20" s="366"/>
      <c r="B20" s="367"/>
      <c r="C20" s="368"/>
      <c r="D20" s="656"/>
      <c r="E20" s="662"/>
      <c r="F20" s="1588"/>
      <c r="G20" s="199"/>
      <c r="H20" s="369"/>
      <c r="I20" s="102"/>
      <c r="J20" s="784"/>
      <c r="K20" s="116"/>
      <c r="L20" s="234"/>
      <c r="M20" s="200" t="s">
        <v>119</v>
      </c>
      <c r="N20" s="86">
        <v>7949</v>
      </c>
      <c r="O20" s="930">
        <v>7950</v>
      </c>
      <c r="P20" s="1116">
        <v>7950</v>
      </c>
      <c r="Q20" s="329"/>
    </row>
    <row r="21" spans="1:17" s="358" customFormat="1" ht="15" customHeight="1" x14ac:dyDescent="0.2">
      <c r="A21" s="366"/>
      <c r="B21" s="370"/>
      <c r="C21" s="368"/>
      <c r="D21" s="656"/>
      <c r="E21" s="662"/>
      <c r="F21" s="1588"/>
      <c r="G21" s="199"/>
      <c r="H21" s="369"/>
      <c r="I21" s="102"/>
      <c r="J21" s="784"/>
      <c r="K21" s="116"/>
      <c r="L21" s="234"/>
      <c r="M21" s="1083"/>
      <c r="N21" s="102"/>
      <c r="O21" s="1112"/>
      <c r="P21" s="959"/>
      <c r="Q21" s="329"/>
    </row>
    <row r="22" spans="1:17" s="358" customFormat="1" ht="15.75" customHeight="1" thickBot="1" x14ac:dyDescent="0.25">
      <c r="A22" s="366"/>
      <c r="B22" s="370"/>
      <c r="C22" s="368"/>
      <c r="D22" s="677"/>
      <c r="E22" s="680"/>
      <c r="F22" s="1589"/>
      <c r="G22" s="199"/>
      <c r="H22" s="369"/>
      <c r="I22" s="102"/>
      <c r="J22" s="784"/>
      <c r="K22" s="116"/>
      <c r="L22" s="234"/>
      <c r="M22" s="331"/>
      <c r="N22" s="315"/>
      <c r="O22" s="539"/>
      <c r="P22" s="421"/>
      <c r="Q22" s="325"/>
    </row>
    <row r="23" spans="1:17" s="358" customFormat="1" ht="15.75" customHeight="1" x14ac:dyDescent="0.2">
      <c r="A23" s="366"/>
      <c r="B23" s="370"/>
      <c r="C23" s="368"/>
      <c r="D23" s="656" t="s">
        <v>17</v>
      </c>
      <c r="E23" s="662"/>
      <c r="F23" s="1587" t="s">
        <v>151</v>
      </c>
      <c r="G23" s="199"/>
      <c r="H23" s="369"/>
      <c r="I23" s="102"/>
      <c r="J23" s="784"/>
      <c r="K23" s="116"/>
      <c r="L23" s="234"/>
      <c r="M23" s="1076" t="s">
        <v>118</v>
      </c>
      <c r="N23" s="326">
        <v>7</v>
      </c>
      <c r="O23" s="306">
        <v>7</v>
      </c>
      <c r="P23" s="324">
        <v>7</v>
      </c>
    </row>
    <row r="24" spans="1:17" s="358" customFormat="1" ht="14.25" customHeight="1" x14ac:dyDescent="0.2">
      <c r="A24" s="366"/>
      <c r="B24" s="367"/>
      <c r="C24" s="368"/>
      <c r="D24" s="656"/>
      <c r="E24" s="662"/>
      <c r="F24" s="1588"/>
      <c r="G24" s="199"/>
      <c r="H24" s="369"/>
      <c r="I24" s="102"/>
      <c r="J24" s="776"/>
      <c r="K24" s="777"/>
      <c r="L24" s="778"/>
      <c r="M24" s="200" t="s">
        <v>119</v>
      </c>
      <c r="N24" s="86">
        <v>338</v>
      </c>
      <c r="O24" s="930">
        <v>340</v>
      </c>
      <c r="P24" s="1116">
        <v>340</v>
      </c>
    </row>
    <row r="25" spans="1:17" s="358" customFormat="1" ht="15" customHeight="1" thickBot="1" x14ac:dyDescent="0.25">
      <c r="A25" s="366"/>
      <c r="B25" s="370"/>
      <c r="C25" s="368"/>
      <c r="D25" s="656"/>
      <c r="E25" s="662"/>
      <c r="F25" s="1588"/>
      <c r="G25" s="199"/>
      <c r="H25" s="369"/>
      <c r="I25" s="102"/>
      <c r="J25" s="784"/>
      <c r="K25" s="116"/>
      <c r="L25" s="234"/>
      <c r="M25" s="331"/>
      <c r="N25" s="315"/>
      <c r="O25" s="539"/>
      <c r="P25" s="421"/>
    </row>
    <row r="26" spans="1:17" s="358" customFormat="1" ht="12.75" customHeight="1" x14ac:dyDescent="0.2">
      <c r="A26" s="371"/>
      <c r="B26" s="370"/>
      <c r="C26" s="372"/>
      <c r="D26" s="661" t="s">
        <v>19</v>
      </c>
      <c r="E26" s="661"/>
      <c r="F26" s="1590" t="s">
        <v>70</v>
      </c>
      <c r="G26" s="199"/>
      <c r="H26" s="647"/>
      <c r="I26" s="102"/>
      <c r="J26" s="277"/>
      <c r="K26" s="268"/>
      <c r="L26" s="36"/>
      <c r="M26" s="195" t="s">
        <v>118</v>
      </c>
      <c r="N26" s="284">
        <v>4</v>
      </c>
      <c r="O26" s="1081">
        <v>4</v>
      </c>
      <c r="P26" s="959">
        <v>4</v>
      </c>
    </row>
    <row r="27" spans="1:17" s="358" customFormat="1" ht="15.75" customHeight="1" x14ac:dyDescent="0.2">
      <c r="A27" s="371"/>
      <c r="B27" s="370"/>
      <c r="C27" s="373"/>
      <c r="D27" s="662"/>
      <c r="E27" s="662"/>
      <c r="F27" s="1588"/>
      <c r="G27" s="199"/>
      <c r="H27" s="647"/>
      <c r="I27" s="102"/>
      <c r="J27" s="784"/>
      <c r="K27" s="116"/>
      <c r="L27" s="234"/>
      <c r="M27" s="200" t="s">
        <v>119</v>
      </c>
      <c r="N27" s="1118">
        <v>1301</v>
      </c>
      <c r="O27" s="930">
        <v>1300</v>
      </c>
      <c r="P27" s="1116">
        <v>1300</v>
      </c>
    </row>
    <row r="28" spans="1:17" s="358" customFormat="1" ht="15.75" customHeight="1" thickBot="1" x14ac:dyDescent="0.25">
      <c r="A28" s="371"/>
      <c r="B28" s="370"/>
      <c r="C28" s="373"/>
      <c r="D28" s="672"/>
      <c r="E28" s="672"/>
      <c r="F28" s="1591"/>
      <c r="G28" s="199"/>
      <c r="H28" s="369"/>
      <c r="I28" s="102"/>
      <c r="J28" s="784"/>
      <c r="K28" s="116"/>
      <c r="L28" s="234"/>
      <c r="M28" s="264" t="s">
        <v>616</v>
      </c>
      <c r="N28" s="102">
        <v>904</v>
      </c>
      <c r="O28" s="58">
        <v>900</v>
      </c>
      <c r="P28" s="959">
        <v>900</v>
      </c>
    </row>
    <row r="29" spans="1:17" s="358" customFormat="1" ht="15.75" customHeight="1" x14ac:dyDescent="0.2">
      <c r="A29" s="374"/>
      <c r="B29" s="367"/>
      <c r="C29" s="373"/>
      <c r="D29" s="662" t="s">
        <v>21</v>
      </c>
      <c r="E29" s="662"/>
      <c r="F29" s="1588" t="s">
        <v>152</v>
      </c>
      <c r="G29" s="199"/>
      <c r="H29" s="375"/>
      <c r="I29" s="102"/>
      <c r="J29" s="276"/>
      <c r="K29" s="268"/>
      <c r="L29" s="36"/>
      <c r="M29" s="196" t="s">
        <v>118</v>
      </c>
      <c r="N29" s="301">
        <v>32</v>
      </c>
      <c r="O29" s="173">
        <v>32</v>
      </c>
      <c r="P29" s="172">
        <v>32</v>
      </c>
    </row>
    <row r="30" spans="1:17" s="358" customFormat="1" ht="15.75" customHeight="1" x14ac:dyDescent="0.2">
      <c r="A30" s="374"/>
      <c r="B30" s="367"/>
      <c r="C30" s="373"/>
      <c r="D30" s="662"/>
      <c r="E30" s="662"/>
      <c r="F30" s="1588"/>
      <c r="G30" s="199"/>
      <c r="H30" s="375"/>
      <c r="I30" s="102"/>
      <c r="J30" s="784"/>
      <c r="K30" s="116"/>
      <c r="L30" s="234"/>
      <c r="M30" s="210" t="s">
        <v>119</v>
      </c>
      <c r="N30" s="123">
        <v>17606</v>
      </c>
      <c r="O30" s="55">
        <v>17606</v>
      </c>
      <c r="P30" s="50">
        <v>17606</v>
      </c>
    </row>
    <row r="31" spans="1:17" s="358" customFormat="1" ht="15.75" customHeight="1" x14ac:dyDescent="0.2">
      <c r="A31" s="374"/>
      <c r="B31" s="367"/>
      <c r="C31" s="373"/>
      <c r="D31" s="662"/>
      <c r="E31" s="662"/>
      <c r="F31" s="1588"/>
      <c r="G31" s="199"/>
      <c r="H31" s="375"/>
      <c r="I31" s="102"/>
      <c r="J31" s="1191"/>
      <c r="K31" s="116"/>
      <c r="L31" s="234"/>
      <c r="M31" s="264" t="s">
        <v>158</v>
      </c>
      <c r="N31" s="284">
        <v>17423</v>
      </c>
      <c r="O31" s="58">
        <v>17420</v>
      </c>
      <c r="P31" s="959">
        <v>17420</v>
      </c>
    </row>
    <row r="32" spans="1:17" s="358" customFormat="1" ht="44.25" customHeight="1" thickBot="1" x14ac:dyDescent="0.25">
      <c r="A32" s="374"/>
      <c r="B32" s="367"/>
      <c r="C32" s="373"/>
      <c r="D32" s="662"/>
      <c r="E32" s="1294" t="s">
        <v>14</v>
      </c>
      <c r="F32" s="1291" t="s">
        <v>637</v>
      </c>
      <c r="G32" s="199"/>
      <c r="H32" s="375"/>
      <c r="I32" s="102"/>
      <c r="J32" s="277"/>
      <c r="K32" s="268"/>
      <c r="L32" s="36"/>
      <c r="M32" s="211" t="s">
        <v>118</v>
      </c>
      <c r="N32" s="214">
        <v>6</v>
      </c>
      <c r="O32" s="287">
        <v>6</v>
      </c>
      <c r="P32" s="52"/>
    </row>
    <row r="33" spans="1:19" s="358" customFormat="1" ht="21.75" customHeight="1" x14ac:dyDescent="0.2">
      <c r="A33" s="374"/>
      <c r="B33" s="367"/>
      <c r="C33" s="373"/>
      <c r="D33" s="661" t="s">
        <v>22</v>
      </c>
      <c r="E33" s="661"/>
      <c r="F33" s="1590" t="s">
        <v>153</v>
      </c>
      <c r="G33" s="199"/>
      <c r="H33" s="375"/>
      <c r="I33" s="102"/>
      <c r="J33" s="784"/>
      <c r="K33" s="116"/>
      <c r="L33" s="234"/>
      <c r="M33" s="196" t="s">
        <v>118</v>
      </c>
      <c r="N33" s="301">
        <v>5</v>
      </c>
      <c r="O33" s="173">
        <v>5</v>
      </c>
      <c r="P33" s="172">
        <v>5</v>
      </c>
    </row>
    <row r="34" spans="1:19" s="358" customFormat="1" ht="21.75" customHeight="1" thickBot="1" x14ac:dyDescent="0.25">
      <c r="A34" s="374"/>
      <c r="B34" s="367"/>
      <c r="C34" s="373"/>
      <c r="D34" s="672"/>
      <c r="E34" s="672"/>
      <c r="F34" s="1591"/>
      <c r="G34" s="199"/>
      <c r="H34" s="375"/>
      <c r="I34" s="102"/>
      <c r="J34" s="784"/>
      <c r="K34" s="116"/>
      <c r="L34" s="234"/>
      <c r="M34" s="211" t="s">
        <v>119</v>
      </c>
      <c r="N34" s="214">
        <v>1100</v>
      </c>
      <c r="O34" s="287">
        <v>1100</v>
      </c>
      <c r="P34" s="52">
        <v>1100</v>
      </c>
    </row>
    <row r="35" spans="1:19" s="358" customFormat="1" ht="21.75" customHeight="1" x14ac:dyDescent="0.2">
      <c r="A35" s="374"/>
      <c r="B35" s="367"/>
      <c r="C35" s="373"/>
      <c r="D35" s="662" t="s">
        <v>96</v>
      </c>
      <c r="E35" s="662"/>
      <c r="F35" s="1527" t="s">
        <v>279</v>
      </c>
      <c r="G35" s="60"/>
      <c r="H35" s="376"/>
      <c r="I35" s="102"/>
      <c r="J35" s="784"/>
      <c r="K35" s="116"/>
      <c r="L35" s="234"/>
      <c r="M35" s="1592" t="s">
        <v>219</v>
      </c>
      <c r="N35" s="326">
        <v>2019</v>
      </c>
      <c r="O35" s="305">
        <v>2020</v>
      </c>
      <c r="P35" s="324">
        <v>2020</v>
      </c>
    </row>
    <row r="36" spans="1:19" s="379" customFormat="1" ht="19.5" customHeight="1" thickBot="1" x14ac:dyDescent="0.25">
      <c r="A36" s="366"/>
      <c r="B36" s="367"/>
      <c r="C36" s="372"/>
      <c r="D36" s="662"/>
      <c r="E36" s="662"/>
      <c r="F36" s="1527"/>
      <c r="G36" s="377"/>
      <c r="H36" s="378"/>
      <c r="I36" s="1183"/>
      <c r="J36" s="784"/>
      <c r="K36" s="116"/>
      <c r="L36" s="234"/>
      <c r="M36" s="1593"/>
      <c r="N36" s="1119"/>
      <c r="O36" s="61"/>
      <c r="P36" s="1117"/>
    </row>
    <row r="37" spans="1:19" s="358" customFormat="1" ht="16.5" customHeight="1" x14ac:dyDescent="0.2">
      <c r="A37" s="371"/>
      <c r="B37" s="367"/>
      <c r="C37" s="373"/>
      <c r="D37" s="661" t="s">
        <v>97</v>
      </c>
      <c r="E37" s="661"/>
      <c r="F37" s="1590" t="s">
        <v>149</v>
      </c>
      <c r="G37" s="1077"/>
      <c r="H37" s="369"/>
      <c r="I37" s="102"/>
      <c r="J37" s="192"/>
      <c r="K37" s="268"/>
      <c r="L37" s="36"/>
      <c r="M37" s="196" t="s">
        <v>118</v>
      </c>
      <c r="N37" s="301">
        <v>6</v>
      </c>
      <c r="O37" s="171">
        <v>6</v>
      </c>
      <c r="P37" s="172">
        <v>6</v>
      </c>
    </row>
    <row r="38" spans="1:19" s="358" customFormat="1" ht="15.75" customHeight="1" x14ac:dyDescent="0.2">
      <c r="A38" s="371"/>
      <c r="B38" s="367"/>
      <c r="C38" s="373"/>
      <c r="D38" s="662"/>
      <c r="E38" s="662"/>
      <c r="F38" s="1588"/>
      <c r="G38" s="1077"/>
      <c r="H38" s="369"/>
      <c r="I38" s="102"/>
      <c r="J38" s="1191"/>
      <c r="K38" s="1192"/>
      <c r="L38" s="1193"/>
      <c r="M38" s="210" t="s">
        <v>119</v>
      </c>
      <c r="N38" s="213">
        <v>5564</v>
      </c>
      <c r="O38" s="56">
        <v>5560</v>
      </c>
      <c r="P38" s="50">
        <v>5560</v>
      </c>
      <c r="R38" s="1576"/>
      <c r="S38" s="1576"/>
    </row>
    <row r="39" spans="1:19" s="358" customFormat="1" ht="43.5" customHeight="1" x14ac:dyDescent="0.2">
      <c r="A39" s="371"/>
      <c r="B39" s="367"/>
      <c r="C39" s="373"/>
      <c r="D39" s="662"/>
      <c r="E39" s="662"/>
      <c r="F39" s="1588"/>
      <c r="G39" s="1077"/>
      <c r="H39" s="369"/>
      <c r="I39" s="102"/>
      <c r="J39" s="784"/>
      <c r="K39" s="116"/>
      <c r="L39" s="234"/>
      <c r="M39" s="200" t="s">
        <v>220</v>
      </c>
      <c r="N39" s="213">
        <f>SUM(N40:N42)</f>
        <v>230</v>
      </c>
      <c r="O39" s="55">
        <f t="shared" ref="O39:P39" si="0">SUM(O40:O42)</f>
        <v>230</v>
      </c>
      <c r="P39" s="50">
        <f t="shared" si="0"/>
        <v>230</v>
      </c>
      <c r="R39" s="1576"/>
      <c r="S39" s="1576"/>
    </row>
    <row r="40" spans="1:19" s="358" customFormat="1" ht="17.25" customHeight="1" x14ac:dyDescent="0.2">
      <c r="A40" s="371"/>
      <c r="B40" s="367"/>
      <c r="C40" s="373"/>
      <c r="D40" s="662"/>
      <c r="E40" s="662"/>
      <c r="F40" s="1588"/>
      <c r="G40" s="1077"/>
      <c r="H40" s="369"/>
      <c r="I40" s="102"/>
      <c r="J40" s="784"/>
      <c r="K40" s="116"/>
      <c r="L40" s="234"/>
      <c r="M40" s="210" t="s">
        <v>221</v>
      </c>
      <c r="N40" s="213">
        <v>100</v>
      </c>
      <c r="O40" s="55">
        <v>100</v>
      </c>
      <c r="P40" s="50">
        <v>100</v>
      </c>
      <c r="R40" s="1081"/>
      <c r="S40" s="1081"/>
    </row>
    <row r="41" spans="1:19" s="358" customFormat="1" ht="18" customHeight="1" x14ac:dyDescent="0.2">
      <c r="A41" s="371"/>
      <c r="B41" s="367"/>
      <c r="C41" s="373"/>
      <c r="D41" s="662"/>
      <c r="E41" s="662"/>
      <c r="F41" s="1588"/>
      <c r="G41" s="1077"/>
      <c r="H41" s="369"/>
      <c r="I41" s="102"/>
      <c r="J41" s="784"/>
      <c r="K41" s="116"/>
      <c r="L41" s="234"/>
      <c r="M41" s="210" t="s">
        <v>222</v>
      </c>
      <c r="N41" s="213">
        <v>15</v>
      </c>
      <c r="O41" s="55">
        <v>15</v>
      </c>
      <c r="P41" s="50">
        <v>15</v>
      </c>
      <c r="R41" s="1081"/>
      <c r="S41" s="1081"/>
    </row>
    <row r="42" spans="1:19" s="358" customFormat="1" ht="30" customHeight="1" x14ac:dyDescent="0.2">
      <c r="A42" s="371"/>
      <c r="B42" s="367"/>
      <c r="C42" s="373"/>
      <c r="D42" s="662"/>
      <c r="E42" s="662"/>
      <c r="F42" s="1588"/>
      <c r="G42" s="1077"/>
      <c r="H42" s="369"/>
      <c r="I42" s="102"/>
      <c r="J42" s="784"/>
      <c r="K42" s="116"/>
      <c r="L42" s="234"/>
      <c r="M42" s="210" t="s">
        <v>223</v>
      </c>
      <c r="N42" s="213">
        <v>115</v>
      </c>
      <c r="O42" s="55">
        <v>115</v>
      </c>
      <c r="P42" s="50">
        <v>115</v>
      </c>
      <c r="R42" s="1081"/>
      <c r="S42" s="1081"/>
    </row>
    <row r="43" spans="1:19" s="358" customFormat="1" ht="55.5" customHeight="1" thickBot="1" x14ac:dyDescent="0.25">
      <c r="A43" s="371"/>
      <c r="B43" s="367"/>
      <c r="C43" s="373"/>
      <c r="D43" s="672"/>
      <c r="E43" s="672"/>
      <c r="F43" s="1591"/>
      <c r="G43" s="1077"/>
      <c r="H43" s="369"/>
      <c r="I43" s="102"/>
      <c r="J43" s="784"/>
      <c r="K43" s="116"/>
      <c r="L43" s="234"/>
      <c r="M43" s="211" t="s">
        <v>224</v>
      </c>
      <c r="N43" s="327">
        <v>5000</v>
      </c>
      <c r="O43" s="287">
        <v>5000</v>
      </c>
      <c r="P43" s="52">
        <v>5000</v>
      </c>
      <c r="R43" s="1081"/>
      <c r="S43" s="1081"/>
    </row>
    <row r="44" spans="1:19" s="358" customFormat="1" ht="12.75" customHeight="1" x14ac:dyDescent="0.2">
      <c r="A44" s="371"/>
      <c r="B44" s="367"/>
      <c r="C44" s="373"/>
      <c r="D44" s="662" t="s">
        <v>267</v>
      </c>
      <c r="E44" s="662"/>
      <c r="F44" s="1577" t="s">
        <v>50</v>
      </c>
      <c r="G44" s="1080"/>
      <c r="H44" s="369"/>
      <c r="I44" s="102"/>
      <c r="J44" s="277"/>
      <c r="K44" s="268"/>
      <c r="L44" s="36"/>
      <c r="M44" s="1438" t="s">
        <v>123</v>
      </c>
      <c r="N44" s="326">
        <v>8500</v>
      </c>
      <c r="O44" s="305">
        <v>8500</v>
      </c>
      <c r="P44" s="324">
        <v>8501</v>
      </c>
    </row>
    <row r="45" spans="1:19" s="358" customFormat="1" ht="16.5" customHeight="1" thickBot="1" x14ac:dyDescent="0.25">
      <c r="A45" s="371"/>
      <c r="B45" s="367"/>
      <c r="C45" s="373"/>
      <c r="D45" s="662"/>
      <c r="E45" s="662"/>
      <c r="F45" s="1577"/>
      <c r="G45" s="1080"/>
      <c r="H45" s="369"/>
      <c r="I45" s="102"/>
      <c r="J45" s="784"/>
      <c r="K45" s="116"/>
      <c r="L45" s="234"/>
      <c r="M45" s="1439"/>
      <c r="N45" s="284"/>
      <c r="O45" s="58"/>
      <c r="P45" s="959"/>
    </row>
    <row r="46" spans="1:19" s="358" customFormat="1" ht="14.25" customHeight="1" x14ac:dyDescent="0.2">
      <c r="A46" s="371"/>
      <c r="B46" s="367"/>
      <c r="C46" s="373"/>
      <c r="D46" s="679" t="s">
        <v>268</v>
      </c>
      <c r="E46" s="679"/>
      <c r="F46" s="1541" t="s">
        <v>124</v>
      </c>
      <c r="G46" s="1080"/>
      <c r="H46" s="369"/>
      <c r="I46" s="102"/>
      <c r="J46" s="784"/>
      <c r="K46" s="116"/>
      <c r="L46" s="234"/>
      <c r="M46" s="316" t="s">
        <v>80</v>
      </c>
      <c r="N46" s="326">
        <v>85</v>
      </c>
      <c r="O46" s="305">
        <v>100</v>
      </c>
      <c r="P46" s="324"/>
    </row>
    <row r="47" spans="1:19" s="358" customFormat="1" ht="14.25" customHeight="1" x14ac:dyDescent="0.2">
      <c r="A47" s="371"/>
      <c r="B47" s="367"/>
      <c r="C47" s="373"/>
      <c r="D47" s="662"/>
      <c r="E47" s="662"/>
      <c r="F47" s="1457"/>
      <c r="G47" s="1080"/>
      <c r="H47" s="369"/>
      <c r="I47" s="102"/>
      <c r="J47" s="784"/>
      <c r="K47" s="116"/>
      <c r="L47" s="234"/>
      <c r="M47" s="1083"/>
      <c r="N47" s="284"/>
      <c r="O47" s="58"/>
      <c r="P47" s="959"/>
    </row>
    <row r="48" spans="1:19" s="358" customFormat="1" ht="14.25" customHeight="1" thickBot="1" x14ac:dyDescent="0.25">
      <c r="A48" s="371"/>
      <c r="B48" s="367"/>
      <c r="C48" s="373"/>
      <c r="D48" s="680"/>
      <c r="E48" s="680"/>
      <c r="F48" s="1565"/>
      <c r="G48" s="1080"/>
      <c r="H48" s="369"/>
      <c r="I48" s="102"/>
      <c r="J48" s="784"/>
      <c r="K48" s="116"/>
      <c r="L48" s="234"/>
      <c r="M48" s="208"/>
      <c r="N48" s="332"/>
      <c r="O48" s="539"/>
      <c r="P48" s="421"/>
    </row>
    <row r="49" spans="1:16" s="358" customFormat="1" ht="12.75" customHeight="1" x14ac:dyDescent="0.2">
      <c r="A49" s="381"/>
      <c r="B49" s="370"/>
      <c r="C49" s="368"/>
      <c r="D49" s="656" t="s">
        <v>5</v>
      </c>
      <c r="E49" s="662"/>
      <c r="F49" s="1541" t="s">
        <v>159</v>
      </c>
      <c r="G49" s="1087"/>
      <c r="H49" s="579"/>
      <c r="I49" s="102"/>
      <c r="J49" s="276"/>
      <c r="K49" s="268"/>
      <c r="L49" s="36"/>
      <c r="M49" s="1438" t="s">
        <v>123</v>
      </c>
      <c r="N49" s="326">
        <v>150</v>
      </c>
      <c r="O49" s="305">
        <v>150</v>
      </c>
      <c r="P49" s="324">
        <v>150</v>
      </c>
    </row>
    <row r="50" spans="1:16" s="358" customFormat="1" ht="17.25" customHeight="1" thickBot="1" x14ac:dyDescent="0.25">
      <c r="A50" s="381"/>
      <c r="B50" s="370"/>
      <c r="C50" s="368"/>
      <c r="D50" s="656"/>
      <c r="E50" s="662"/>
      <c r="F50" s="1457"/>
      <c r="G50" s="1087"/>
      <c r="H50" s="375"/>
      <c r="I50" s="102"/>
      <c r="J50" s="78"/>
      <c r="K50" s="116"/>
      <c r="L50" s="234"/>
      <c r="M50" s="1439"/>
      <c r="N50" s="302"/>
      <c r="O50" s="137"/>
      <c r="P50" s="959"/>
    </row>
    <row r="51" spans="1:16" s="358" customFormat="1" ht="42" customHeight="1" x14ac:dyDescent="0.2">
      <c r="A51" s="381"/>
      <c r="B51" s="370"/>
      <c r="C51" s="368"/>
      <c r="D51" s="678" t="s">
        <v>269</v>
      </c>
      <c r="E51" s="679"/>
      <c r="F51" s="1434" t="s">
        <v>160</v>
      </c>
      <c r="G51" s="1436"/>
      <c r="H51" s="369"/>
      <c r="I51" s="102"/>
      <c r="J51" s="1437"/>
      <c r="K51" s="1435"/>
      <c r="L51" s="37"/>
      <c r="M51" s="196" t="s">
        <v>225</v>
      </c>
      <c r="N51" s="301">
        <v>695</v>
      </c>
      <c r="O51" s="173">
        <v>695</v>
      </c>
      <c r="P51" s="172">
        <v>695</v>
      </c>
    </row>
    <row r="52" spans="1:16" ht="16.5" customHeight="1" x14ac:dyDescent="0.2">
      <c r="A52" s="381"/>
      <c r="B52" s="370"/>
      <c r="C52" s="368"/>
      <c r="D52" s="656"/>
      <c r="E52" s="662"/>
      <c r="F52" s="1084"/>
      <c r="G52" s="1080"/>
      <c r="H52" s="369"/>
      <c r="I52" s="102"/>
      <c r="J52" s="267"/>
      <c r="K52" s="116"/>
      <c r="L52" s="234"/>
      <c r="M52" s="264" t="s">
        <v>226</v>
      </c>
      <c r="N52" s="284">
        <v>20</v>
      </c>
      <c r="O52" s="58">
        <v>20</v>
      </c>
      <c r="P52" s="959">
        <v>20</v>
      </c>
    </row>
    <row r="53" spans="1:16" ht="30.75" customHeight="1" thickBot="1" x14ac:dyDescent="0.25">
      <c r="A53" s="381"/>
      <c r="B53" s="370"/>
      <c r="C53" s="368"/>
      <c r="D53" s="677"/>
      <c r="E53" s="662"/>
      <c r="F53" s="1084"/>
      <c r="G53" s="1080"/>
      <c r="H53" s="369"/>
      <c r="I53" s="102"/>
      <c r="J53" s="1181"/>
      <c r="K53" s="116"/>
      <c r="L53" s="234"/>
      <c r="M53" s="211" t="s">
        <v>126</v>
      </c>
      <c r="N53" s="214">
        <v>15000</v>
      </c>
      <c r="O53" s="321">
        <v>15000</v>
      </c>
      <c r="P53" s="335">
        <v>15000</v>
      </c>
    </row>
    <row r="54" spans="1:16" ht="21" customHeight="1" x14ac:dyDescent="0.2">
      <c r="A54" s="381"/>
      <c r="B54" s="370"/>
      <c r="C54" s="368"/>
      <c r="D54" s="656" t="s">
        <v>270</v>
      </c>
      <c r="E54" s="679"/>
      <c r="F54" s="1510" t="s">
        <v>280</v>
      </c>
      <c r="G54" s="1080"/>
      <c r="H54" s="382"/>
      <c r="I54" s="102"/>
      <c r="J54" s="78"/>
      <c r="K54" s="116"/>
      <c r="L54" s="234"/>
      <c r="M54" s="196" t="s">
        <v>127</v>
      </c>
      <c r="N54" s="301">
        <v>158</v>
      </c>
      <c r="O54" s="173">
        <v>160</v>
      </c>
      <c r="P54" s="383">
        <v>160</v>
      </c>
    </row>
    <row r="55" spans="1:16" ht="21" customHeight="1" thickBot="1" x14ac:dyDescent="0.25">
      <c r="A55" s="381"/>
      <c r="B55" s="370"/>
      <c r="C55" s="368"/>
      <c r="D55" s="656"/>
      <c r="E55" s="662"/>
      <c r="F55" s="1530"/>
      <c r="G55" s="262"/>
      <c r="H55" s="382"/>
      <c r="I55" s="102"/>
      <c r="J55" s="78"/>
      <c r="K55" s="116"/>
      <c r="L55" s="234"/>
      <c r="M55" s="211" t="s">
        <v>128</v>
      </c>
      <c r="N55" s="327">
        <v>9</v>
      </c>
      <c r="O55" s="287">
        <v>9</v>
      </c>
      <c r="P55" s="69">
        <v>9</v>
      </c>
    </row>
    <row r="56" spans="1:16" ht="28.5" customHeight="1" x14ac:dyDescent="0.2">
      <c r="A56" s="366"/>
      <c r="B56" s="370"/>
      <c r="C56" s="368"/>
      <c r="D56" s="678" t="s">
        <v>271</v>
      </c>
      <c r="E56" s="679"/>
      <c r="F56" s="1541" t="s">
        <v>227</v>
      </c>
      <c r="G56" s="1080"/>
      <c r="H56" s="382"/>
      <c r="I56" s="102"/>
      <c r="J56" s="784"/>
      <c r="K56" s="116"/>
      <c r="L56" s="234"/>
      <c r="M56" s="196" t="s">
        <v>228</v>
      </c>
      <c r="N56" s="215">
        <v>1</v>
      </c>
      <c r="O56" s="173"/>
      <c r="P56" s="172"/>
    </row>
    <row r="57" spans="1:16" ht="15.75" customHeight="1" x14ac:dyDescent="0.2">
      <c r="A57" s="366"/>
      <c r="B57" s="370"/>
      <c r="C57" s="368"/>
      <c r="D57" s="656"/>
      <c r="E57" s="662"/>
      <c r="F57" s="1457"/>
      <c r="G57" s="1080"/>
      <c r="H57" s="382"/>
      <c r="I57" s="102"/>
      <c r="J57" s="784"/>
      <c r="K57" s="116"/>
      <c r="L57" s="234"/>
      <c r="M57" s="210" t="s">
        <v>229</v>
      </c>
      <c r="N57" s="123">
        <v>5</v>
      </c>
      <c r="O57" s="56"/>
      <c r="P57" s="50"/>
    </row>
    <row r="58" spans="1:16" ht="18" customHeight="1" x14ac:dyDescent="0.2">
      <c r="A58" s="366"/>
      <c r="B58" s="370"/>
      <c r="C58" s="368"/>
      <c r="D58" s="677"/>
      <c r="E58" s="680"/>
      <c r="F58" s="1565"/>
      <c r="G58" s="1080"/>
      <c r="H58" s="382"/>
      <c r="I58" s="102"/>
      <c r="J58" s="784"/>
      <c r="K58" s="116"/>
      <c r="L58" s="234"/>
      <c r="M58" s="264" t="s">
        <v>127</v>
      </c>
      <c r="N58" s="102"/>
      <c r="O58" s="58">
        <v>30</v>
      </c>
      <c r="P58" s="959">
        <v>30</v>
      </c>
    </row>
    <row r="59" spans="1:16" ht="42" customHeight="1" thickBot="1" x14ac:dyDescent="0.25">
      <c r="A59" s="366"/>
      <c r="B59" s="370"/>
      <c r="C59" s="368"/>
      <c r="D59" s="656" t="s">
        <v>272</v>
      </c>
      <c r="E59" s="662"/>
      <c r="F59" s="1086" t="s">
        <v>207</v>
      </c>
      <c r="G59" s="262"/>
      <c r="H59" s="382"/>
      <c r="I59" s="102"/>
      <c r="J59" s="776"/>
      <c r="K59" s="777"/>
      <c r="L59" s="778"/>
      <c r="M59" s="1082"/>
      <c r="N59" s="86"/>
      <c r="O59" s="930"/>
      <c r="P59" s="1116"/>
    </row>
    <row r="60" spans="1:16" ht="15.75" customHeight="1" x14ac:dyDescent="0.2">
      <c r="A60" s="366"/>
      <c r="B60" s="370"/>
      <c r="C60" s="368"/>
      <c r="D60" s="656"/>
      <c r="E60" s="681" t="s">
        <v>14</v>
      </c>
      <c r="F60" s="182" t="s">
        <v>129</v>
      </c>
      <c r="G60" s="1080"/>
      <c r="H60" s="382"/>
      <c r="I60" s="102"/>
      <c r="J60" s="784"/>
      <c r="K60" s="116"/>
      <c r="L60" s="234"/>
      <c r="M60" s="1076" t="s">
        <v>629</v>
      </c>
      <c r="N60" s="301">
        <v>62</v>
      </c>
      <c r="O60" s="173">
        <v>92</v>
      </c>
      <c r="P60" s="383">
        <v>122</v>
      </c>
    </row>
    <row r="61" spans="1:16" ht="17.25" customHeight="1" thickBot="1" x14ac:dyDescent="0.25">
      <c r="A61" s="366"/>
      <c r="B61" s="370"/>
      <c r="C61" s="368"/>
      <c r="D61" s="656"/>
      <c r="E61" s="662" t="s">
        <v>17</v>
      </c>
      <c r="F61" s="182" t="s">
        <v>130</v>
      </c>
      <c r="G61" s="1080"/>
      <c r="H61" s="382"/>
      <c r="I61" s="102"/>
      <c r="J61" s="784"/>
      <c r="K61" s="116"/>
      <c r="L61" s="234"/>
      <c r="M61" s="208" t="s">
        <v>118</v>
      </c>
      <c r="N61" s="315">
        <v>2</v>
      </c>
      <c r="O61" s="539">
        <v>2</v>
      </c>
      <c r="P61" s="76"/>
    </row>
    <row r="62" spans="1:16" ht="29.25" customHeight="1" x14ac:dyDescent="0.2">
      <c r="A62" s="366"/>
      <c r="B62" s="370"/>
      <c r="C62" s="368"/>
      <c r="D62" s="656"/>
      <c r="E62" s="679" t="s">
        <v>19</v>
      </c>
      <c r="F62" s="898" t="s">
        <v>606</v>
      </c>
      <c r="G62" s="1073" t="s">
        <v>206</v>
      </c>
      <c r="H62" s="382"/>
      <c r="I62" s="102"/>
      <c r="J62" s="277"/>
      <c r="K62" s="116"/>
      <c r="L62" s="234"/>
      <c r="M62" s="316"/>
      <c r="N62" s="106"/>
      <c r="O62" s="305"/>
      <c r="P62" s="255"/>
    </row>
    <row r="63" spans="1:16" ht="15.75" customHeight="1" x14ac:dyDescent="0.2">
      <c r="A63" s="366"/>
      <c r="B63" s="370"/>
      <c r="C63" s="368"/>
      <c r="D63" s="656"/>
      <c r="E63" s="662"/>
      <c r="F63" s="1555" t="s">
        <v>611</v>
      </c>
      <c r="G63" s="199"/>
      <c r="H63" s="382"/>
      <c r="I63" s="102"/>
      <c r="J63" s="192"/>
      <c r="K63" s="268"/>
      <c r="L63" s="36"/>
      <c r="M63" s="1074" t="s">
        <v>120</v>
      </c>
      <c r="N63" s="206">
        <v>170</v>
      </c>
      <c r="O63" s="61">
        <v>250</v>
      </c>
      <c r="P63" s="245">
        <v>340</v>
      </c>
    </row>
    <row r="64" spans="1:16" ht="15.75" customHeight="1" x14ac:dyDescent="0.2">
      <c r="A64" s="366"/>
      <c r="B64" s="370"/>
      <c r="C64" s="368"/>
      <c r="D64" s="656"/>
      <c r="E64" s="662"/>
      <c r="F64" s="1566"/>
      <c r="G64" s="199"/>
      <c r="H64" s="382"/>
      <c r="I64" s="102"/>
      <c r="J64" s="277"/>
      <c r="K64" s="268"/>
      <c r="L64" s="36"/>
      <c r="M64" s="1083" t="s">
        <v>608</v>
      </c>
      <c r="N64" s="102">
        <v>8</v>
      </c>
      <c r="O64" s="58">
        <v>12</v>
      </c>
      <c r="P64" s="244">
        <v>16</v>
      </c>
    </row>
    <row r="65" spans="1:16" ht="30" customHeight="1" thickBot="1" x14ac:dyDescent="0.25">
      <c r="A65" s="366"/>
      <c r="B65" s="370"/>
      <c r="C65" s="368"/>
      <c r="D65" s="656"/>
      <c r="E65" s="680"/>
      <c r="F65" s="182" t="s">
        <v>607</v>
      </c>
      <c r="G65" s="199"/>
      <c r="H65" s="382"/>
      <c r="I65" s="102"/>
      <c r="J65" s="277"/>
      <c r="K65" s="268"/>
      <c r="L65" s="36"/>
      <c r="M65" s="894" t="s">
        <v>609</v>
      </c>
      <c r="N65" s="327">
        <v>2</v>
      </c>
      <c r="O65" s="287">
        <v>4</v>
      </c>
      <c r="P65" s="197"/>
    </row>
    <row r="66" spans="1:16" ht="18" customHeight="1" x14ac:dyDescent="0.2">
      <c r="A66" s="384"/>
      <c r="B66" s="385"/>
      <c r="C66" s="386"/>
      <c r="D66" s="656"/>
      <c r="E66" s="662" t="s">
        <v>21</v>
      </c>
      <c r="F66" s="1510" t="s">
        <v>622</v>
      </c>
      <c r="G66" s="1567" t="s">
        <v>45</v>
      </c>
      <c r="H66" s="369"/>
      <c r="I66" s="102"/>
      <c r="J66" s="784"/>
      <c r="K66" s="116"/>
      <c r="L66" s="234"/>
      <c r="M66" s="196" t="s">
        <v>118</v>
      </c>
      <c r="N66" s="215">
        <v>4</v>
      </c>
      <c r="O66" s="173">
        <v>0</v>
      </c>
      <c r="P66" s="383">
        <v>0</v>
      </c>
    </row>
    <row r="67" spans="1:16" ht="18" customHeight="1" thickBot="1" x14ac:dyDescent="0.25">
      <c r="A67" s="384"/>
      <c r="B67" s="385"/>
      <c r="C67" s="386"/>
      <c r="D67" s="656"/>
      <c r="E67" s="662"/>
      <c r="F67" s="1530"/>
      <c r="G67" s="1568"/>
      <c r="H67" s="369"/>
      <c r="I67" s="102"/>
      <c r="J67" s="784"/>
      <c r="K67" s="116"/>
      <c r="L67" s="234"/>
      <c r="M67" s="1083" t="s">
        <v>120</v>
      </c>
      <c r="N67" s="102">
        <v>44</v>
      </c>
      <c r="O67" s="58">
        <v>0</v>
      </c>
      <c r="P67" s="30">
        <v>0</v>
      </c>
    </row>
    <row r="68" spans="1:16" ht="29.25" customHeight="1" x14ac:dyDescent="0.2">
      <c r="A68" s="366"/>
      <c r="B68" s="370"/>
      <c r="C68" s="368"/>
      <c r="D68" s="656"/>
      <c r="E68" s="679" t="s">
        <v>22</v>
      </c>
      <c r="F68" s="1078" t="s">
        <v>231</v>
      </c>
      <c r="G68" s="1080"/>
      <c r="H68" s="382"/>
      <c r="I68" s="102"/>
      <c r="J68" s="784"/>
      <c r="K68" s="116"/>
      <c r="L68" s="234"/>
      <c r="M68" s="196" t="s">
        <v>232</v>
      </c>
      <c r="N68" s="301">
        <v>1</v>
      </c>
      <c r="O68" s="171"/>
      <c r="P68" s="172"/>
    </row>
    <row r="69" spans="1:16" ht="31.5" customHeight="1" x14ac:dyDescent="0.2">
      <c r="A69" s="366"/>
      <c r="B69" s="370"/>
      <c r="C69" s="368"/>
      <c r="D69" s="656"/>
      <c r="E69" s="662"/>
      <c r="F69" s="1088"/>
      <c r="G69" s="1080"/>
      <c r="H69" s="382"/>
      <c r="I69" s="102"/>
      <c r="J69" s="784"/>
      <c r="K69" s="116"/>
      <c r="L69" s="234"/>
      <c r="M69" s="264" t="s">
        <v>233</v>
      </c>
      <c r="N69" s="284"/>
      <c r="O69" s="1120">
        <v>53</v>
      </c>
      <c r="P69" s="1116">
        <v>51</v>
      </c>
    </row>
    <row r="70" spans="1:16" ht="16.5" customHeight="1" thickBot="1" x14ac:dyDescent="0.25">
      <c r="A70" s="366"/>
      <c r="B70" s="370"/>
      <c r="C70" s="368"/>
      <c r="D70" s="677"/>
      <c r="E70" s="680"/>
      <c r="F70" s="1079"/>
      <c r="G70" s="1080"/>
      <c r="H70" s="382"/>
      <c r="I70" s="102"/>
      <c r="J70" s="784"/>
      <c r="K70" s="116"/>
      <c r="L70" s="234"/>
      <c r="M70" s="211" t="s">
        <v>234</v>
      </c>
      <c r="N70" s="333">
        <v>1.26</v>
      </c>
      <c r="O70" s="334">
        <v>1.47</v>
      </c>
      <c r="P70" s="387">
        <v>1.53</v>
      </c>
    </row>
    <row r="71" spans="1:16" ht="53.25" customHeight="1" x14ac:dyDescent="0.2">
      <c r="A71" s="388"/>
      <c r="B71" s="389"/>
      <c r="C71" s="390"/>
      <c r="D71" s="662" t="s">
        <v>273</v>
      </c>
      <c r="E71" s="662"/>
      <c r="F71" s="1078" t="s">
        <v>81</v>
      </c>
      <c r="G71" s="230"/>
      <c r="H71" s="391"/>
      <c r="I71" s="1183"/>
      <c r="J71" s="78"/>
      <c r="K71" s="118"/>
      <c r="L71" s="234"/>
      <c r="M71" s="170" t="s">
        <v>161</v>
      </c>
      <c r="N71" s="209">
        <v>470</v>
      </c>
      <c r="O71" s="166">
        <v>470</v>
      </c>
      <c r="P71" s="167">
        <v>470</v>
      </c>
    </row>
    <row r="72" spans="1:16" ht="78.75" customHeight="1" x14ac:dyDescent="0.2">
      <c r="A72" s="388"/>
      <c r="B72" s="389"/>
      <c r="C72" s="390"/>
      <c r="D72" s="662"/>
      <c r="E72" s="662"/>
      <c r="F72" s="1295"/>
      <c r="G72" s="231"/>
      <c r="H72" s="391"/>
      <c r="I72" s="1296"/>
      <c r="J72" s="78"/>
      <c r="K72" s="118"/>
      <c r="L72" s="234"/>
      <c r="M72" s="48" t="s">
        <v>639</v>
      </c>
      <c r="N72" s="94">
        <v>72</v>
      </c>
      <c r="O72" s="66">
        <v>72</v>
      </c>
      <c r="P72" s="30">
        <v>72</v>
      </c>
    </row>
    <row r="73" spans="1:16" ht="16.5" customHeight="1" thickBot="1" x14ac:dyDescent="0.25">
      <c r="A73" s="388"/>
      <c r="B73" s="389"/>
      <c r="C73" s="390"/>
      <c r="D73" s="662"/>
      <c r="E73" s="662"/>
      <c r="F73" s="1079"/>
      <c r="G73" s="1091"/>
      <c r="H73" s="378"/>
      <c r="I73" s="1183"/>
      <c r="J73" s="267"/>
      <c r="K73" s="1171"/>
      <c r="L73" s="36"/>
      <c r="M73" s="203" t="s">
        <v>131</v>
      </c>
      <c r="N73" s="303">
        <v>11</v>
      </c>
      <c r="O73" s="68">
        <v>11</v>
      </c>
      <c r="P73" s="69">
        <v>11</v>
      </c>
    </row>
    <row r="74" spans="1:16" ht="18.75" customHeight="1" thickBot="1" x14ac:dyDescent="0.25">
      <c r="A74" s="388"/>
      <c r="B74" s="389"/>
      <c r="C74" s="390"/>
      <c r="D74" s="681" t="s">
        <v>274</v>
      </c>
      <c r="E74" s="681"/>
      <c r="F74" s="182" t="s">
        <v>55</v>
      </c>
      <c r="G74" s="1091"/>
      <c r="H74" s="378"/>
      <c r="I74" s="396"/>
      <c r="J74" s="78"/>
      <c r="K74" s="118"/>
      <c r="L74" s="73"/>
      <c r="M74" s="317" t="s">
        <v>132</v>
      </c>
      <c r="N74" s="342">
        <v>17</v>
      </c>
      <c r="O74" s="341">
        <v>17</v>
      </c>
      <c r="P74" s="393">
        <v>17</v>
      </c>
    </row>
    <row r="75" spans="1:16" ht="18.75" customHeight="1" thickBot="1" x14ac:dyDescent="0.25">
      <c r="A75" s="388"/>
      <c r="B75" s="389"/>
      <c r="C75" s="386"/>
      <c r="D75" s="656" t="s">
        <v>275</v>
      </c>
      <c r="E75" s="662"/>
      <c r="F75" s="182" t="s">
        <v>107</v>
      </c>
      <c r="G75" s="107"/>
      <c r="H75" s="394"/>
      <c r="I75" s="396"/>
      <c r="J75" s="78"/>
      <c r="K75" s="118"/>
      <c r="L75" s="73"/>
      <c r="M75" s="318" t="s">
        <v>119</v>
      </c>
      <c r="N75" s="106">
        <v>1166</v>
      </c>
      <c r="O75" s="254">
        <v>1166</v>
      </c>
      <c r="P75" s="395">
        <v>1166</v>
      </c>
    </row>
    <row r="76" spans="1:16" ht="19.5" customHeight="1" x14ac:dyDescent="0.2">
      <c r="A76" s="388"/>
      <c r="B76" s="389"/>
      <c r="C76" s="386"/>
      <c r="D76" s="678" t="s">
        <v>276</v>
      </c>
      <c r="E76" s="679"/>
      <c r="F76" s="1510" t="s">
        <v>235</v>
      </c>
      <c r="G76" s="107"/>
      <c r="H76" s="394"/>
      <c r="I76" s="396"/>
      <c r="J76" s="78"/>
      <c r="K76" s="118"/>
      <c r="L76" s="73"/>
      <c r="M76" s="54" t="s">
        <v>118</v>
      </c>
      <c r="N76" s="398">
        <v>1</v>
      </c>
      <c r="O76" s="399">
        <v>1</v>
      </c>
      <c r="P76" s="400">
        <v>1</v>
      </c>
    </row>
    <row r="77" spans="1:16" s="358" customFormat="1" ht="19.5" customHeight="1" thickBot="1" x14ac:dyDescent="0.25">
      <c r="A77" s="388"/>
      <c r="B77" s="389"/>
      <c r="C77" s="386"/>
      <c r="D77" s="677"/>
      <c r="E77" s="680"/>
      <c r="F77" s="1530"/>
      <c r="G77" s="107"/>
      <c r="H77" s="394"/>
      <c r="I77" s="396"/>
      <c r="J77" s="78"/>
      <c r="K77" s="118"/>
      <c r="L77" s="73"/>
      <c r="M77" s="203" t="s">
        <v>119</v>
      </c>
      <c r="N77" s="403">
        <v>9</v>
      </c>
      <c r="O77" s="404">
        <v>10</v>
      </c>
      <c r="P77" s="405">
        <v>10</v>
      </c>
    </row>
    <row r="78" spans="1:16" ht="18.75" customHeight="1" x14ac:dyDescent="0.2">
      <c r="A78" s="406"/>
      <c r="B78" s="389"/>
      <c r="C78" s="390"/>
      <c r="D78" s="662" t="s">
        <v>277</v>
      </c>
      <c r="E78" s="662"/>
      <c r="F78" s="1510" t="s">
        <v>133</v>
      </c>
      <c r="G78" s="1091"/>
      <c r="H78" s="378"/>
      <c r="I78" s="14"/>
      <c r="J78" s="78"/>
      <c r="K78" s="118"/>
      <c r="L78" s="73"/>
      <c r="M78" s="47" t="s">
        <v>118</v>
      </c>
      <c r="N78" s="102">
        <v>92</v>
      </c>
      <c r="O78" s="41">
        <v>92</v>
      </c>
      <c r="P78" s="959"/>
    </row>
    <row r="79" spans="1:16" ht="25.5" customHeight="1" thickBot="1" x14ac:dyDescent="0.25">
      <c r="A79" s="408"/>
      <c r="B79" s="409"/>
      <c r="C79" s="410"/>
      <c r="D79" s="669"/>
      <c r="E79" s="672"/>
      <c r="F79" s="1502"/>
      <c r="G79" s="1573" t="s">
        <v>51</v>
      </c>
      <c r="H79" s="1574"/>
      <c r="I79" s="1575"/>
      <c r="J79" s="67">
        <f>SUM(J13:J78)</f>
        <v>78000</v>
      </c>
      <c r="K79" s="113">
        <f>SUM(K13:K78)</f>
        <v>78534.799999999988</v>
      </c>
      <c r="L79" s="189">
        <f>SUM(L13:L78)</f>
        <v>78168.799999999988</v>
      </c>
      <c r="M79" s="1099"/>
      <c r="N79" s="412"/>
      <c r="O79" s="413"/>
      <c r="P79" s="414"/>
    </row>
    <row r="80" spans="1:16" ht="32.25" customHeight="1" x14ac:dyDescent="0.2">
      <c r="A80" s="415" t="s">
        <v>14</v>
      </c>
      <c r="B80" s="416" t="s">
        <v>14</v>
      </c>
      <c r="C80" s="417" t="s">
        <v>17</v>
      </c>
      <c r="D80" s="654"/>
      <c r="E80" s="654"/>
      <c r="F80" s="1101" t="s">
        <v>82</v>
      </c>
      <c r="G80" s="1096"/>
      <c r="H80" s="418">
        <v>2</v>
      </c>
      <c r="I80" s="419"/>
      <c r="J80" s="799"/>
      <c r="K80" s="796"/>
      <c r="L80" s="797"/>
      <c r="M80" s="148"/>
      <c r="N80" s="253"/>
      <c r="O80" s="254"/>
      <c r="P80" s="255"/>
    </row>
    <row r="81" spans="1:20" ht="40.5" customHeight="1" x14ac:dyDescent="0.2">
      <c r="A81" s="388"/>
      <c r="B81" s="389"/>
      <c r="C81" s="390"/>
      <c r="D81" s="681" t="s">
        <v>14</v>
      </c>
      <c r="E81" s="681"/>
      <c r="F81" s="88" t="s">
        <v>83</v>
      </c>
      <c r="G81" s="1091"/>
      <c r="H81" s="378"/>
      <c r="I81" s="473" t="s">
        <v>18</v>
      </c>
      <c r="J81" s="629">
        <v>205.4</v>
      </c>
      <c r="K81" s="630">
        <f>+J81</f>
        <v>205.4</v>
      </c>
      <c r="L81" s="631">
        <f>+K81</f>
        <v>205.4</v>
      </c>
      <c r="M81" s="170" t="s">
        <v>119</v>
      </c>
      <c r="N81" s="216">
        <v>2692</v>
      </c>
      <c r="O81" s="183">
        <v>2690</v>
      </c>
      <c r="P81" s="632">
        <v>2690</v>
      </c>
      <c r="T81" s="355" t="s">
        <v>75</v>
      </c>
    </row>
    <row r="82" spans="1:20" s="358" customFormat="1" ht="18" customHeight="1" x14ac:dyDescent="0.2">
      <c r="A82" s="388"/>
      <c r="B82" s="389"/>
      <c r="C82" s="390"/>
      <c r="D82" s="655" t="s">
        <v>17</v>
      </c>
      <c r="E82" s="655"/>
      <c r="F82" s="1089" t="s">
        <v>54</v>
      </c>
      <c r="G82" s="1091"/>
      <c r="H82" s="378"/>
      <c r="I82" s="396" t="s">
        <v>15</v>
      </c>
      <c r="J82" s="1181">
        <f>125.9+30</f>
        <v>155.9</v>
      </c>
      <c r="K82" s="118">
        <f>90-20</f>
        <v>70</v>
      </c>
      <c r="L82" s="73">
        <f>100-30</f>
        <v>70</v>
      </c>
      <c r="M82" s="1182" t="s">
        <v>163</v>
      </c>
      <c r="N82" s="1183">
        <v>4800</v>
      </c>
      <c r="O82" s="1184">
        <v>4801</v>
      </c>
      <c r="P82" s="1185">
        <v>4802</v>
      </c>
      <c r="Q82" s="329"/>
      <c r="R82" s="329"/>
      <c r="S82" s="329"/>
    </row>
    <row r="83" spans="1:20" ht="41.25" customHeight="1" x14ac:dyDescent="0.2">
      <c r="A83" s="374"/>
      <c r="B83" s="389"/>
      <c r="C83" s="390"/>
      <c r="D83" s="681" t="s">
        <v>19</v>
      </c>
      <c r="E83" s="681"/>
      <c r="F83" s="29" t="s">
        <v>87</v>
      </c>
      <c r="G83" s="1091"/>
      <c r="H83" s="394"/>
      <c r="I83" s="270"/>
      <c r="J83" s="813"/>
      <c r="K83" s="529"/>
      <c r="L83" s="530"/>
      <c r="M83" s="170" t="s">
        <v>164</v>
      </c>
      <c r="N83" s="209">
        <v>25</v>
      </c>
      <c r="O83" s="166"/>
      <c r="P83" s="167"/>
      <c r="Q83" s="221"/>
    </row>
    <row r="84" spans="1:20" ht="29.25" customHeight="1" x14ac:dyDescent="0.2">
      <c r="A84" s="374"/>
      <c r="B84" s="389"/>
      <c r="C84" s="390"/>
      <c r="D84" s="655" t="s">
        <v>21</v>
      </c>
      <c r="E84" s="655"/>
      <c r="F84" s="1490" t="s">
        <v>73</v>
      </c>
      <c r="G84" s="1091"/>
      <c r="H84" s="394"/>
      <c r="I84" s="14" t="s">
        <v>101</v>
      </c>
      <c r="J84" s="78">
        <v>653.20000000000005</v>
      </c>
      <c r="K84" s="118">
        <v>653.20000000000005</v>
      </c>
      <c r="L84" s="73">
        <v>653.20000000000005</v>
      </c>
      <c r="M84" s="1098" t="s">
        <v>164</v>
      </c>
      <c r="N84" s="94">
        <v>100</v>
      </c>
      <c r="O84" s="66">
        <v>100</v>
      </c>
      <c r="P84" s="30">
        <v>100</v>
      </c>
      <c r="Q84" s="221"/>
    </row>
    <row r="85" spans="1:20" ht="15.75" customHeight="1" thickBot="1" x14ac:dyDescent="0.25">
      <c r="A85" s="422"/>
      <c r="B85" s="423"/>
      <c r="C85" s="424"/>
      <c r="D85" s="658"/>
      <c r="E85" s="658"/>
      <c r="F85" s="1497"/>
      <c r="G85" s="1097"/>
      <c r="H85" s="425"/>
      <c r="I85" s="16" t="s">
        <v>16</v>
      </c>
      <c r="J85" s="67">
        <f>SUM(J81:J84)</f>
        <v>1014.5</v>
      </c>
      <c r="K85" s="187">
        <f>SUM(K81:K84)</f>
        <v>928.6</v>
      </c>
      <c r="L85" s="189">
        <f>SUM(L81:L84)</f>
        <v>928.6</v>
      </c>
      <c r="M85" s="75"/>
      <c r="N85" s="218"/>
      <c r="O85" s="179"/>
      <c r="P85" s="76"/>
    </row>
    <row r="86" spans="1:20" ht="29.25" customHeight="1" x14ac:dyDescent="0.2">
      <c r="A86" s="415" t="s">
        <v>14</v>
      </c>
      <c r="B86" s="416" t="s">
        <v>14</v>
      </c>
      <c r="C86" s="417" t="s">
        <v>19</v>
      </c>
      <c r="D86" s="654"/>
      <c r="E86" s="654"/>
      <c r="F86" s="1094" t="s">
        <v>65</v>
      </c>
      <c r="G86" s="1091"/>
      <c r="H86" s="391">
        <v>1</v>
      </c>
      <c r="I86" s="253" t="s">
        <v>15</v>
      </c>
      <c r="J86" s="78">
        <v>3.9</v>
      </c>
      <c r="K86" s="118">
        <v>3.9</v>
      </c>
      <c r="L86" s="118">
        <v>3.9</v>
      </c>
      <c r="M86" s="148" t="s">
        <v>138</v>
      </c>
      <c r="N86" s="253">
        <v>10</v>
      </c>
      <c r="O86" s="254">
        <v>10</v>
      </c>
      <c r="P86" s="255">
        <v>10</v>
      </c>
    </row>
    <row r="87" spans="1:20" ht="18" customHeight="1" thickBot="1" x14ac:dyDescent="0.25">
      <c r="A87" s="426"/>
      <c r="B87" s="409"/>
      <c r="C87" s="424"/>
      <c r="D87" s="658"/>
      <c r="E87" s="658"/>
      <c r="F87" s="204"/>
      <c r="G87" s="1097"/>
      <c r="H87" s="427"/>
      <c r="I87" s="16" t="s">
        <v>16</v>
      </c>
      <c r="J87" s="67">
        <f t="shared" ref="J87:L87" si="1">J86</f>
        <v>3.9</v>
      </c>
      <c r="K87" s="113">
        <f t="shared" si="1"/>
        <v>3.9</v>
      </c>
      <c r="L87" s="113">
        <f t="shared" si="1"/>
        <v>3.9</v>
      </c>
      <c r="M87" s="48" t="s">
        <v>120</v>
      </c>
      <c r="N87" s="94">
        <v>860</v>
      </c>
      <c r="O87" s="66">
        <v>860</v>
      </c>
      <c r="P87" s="30">
        <v>860</v>
      </c>
    </row>
    <row r="88" spans="1:20" ht="18" customHeight="1" x14ac:dyDescent="0.2">
      <c r="A88" s="360" t="s">
        <v>14</v>
      </c>
      <c r="B88" s="416" t="s">
        <v>14</v>
      </c>
      <c r="C88" s="417" t="s">
        <v>21</v>
      </c>
      <c r="D88" s="654"/>
      <c r="E88" s="654"/>
      <c r="F88" s="1452" t="s">
        <v>148</v>
      </c>
      <c r="G88" s="1096"/>
      <c r="H88" s="428">
        <v>2</v>
      </c>
      <c r="I88" s="13" t="s">
        <v>15</v>
      </c>
      <c r="J88" s="78">
        <v>17.8</v>
      </c>
      <c r="K88" s="118">
        <v>17.8</v>
      </c>
      <c r="L88" s="118">
        <v>17.8</v>
      </c>
      <c r="M88" s="1503" t="s">
        <v>165</v>
      </c>
      <c r="N88" s="253">
        <v>39</v>
      </c>
      <c r="O88" s="254">
        <v>39</v>
      </c>
      <c r="P88" s="255">
        <v>39</v>
      </c>
    </row>
    <row r="89" spans="1:20" ht="16.5" customHeight="1" thickBot="1" x14ac:dyDescent="0.25">
      <c r="A89" s="422"/>
      <c r="B89" s="423"/>
      <c r="C89" s="424"/>
      <c r="D89" s="658"/>
      <c r="E89" s="658"/>
      <c r="F89" s="1497"/>
      <c r="G89" s="1097"/>
      <c r="H89" s="425"/>
      <c r="I89" s="16" t="s">
        <v>16</v>
      </c>
      <c r="J89" s="67">
        <f t="shared" ref="J89" si="2">SUM(J88)</f>
        <v>17.8</v>
      </c>
      <c r="K89" s="113">
        <f t="shared" ref="K89:L89" si="3">SUM(K88)</f>
        <v>17.8</v>
      </c>
      <c r="L89" s="113">
        <f t="shared" si="3"/>
        <v>17.8</v>
      </c>
      <c r="M89" s="1504"/>
      <c r="N89" s="218"/>
      <c r="O89" s="179"/>
      <c r="P89" s="76"/>
    </row>
    <row r="90" spans="1:20" ht="41.25" customHeight="1" x14ac:dyDescent="0.2">
      <c r="A90" s="429" t="s">
        <v>14</v>
      </c>
      <c r="B90" s="416" t="s">
        <v>14</v>
      </c>
      <c r="C90" s="417" t="s">
        <v>22</v>
      </c>
      <c r="D90" s="654"/>
      <c r="E90" s="654"/>
      <c r="F90" s="1452" t="s">
        <v>139</v>
      </c>
      <c r="G90" s="1096" t="s">
        <v>47</v>
      </c>
      <c r="H90" s="428">
        <v>2</v>
      </c>
      <c r="I90" s="13" t="s">
        <v>15</v>
      </c>
      <c r="J90" s="842">
        <v>60.5</v>
      </c>
      <c r="K90" s="1194">
        <v>57.7</v>
      </c>
      <c r="L90" s="844">
        <v>53.5</v>
      </c>
      <c r="M90" s="111" t="s">
        <v>90</v>
      </c>
      <c r="N90" s="434">
        <v>7800</v>
      </c>
      <c r="O90" s="433">
        <v>7800</v>
      </c>
      <c r="P90" s="400">
        <v>7800</v>
      </c>
    </row>
    <row r="91" spans="1:20" ht="15.75" customHeight="1" x14ac:dyDescent="0.2">
      <c r="A91" s="371"/>
      <c r="B91" s="389"/>
      <c r="C91" s="390"/>
      <c r="D91" s="655"/>
      <c r="E91" s="655"/>
      <c r="F91" s="1453"/>
      <c r="G91" s="1091"/>
      <c r="H91" s="394"/>
      <c r="I91" s="270"/>
      <c r="J91" s="436"/>
      <c r="K91" s="437"/>
      <c r="L91" s="438"/>
      <c r="M91" s="1505" t="s">
        <v>688</v>
      </c>
      <c r="N91" s="94">
        <v>3</v>
      </c>
      <c r="O91" s="66">
        <v>2</v>
      </c>
      <c r="P91" s="439">
        <v>2</v>
      </c>
    </row>
    <row r="92" spans="1:20" ht="13.5" thickBot="1" x14ac:dyDescent="0.25">
      <c r="A92" s="444"/>
      <c r="B92" s="423"/>
      <c r="C92" s="424"/>
      <c r="D92" s="658"/>
      <c r="E92" s="658"/>
      <c r="F92" s="1497"/>
      <c r="G92" s="1097"/>
      <c r="H92" s="425"/>
      <c r="I92" s="16" t="s">
        <v>16</v>
      </c>
      <c r="J92" s="67">
        <f>SUM(J90:J91)</f>
        <v>60.5</v>
      </c>
      <c r="K92" s="113">
        <f>SUM(K90:K91)</f>
        <v>57.7</v>
      </c>
      <c r="L92" s="445">
        <f>SUM(L90:L91)</f>
        <v>53.5</v>
      </c>
      <c r="M92" s="1544"/>
      <c r="N92" s="218"/>
      <c r="O92" s="179"/>
      <c r="P92" s="1121"/>
    </row>
    <row r="93" spans="1:20" ht="39" customHeight="1" x14ac:dyDescent="0.2">
      <c r="A93" s="429" t="s">
        <v>14</v>
      </c>
      <c r="B93" s="416" t="s">
        <v>14</v>
      </c>
      <c r="C93" s="417" t="s">
        <v>96</v>
      </c>
      <c r="D93" s="654"/>
      <c r="E93" s="654"/>
      <c r="F93" s="1452" t="s">
        <v>166</v>
      </c>
      <c r="G93" s="1096"/>
      <c r="H93" s="446">
        <v>1</v>
      </c>
      <c r="I93" s="14" t="s">
        <v>15</v>
      </c>
      <c r="J93" s="78">
        <v>1.5</v>
      </c>
      <c r="K93" s="118">
        <v>1.5</v>
      </c>
      <c r="L93" s="73">
        <v>1.5</v>
      </c>
      <c r="M93" s="1503" t="s">
        <v>168</v>
      </c>
      <c r="N93" s="253">
        <v>1</v>
      </c>
      <c r="O93" s="254">
        <v>1</v>
      </c>
      <c r="P93" s="255">
        <v>1</v>
      </c>
    </row>
    <row r="94" spans="1:20" ht="15.75" customHeight="1" thickBot="1" x14ac:dyDescent="0.25">
      <c r="A94" s="444"/>
      <c r="B94" s="423"/>
      <c r="C94" s="424"/>
      <c r="D94" s="658"/>
      <c r="E94" s="658"/>
      <c r="F94" s="1497"/>
      <c r="G94" s="1097"/>
      <c r="H94" s="427"/>
      <c r="I94" s="16" t="s">
        <v>16</v>
      </c>
      <c r="J94" s="67">
        <f>+J93</f>
        <v>1.5</v>
      </c>
      <c r="K94" s="113">
        <f>+K93</f>
        <v>1.5</v>
      </c>
      <c r="L94" s="113">
        <f>+L93</f>
        <v>1.5</v>
      </c>
      <c r="M94" s="1504"/>
      <c r="N94" s="218"/>
      <c r="O94" s="179"/>
      <c r="P94" s="76"/>
    </row>
    <row r="95" spans="1:20" ht="18.75" customHeight="1" x14ac:dyDescent="0.2">
      <c r="A95" s="429" t="s">
        <v>14</v>
      </c>
      <c r="B95" s="416" t="s">
        <v>14</v>
      </c>
      <c r="C95" s="417" t="s">
        <v>97</v>
      </c>
      <c r="D95" s="654"/>
      <c r="E95" s="654"/>
      <c r="F95" s="1452" t="s">
        <v>157</v>
      </c>
      <c r="G95" s="1096"/>
      <c r="H95" s="428">
        <v>2</v>
      </c>
      <c r="I95" s="13" t="s">
        <v>15</v>
      </c>
      <c r="J95" s="296">
        <v>6.4</v>
      </c>
      <c r="K95" s="177">
        <v>6.4</v>
      </c>
      <c r="L95" s="297">
        <v>4.3</v>
      </c>
      <c r="M95" s="1100" t="s">
        <v>118</v>
      </c>
      <c r="N95" s="253">
        <v>89</v>
      </c>
      <c r="O95" s="254">
        <v>89</v>
      </c>
      <c r="P95" s="255">
        <v>89</v>
      </c>
    </row>
    <row r="96" spans="1:20" ht="16.5" customHeight="1" thickBot="1" x14ac:dyDescent="0.25">
      <c r="A96" s="444"/>
      <c r="B96" s="423"/>
      <c r="C96" s="424"/>
      <c r="D96" s="658"/>
      <c r="E96" s="658"/>
      <c r="F96" s="1497"/>
      <c r="G96" s="1097"/>
      <c r="H96" s="425"/>
      <c r="I96" s="16" t="s">
        <v>16</v>
      </c>
      <c r="J96" s="67">
        <f>SUM(J95)</f>
        <v>6.4</v>
      </c>
      <c r="K96" s="113">
        <f>SUM(K95)</f>
        <v>6.4</v>
      </c>
      <c r="L96" s="189">
        <f>SUM(L95)</f>
        <v>4.3</v>
      </c>
      <c r="M96" s="1099"/>
      <c r="N96" s="218"/>
      <c r="O96" s="179"/>
      <c r="P96" s="76"/>
    </row>
    <row r="97" spans="1:19" ht="28.5" customHeight="1" x14ac:dyDescent="0.2">
      <c r="A97" s="429" t="s">
        <v>14</v>
      </c>
      <c r="B97" s="416" t="s">
        <v>14</v>
      </c>
      <c r="C97" s="417" t="s">
        <v>267</v>
      </c>
      <c r="D97" s="654"/>
      <c r="E97" s="654"/>
      <c r="F97" s="1501" t="s">
        <v>617</v>
      </c>
      <c r="G97" s="345"/>
      <c r="H97" s="446">
        <v>1</v>
      </c>
      <c r="I97" s="215" t="s">
        <v>15</v>
      </c>
      <c r="J97" s="601"/>
      <c r="K97" s="710">
        <v>50</v>
      </c>
      <c r="L97" s="711">
        <v>6</v>
      </c>
      <c r="M97" s="111" t="s">
        <v>167</v>
      </c>
      <c r="N97" s="447"/>
      <c r="O97" s="448">
        <v>1</v>
      </c>
      <c r="P97" s="383"/>
    </row>
    <row r="98" spans="1:19" ht="28.5" customHeight="1" thickBot="1" x14ac:dyDescent="0.25">
      <c r="A98" s="444"/>
      <c r="B98" s="423"/>
      <c r="C98" s="424"/>
      <c r="D98" s="658"/>
      <c r="E98" s="658"/>
      <c r="F98" s="1502"/>
      <c r="G98" s="346"/>
      <c r="H98" s="427"/>
      <c r="I98" s="16" t="s">
        <v>16</v>
      </c>
      <c r="J98" s="188"/>
      <c r="K98" s="290">
        <f>+K97</f>
        <v>50</v>
      </c>
      <c r="L98" s="261">
        <f>+L97</f>
        <v>6</v>
      </c>
      <c r="M98" s="75" t="s">
        <v>168</v>
      </c>
      <c r="N98" s="217"/>
      <c r="O98" s="300"/>
      <c r="P98" s="69">
        <v>1</v>
      </c>
    </row>
    <row r="99" spans="1:19" ht="13.5" customHeight="1" thickBot="1" x14ac:dyDescent="0.25">
      <c r="A99" s="449" t="s">
        <v>14</v>
      </c>
      <c r="B99" s="450" t="s">
        <v>14</v>
      </c>
      <c r="C99" s="1463" t="s">
        <v>20</v>
      </c>
      <c r="D99" s="1464"/>
      <c r="E99" s="1464"/>
      <c r="F99" s="1464"/>
      <c r="G99" s="1464"/>
      <c r="H99" s="1464"/>
      <c r="I99" s="1493"/>
      <c r="J99" s="815">
        <f>J92+J89+J87+J85+J79+J94+J96+J98</f>
        <v>79104.599999999991</v>
      </c>
      <c r="K99" s="816">
        <f>K92+K89+K87+K85+K79+K94+K96+K98</f>
        <v>79600.699999999983</v>
      </c>
      <c r="L99" s="817">
        <f>L92+L89+L87+L85+L79+L94+L96+L98</f>
        <v>79184.399999999994</v>
      </c>
      <c r="M99" s="451"/>
      <c r="N99" s="452"/>
      <c r="O99" s="452"/>
      <c r="P99" s="453"/>
    </row>
    <row r="100" spans="1:19" ht="15.75" customHeight="1" thickBot="1" x14ac:dyDescent="0.25">
      <c r="A100" s="449" t="s">
        <v>14</v>
      </c>
      <c r="B100" s="1465" t="s">
        <v>6</v>
      </c>
      <c r="C100" s="1466"/>
      <c r="D100" s="1466"/>
      <c r="E100" s="1466"/>
      <c r="F100" s="1466"/>
      <c r="G100" s="1466"/>
      <c r="H100" s="1466"/>
      <c r="I100" s="1560"/>
      <c r="J100" s="819">
        <f t="shared" ref="J100:L100" si="4">J99</f>
        <v>79104.599999999991</v>
      </c>
      <c r="K100" s="820">
        <f t="shared" si="4"/>
        <v>79600.699999999983</v>
      </c>
      <c r="L100" s="820">
        <f t="shared" si="4"/>
        <v>79184.399999999994</v>
      </c>
      <c r="M100" s="454"/>
      <c r="N100" s="348"/>
      <c r="O100" s="348"/>
      <c r="P100" s="349"/>
    </row>
    <row r="101" spans="1:19" ht="15.75" customHeight="1" thickBot="1" x14ac:dyDescent="0.25">
      <c r="A101" s="455" t="s">
        <v>17</v>
      </c>
      <c r="B101" s="1561" t="s">
        <v>37</v>
      </c>
      <c r="C101" s="1562"/>
      <c r="D101" s="1562"/>
      <c r="E101" s="1562"/>
      <c r="F101" s="1562"/>
      <c r="G101" s="1562"/>
      <c r="H101" s="1562"/>
      <c r="I101" s="1562"/>
      <c r="J101" s="1562"/>
      <c r="K101" s="1562"/>
      <c r="L101" s="1562"/>
      <c r="M101" s="1562"/>
      <c r="N101" s="1562"/>
      <c r="O101" s="1562"/>
      <c r="P101" s="1563"/>
    </row>
    <row r="102" spans="1:19" ht="15.75" customHeight="1" thickBot="1" x14ac:dyDescent="0.25">
      <c r="A102" s="456" t="s">
        <v>17</v>
      </c>
      <c r="B102" s="457" t="s">
        <v>14</v>
      </c>
      <c r="C102" s="1564" t="s">
        <v>33</v>
      </c>
      <c r="D102" s="1495"/>
      <c r="E102" s="1495"/>
      <c r="F102" s="1495"/>
      <c r="G102" s="1495"/>
      <c r="H102" s="1495"/>
      <c r="I102" s="1495"/>
      <c r="J102" s="1495"/>
      <c r="K102" s="1495"/>
      <c r="L102" s="1495"/>
      <c r="M102" s="1495"/>
      <c r="N102" s="1495"/>
      <c r="O102" s="1495"/>
      <c r="P102" s="1496"/>
    </row>
    <row r="103" spans="1:19" s="17" customFormat="1" ht="24" customHeight="1" x14ac:dyDescent="0.2">
      <c r="A103" s="1545" t="s">
        <v>17</v>
      </c>
      <c r="B103" s="1548" t="s">
        <v>14</v>
      </c>
      <c r="C103" s="1551" t="s">
        <v>14</v>
      </c>
      <c r="D103" s="659"/>
      <c r="E103" s="659"/>
      <c r="F103" s="1501" t="s">
        <v>241</v>
      </c>
      <c r="G103" s="1554"/>
      <c r="H103" s="963">
        <v>5</v>
      </c>
      <c r="I103" s="1130" t="s">
        <v>15</v>
      </c>
      <c r="J103" s="784">
        <v>218.6</v>
      </c>
      <c r="K103" s="766"/>
      <c r="L103" s="866"/>
      <c r="M103" s="1557" t="s">
        <v>242</v>
      </c>
      <c r="N103" s="326">
        <v>6</v>
      </c>
      <c r="O103" s="1111">
        <v>6</v>
      </c>
      <c r="P103" s="324">
        <v>6</v>
      </c>
    </row>
    <row r="104" spans="1:19" s="17" customFormat="1" ht="16.5" customHeight="1" x14ac:dyDescent="0.2">
      <c r="A104" s="1546"/>
      <c r="B104" s="1549"/>
      <c r="C104" s="1552"/>
      <c r="D104" s="960"/>
      <c r="E104" s="960"/>
      <c r="F104" s="1527"/>
      <c r="G104" s="1555"/>
      <c r="H104" s="963">
        <v>2</v>
      </c>
      <c r="I104" s="1131" t="s">
        <v>15</v>
      </c>
      <c r="J104" s="965"/>
      <c r="K104" s="164">
        <v>65.2</v>
      </c>
      <c r="L104" s="895">
        <v>86.1</v>
      </c>
      <c r="M104" s="1558"/>
      <c r="N104" s="284"/>
      <c r="O104" s="58"/>
      <c r="P104" s="959"/>
    </row>
    <row r="105" spans="1:19" s="17" customFormat="1" ht="15.75" customHeight="1" thickBot="1" x14ac:dyDescent="0.25">
      <c r="A105" s="1547"/>
      <c r="B105" s="1550"/>
      <c r="C105" s="1553"/>
      <c r="D105" s="660"/>
      <c r="E105" s="660"/>
      <c r="F105" s="1502"/>
      <c r="G105" s="1556"/>
      <c r="H105" s="962"/>
      <c r="I105" s="1132" t="s">
        <v>16</v>
      </c>
      <c r="J105" s="712">
        <f>SUM(J103:J104)</f>
        <v>218.6</v>
      </c>
      <c r="K105" s="169">
        <f>SUM(K103:K104)</f>
        <v>65.2</v>
      </c>
      <c r="L105" s="169">
        <f>SUM(L103:L104)</f>
        <v>86.1</v>
      </c>
      <c r="M105" s="1559"/>
      <c r="N105" s="332"/>
      <c r="O105" s="539"/>
      <c r="P105" s="421"/>
    </row>
    <row r="106" spans="1:19" ht="15" customHeight="1" x14ac:dyDescent="0.2">
      <c r="A106" s="415" t="s">
        <v>17</v>
      </c>
      <c r="B106" s="416" t="s">
        <v>14</v>
      </c>
      <c r="C106" s="417" t="s">
        <v>17</v>
      </c>
      <c r="D106" s="661"/>
      <c r="E106" s="661"/>
      <c r="F106" s="1525" t="s">
        <v>169</v>
      </c>
      <c r="G106" s="459" t="s">
        <v>2</v>
      </c>
      <c r="H106" s="418">
        <v>5</v>
      </c>
      <c r="I106" s="524" t="s">
        <v>15</v>
      </c>
      <c r="J106" s="799">
        <v>97</v>
      </c>
      <c r="K106" s="796">
        <f>740.6-100</f>
        <v>640.6</v>
      </c>
      <c r="L106" s="1195">
        <f>1733.3+100</f>
        <v>1833.3</v>
      </c>
      <c r="M106" s="525"/>
      <c r="N106" s="419"/>
      <c r="O106" s="461"/>
      <c r="P106" s="462"/>
      <c r="Q106" s="463"/>
    </row>
    <row r="107" spans="1:19" ht="15" customHeight="1" x14ac:dyDescent="0.2">
      <c r="A107" s="406"/>
      <c r="B107" s="389"/>
      <c r="C107" s="390"/>
      <c r="D107" s="662"/>
      <c r="E107" s="662"/>
      <c r="F107" s="1526"/>
      <c r="G107" s="459"/>
      <c r="H107" s="378"/>
      <c r="I107" s="707" t="s">
        <v>98</v>
      </c>
      <c r="J107" s="629">
        <v>98.3</v>
      </c>
      <c r="K107" s="630"/>
      <c r="L107" s="633"/>
      <c r="M107" s="14"/>
      <c r="N107" s="396"/>
      <c r="O107" s="467"/>
      <c r="P107" s="468"/>
      <c r="Q107" s="463"/>
    </row>
    <row r="108" spans="1:19" ht="15" customHeight="1" x14ac:dyDescent="0.2">
      <c r="A108" s="406"/>
      <c r="B108" s="389"/>
      <c r="C108" s="390"/>
      <c r="D108" s="662"/>
      <c r="E108" s="662"/>
      <c r="F108" s="1526"/>
      <c r="G108" s="174"/>
      <c r="H108" s="378"/>
      <c r="I108" s="1134" t="s">
        <v>101</v>
      </c>
      <c r="J108" s="78">
        <v>621.6</v>
      </c>
      <c r="K108" s="118">
        <v>399.2</v>
      </c>
      <c r="L108" s="1196"/>
      <c r="M108" s="14"/>
      <c r="N108" s="396"/>
      <c r="O108" s="467"/>
      <c r="P108" s="468"/>
      <c r="Q108" s="142"/>
      <c r="R108" s="313"/>
      <c r="S108" s="221"/>
    </row>
    <row r="109" spans="1:19" ht="15" customHeight="1" x14ac:dyDescent="0.2">
      <c r="A109" s="406"/>
      <c r="B109" s="389"/>
      <c r="C109" s="390"/>
      <c r="D109" s="662"/>
      <c r="E109" s="662"/>
      <c r="F109" s="1172"/>
      <c r="G109" s="174"/>
      <c r="H109" s="420"/>
      <c r="I109" s="1133" t="s">
        <v>18</v>
      </c>
      <c r="J109" s="629">
        <v>54.8</v>
      </c>
      <c r="K109" s="630">
        <v>35.200000000000003</v>
      </c>
      <c r="L109" s="633"/>
      <c r="M109" s="14"/>
      <c r="N109" s="396"/>
      <c r="O109" s="467"/>
      <c r="P109" s="468"/>
      <c r="Q109" s="142"/>
      <c r="R109" s="313"/>
      <c r="S109" s="221"/>
    </row>
    <row r="110" spans="1:19" ht="15" customHeight="1" thickBot="1" x14ac:dyDescent="0.25">
      <c r="A110" s="406"/>
      <c r="B110" s="389"/>
      <c r="C110" s="390"/>
      <c r="D110" s="662"/>
      <c r="E110" s="662"/>
      <c r="F110" s="1172"/>
      <c r="G110" s="174"/>
      <c r="H110" s="420"/>
      <c r="I110" s="1197" t="s">
        <v>214</v>
      </c>
      <c r="J110" s="1198">
        <v>2900</v>
      </c>
      <c r="K110" s="533">
        <v>2900</v>
      </c>
      <c r="L110" s="534">
        <v>2900</v>
      </c>
      <c r="M110" s="14"/>
      <c r="N110" s="396"/>
      <c r="O110" s="467"/>
      <c r="P110" s="468"/>
      <c r="Q110" s="142"/>
      <c r="R110" s="313"/>
      <c r="S110" s="221"/>
    </row>
    <row r="111" spans="1:19" ht="20.25" customHeight="1" x14ac:dyDescent="0.2">
      <c r="A111" s="406"/>
      <c r="B111" s="389"/>
      <c r="C111" s="390"/>
      <c r="D111" s="679" t="s">
        <v>14</v>
      </c>
      <c r="E111" s="679"/>
      <c r="F111" s="1510" t="s">
        <v>253</v>
      </c>
      <c r="G111" s="125"/>
      <c r="H111" s="459"/>
      <c r="I111" s="1135"/>
      <c r="J111" s="557"/>
      <c r="K111" s="551"/>
      <c r="L111" s="823"/>
      <c r="M111" s="1532" t="s">
        <v>103</v>
      </c>
      <c r="N111" s="969">
        <v>5</v>
      </c>
      <c r="O111" s="970">
        <v>2</v>
      </c>
      <c r="P111" s="567"/>
      <c r="Q111" s="641"/>
      <c r="R111" s="641"/>
      <c r="S111" s="221"/>
    </row>
    <row r="112" spans="1:19" ht="20.25" customHeight="1" x14ac:dyDescent="0.2">
      <c r="A112" s="406"/>
      <c r="B112" s="389"/>
      <c r="C112" s="390"/>
      <c r="D112" s="662"/>
      <c r="E112" s="662"/>
      <c r="F112" s="1527"/>
      <c r="G112" s="470"/>
      <c r="H112" s="378"/>
      <c r="I112" s="1135"/>
      <c r="J112" s="557"/>
      <c r="K112" s="551"/>
      <c r="L112" s="823"/>
      <c r="M112" s="1533"/>
      <c r="N112" s="972"/>
      <c r="O112" s="973"/>
      <c r="P112" s="558"/>
      <c r="Q112" s="641"/>
      <c r="R112" s="641"/>
      <c r="S112" s="221"/>
    </row>
    <row r="113" spans="1:19" ht="20.25" customHeight="1" x14ac:dyDescent="0.2">
      <c r="A113" s="406"/>
      <c r="B113" s="389"/>
      <c r="C113" s="390"/>
      <c r="D113" s="662"/>
      <c r="E113" s="662"/>
      <c r="F113" s="1527"/>
      <c r="G113" s="470"/>
      <c r="H113" s="378"/>
      <c r="I113" s="1135"/>
      <c r="J113" s="557"/>
      <c r="K113" s="551"/>
      <c r="L113" s="823"/>
      <c r="M113" s="1534" t="s">
        <v>170</v>
      </c>
      <c r="N113" s="975">
        <v>5</v>
      </c>
      <c r="O113" s="976">
        <v>2</v>
      </c>
      <c r="P113" s="541"/>
      <c r="Q113" s="641"/>
      <c r="R113" s="641"/>
      <c r="S113" s="221"/>
    </row>
    <row r="114" spans="1:19" ht="20.25" customHeight="1" thickBot="1" x14ac:dyDescent="0.25">
      <c r="A114" s="406"/>
      <c r="B114" s="389"/>
      <c r="C114" s="390"/>
      <c r="D114" s="662"/>
      <c r="E114" s="662"/>
      <c r="F114" s="1530"/>
      <c r="G114" s="470"/>
      <c r="H114" s="378"/>
      <c r="I114" s="1135"/>
      <c r="J114" s="557"/>
      <c r="K114" s="551"/>
      <c r="L114" s="823"/>
      <c r="M114" s="1535"/>
      <c r="N114" s="218"/>
      <c r="O114" s="340"/>
      <c r="P114" s="492"/>
      <c r="Q114" s="641"/>
      <c r="R114" s="641"/>
      <c r="S114" s="221"/>
    </row>
    <row r="115" spans="1:19" ht="20.25" customHeight="1" x14ac:dyDescent="0.2">
      <c r="A115" s="406"/>
      <c r="B115" s="389"/>
      <c r="C115" s="390"/>
      <c r="D115" s="679" t="s">
        <v>17</v>
      </c>
      <c r="E115" s="679"/>
      <c r="F115" s="1510" t="s">
        <v>200</v>
      </c>
      <c r="G115" s="471"/>
      <c r="H115" s="391"/>
      <c r="I115" s="1135"/>
      <c r="J115" s="557"/>
      <c r="K115" s="551"/>
      <c r="L115" s="709"/>
      <c r="M115" s="1536" t="s">
        <v>171</v>
      </c>
      <c r="N115" s="978">
        <v>1</v>
      </c>
      <c r="O115" s="979"/>
      <c r="P115" s="980"/>
      <c r="Q115" s="1167"/>
      <c r="R115" s="221"/>
      <c r="S115" s="221"/>
    </row>
    <row r="116" spans="1:19" ht="20.25" customHeight="1" thickBot="1" x14ac:dyDescent="0.25">
      <c r="A116" s="406"/>
      <c r="B116" s="389"/>
      <c r="C116" s="390"/>
      <c r="D116" s="662"/>
      <c r="E116" s="662"/>
      <c r="F116" s="1527"/>
      <c r="G116" s="471"/>
      <c r="H116" s="391"/>
      <c r="I116" s="1135"/>
      <c r="J116" s="557"/>
      <c r="K116" s="551"/>
      <c r="L116" s="709"/>
      <c r="M116" s="1520"/>
      <c r="N116" s="978"/>
      <c r="O116" s="979"/>
      <c r="P116" s="980"/>
      <c r="Q116" s="641"/>
      <c r="R116" s="221"/>
      <c r="S116" s="221"/>
    </row>
    <row r="117" spans="1:19" ht="27.75" customHeight="1" thickBot="1" x14ac:dyDescent="0.25">
      <c r="A117" s="388"/>
      <c r="B117" s="389"/>
      <c r="C117" s="390"/>
      <c r="D117" s="679" t="s">
        <v>19</v>
      </c>
      <c r="E117" s="679"/>
      <c r="F117" s="1245" t="s">
        <v>201</v>
      </c>
      <c r="G117" s="471"/>
      <c r="H117" s="391"/>
      <c r="I117" s="1135"/>
      <c r="J117" s="557"/>
      <c r="K117" s="551"/>
      <c r="L117" s="709"/>
      <c r="M117" s="1251" t="s">
        <v>60</v>
      </c>
      <c r="N117" s="1252">
        <v>35</v>
      </c>
      <c r="O117" s="1253">
        <v>60</v>
      </c>
      <c r="P117" s="1254">
        <v>100</v>
      </c>
      <c r="Q117" s="641"/>
      <c r="R117" s="221"/>
      <c r="S117" s="221"/>
    </row>
    <row r="118" spans="1:19" ht="21" customHeight="1" x14ac:dyDescent="0.2">
      <c r="A118" s="388"/>
      <c r="B118" s="389"/>
      <c r="C118" s="390"/>
      <c r="D118" s="679" t="s">
        <v>21</v>
      </c>
      <c r="E118" s="679"/>
      <c r="F118" s="1510" t="s">
        <v>208</v>
      </c>
      <c r="G118" s="471"/>
      <c r="H118" s="391"/>
      <c r="I118" s="1135"/>
      <c r="J118" s="557"/>
      <c r="K118" s="1136"/>
      <c r="L118" s="1137"/>
      <c r="M118" s="1532" t="s">
        <v>624</v>
      </c>
      <c r="N118" s="1013">
        <v>100</v>
      </c>
      <c r="O118" s="970"/>
      <c r="P118" s="968"/>
      <c r="Q118" s="641"/>
      <c r="R118" s="221"/>
      <c r="S118" s="221"/>
    </row>
    <row r="119" spans="1:19" ht="21" customHeight="1" x14ac:dyDescent="0.2">
      <c r="A119" s="388"/>
      <c r="B119" s="389"/>
      <c r="C119" s="390"/>
      <c r="D119" s="662"/>
      <c r="E119" s="662"/>
      <c r="F119" s="1527"/>
      <c r="G119" s="471"/>
      <c r="H119" s="391"/>
      <c r="I119" s="1135"/>
      <c r="J119" s="557"/>
      <c r="K119" s="1136"/>
      <c r="L119" s="1137"/>
      <c r="M119" s="1540"/>
      <c r="N119" s="1015"/>
      <c r="O119" s="976"/>
      <c r="P119" s="974"/>
      <c r="Q119" s="641"/>
      <c r="R119" s="221"/>
      <c r="S119" s="221"/>
    </row>
    <row r="120" spans="1:19" ht="27.75" customHeight="1" thickBot="1" x14ac:dyDescent="0.25">
      <c r="A120" s="388"/>
      <c r="B120" s="389"/>
      <c r="C120" s="390"/>
      <c r="D120" s="681" t="s">
        <v>22</v>
      </c>
      <c r="E120" s="681"/>
      <c r="F120" s="182" t="s">
        <v>172</v>
      </c>
      <c r="G120" s="471"/>
      <c r="H120" s="391"/>
      <c r="I120" s="1135"/>
      <c r="J120" s="557"/>
      <c r="K120" s="551"/>
      <c r="L120" s="709"/>
      <c r="M120" s="1003" t="s">
        <v>53</v>
      </c>
      <c r="N120" s="1005"/>
      <c r="O120" s="1006">
        <v>1</v>
      </c>
      <c r="P120" s="1255"/>
      <c r="Q120" s="1165"/>
    </row>
    <row r="121" spans="1:19" s="221" customFormat="1" ht="24.75" customHeight="1" x14ac:dyDescent="0.2">
      <c r="A121" s="388"/>
      <c r="B121" s="389"/>
      <c r="C121" s="493"/>
      <c r="D121" s="927" t="s">
        <v>96</v>
      </c>
      <c r="E121" s="922"/>
      <c r="F121" s="1501" t="s">
        <v>618</v>
      </c>
      <c r="G121" s="923"/>
      <c r="H121" s="446">
        <v>6</v>
      </c>
      <c r="I121" s="1205" t="s">
        <v>15</v>
      </c>
      <c r="J121" s="1206">
        <v>1166.7</v>
      </c>
      <c r="K121" s="1207">
        <v>1620</v>
      </c>
      <c r="L121" s="297">
        <v>1460</v>
      </c>
      <c r="M121" s="924" t="s">
        <v>59</v>
      </c>
      <c r="N121" s="253">
        <v>1</v>
      </c>
      <c r="O121" s="914"/>
      <c r="P121" s="500"/>
      <c r="Q121" s="142"/>
      <c r="R121" s="142"/>
      <c r="S121" s="142"/>
    </row>
    <row r="122" spans="1:19" s="221" customFormat="1" ht="18" customHeight="1" x14ac:dyDescent="0.2">
      <c r="A122" s="388"/>
      <c r="B122" s="389"/>
      <c r="C122" s="493"/>
      <c r="D122" s="674"/>
      <c r="E122" s="307"/>
      <c r="F122" s="1527"/>
      <c r="G122" s="913"/>
      <c r="H122" s="391"/>
      <c r="I122" s="1188" t="s">
        <v>98</v>
      </c>
      <c r="J122" s="258">
        <f>130+172.5</f>
        <v>302.5</v>
      </c>
      <c r="K122" s="286"/>
      <c r="L122" s="823"/>
      <c r="M122" s="1098" t="s">
        <v>116</v>
      </c>
      <c r="N122" s="94"/>
      <c r="O122" s="295"/>
      <c r="P122" s="292">
        <v>100</v>
      </c>
      <c r="Q122" s="313"/>
    </row>
    <row r="123" spans="1:19" ht="18.75" customHeight="1" x14ac:dyDescent="0.2">
      <c r="A123" s="388"/>
      <c r="B123" s="389"/>
      <c r="C123" s="386"/>
      <c r="D123" s="678" t="s">
        <v>97</v>
      </c>
      <c r="E123" s="683"/>
      <c r="F123" s="1510" t="s">
        <v>689</v>
      </c>
      <c r="G123" s="484"/>
      <c r="H123" s="369"/>
      <c r="I123" s="1188"/>
      <c r="J123" s="192"/>
      <c r="K123" s="286"/>
      <c r="L123" s="1201"/>
      <c r="M123" s="200" t="s">
        <v>205</v>
      </c>
      <c r="N123" s="86">
        <v>3</v>
      </c>
      <c r="O123" s="1168">
        <v>3</v>
      </c>
      <c r="P123" s="285">
        <v>2</v>
      </c>
      <c r="Q123" s="912"/>
      <c r="R123" s="463"/>
    </row>
    <row r="124" spans="1:19" ht="30" customHeight="1" x14ac:dyDescent="0.2">
      <c r="A124" s="388"/>
      <c r="B124" s="389"/>
      <c r="C124" s="386"/>
      <c r="D124" s="677"/>
      <c r="E124" s="684"/>
      <c r="F124" s="1530"/>
      <c r="G124" s="484"/>
      <c r="H124" s="369"/>
      <c r="I124" s="1190"/>
      <c r="J124" s="1202"/>
      <c r="K124" s="1203"/>
      <c r="L124" s="1204"/>
      <c r="M124" s="210" t="s">
        <v>191</v>
      </c>
      <c r="N124" s="123">
        <v>1</v>
      </c>
      <c r="O124" s="55">
        <v>1</v>
      </c>
      <c r="P124" s="943"/>
      <c r="Q124" s="463"/>
      <c r="R124" s="463"/>
    </row>
    <row r="125" spans="1:19" ht="21" customHeight="1" x14ac:dyDescent="0.2">
      <c r="A125" s="406"/>
      <c r="B125" s="389"/>
      <c r="C125" s="373"/>
      <c r="D125" s="679" t="s">
        <v>267</v>
      </c>
      <c r="E125" s="679"/>
      <c r="F125" s="1541" t="s">
        <v>173</v>
      </c>
      <c r="G125" s="376"/>
      <c r="H125" s="376"/>
      <c r="I125" s="1250"/>
      <c r="J125" s="258"/>
      <c r="K125" s="246"/>
      <c r="L125" s="829"/>
      <c r="M125" s="1542" t="s">
        <v>147</v>
      </c>
      <c r="N125" s="225">
        <v>50</v>
      </c>
      <c r="O125" s="1140">
        <v>100</v>
      </c>
      <c r="P125" s="1141"/>
      <c r="Q125" s="358"/>
    </row>
    <row r="126" spans="1:19" ht="21" customHeight="1" x14ac:dyDescent="0.2">
      <c r="A126" s="406"/>
      <c r="B126" s="389"/>
      <c r="C126" s="373"/>
      <c r="D126" s="662"/>
      <c r="E126" s="662"/>
      <c r="F126" s="1457"/>
      <c r="G126" s="376"/>
      <c r="H126" s="376"/>
      <c r="I126" s="1250"/>
      <c r="J126" s="258"/>
      <c r="K126" s="246"/>
      <c r="L126" s="829"/>
      <c r="M126" s="1543"/>
      <c r="N126" s="235"/>
      <c r="O126" s="1155"/>
      <c r="P126" s="1156"/>
      <c r="Q126" s="358"/>
    </row>
    <row r="127" spans="1:19" ht="30.75" customHeight="1" x14ac:dyDescent="0.2">
      <c r="A127" s="406"/>
      <c r="B127" s="389"/>
      <c r="C127" s="476"/>
      <c r="D127" s="1256" t="s">
        <v>268</v>
      </c>
      <c r="E127" s="693"/>
      <c r="F127" s="1537" t="s">
        <v>202</v>
      </c>
      <c r="G127" s="391"/>
      <c r="H127" s="391"/>
      <c r="I127" s="1186"/>
      <c r="J127" s="267"/>
      <c r="K127" s="142"/>
      <c r="L127" s="823"/>
      <c r="M127" s="186" t="s">
        <v>93</v>
      </c>
      <c r="N127" s="698"/>
      <c r="O127" s="944"/>
      <c r="P127" s="945" t="s">
        <v>74</v>
      </c>
    </row>
    <row r="128" spans="1:19" ht="25.5" customHeight="1" x14ac:dyDescent="0.2">
      <c r="A128" s="406"/>
      <c r="B128" s="389"/>
      <c r="C128" s="476"/>
      <c r="D128" s="673"/>
      <c r="E128" s="670"/>
      <c r="F128" s="1526"/>
      <c r="G128" s="391"/>
      <c r="H128" s="391"/>
      <c r="I128" s="1186"/>
      <c r="J128" s="1181"/>
      <c r="K128" s="142"/>
      <c r="L128" s="823"/>
      <c r="M128" s="1257"/>
      <c r="N128" s="1258"/>
      <c r="O128" s="1025"/>
      <c r="P128" s="1026"/>
    </row>
    <row r="129" spans="1:19" ht="13.5" customHeight="1" thickBot="1" x14ac:dyDescent="0.25">
      <c r="A129" s="478"/>
      <c r="B129" s="423"/>
      <c r="C129" s="479"/>
      <c r="D129" s="672"/>
      <c r="E129" s="672"/>
      <c r="F129" s="1539"/>
      <c r="G129" s="1247" t="s">
        <v>16</v>
      </c>
      <c r="H129" s="1248"/>
      <c r="I129" s="1249"/>
      <c r="J129" s="712">
        <f>SUM(J106:J126)</f>
        <v>5240.8999999999996</v>
      </c>
      <c r="K129" s="169">
        <f>SUM(K106:K126)</f>
        <v>5595</v>
      </c>
      <c r="L129" s="275">
        <f>SUM(L106:L126)</f>
        <v>6193.3</v>
      </c>
      <c r="M129" s="1246"/>
      <c r="N129" s="480"/>
      <c r="O129" s="481"/>
      <c r="P129" s="482"/>
    </row>
    <row r="130" spans="1:19" ht="16.5" customHeight="1" x14ac:dyDescent="0.2">
      <c r="A130" s="415" t="s">
        <v>17</v>
      </c>
      <c r="B130" s="416" t="s">
        <v>14</v>
      </c>
      <c r="C130" s="364" t="s">
        <v>19</v>
      </c>
      <c r="D130" s="661"/>
      <c r="E130" s="661"/>
      <c r="F130" s="1456" t="s">
        <v>174</v>
      </c>
      <c r="G130" s="180" t="s">
        <v>2</v>
      </c>
      <c r="H130" s="483">
        <v>5</v>
      </c>
      <c r="I130" s="1108" t="s">
        <v>15</v>
      </c>
      <c r="J130" s="1208">
        <v>232.9</v>
      </c>
      <c r="K130" s="1209">
        <v>1670.3</v>
      </c>
      <c r="L130" s="1212">
        <f>400-300</f>
        <v>100</v>
      </c>
      <c r="M130" s="306"/>
      <c r="N130" s="419"/>
      <c r="O130" s="461"/>
      <c r="P130" s="462"/>
      <c r="Q130" s="463"/>
      <c r="R130" s="463"/>
    </row>
    <row r="131" spans="1:19" ht="16.5" customHeight="1" x14ac:dyDescent="0.2">
      <c r="A131" s="406"/>
      <c r="B131" s="389"/>
      <c r="C131" s="373"/>
      <c r="D131" s="662"/>
      <c r="E131" s="662"/>
      <c r="F131" s="1457"/>
      <c r="G131" s="191"/>
      <c r="H131" s="484"/>
      <c r="I131" s="1138" t="s">
        <v>98</v>
      </c>
      <c r="J131" s="97">
        <v>125.3</v>
      </c>
      <c r="K131" s="119"/>
      <c r="L131" s="131"/>
      <c r="M131" s="1169"/>
      <c r="N131" s="396"/>
      <c r="O131" s="467"/>
      <c r="P131" s="468"/>
      <c r="Q131" s="463"/>
      <c r="R131" s="463"/>
    </row>
    <row r="132" spans="1:19" ht="16.5" customHeight="1" x14ac:dyDescent="0.2">
      <c r="A132" s="406"/>
      <c r="B132" s="389"/>
      <c r="C132" s="373"/>
      <c r="D132" s="662"/>
      <c r="E132" s="662"/>
      <c r="F132" s="1457"/>
      <c r="G132" s="191"/>
      <c r="H132" s="484"/>
      <c r="I132" s="1126" t="s">
        <v>214</v>
      </c>
      <c r="J132" s="205"/>
      <c r="K132" s="248"/>
      <c r="L132" s="882">
        <v>922.8</v>
      </c>
      <c r="M132" s="1081"/>
      <c r="N132" s="396"/>
      <c r="O132" s="467"/>
      <c r="P132" s="468"/>
    </row>
    <row r="133" spans="1:19" ht="16.5" customHeight="1" x14ac:dyDescent="0.2">
      <c r="A133" s="406"/>
      <c r="B133" s="389"/>
      <c r="C133" s="373"/>
      <c r="D133" s="662"/>
      <c r="E133" s="662"/>
      <c r="F133" s="1170"/>
      <c r="G133" s="191"/>
      <c r="H133" s="484"/>
      <c r="I133" s="1215" t="s">
        <v>101</v>
      </c>
      <c r="J133" s="1216">
        <v>90</v>
      </c>
      <c r="K133" s="1217">
        <v>789.1</v>
      </c>
      <c r="L133" s="251"/>
      <c r="M133" s="1169"/>
      <c r="N133" s="396"/>
      <c r="O133" s="1213"/>
      <c r="P133" s="468"/>
    </row>
    <row r="134" spans="1:19" ht="29.25" customHeight="1" x14ac:dyDescent="0.2">
      <c r="A134" s="406"/>
      <c r="B134" s="389"/>
      <c r="C134" s="390"/>
      <c r="D134" s="679" t="s">
        <v>14</v>
      </c>
      <c r="E134" s="679"/>
      <c r="F134" s="1537" t="s">
        <v>628</v>
      </c>
      <c r="G134" s="125"/>
      <c r="H134" s="459"/>
      <c r="I134" s="1135"/>
      <c r="J134" s="557"/>
      <c r="K134" s="551"/>
      <c r="L134" s="709"/>
      <c r="M134" s="1417" t="s">
        <v>53</v>
      </c>
      <c r="N134" s="94">
        <v>1</v>
      </c>
      <c r="O134" s="1419"/>
      <c r="P134" s="292"/>
      <c r="Q134" s="641"/>
      <c r="R134" s="641"/>
      <c r="S134" s="221"/>
    </row>
    <row r="135" spans="1:19" ht="28.5" customHeight="1" x14ac:dyDescent="0.2">
      <c r="A135" s="1420"/>
      <c r="B135" s="1421"/>
      <c r="C135" s="1422"/>
      <c r="D135" s="680"/>
      <c r="E135" s="680"/>
      <c r="F135" s="1538"/>
      <c r="G135" s="1423"/>
      <c r="H135" s="1424"/>
      <c r="I135" s="1425"/>
      <c r="J135" s="1199"/>
      <c r="K135" s="1200"/>
      <c r="L135" s="1218"/>
      <c r="M135" s="74" t="s">
        <v>93</v>
      </c>
      <c r="N135" s="209"/>
      <c r="O135" s="299"/>
      <c r="P135" s="472">
        <v>35</v>
      </c>
      <c r="Q135" s="641"/>
      <c r="R135" s="641"/>
      <c r="S135" s="221"/>
    </row>
    <row r="136" spans="1:19" ht="18.75" customHeight="1" x14ac:dyDescent="0.2">
      <c r="A136" s="406"/>
      <c r="B136" s="389"/>
      <c r="C136" s="373"/>
      <c r="D136" s="662" t="s">
        <v>17</v>
      </c>
      <c r="E136" s="662"/>
      <c r="F136" s="1527" t="s">
        <v>690</v>
      </c>
      <c r="G136" s="150"/>
      <c r="H136" s="376"/>
      <c r="I136" s="1139"/>
      <c r="J136" s="1219"/>
      <c r="K136" s="1220"/>
      <c r="L136" s="1137"/>
      <c r="M136" s="1528" t="s">
        <v>53</v>
      </c>
      <c r="N136" s="1032">
        <v>1</v>
      </c>
      <c r="O136" s="1033"/>
      <c r="P136" s="124"/>
    </row>
    <row r="137" spans="1:19" ht="18.75" customHeight="1" x14ac:dyDescent="0.2">
      <c r="A137" s="406"/>
      <c r="B137" s="389"/>
      <c r="C137" s="373"/>
      <c r="D137" s="662"/>
      <c r="E137" s="662"/>
      <c r="F137" s="1527"/>
      <c r="G137" s="150"/>
      <c r="H137" s="376"/>
      <c r="I137" s="1139"/>
      <c r="J137" s="557"/>
      <c r="K137" s="1221"/>
      <c r="L137" s="709"/>
      <c r="M137" s="1529"/>
      <c r="N137" s="1028"/>
      <c r="O137" s="1029"/>
      <c r="P137" s="124"/>
    </row>
    <row r="138" spans="1:19" ht="18.75" customHeight="1" x14ac:dyDescent="0.2">
      <c r="A138" s="406"/>
      <c r="B138" s="389"/>
      <c r="C138" s="373"/>
      <c r="D138" s="662"/>
      <c r="E138" s="662"/>
      <c r="F138" s="1527"/>
      <c r="G138" s="150"/>
      <c r="H138" s="376"/>
      <c r="I138" s="1139"/>
      <c r="J138" s="557"/>
      <c r="K138" s="551"/>
      <c r="L138" s="709"/>
      <c r="M138" s="1142" t="s">
        <v>117</v>
      </c>
      <c r="N138" s="1143">
        <v>15</v>
      </c>
      <c r="O138" s="1144">
        <v>100</v>
      </c>
      <c r="P138" s="943"/>
    </row>
    <row r="139" spans="1:19" ht="26.25" customHeight="1" x14ac:dyDescent="0.2">
      <c r="A139" s="406"/>
      <c r="B139" s="389"/>
      <c r="C139" s="390"/>
      <c r="D139" s="679" t="s">
        <v>19</v>
      </c>
      <c r="E139" s="679"/>
      <c r="F139" s="232" t="s">
        <v>691</v>
      </c>
      <c r="G139" s="150"/>
      <c r="H139" s="376"/>
      <c r="I139" s="1139"/>
      <c r="J139" s="557"/>
      <c r="K139" s="551"/>
      <c r="L139" s="709"/>
      <c r="M139" s="1040" t="s">
        <v>53</v>
      </c>
      <c r="N139" s="1042">
        <v>2</v>
      </c>
      <c r="O139" s="1043">
        <v>5</v>
      </c>
      <c r="P139" s="1044"/>
      <c r="R139" s="92"/>
      <c r="S139" s="92"/>
    </row>
    <row r="140" spans="1:19" ht="26.25" customHeight="1" x14ac:dyDescent="0.2">
      <c r="A140" s="406"/>
      <c r="B140" s="389"/>
      <c r="C140" s="390"/>
      <c r="D140" s="662"/>
      <c r="E140" s="662"/>
      <c r="F140" s="1527" t="s">
        <v>692</v>
      </c>
      <c r="G140" s="150"/>
      <c r="H140" s="58"/>
      <c r="I140" s="1139"/>
      <c r="J140" s="557"/>
      <c r="K140" s="551"/>
      <c r="L140" s="709"/>
      <c r="M140" s="1211" t="s">
        <v>62</v>
      </c>
      <c r="N140" s="1157"/>
      <c r="O140" s="1158">
        <v>10</v>
      </c>
      <c r="P140" s="1159">
        <v>30</v>
      </c>
      <c r="R140" s="92"/>
      <c r="S140" s="92"/>
    </row>
    <row r="141" spans="1:19" ht="26.25" customHeight="1" x14ac:dyDescent="0.2">
      <c r="A141" s="388"/>
      <c r="B141" s="389"/>
      <c r="C141" s="390"/>
      <c r="D141" s="662"/>
      <c r="E141" s="662"/>
      <c r="F141" s="1530"/>
      <c r="G141" s="150"/>
      <c r="H141" s="58"/>
      <c r="I141" s="1139"/>
      <c r="J141" s="557"/>
      <c r="K141" s="551"/>
      <c r="L141" s="709"/>
      <c r="M141" s="1045"/>
      <c r="N141" s="1002"/>
      <c r="O141" s="983"/>
      <c r="P141" s="1047"/>
      <c r="R141" s="92"/>
      <c r="S141" s="92"/>
    </row>
    <row r="142" spans="1:19" ht="15.75" customHeight="1" x14ac:dyDescent="0.2">
      <c r="A142" s="406"/>
      <c r="B142" s="389"/>
      <c r="C142" s="390"/>
      <c r="D142" s="679" t="s">
        <v>21</v>
      </c>
      <c r="E142" s="679"/>
      <c r="F142" s="1490" t="s">
        <v>175</v>
      </c>
      <c r="G142" s="470"/>
      <c r="H142" s="378"/>
      <c r="I142" s="1139"/>
      <c r="J142" s="557"/>
      <c r="K142" s="551"/>
      <c r="L142" s="709"/>
      <c r="M142" s="1522" t="s">
        <v>59</v>
      </c>
      <c r="N142" s="1049">
        <v>1</v>
      </c>
      <c r="O142" s="1011"/>
      <c r="P142" s="1050"/>
      <c r="Q142" s="486"/>
    </row>
    <row r="143" spans="1:19" ht="15.75" customHeight="1" x14ac:dyDescent="0.2">
      <c r="A143" s="388"/>
      <c r="B143" s="389"/>
      <c r="C143" s="487"/>
      <c r="D143" s="662"/>
      <c r="E143" s="662"/>
      <c r="F143" s="1453"/>
      <c r="G143" s="470"/>
      <c r="H143" s="378"/>
      <c r="I143" s="1139"/>
      <c r="J143" s="557"/>
      <c r="K143" s="551"/>
      <c r="L143" s="709"/>
      <c r="M143" s="1523"/>
      <c r="N143" s="1051"/>
      <c r="O143" s="976"/>
      <c r="P143" s="1052"/>
      <c r="Q143" s="486"/>
    </row>
    <row r="144" spans="1:19" ht="15.75" customHeight="1" x14ac:dyDescent="0.2">
      <c r="A144" s="388"/>
      <c r="B144" s="389"/>
      <c r="C144" s="487"/>
      <c r="D144" s="662"/>
      <c r="E144" s="662"/>
      <c r="F144" s="1453"/>
      <c r="G144" s="488"/>
      <c r="H144" s="489"/>
      <c r="I144" s="1139"/>
      <c r="J144" s="716"/>
      <c r="K144" s="719"/>
      <c r="L144" s="720"/>
      <c r="M144" s="1531" t="s">
        <v>77</v>
      </c>
      <c r="N144" s="1242"/>
      <c r="O144" s="1158"/>
      <c r="P144" s="1243">
        <v>100</v>
      </c>
    </row>
    <row r="145" spans="1:20" ht="13.5" customHeight="1" thickBot="1" x14ac:dyDescent="0.25">
      <c r="A145" s="478"/>
      <c r="B145" s="423"/>
      <c r="C145" s="424"/>
      <c r="D145" s="672"/>
      <c r="E145" s="672"/>
      <c r="F145" s="1095"/>
      <c r="G145" s="1517" t="s">
        <v>16</v>
      </c>
      <c r="H145" s="1491"/>
      <c r="I145" s="1524"/>
      <c r="J145" s="67">
        <f>SUM(J130:J144)</f>
        <v>448.2</v>
      </c>
      <c r="K145" s="1210">
        <f t="shared" ref="K145" si="5">SUM(K130:K144)</f>
        <v>2459.4</v>
      </c>
      <c r="L145" s="445">
        <f>SUM(L130:L144)</f>
        <v>1022.8</v>
      </c>
      <c r="M145" s="1521"/>
      <c r="N145" s="218"/>
      <c r="O145" s="340"/>
      <c r="P145" s="492"/>
      <c r="Q145" s="463"/>
      <c r="R145" s="463"/>
      <c r="S145" s="105"/>
      <c r="T145" s="1511"/>
    </row>
    <row r="146" spans="1:20" ht="15.75" customHeight="1" x14ac:dyDescent="0.2">
      <c r="A146" s="415" t="s">
        <v>17</v>
      </c>
      <c r="B146" s="416" t="s">
        <v>14</v>
      </c>
      <c r="C146" s="417" t="s">
        <v>21</v>
      </c>
      <c r="D146" s="661"/>
      <c r="E146" s="661"/>
      <c r="F146" s="1525" t="s">
        <v>176</v>
      </c>
      <c r="G146" s="24" t="s">
        <v>2</v>
      </c>
      <c r="H146" s="491">
        <v>5</v>
      </c>
      <c r="I146" s="1109" t="s">
        <v>15</v>
      </c>
      <c r="J146" s="552">
        <f>225.9-45.1</f>
        <v>180.8</v>
      </c>
      <c r="K146" s="1147">
        <v>634.29999999999995</v>
      </c>
      <c r="L146" s="844"/>
      <c r="M146" s="589"/>
      <c r="N146" s="419"/>
      <c r="O146" s="461"/>
      <c r="P146" s="462"/>
      <c r="R146" s="105"/>
      <c r="S146" s="105"/>
      <c r="T146" s="1511"/>
    </row>
    <row r="147" spans="1:20" ht="15.75" customHeight="1" x14ac:dyDescent="0.2">
      <c r="A147" s="406"/>
      <c r="B147" s="389"/>
      <c r="C147" s="390"/>
      <c r="D147" s="662"/>
      <c r="E147" s="662"/>
      <c r="F147" s="1526"/>
      <c r="G147" s="233"/>
      <c r="H147" s="459"/>
      <c r="I147" s="1145" t="s">
        <v>101</v>
      </c>
      <c r="J147" s="552">
        <v>426.7</v>
      </c>
      <c r="K147" s="1147">
        <v>106.3</v>
      </c>
      <c r="L147" s="1223"/>
      <c r="M147" s="590"/>
      <c r="N147" s="396"/>
      <c r="O147" s="467"/>
      <c r="P147" s="468"/>
      <c r="R147" s="1102"/>
      <c r="S147" s="1102"/>
      <c r="T147" s="1102"/>
    </row>
    <row r="148" spans="1:20" ht="15.75" customHeight="1" x14ac:dyDescent="0.2">
      <c r="A148" s="406"/>
      <c r="B148" s="389"/>
      <c r="C148" s="390"/>
      <c r="D148" s="662"/>
      <c r="E148" s="662"/>
      <c r="F148" s="1172"/>
      <c r="G148" s="233"/>
      <c r="H148" s="459"/>
      <c r="I148" s="1215" t="s">
        <v>214</v>
      </c>
      <c r="J148" s="1222"/>
      <c r="K148" s="556">
        <v>86.5</v>
      </c>
      <c r="L148" s="560">
        <f>1255.8-178.6</f>
        <v>1077.2</v>
      </c>
      <c r="M148" s="590"/>
      <c r="N148" s="396"/>
      <c r="O148" s="467"/>
      <c r="P148" s="468"/>
      <c r="R148" s="1173"/>
      <c r="S148" s="1173"/>
      <c r="T148" s="1173"/>
    </row>
    <row r="149" spans="1:20" ht="15.75" customHeight="1" x14ac:dyDescent="0.2">
      <c r="A149" s="406"/>
      <c r="B149" s="389"/>
      <c r="C149" s="390"/>
      <c r="D149" s="662"/>
      <c r="E149" s="662"/>
      <c r="F149" s="1299"/>
      <c r="G149" s="233"/>
      <c r="H149" s="459"/>
      <c r="I149" s="1215" t="s">
        <v>98</v>
      </c>
      <c r="J149" s="1222">
        <v>2.8</v>
      </c>
      <c r="K149" s="556"/>
      <c r="L149" s="560"/>
      <c r="M149" s="590"/>
      <c r="N149" s="396"/>
      <c r="O149" s="467"/>
      <c r="P149" s="468"/>
      <c r="R149" s="1300"/>
      <c r="S149" s="1300"/>
      <c r="T149" s="1300"/>
    </row>
    <row r="150" spans="1:20" ht="27.75" customHeight="1" x14ac:dyDescent="0.2">
      <c r="A150" s="406"/>
      <c r="B150" s="389"/>
      <c r="C150" s="390"/>
      <c r="D150" s="679" t="s">
        <v>14</v>
      </c>
      <c r="E150" s="679"/>
      <c r="F150" s="1490" t="s">
        <v>177</v>
      </c>
      <c r="G150" s="470"/>
      <c r="H150" s="378"/>
      <c r="I150" s="1146"/>
      <c r="J150" s="557"/>
      <c r="K150" s="1221"/>
      <c r="L150" s="709"/>
      <c r="M150" s="1054" t="s">
        <v>92</v>
      </c>
      <c r="N150" s="1010">
        <v>100</v>
      </c>
      <c r="O150" s="295"/>
      <c r="P150" s="292"/>
      <c r="R150" s="1102"/>
      <c r="S150" s="1102"/>
      <c r="T150" s="1102"/>
    </row>
    <row r="151" spans="1:20" ht="29.25" customHeight="1" x14ac:dyDescent="0.2">
      <c r="A151" s="388"/>
      <c r="B151" s="389"/>
      <c r="C151" s="487"/>
      <c r="D151" s="662"/>
      <c r="E151" s="662"/>
      <c r="F151" s="1453"/>
      <c r="G151" s="470"/>
      <c r="H151" s="378"/>
      <c r="I151" s="1146"/>
      <c r="J151" s="557"/>
      <c r="K151" s="1221"/>
      <c r="L151" s="709"/>
      <c r="M151" s="1057" t="s">
        <v>115</v>
      </c>
      <c r="N151" s="1059">
        <v>100</v>
      </c>
      <c r="O151" s="295"/>
      <c r="P151" s="292"/>
      <c r="R151" s="1102"/>
      <c r="S151" s="1102"/>
      <c r="T151" s="1102"/>
    </row>
    <row r="152" spans="1:20" ht="15.75" customHeight="1" x14ac:dyDescent="0.2">
      <c r="A152" s="406"/>
      <c r="B152" s="389"/>
      <c r="C152" s="390"/>
      <c r="D152" s="679" t="s">
        <v>17</v>
      </c>
      <c r="E152" s="679"/>
      <c r="F152" s="1490" t="s">
        <v>178</v>
      </c>
      <c r="G152" s="470"/>
      <c r="H152" s="378"/>
      <c r="I152" s="1146"/>
      <c r="J152" s="557"/>
      <c r="K152" s="551"/>
      <c r="L152" s="709"/>
      <c r="M152" s="1519" t="s">
        <v>93</v>
      </c>
      <c r="N152" s="1010"/>
      <c r="O152" s="1011">
        <v>35</v>
      </c>
      <c r="P152" s="1009">
        <v>100</v>
      </c>
      <c r="R152" s="1102"/>
      <c r="S152" s="1102"/>
      <c r="T152" s="1102"/>
    </row>
    <row r="153" spans="1:20" ht="12.75" customHeight="1" x14ac:dyDescent="0.2">
      <c r="A153" s="388"/>
      <c r="B153" s="389"/>
      <c r="C153" s="487"/>
      <c r="D153" s="662"/>
      <c r="E153" s="662"/>
      <c r="F153" s="1453"/>
      <c r="G153" s="470"/>
      <c r="H153" s="378"/>
      <c r="I153" s="1214"/>
      <c r="J153" s="1199"/>
      <c r="K153" s="1200"/>
      <c r="L153" s="1218"/>
      <c r="M153" s="1520"/>
      <c r="N153" s="975"/>
      <c r="O153" s="976"/>
      <c r="P153" s="1064"/>
      <c r="R153" s="1102"/>
      <c r="S153" s="1102"/>
      <c r="T153" s="1102"/>
    </row>
    <row r="154" spans="1:20" ht="15.75" customHeight="1" thickBot="1" x14ac:dyDescent="0.25">
      <c r="A154" s="426"/>
      <c r="B154" s="423"/>
      <c r="C154" s="424"/>
      <c r="D154" s="672"/>
      <c r="E154" s="672"/>
      <c r="F154" s="1497"/>
      <c r="G154" s="1517" t="s">
        <v>51</v>
      </c>
      <c r="H154" s="1491"/>
      <c r="I154" s="1518"/>
      <c r="J154" s="67">
        <f>SUM(J146:J153)</f>
        <v>610.29999999999995</v>
      </c>
      <c r="K154" s="113">
        <f t="shared" ref="K154:L154" si="6">SUM(K146:K153)</f>
        <v>827.09999999999991</v>
      </c>
      <c r="L154" s="274">
        <f t="shared" si="6"/>
        <v>1077.2</v>
      </c>
      <c r="M154" s="1521"/>
      <c r="N154" s="218"/>
      <c r="O154" s="340"/>
      <c r="P154" s="76"/>
      <c r="Q154" s="463"/>
      <c r="R154" s="463"/>
      <c r="S154" s="105"/>
      <c r="T154" s="1511"/>
    </row>
    <row r="155" spans="1:20" ht="29.25" customHeight="1" x14ac:dyDescent="0.2">
      <c r="A155" s="415" t="s">
        <v>17</v>
      </c>
      <c r="B155" s="416" t="s">
        <v>14</v>
      </c>
      <c r="C155" s="417" t="s">
        <v>22</v>
      </c>
      <c r="D155" s="661"/>
      <c r="E155" s="661"/>
      <c r="F155" s="1101" t="s">
        <v>94</v>
      </c>
      <c r="G155" s="140"/>
      <c r="H155" s="446">
        <v>2</v>
      </c>
      <c r="I155" s="525" t="s">
        <v>15</v>
      </c>
      <c r="J155" s="842">
        <v>332.3</v>
      </c>
      <c r="K155" s="843">
        <v>293.5</v>
      </c>
      <c r="L155" s="844">
        <v>330.1</v>
      </c>
      <c r="M155" s="1110"/>
      <c r="N155" s="419"/>
      <c r="O155" s="461"/>
      <c r="P155" s="462"/>
      <c r="R155" s="105"/>
      <c r="S155" s="105"/>
      <c r="T155" s="1511"/>
    </row>
    <row r="156" spans="1:20" ht="21" customHeight="1" x14ac:dyDescent="0.2">
      <c r="A156" s="406"/>
      <c r="B156" s="389"/>
      <c r="C156" s="386"/>
      <c r="D156" s="678" t="s">
        <v>14</v>
      </c>
      <c r="E156" s="679"/>
      <c r="F156" s="1490" t="s">
        <v>693</v>
      </c>
      <c r="G156" s="181"/>
      <c r="H156" s="391"/>
      <c r="I156" s="1224"/>
      <c r="J156" s="282"/>
      <c r="K156" s="268"/>
      <c r="L156" s="36"/>
      <c r="M156" s="1098" t="s">
        <v>118</v>
      </c>
      <c r="N156" s="27">
        <v>7</v>
      </c>
      <c r="O156" s="708">
        <v>12</v>
      </c>
      <c r="P156" s="20">
        <v>12</v>
      </c>
    </row>
    <row r="157" spans="1:20" ht="21" customHeight="1" x14ac:dyDescent="0.2">
      <c r="A157" s="406"/>
      <c r="B157" s="389"/>
      <c r="C157" s="386"/>
      <c r="D157" s="677"/>
      <c r="E157" s="680"/>
      <c r="F157" s="1507"/>
      <c r="G157" s="181"/>
      <c r="H157" s="391"/>
      <c r="I157" s="1183"/>
      <c r="J157" s="1181"/>
      <c r="K157" s="142"/>
      <c r="L157" s="823"/>
      <c r="M157" s="54"/>
      <c r="N157" s="96"/>
      <c r="O157" s="53"/>
      <c r="P157" s="294"/>
    </row>
    <row r="158" spans="1:20" ht="30" customHeight="1" x14ac:dyDescent="0.2">
      <c r="A158" s="388"/>
      <c r="B158" s="389"/>
      <c r="C158" s="493"/>
      <c r="D158" s="687" t="s">
        <v>17</v>
      </c>
      <c r="E158" s="687"/>
      <c r="F158" s="1089" t="s">
        <v>694</v>
      </c>
      <c r="G158" s="194"/>
      <c r="H158" s="391"/>
      <c r="I158" s="951"/>
      <c r="J158" s="282"/>
      <c r="K158" s="1171"/>
      <c r="L158" s="37"/>
      <c r="M158" s="1110" t="s">
        <v>118</v>
      </c>
      <c r="N158" s="8">
        <v>22</v>
      </c>
      <c r="O158" s="242">
        <v>22</v>
      </c>
      <c r="P158" s="32">
        <v>22</v>
      </c>
    </row>
    <row r="159" spans="1:20" s="17" customFormat="1" ht="18.75" customHeight="1" x14ac:dyDescent="0.2">
      <c r="A159" s="1124"/>
      <c r="B159" s="1105"/>
      <c r="C159" s="91"/>
      <c r="D159" s="675" t="s">
        <v>19</v>
      </c>
      <c r="E159" s="675"/>
      <c r="F159" s="1490" t="s">
        <v>621</v>
      </c>
      <c r="G159" s="194"/>
      <c r="H159" s="1123"/>
      <c r="I159" s="1512"/>
      <c r="J159" s="1513"/>
      <c r="K159" s="1514"/>
      <c r="L159" s="1515"/>
      <c r="M159" s="170" t="s">
        <v>211</v>
      </c>
      <c r="N159" s="26">
        <v>685</v>
      </c>
      <c r="O159" s="59"/>
      <c r="P159" s="19"/>
    </row>
    <row r="160" spans="1:20" s="17" customFormat="1" ht="20.25" customHeight="1" x14ac:dyDescent="0.2">
      <c r="A160" s="1124"/>
      <c r="B160" s="1105"/>
      <c r="C160" s="91"/>
      <c r="D160" s="675"/>
      <c r="E160" s="675"/>
      <c r="F160" s="1507"/>
      <c r="G160" s="194"/>
      <c r="H160" s="1123"/>
      <c r="I160" s="1512"/>
      <c r="J160" s="1513"/>
      <c r="K160" s="1514"/>
      <c r="L160" s="1515"/>
      <c r="M160" s="170" t="s">
        <v>145</v>
      </c>
      <c r="N160" s="26">
        <v>20</v>
      </c>
      <c r="O160" s="59"/>
      <c r="P160" s="19"/>
    </row>
    <row r="161" spans="1:20" s="17" customFormat="1" ht="16.5" customHeight="1" x14ac:dyDescent="0.2">
      <c r="A161" s="1127"/>
      <c r="B161" s="1105"/>
      <c r="C161" s="1093"/>
      <c r="D161" s="689" t="s">
        <v>21</v>
      </c>
      <c r="E161" s="689"/>
      <c r="F161" s="1490" t="s">
        <v>613</v>
      </c>
      <c r="G161" s="391"/>
      <c r="H161" s="391"/>
      <c r="I161" s="951"/>
      <c r="J161" s="282"/>
      <c r="K161" s="1092"/>
      <c r="L161" s="37"/>
      <c r="M161" s="1516" t="s">
        <v>244</v>
      </c>
      <c r="N161" s="8">
        <v>3</v>
      </c>
      <c r="O161" s="242"/>
      <c r="P161" s="244"/>
      <c r="R161" s="105"/>
      <c r="S161" s="105"/>
      <c r="T161" s="1102"/>
    </row>
    <row r="162" spans="1:20" ht="16.5" customHeight="1" thickBot="1" x14ac:dyDescent="0.25">
      <c r="A162" s="388"/>
      <c r="B162" s="389"/>
      <c r="C162" s="487"/>
      <c r="D162" s="672"/>
      <c r="E162" s="672"/>
      <c r="F162" s="1497"/>
      <c r="G162" s="1491" t="s">
        <v>51</v>
      </c>
      <c r="H162" s="1491"/>
      <c r="I162" s="1492"/>
      <c r="J162" s="67">
        <f>SUM(J155:J161)</f>
        <v>332.3</v>
      </c>
      <c r="K162" s="113">
        <f t="shared" ref="K162:L162" si="7">SUM(K155:K161)</f>
        <v>293.5</v>
      </c>
      <c r="L162" s="274">
        <f t="shared" si="7"/>
        <v>330.1</v>
      </c>
      <c r="M162" s="1504"/>
      <c r="N162" s="218"/>
      <c r="O162" s="340"/>
      <c r="P162" s="492"/>
    </row>
    <row r="163" spans="1:20" ht="15.75" customHeight="1" thickBot="1" x14ac:dyDescent="0.25">
      <c r="A163" s="494" t="s">
        <v>17</v>
      </c>
      <c r="B163" s="495" t="s">
        <v>14</v>
      </c>
      <c r="C163" s="1463" t="s">
        <v>20</v>
      </c>
      <c r="D163" s="1464"/>
      <c r="E163" s="1464"/>
      <c r="F163" s="1464"/>
      <c r="G163" s="1464"/>
      <c r="H163" s="1464"/>
      <c r="I163" s="1493"/>
      <c r="J163" s="815">
        <f>J154+J145+J129+J162+J105</f>
        <v>6850.3</v>
      </c>
      <c r="K163" s="816">
        <f>K154+K145+K129+K162+K105</f>
        <v>9240.2000000000007</v>
      </c>
      <c r="L163" s="817">
        <f>L154+L145+L129+L162+L105</f>
        <v>8709.5</v>
      </c>
      <c r="M163" s="451"/>
      <c r="N163" s="452"/>
      <c r="O163" s="452"/>
      <c r="P163" s="453"/>
    </row>
    <row r="164" spans="1:20" ht="17.25" customHeight="1" thickBot="1" x14ac:dyDescent="0.25">
      <c r="A164" s="388" t="s">
        <v>17</v>
      </c>
      <c r="B164" s="450" t="s">
        <v>17</v>
      </c>
      <c r="C164" s="1494" t="s">
        <v>69</v>
      </c>
      <c r="D164" s="1495"/>
      <c r="E164" s="1495"/>
      <c r="F164" s="1495"/>
      <c r="G164" s="1495"/>
      <c r="H164" s="1495"/>
      <c r="I164" s="1495"/>
      <c r="J164" s="1495"/>
      <c r="K164" s="1495"/>
      <c r="L164" s="1495"/>
      <c r="M164" s="1495"/>
      <c r="N164" s="1495"/>
      <c r="O164" s="1495"/>
      <c r="P164" s="1496"/>
    </row>
    <row r="165" spans="1:20" ht="15.75" customHeight="1" x14ac:dyDescent="0.2">
      <c r="A165" s="496" t="s">
        <v>17</v>
      </c>
      <c r="B165" s="497" t="s">
        <v>17</v>
      </c>
      <c r="C165" s="458" t="s">
        <v>14</v>
      </c>
      <c r="D165" s="661"/>
      <c r="E165" s="661"/>
      <c r="F165" s="1452" t="s">
        <v>180</v>
      </c>
      <c r="G165" s="1103"/>
      <c r="H165" s="428">
        <v>2</v>
      </c>
      <c r="I165" s="499" t="s">
        <v>15</v>
      </c>
      <c r="J165" s="296">
        <v>44</v>
      </c>
      <c r="K165" s="177">
        <v>17.2</v>
      </c>
      <c r="L165" s="297"/>
      <c r="M165" s="148" t="s">
        <v>118</v>
      </c>
      <c r="N165" s="896">
        <v>8</v>
      </c>
      <c r="O165" s="625">
        <v>4</v>
      </c>
      <c r="P165" s="500"/>
    </row>
    <row r="166" spans="1:20" ht="17.25" customHeight="1" thickBot="1" x14ac:dyDescent="0.25">
      <c r="A166" s="501"/>
      <c r="B166" s="409"/>
      <c r="C166" s="424"/>
      <c r="D166" s="658"/>
      <c r="E166" s="658"/>
      <c r="F166" s="1497"/>
      <c r="G166" s="1104"/>
      <c r="H166" s="425"/>
      <c r="I166" s="16" t="s">
        <v>16</v>
      </c>
      <c r="J166" s="67">
        <f t="shared" ref="J166:K166" si="8">J165</f>
        <v>44</v>
      </c>
      <c r="K166" s="113">
        <f t="shared" si="8"/>
        <v>17.2</v>
      </c>
      <c r="L166" s="189"/>
      <c r="M166" s="203" t="s">
        <v>184</v>
      </c>
      <c r="N166" s="897">
        <v>586</v>
      </c>
      <c r="O166" s="626">
        <v>235</v>
      </c>
      <c r="P166" s="490"/>
    </row>
    <row r="167" spans="1:20" ht="16.5" customHeight="1" x14ac:dyDescent="0.2">
      <c r="A167" s="415" t="s">
        <v>17</v>
      </c>
      <c r="B167" s="416" t="s">
        <v>17</v>
      </c>
      <c r="C167" s="690" t="s">
        <v>17</v>
      </c>
      <c r="D167" s="665"/>
      <c r="E167" s="661"/>
      <c r="F167" s="84" t="s">
        <v>84</v>
      </c>
      <c r="G167" s="900"/>
      <c r="H167" s="428">
        <v>2</v>
      </c>
      <c r="I167" s="419" t="s">
        <v>15</v>
      </c>
      <c r="J167" s="144">
        <v>77.2</v>
      </c>
      <c r="K167" s="145">
        <v>72.5</v>
      </c>
      <c r="L167" s="250"/>
      <c r="M167" s="1100"/>
      <c r="N167" s="419"/>
      <c r="O167" s="461"/>
      <c r="P167" s="462"/>
    </row>
    <row r="168" spans="1:20" s="17" customFormat="1" ht="18" customHeight="1" x14ac:dyDescent="0.2">
      <c r="A168" s="1127"/>
      <c r="B168" s="1105"/>
      <c r="C168" s="2"/>
      <c r="D168" s="903" t="s">
        <v>14</v>
      </c>
      <c r="E168" s="689"/>
      <c r="F168" s="1490" t="s">
        <v>88</v>
      </c>
      <c r="G168" s="901"/>
      <c r="H168" s="1123"/>
      <c r="I168" s="1183"/>
      <c r="J168" s="1181"/>
      <c r="K168" s="118"/>
      <c r="L168" s="73"/>
      <c r="M168" s="535" t="s">
        <v>118</v>
      </c>
      <c r="N168" s="26">
        <v>31</v>
      </c>
      <c r="O168" s="59">
        <v>6</v>
      </c>
      <c r="P168" s="19"/>
      <c r="Q168" s="31"/>
    </row>
    <row r="169" spans="1:20" s="17" customFormat="1" ht="14.25" customHeight="1" x14ac:dyDescent="0.2">
      <c r="A169" s="1127"/>
      <c r="B169" s="1105"/>
      <c r="C169" s="2"/>
      <c r="D169" s="664"/>
      <c r="E169" s="676"/>
      <c r="F169" s="1453"/>
      <c r="G169" s="901"/>
      <c r="H169" s="1123"/>
      <c r="I169" s="1183"/>
      <c r="J169" s="1181"/>
      <c r="K169" s="118"/>
      <c r="L169" s="73"/>
      <c r="M169" s="535" t="s">
        <v>66</v>
      </c>
      <c r="N169" s="8">
        <v>39</v>
      </c>
      <c r="O169" s="242">
        <v>9</v>
      </c>
      <c r="P169" s="109"/>
      <c r="Q169" s="1440"/>
      <c r="R169" s="1441"/>
    </row>
    <row r="170" spans="1:20" s="17" customFormat="1" ht="43.5" customHeight="1" x14ac:dyDescent="0.2">
      <c r="A170" s="1127"/>
      <c r="B170" s="1105"/>
      <c r="C170" s="2"/>
      <c r="D170" s="903" t="s">
        <v>17</v>
      </c>
      <c r="E170" s="903"/>
      <c r="F170" s="1276" t="s">
        <v>695</v>
      </c>
      <c r="G170" s="901"/>
      <c r="H170" s="1189"/>
      <c r="I170" s="1183"/>
      <c r="J170" s="1225"/>
      <c r="K170" s="117"/>
      <c r="L170" s="104"/>
      <c r="M170" s="526" t="s">
        <v>212</v>
      </c>
      <c r="N170" s="26">
        <v>55</v>
      </c>
      <c r="O170" s="59">
        <v>50</v>
      </c>
      <c r="P170" s="33"/>
      <c r="Q170" s="1440"/>
      <c r="R170" s="1441"/>
    </row>
    <row r="171" spans="1:20" s="17" customFormat="1" ht="15.75" customHeight="1" x14ac:dyDescent="0.2">
      <c r="A171" s="1127"/>
      <c r="B171" s="1105"/>
      <c r="C171" s="2"/>
      <c r="D171" s="666"/>
      <c r="E171" s="664"/>
      <c r="F171" s="1160" t="s">
        <v>251</v>
      </c>
      <c r="G171" s="901"/>
      <c r="H171" s="1189"/>
      <c r="I171" s="96"/>
      <c r="J171" s="1177"/>
      <c r="K171" s="1179"/>
      <c r="L171" s="45"/>
      <c r="M171" s="48" t="s">
        <v>128</v>
      </c>
      <c r="N171" s="27">
        <v>11</v>
      </c>
      <c r="O171" s="57">
        <v>10</v>
      </c>
      <c r="P171" s="20"/>
      <c r="Q171" s="1440"/>
      <c r="R171" s="1441"/>
    </row>
    <row r="172" spans="1:20" s="17" customFormat="1" ht="15" customHeight="1" x14ac:dyDescent="0.2">
      <c r="A172" s="1127"/>
      <c r="B172" s="1105"/>
      <c r="C172" s="2"/>
      <c r="D172" s="666"/>
      <c r="E172" s="664"/>
      <c r="F172" s="88" t="s">
        <v>249</v>
      </c>
      <c r="G172" s="901"/>
      <c r="H172" s="1122">
        <v>1</v>
      </c>
      <c r="I172" s="94" t="s">
        <v>15</v>
      </c>
      <c r="J172" s="1176">
        <v>158</v>
      </c>
      <c r="K172" s="1178">
        <f>252.8-80</f>
        <v>172.8</v>
      </c>
      <c r="L172" s="42">
        <f>185.5-30+104</f>
        <v>259.5</v>
      </c>
      <c r="M172" s="170" t="s">
        <v>118</v>
      </c>
      <c r="N172" s="26">
        <v>10</v>
      </c>
      <c r="O172" s="602">
        <v>11</v>
      </c>
      <c r="P172" s="19">
        <v>12</v>
      </c>
      <c r="Q172" s="1440"/>
      <c r="R172" s="1441"/>
    </row>
    <row r="173" spans="1:20" s="17" customFormat="1" ht="15.75" customHeight="1" x14ac:dyDescent="0.2">
      <c r="A173" s="1127"/>
      <c r="B173" s="1105"/>
      <c r="C173" s="2"/>
      <c r="D173" s="666"/>
      <c r="E173" s="676"/>
      <c r="F173" s="1490" t="s">
        <v>696</v>
      </c>
      <c r="G173" s="901"/>
      <c r="H173" s="1123"/>
      <c r="I173" s="1183"/>
      <c r="J173" s="267"/>
      <c r="K173" s="1171"/>
      <c r="L173" s="37"/>
      <c r="M173" s="47" t="s">
        <v>118</v>
      </c>
      <c r="N173" s="8"/>
      <c r="O173" s="242"/>
      <c r="P173" s="109">
        <v>52</v>
      </c>
      <c r="Q173" s="1440"/>
      <c r="R173" s="1441"/>
    </row>
    <row r="174" spans="1:20" s="17" customFormat="1" ht="15.75" customHeight="1" thickBot="1" x14ac:dyDescent="0.25">
      <c r="A174" s="1127"/>
      <c r="B174" s="1105"/>
      <c r="C174" s="2"/>
      <c r="D174" s="666"/>
      <c r="E174" s="676"/>
      <c r="F174" s="1453"/>
      <c r="G174" s="901"/>
      <c r="H174" s="1123"/>
      <c r="I174" s="1150" t="s">
        <v>16</v>
      </c>
      <c r="J174" s="39">
        <f>SUM(J167:J173)</f>
        <v>235.2</v>
      </c>
      <c r="K174" s="115">
        <f t="shared" ref="K174:L174" si="9">SUM(K167:K173)</f>
        <v>245.3</v>
      </c>
      <c r="L174" s="40">
        <f t="shared" si="9"/>
        <v>259.5</v>
      </c>
      <c r="M174" s="47"/>
      <c r="N174" s="8"/>
      <c r="O174" s="242"/>
      <c r="P174" s="64"/>
    </row>
    <row r="175" spans="1:20" ht="15.75" customHeight="1" thickBot="1" x14ac:dyDescent="0.25">
      <c r="A175" s="449" t="s">
        <v>17</v>
      </c>
      <c r="B175" s="450" t="s">
        <v>17</v>
      </c>
      <c r="C175" s="1463" t="s">
        <v>20</v>
      </c>
      <c r="D175" s="1464"/>
      <c r="E175" s="1464"/>
      <c r="F175" s="1464"/>
      <c r="G175" s="1464"/>
      <c r="H175" s="1464"/>
      <c r="I175" s="1498"/>
      <c r="J175" s="1148">
        <f>+J166+J174</f>
        <v>279.2</v>
      </c>
      <c r="K175" s="856">
        <f>+K166+K174</f>
        <v>262.5</v>
      </c>
      <c r="L175" s="1149">
        <f>+L166+L174</f>
        <v>259.5</v>
      </c>
      <c r="M175" s="451"/>
      <c r="N175" s="452"/>
      <c r="O175" s="452"/>
      <c r="P175" s="453"/>
    </row>
    <row r="176" spans="1:20" ht="15.75" customHeight="1" thickBot="1" x14ac:dyDescent="0.25">
      <c r="A176" s="449" t="s">
        <v>17</v>
      </c>
      <c r="B176" s="505" t="s">
        <v>19</v>
      </c>
      <c r="C176" s="1494" t="s">
        <v>34</v>
      </c>
      <c r="D176" s="1495"/>
      <c r="E176" s="1495"/>
      <c r="F176" s="1495"/>
      <c r="G176" s="1495"/>
      <c r="H176" s="1495"/>
      <c r="I176" s="1495"/>
      <c r="J176" s="1495"/>
      <c r="K176" s="1495"/>
      <c r="L176" s="1495"/>
      <c r="M176" s="1495"/>
      <c r="N176" s="1495"/>
      <c r="O176" s="1495"/>
      <c r="P176" s="1496"/>
    </row>
    <row r="177" spans="1:18" ht="15.75" customHeight="1" x14ac:dyDescent="0.2">
      <c r="A177" s="415" t="s">
        <v>17</v>
      </c>
      <c r="B177" s="416" t="s">
        <v>19</v>
      </c>
      <c r="C177" s="417" t="s">
        <v>14</v>
      </c>
      <c r="D177" s="654"/>
      <c r="E177" s="654"/>
      <c r="F177" s="1499" t="s">
        <v>35</v>
      </c>
      <c r="G177" s="1103"/>
      <c r="H177" s="418">
        <v>6</v>
      </c>
      <c r="I177" s="13" t="s">
        <v>15</v>
      </c>
      <c r="J177" s="858">
        <v>2182.4</v>
      </c>
      <c r="K177" s="859">
        <v>1897.2</v>
      </c>
      <c r="L177" s="1229">
        <v>1859.2</v>
      </c>
      <c r="M177" s="506"/>
      <c r="N177" s="419"/>
      <c r="O177" s="461"/>
      <c r="P177" s="462"/>
    </row>
    <row r="178" spans="1:18" ht="15.75" customHeight="1" x14ac:dyDescent="0.2">
      <c r="A178" s="406"/>
      <c r="B178" s="389"/>
      <c r="C178" s="390"/>
      <c r="D178" s="655"/>
      <c r="E178" s="655"/>
      <c r="F178" s="1500"/>
      <c r="G178" s="1175"/>
      <c r="H178" s="378"/>
      <c r="I178" s="80" t="s">
        <v>98</v>
      </c>
      <c r="J178" s="1228">
        <f>56.4+7.4</f>
        <v>63.8</v>
      </c>
      <c r="K178" s="1232"/>
      <c r="L178" s="1230"/>
      <c r="M178" s="469"/>
      <c r="N178" s="396"/>
      <c r="O178" s="467"/>
      <c r="P178" s="468"/>
    </row>
    <row r="179" spans="1:18" ht="15.75" customHeight="1" x14ac:dyDescent="0.2">
      <c r="A179" s="406"/>
      <c r="B179" s="389"/>
      <c r="C179" s="390"/>
      <c r="D179" s="655"/>
      <c r="E179" s="655"/>
      <c r="F179" s="1500"/>
      <c r="G179" s="1125"/>
      <c r="H179" s="378"/>
      <c r="I179" s="1187" t="s">
        <v>18</v>
      </c>
      <c r="J179" s="1226">
        <v>7.4</v>
      </c>
      <c r="K179" s="1227">
        <v>7.4</v>
      </c>
      <c r="L179" s="1231">
        <v>7.4</v>
      </c>
      <c r="M179" s="469"/>
      <c r="N179" s="396"/>
      <c r="O179" s="467"/>
      <c r="P179" s="468"/>
    </row>
    <row r="180" spans="1:18" ht="95.25" customHeight="1" x14ac:dyDescent="0.2">
      <c r="A180" s="406"/>
      <c r="B180" s="389"/>
      <c r="C180" s="464"/>
      <c r="D180" s="681" t="s">
        <v>14</v>
      </c>
      <c r="E180" s="681"/>
      <c r="F180" s="28" t="s">
        <v>697</v>
      </c>
      <c r="G180" s="1125"/>
      <c r="H180" s="378"/>
      <c r="I180" s="14"/>
      <c r="J180" s="282"/>
      <c r="K180" s="1171"/>
      <c r="L180" s="37"/>
      <c r="M180" s="74" t="s">
        <v>186</v>
      </c>
      <c r="N180" s="26">
        <v>16</v>
      </c>
      <c r="O180" s="602">
        <v>15</v>
      </c>
      <c r="P180" s="603">
        <v>15</v>
      </c>
    </row>
    <row r="181" spans="1:18" s="105" customFormat="1" ht="30.75" customHeight="1" x14ac:dyDescent="0.2">
      <c r="A181" s="406"/>
      <c r="B181" s="389"/>
      <c r="C181" s="464"/>
      <c r="D181" s="662" t="s">
        <v>17</v>
      </c>
      <c r="E181" s="662"/>
      <c r="F181" s="252" t="s">
        <v>86</v>
      </c>
      <c r="G181" s="1125"/>
      <c r="H181" s="378"/>
      <c r="I181" s="14"/>
      <c r="J181" s="282"/>
      <c r="K181" s="1171"/>
      <c r="L181" s="37"/>
      <c r="M181" s="74" t="s">
        <v>118</v>
      </c>
      <c r="N181" s="26">
        <v>93</v>
      </c>
      <c r="O181" s="602">
        <v>93</v>
      </c>
      <c r="P181" s="603">
        <f>+N181</f>
        <v>93</v>
      </c>
    </row>
    <row r="182" spans="1:18" ht="28.5" customHeight="1" x14ac:dyDescent="0.2">
      <c r="A182" s="406"/>
      <c r="B182" s="389"/>
      <c r="C182" s="464"/>
      <c r="D182" s="691" t="s">
        <v>19</v>
      </c>
      <c r="E182" s="681"/>
      <c r="F182" s="252" t="s">
        <v>39</v>
      </c>
      <c r="G182" s="1433"/>
      <c r="H182" s="378"/>
      <c r="I182" s="14"/>
      <c r="J182" s="282"/>
      <c r="K182" s="1432"/>
      <c r="L182" s="37"/>
      <c r="M182" s="1418" t="s">
        <v>187</v>
      </c>
      <c r="N182" s="15">
        <v>30</v>
      </c>
      <c r="O182" s="605">
        <v>30</v>
      </c>
      <c r="P182" s="606">
        <v>30</v>
      </c>
    </row>
    <row r="183" spans="1:18" ht="29.25" customHeight="1" x14ac:dyDescent="0.2">
      <c r="A183" s="406"/>
      <c r="B183" s="389"/>
      <c r="C183" s="464"/>
      <c r="D183" s="662" t="s">
        <v>21</v>
      </c>
      <c r="E183" s="662"/>
      <c r="F183" s="252" t="s">
        <v>41</v>
      </c>
      <c r="G183" s="1125"/>
      <c r="H183" s="378"/>
      <c r="I183" s="14"/>
      <c r="J183" s="282"/>
      <c r="K183" s="1171"/>
      <c r="L183" s="37"/>
      <c r="M183" s="1418" t="s">
        <v>188</v>
      </c>
      <c r="N183" s="15">
        <v>3</v>
      </c>
      <c r="O183" s="605">
        <v>3</v>
      </c>
      <c r="P183" s="606">
        <f>+N183</f>
        <v>3</v>
      </c>
    </row>
    <row r="184" spans="1:18" ht="18" customHeight="1" x14ac:dyDescent="0.2">
      <c r="A184" s="406"/>
      <c r="B184" s="389"/>
      <c r="C184" s="464"/>
      <c r="D184" s="681" t="s">
        <v>22</v>
      </c>
      <c r="E184" s="681"/>
      <c r="F184" s="28" t="s">
        <v>38</v>
      </c>
      <c r="G184" s="1125"/>
      <c r="H184" s="378"/>
      <c r="I184" s="14"/>
      <c r="J184" s="282"/>
      <c r="K184" s="1171"/>
      <c r="L184" s="37"/>
      <c r="M184" s="74" t="s">
        <v>42</v>
      </c>
      <c r="N184" s="26">
        <v>35</v>
      </c>
      <c r="O184" s="602">
        <v>37</v>
      </c>
      <c r="P184" s="603">
        <v>38</v>
      </c>
      <c r="Q184" s="105"/>
      <c r="R184" s="1115"/>
    </row>
    <row r="185" spans="1:18" ht="30.75" customHeight="1" x14ac:dyDescent="0.2">
      <c r="A185" s="406"/>
      <c r="B185" s="389"/>
      <c r="C185" s="390"/>
      <c r="D185" s="655" t="s">
        <v>96</v>
      </c>
      <c r="E185" s="655"/>
      <c r="F185" s="110" t="s">
        <v>114</v>
      </c>
      <c r="G185" s="1125"/>
      <c r="H185" s="378"/>
      <c r="I185" s="14"/>
      <c r="J185" s="282"/>
      <c r="K185" s="1171"/>
      <c r="L185" s="37"/>
      <c r="M185" s="1098" t="s">
        <v>189</v>
      </c>
      <c r="N185" s="26">
        <v>7</v>
      </c>
      <c r="O185" s="602">
        <v>3</v>
      </c>
      <c r="P185" s="603"/>
      <c r="Q185" s="105"/>
      <c r="R185" s="1115"/>
    </row>
    <row r="186" spans="1:18" ht="14.25" customHeight="1" x14ac:dyDescent="0.2">
      <c r="A186" s="406"/>
      <c r="B186" s="389"/>
      <c r="C186" s="390"/>
      <c r="D186" s="683" t="s">
        <v>97</v>
      </c>
      <c r="E186" s="683"/>
      <c r="F186" s="1106" t="s">
        <v>40</v>
      </c>
      <c r="G186" s="1125"/>
      <c r="H186" s="378"/>
      <c r="I186" s="14"/>
      <c r="J186" s="282"/>
      <c r="K186" s="1171"/>
      <c r="L186" s="37"/>
      <c r="M186" s="1505" t="s">
        <v>190</v>
      </c>
      <c r="N186" s="8">
        <v>101</v>
      </c>
      <c r="O186" s="241">
        <v>101</v>
      </c>
      <c r="P186" s="604">
        <f>+N186</f>
        <v>101</v>
      </c>
      <c r="Q186" s="105"/>
      <c r="R186" s="1115"/>
    </row>
    <row r="187" spans="1:18" ht="14.25" customHeight="1" x14ac:dyDescent="0.2">
      <c r="A187" s="406"/>
      <c r="B187" s="389"/>
      <c r="C187" s="390"/>
      <c r="D187" s="684"/>
      <c r="E187" s="684"/>
      <c r="F187" s="240"/>
      <c r="G187" s="1125"/>
      <c r="H187" s="378"/>
      <c r="I187" s="8"/>
      <c r="J187" s="282"/>
      <c r="K187" s="1171"/>
      <c r="L187" s="37"/>
      <c r="M187" s="1506"/>
      <c r="N187" s="8"/>
      <c r="O187" s="241"/>
      <c r="P187" s="604"/>
      <c r="Q187" s="105"/>
      <c r="R187" s="1115"/>
    </row>
    <row r="188" spans="1:18" ht="27" customHeight="1" x14ac:dyDescent="0.2">
      <c r="A188" s="406"/>
      <c r="B188" s="389"/>
      <c r="C188" s="464"/>
      <c r="D188" s="662" t="s">
        <v>267</v>
      </c>
      <c r="E188" s="662"/>
      <c r="F188" s="46" t="s">
        <v>49</v>
      </c>
      <c r="G188" s="22"/>
      <c r="H188" s="41"/>
      <c r="I188" s="8"/>
      <c r="J188" s="282"/>
      <c r="K188" s="1171"/>
      <c r="L188" s="37"/>
      <c r="M188" s="170" t="s">
        <v>118</v>
      </c>
      <c r="N188" s="26">
        <v>14</v>
      </c>
      <c r="O188" s="602">
        <v>10</v>
      </c>
      <c r="P188" s="603">
        <v>5</v>
      </c>
      <c r="Q188" s="313"/>
      <c r="R188" s="1115"/>
    </row>
    <row r="189" spans="1:18" ht="29.25" customHeight="1" x14ac:dyDescent="0.2">
      <c r="A189" s="406"/>
      <c r="B189" s="389"/>
      <c r="C189" s="464"/>
      <c r="D189" s="681" t="s">
        <v>268</v>
      </c>
      <c r="E189" s="681"/>
      <c r="F189" s="88" t="s">
        <v>627</v>
      </c>
      <c r="G189" s="22"/>
      <c r="H189" s="41"/>
      <c r="I189" s="8"/>
      <c r="J189" s="282"/>
      <c r="K189" s="1171"/>
      <c r="L189" s="37"/>
      <c r="M189" s="170" t="s">
        <v>118</v>
      </c>
      <c r="N189" s="26"/>
      <c r="O189" s="602"/>
      <c r="P189" s="603">
        <v>1</v>
      </c>
      <c r="Q189" s="313"/>
      <c r="R189" s="1166"/>
    </row>
    <row r="190" spans="1:18" ht="30.75" customHeight="1" x14ac:dyDescent="0.2">
      <c r="A190" s="406"/>
      <c r="B190" s="389"/>
      <c r="C190" s="464"/>
      <c r="D190" s="681" t="s">
        <v>5</v>
      </c>
      <c r="E190" s="681"/>
      <c r="F190" s="88" t="s">
        <v>58</v>
      </c>
      <c r="G190" s="22"/>
      <c r="H190" s="41"/>
      <c r="I190" s="8"/>
      <c r="J190" s="282"/>
      <c r="K190" s="1171"/>
      <c r="L190" s="37"/>
      <c r="M190" s="170" t="s">
        <v>118</v>
      </c>
      <c r="N190" s="15">
        <v>10</v>
      </c>
      <c r="O190" s="605">
        <v>10</v>
      </c>
      <c r="P190" s="606">
        <v>10</v>
      </c>
    </row>
    <row r="191" spans="1:18" ht="18" customHeight="1" x14ac:dyDescent="0.2">
      <c r="A191" s="406"/>
      <c r="B191" s="389"/>
      <c r="C191" s="464"/>
      <c r="D191" s="681" t="s">
        <v>269</v>
      </c>
      <c r="E191" s="681"/>
      <c r="F191" s="1090" t="s">
        <v>79</v>
      </c>
      <c r="G191" s="53"/>
      <c r="H191" s="41"/>
      <c r="I191" s="8"/>
      <c r="J191" s="282"/>
      <c r="K191" s="1171"/>
      <c r="L191" s="37"/>
      <c r="M191" s="170" t="s">
        <v>118</v>
      </c>
      <c r="N191" s="15">
        <v>12</v>
      </c>
      <c r="O191" s="605">
        <v>6</v>
      </c>
      <c r="P191" s="606">
        <v>6</v>
      </c>
    </row>
    <row r="192" spans="1:18" ht="27.75" customHeight="1" x14ac:dyDescent="0.2">
      <c r="A192" s="406"/>
      <c r="B192" s="389"/>
      <c r="C192" s="390"/>
      <c r="D192" s="655" t="s">
        <v>270</v>
      </c>
      <c r="E192" s="655"/>
      <c r="F192" s="1490" t="s">
        <v>701</v>
      </c>
      <c r="G192" s="1508" t="s">
        <v>48</v>
      </c>
      <c r="H192" s="378"/>
      <c r="I192" s="14"/>
      <c r="J192" s="282"/>
      <c r="K192" s="1171"/>
      <c r="L192" s="37"/>
      <c r="M192" s="1110" t="s">
        <v>192</v>
      </c>
      <c r="N192" s="15">
        <v>2</v>
      </c>
      <c r="O192" s="605">
        <v>2</v>
      </c>
      <c r="P192" s="606">
        <v>2</v>
      </c>
    </row>
    <row r="193" spans="1:28" ht="27.75" customHeight="1" x14ac:dyDescent="0.2">
      <c r="A193" s="406"/>
      <c r="B193" s="389"/>
      <c r="C193" s="390"/>
      <c r="D193" s="655"/>
      <c r="E193" s="655"/>
      <c r="F193" s="1507"/>
      <c r="G193" s="1509"/>
      <c r="H193" s="378"/>
      <c r="I193" s="14"/>
      <c r="J193" s="282"/>
      <c r="K193" s="1171"/>
      <c r="L193" s="37"/>
      <c r="M193" s="74" t="s">
        <v>203</v>
      </c>
      <c r="N193" s="27">
        <v>5</v>
      </c>
      <c r="O193" s="5">
        <v>2</v>
      </c>
      <c r="P193" s="607">
        <v>2</v>
      </c>
    </row>
    <row r="194" spans="1:28" ht="14.25" customHeight="1" x14ac:dyDescent="0.2">
      <c r="A194" s="406"/>
      <c r="B194" s="389"/>
      <c r="C194" s="390"/>
      <c r="D194" s="683" t="s">
        <v>271</v>
      </c>
      <c r="E194" s="683"/>
      <c r="F194" s="1510" t="s">
        <v>156</v>
      </c>
      <c r="G194" s="190"/>
      <c r="H194" s="391"/>
      <c r="I194" s="96"/>
      <c r="J194" s="256"/>
      <c r="K194" s="1179"/>
      <c r="L194" s="45"/>
      <c r="M194" s="1098" t="s">
        <v>118</v>
      </c>
      <c r="N194" s="27">
        <v>33</v>
      </c>
      <c r="O194" s="5">
        <v>33</v>
      </c>
      <c r="P194" s="607">
        <v>33</v>
      </c>
    </row>
    <row r="195" spans="1:28" ht="14.25" customHeight="1" thickBot="1" x14ac:dyDescent="0.25">
      <c r="A195" s="478"/>
      <c r="B195" s="423"/>
      <c r="C195" s="424"/>
      <c r="D195" s="658"/>
      <c r="E195" s="658"/>
      <c r="F195" s="1502"/>
      <c r="G195" s="1104"/>
      <c r="H195" s="507"/>
      <c r="I195" s="16" t="s">
        <v>16</v>
      </c>
      <c r="J195" s="67">
        <f>SUM(J177:J194)</f>
        <v>2253.6000000000004</v>
      </c>
      <c r="K195" s="113">
        <f>SUM(K177:K194)</f>
        <v>1904.6000000000001</v>
      </c>
      <c r="L195" s="274">
        <f>SUM(L177:L194)</f>
        <v>1866.6000000000001</v>
      </c>
      <c r="M195" s="208"/>
      <c r="N195" s="401"/>
      <c r="O195" s="502"/>
      <c r="P195" s="503"/>
    </row>
    <row r="196" spans="1:28" s="17" customFormat="1" ht="26.25" customHeight="1" x14ac:dyDescent="0.2">
      <c r="A196" s="1481" t="s">
        <v>17</v>
      </c>
      <c r="B196" s="1483" t="s">
        <v>19</v>
      </c>
      <c r="C196" s="2" t="s">
        <v>17</v>
      </c>
      <c r="D196" s="1163"/>
      <c r="E196" s="1164"/>
      <c r="F196" s="1501" t="s">
        <v>625</v>
      </c>
      <c r="G196" s="1485"/>
      <c r="H196" s="1487">
        <v>2</v>
      </c>
      <c r="I196" s="907" t="s">
        <v>15</v>
      </c>
      <c r="J196" s="153">
        <v>31.3</v>
      </c>
      <c r="K196" s="114">
        <v>31.3</v>
      </c>
      <c r="L196" s="38">
        <v>31.3</v>
      </c>
      <c r="M196" s="1503" t="s">
        <v>626</v>
      </c>
      <c r="N196" s="907">
        <v>300</v>
      </c>
      <c r="O196" s="62">
        <v>300</v>
      </c>
      <c r="P196" s="238">
        <v>300</v>
      </c>
    </row>
    <row r="197" spans="1:28" s="17" customFormat="1" ht="16.5" customHeight="1" thickBot="1" x14ac:dyDescent="0.25">
      <c r="A197" s="1482"/>
      <c r="B197" s="1484"/>
      <c r="C197" s="87"/>
      <c r="D197" s="668"/>
      <c r="E197" s="685"/>
      <c r="F197" s="1502"/>
      <c r="G197" s="1486"/>
      <c r="H197" s="1488"/>
      <c r="I197" s="16" t="s">
        <v>16</v>
      </c>
      <c r="J197" s="39">
        <f>SUM(J196:J196)</f>
        <v>31.3</v>
      </c>
      <c r="K197" s="126">
        <f>SUM(K196:K196)</f>
        <v>31.3</v>
      </c>
      <c r="L197" s="135">
        <f>SUM(L196:L196)</f>
        <v>31.3</v>
      </c>
      <c r="M197" s="1504"/>
      <c r="N197" s="227"/>
      <c r="O197" s="63"/>
      <c r="P197" s="239"/>
    </row>
    <row r="198" spans="1:28" ht="19.5" customHeight="1" x14ac:dyDescent="0.2">
      <c r="A198" s="415" t="s">
        <v>17</v>
      </c>
      <c r="B198" s="416" t="s">
        <v>19</v>
      </c>
      <c r="C198" s="504" t="s">
        <v>19</v>
      </c>
      <c r="D198" s="665"/>
      <c r="E198" s="661"/>
      <c r="F198" s="1452" t="s">
        <v>155</v>
      </c>
      <c r="G198" s="1454" t="s">
        <v>46</v>
      </c>
      <c r="H198" s="140">
        <v>2</v>
      </c>
      <c r="I198" s="13" t="s">
        <v>15</v>
      </c>
      <c r="J198" s="842">
        <v>35</v>
      </c>
      <c r="K198" s="843"/>
      <c r="L198" s="844"/>
      <c r="M198" s="148" t="s">
        <v>193</v>
      </c>
      <c r="N198" s="106">
        <v>3</v>
      </c>
      <c r="O198" s="461"/>
      <c r="P198" s="462"/>
    </row>
    <row r="199" spans="1:28" ht="19.5" customHeight="1" x14ac:dyDescent="0.2">
      <c r="A199" s="406"/>
      <c r="B199" s="389"/>
      <c r="C199" s="475"/>
      <c r="D199" s="656"/>
      <c r="E199" s="662"/>
      <c r="F199" s="1453"/>
      <c r="G199" s="1455"/>
      <c r="H199" s="139"/>
      <c r="I199" s="14"/>
      <c r="J199" s="846"/>
      <c r="K199" s="847"/>
      <c r="L199" s="848"/>
      <c r="M199" s="47"/>
      <c r="N199" s="509"/>
      <c r="O199" s="467"/>
      <c r="P199" s="468"/>
    </row>
    <row r="200" spans="1:28" ht="15" customHeight="1" thickBot="1" x14ac:dyDescent="0.25">
      <c r="A200" s="478"/>
      <c r="B200" s="423"/>
      <c r="C200" s="508"/>
      <c r="D200" s="669"/>
      <c r="E200" s="672"/>
      <c r="F200" s="1095"/>
      <c r="G200" s="178" t="s">
        <v>206</v>
      </c>
      <c r="H200" s="510"/>
      <c r="I200" s="127" t="s">
        <v>16</v>
      </c>
      <c r="J200" s="152">
        <f t="shared" ref="J200" si="10">+J198</f>
        <v>35</v>
      </c>
      <c r="K200" s="865"/>
      <c r="L200" s="275"/>
      <c r="M200" s="75"/>
      <c r="N200" s="396"/>
      <c r="O200" s="467"/>
      <c r="P200" s="468"/>
    </row>
    <row r="201" spans="1:28" ht="15" customHeight="1" x14ac:dyDescent="0.2">
      <c r="A201" s="415" t="s">
        <v>17</v>
      </c>
      <c r="B201" s="416" t="s">
        <v>19</v>
      </c>
      <c r="C201" s="458" t="s">
        <v>21</v>
      </c>
      <c r="D201" s="661"/>
      <c r="E201" s="661"/>
      <c r="F201" s="1456" t="s">
        <v>89</v>
      </c>
      <c r="G201" s="85"/>
      <c r="H201" s="140">
        <v>6</v>
      </c>
      <c r="I201" s="106" t="s">
        <v>15</v>
      </c>
      <c r="J201" s="765">
        <v>2239</v>
      </c>
      <c r="K201" s="766">
        <v>2182.8000000000002</v>
      </c>
      <c r="L201" s="767">
        <v>2119.9</v>
      </c>
      <c r="M201" s="1100"/>
      <c r="N201" s="419"/>
      <c r="O201" s="461"/>
      <c r="P201" s="462"/>
      <c r="Q201" s="1114"/>
    </row>
    <row r="202" spans="1:28" ht="15" customHeight="1" x14ac:dyDescent="0.2">
      <c r="A202" s="406"/>
      <c r="B202" s="389"/>
      <c r="C202" s="464"/>
      <c r="D202" s="662"/>
      <c r="E202" s="662"/>
      <c r="F202" s="1457"/>
      <c r="G202" s="107"/>
      <c r="H202" s="139"/>
      <c r="I202" s="123" t="s">
        <v>98</v>
      </c>
      <c r="J202" s="198">
        <v>6</v>
      </c>
      <c r="K202" s="164"/>
      <c r="L202" s="769"/>
      <c r="M202" s="1110"/>
      <c r="N202" s="396"/>
      <c r="O202" s="467"/>
      <c r="P202" s="468"/>
      <c r="Q202" s="1114"/>
    </row>
    <row r="203" spans="1:28" ht="15" customHeight="1" x14ac:dyDescent="0.2">
      <c r="A203" s="406"/>
      <c r="B203" s="389"/>
      <c r="C203" s="464"/>
      <c r="D203" s="662"/>
      <c r="E203" s="662"/>
      <c r="F203" s="1170"/>
      <c r="G203" s="107"/>
      <c r="H203" s="139"/>
      <c r="I203" s="948" t="s">
        <v>3</v>
      </c>
      <c r="J203" s="949">
        <v>143</v>
      </c>
      <c r="K203" s="1281">
        <v>127.7</v>
      </c>
      <c r="L203" s="1283"/>
      <c r="M203" s="1182"/>
      <c r="N203" s="396"/>
      <c r="O203" s="467"/>
      <c r="P203" s="468"/>
      <c r="Q203" s="1174"/>
    </row>
    <row r="204" spans="1:28" s="512" customFormat="1" ht="18" customHeight="1" x14ac:dyDescent="0.2">
      <c r="A204" s="406"/>
      <c r="B204" s="389"/>
      <c r="C204" s="475"/>
      <c r="D204" s="1154" t="s">
        <v>14</v>
      </c>
      <c r="E204" s="681"/>
      <c r="F204" s="182" t="s">
        <v>78</v>
      </c>
      <c r="G204" s="174"/>
      <c r="H204" s="139"/>
      <c r="I204" s="14"/>
      <c r="J204" s="282"/>
      <c r="K204" s="1279"/>
      <c r="L204" s="1280"/>
      <c r="M204" s="74" t="s">
        <v>194</v>
      </c>
      <c r="N204" s="213">
        <v>92</v>
      </c>
      <c r="O204" s="55">
        <v>92</v>
      </c>
      <c r="P204" s="259">
        <v>92</v>
      </c>
      <c r="Q204" s="463"/>
      <c r="R204" s="511"/>
      <c r="S204" s="511"/>
      <c r="T204" s="511"/>
      <c r="U204" s="511"/>
      <c r="V204" s="511"/>
      <c r="W204" s="511"/>
      <c r="X204" s="511"/>
      <c r="Y204" s="511"/>
      <c r="Z204" s="511"/>
      <c r="AA204" s="511"/>
      <c r="AB204" s="511"/>
    </row>
    <row r="205" spans="1:28" s="512" customFormat="1" ht="28.5" customHeight="1" x14ac:dyDescent="0.2">
      <c r="A205" s="406"/>
      <c r="B205" s="389"/>
      <c r="C205" s="82"/>
      <c r="D205" s="670" t="s">
        <v>17</v>
      </c>
      <c r="E205" s="670"/>
      <c r="F205" s="1459" t="s">
        <v>85</v>
      </c>
      <c r="G205" s="175"/>
      <c r="H205" s="139"/>
      <c r="I205" s="81"/>
      <c r="J205" s="1234"/>
      <c r="K205" s="1235"/>
      <c r="L205" s="37"/>
      <c r="M205" s="201" t="s">
        <v>195</v>
      </c>
      <c r="N205" s="1085">
        <v>59</v>
      </c>
      <c r="O205" s="6">
        <v>79</v>
      </c>
      <c r="P205" s="613">
        <v>89</v>
      </c>
      <c r="Q205" s="511"/>
      <c r="R205" s="511"/>
      <c r="S205" s="511"/>
      <c r="T205" s="511"/>
      <c r="U205" s="511"/>
      <c r="V205" s="511"/>
      <c r="W205" s="511"/>
      <c r="X205" s="511"/>
      <c r="Y205" s="511"/>
      <c r="Z205" s="511"/>
      <c r="AA205" s="511"/>
      <c r="AB205" s="511"/>
    </row>
    <row r="206" spans="1:28" s="512" customFormat="1" ht="29.25" customHeight="1" x14ac:dyDescent="0.2">
      <c r="A206" s="406"/>
      <c r="B206" s="389"/>
      <c r="C206" s="82"/>
      <c r="D206" s="670"/>
      <c r="E206" s="670"/>
      <c r="F206" s="1468"/>
      <c r="G206" s="174"/>
      <c r="H206" s="139"/>
      <c r="I206" s="1236"/>
      <c r="J206" s="1237"/>
      <c r="K206" s="1238"/>
      <c r="L206" s="1239"/>
      <c r="M206" s="228" t="s">
        <v>196</v>
      </c>
      <c r="N206" s="212">
        <v>20</v>
      </c>
      <c r="O206" s="10">
        <v>10</v>
      </c>
      <c r="P206" s="966"/>
      <c r="Q206" s="511"/>
      <c r="R206" s="511"/>
      <c r="S206" s="511"/>
      <c r="T206" s="511"/>
      <c r="U206" s="511"/>
      <c r="V206" s="511"/>
      <c r="W206" s="511"/>
      <c r="X206" s="511"/>
      <c r="Y206" s="511"/>
      <c r="Z206" s="511"/>
      <c r="AA206" s="511"/>
      <c r="AB206" s="511"/>
    </row>
    <row r="207" spans="1:28" s="3" customFormat="1" ht="42" customHeight="1" x14ac:dyDescent="0.2">
      <c r="A207" s="1127"/>
      <c r="B207" s="1105"/>
      <c r="C207" s="82"/>
      <c r="D207" s="692" t="s">
        <v>19</v>
      </c>
      <c r="E207" s="692"/>
      <c r="F207" s="1107" t="s">
        <v>698</v>
      </c>
      <c r="G207" s="175"/>
      <c r="H207" s="168"/>
      <c r="I207" s="81"/>
      <c r="J207" s="282"/>
      <c r="K207" s="639"/>
      <c r="L207" s="1151"/>
      <c r="M207" s="201" t="s">
        <v>194</v>
      </c>
      <c r="N207" s="229">
        <v>1</v>
      </c>
      <c r="O207" s="241"/>
      <c r="P207" s="1065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s="512" customFormat="1" ht="31.5" customHeight="1" x14ac:dyDescent="0.2">
      <c r="A208" s="406"/>
      <c r="B208" s="385"/>
      <c r="C208" s="82"/>
      <c r="D208" s="670" t="s">
        <v>21</v>
      </c>
      <c r="E208" s="670"/>
      <c r="F208" s="1458" t="s">
        <v>700</v>
      </c>
      <c r="G208" s="175"/>
      <c r="H208" s="139"/>
      <c r="I208" s="81"/>
      <c r="J208" s="282"/>
      <c r="K208" s="1279"/>
      <c r="L208" s="37"/>
      <c r="M208" s="1233" t="s">
        <v>197</v>
      </c>
      <c r="N208" s="223">
        <v>4</v>
      </c>
      <c r="O208" s="602"/>
      <c r="P208" s="472"/>
      <c r="Q208" s="511"/>
      <c r="R208" s="511"/>
      <c r="S208" s="511"/>
      <c r="T208" s="511"/>
      <c r="U208" s="511"/>
      <c r="V208" s="511"/>
      <c r="W208" s="511"/>
      <c r="X208" s="511"/>
      <c r="Y208" s="511"/>
      <c r="Z208" s="511"/>
      <c r="AA208" s="511"/>
      <c r="AB208" s="511"/>
    </row>
    <row r="209" spans="1:28" s="512" customFormat="1" ht="20.25" customHeight="1" x14ac:dyDescent="0.2">
      <c r="A209" s="406"/>
      <c r="B209" s="385"/>
      <c r="C209" s="82"/>
      <c r="D209" s="670"/>
      <c r="E209" s="670"/>
      <c r="F209" s="1459"/>
      <c r="G209" s="175"/>
      <c r="H209" s="139"/>
      <c r="I209" s="81"/>
      <c r="J209" s="282"/>
      <c r="K209" s="1279"/>
      <c r="L209" s="37"/>
      <c r="M209" s="1461" t="s">
        <v>262</v>
      </c>
      <c r="N209" s="928">
        <v>2</v>
      </c>
      <c r="O209" s="929">
        <v>2</v>
      </c>
      <c r="P209" s="293"/>
      <c r="Q209" s="511"/>
      <c r="R209" s="511"/>
      <c r="S209" s="511"/>
      <c r="T209" s="511"/>
      <c r="U209" s="511"/>
      <c r="V209" s="511"/>
      <c r="W209" s="511"/>
      <c r="X209" s="511"/>
      <c r="Y209" s="511"/>
      <c r="Z209" s="511"/>
      <c r="AA209" s="511"/>
      <c r="AB209" s="511"/>
    </row>
    <row r="210" spans="1:28" s="512" customFormat="1" ht="20.25" customHeight="1" x14ac:dyDescent="0.2">
      <c r="A210" s="406"/>
      <c r="B210" s="385"/>
      <c r="C210" s="82"/>
      <c r="D210" s="670"/>
      <c r="E210" s="670"/>
      <c r="F210" s="1459"/>
      <c r="G210" s="175"/>
      <c r="H210" s="139"/>
      <c r="I210" s="81"/>
      <c r="J210" s="282"/>
      <c r="K210" s="1279"/>
      <c r="L210" s="37"/>
      <c r="M210" s="1461"/>
      <c r="N210" s="8"/>
      <c r="O210" s="241"/>
      <c r="P210" s="293"/>
      <c r="Q210" s="511"/>
      <c r="R210" s="511"/>
      <c r="S210" s="511"/>
      <c r="T210" s="511"/>
      <c r="U210" s="511"/>
      <c r="V210" s="511"/>
      <c r="W210" s="511"/>
      <c r="X210" s="511"/>
      <c r="Y210" s="511"/>
      <c r="Z210" s="511"/>
      <c r="AA210" s="511"/>
      <c r="AB210" s="511"/>
    </row>
    <row r="211" spans="1:28" ht="42.75" customHeight="1" x14ac:dyDescent="0.2">
      <c r="A211" s="406"/>
      <c r="B211" s="385"/>
      <c r="C211" s="82"/>
      <c r="D211" s="670"/>
      <c r="E211" s="670"/>
      <c r="F211" s="1468"/>
      <c r="G211" s="174"/>
      <c r="H211" s="139"/>
      <c r="I211" s="614"/>
      <c r="J211" s="256"/>
      <c r="K211" s="1282"/>
      <c r="L211" s="45"/>
      <c r="M211" s="228" t="s">
        <v>631</v>
      </c>
      <c r="N211" s="223">
        <v>2</v>
      </c>
      <c r="O211" s="602">
        <v>2</v>
      </c>
      <c r="P211" s="514"/>
    </row>
    <row r="212" spans="1:28" ht="29.25" customHeight="1" x14ac:dyDescent="0.2">
      <c r="A212" s="406"/>
      <c r="B212" s="389"/>
      <c r="C212" s="82"/>
      <c r="D212" s="693" t="s">
        <v>22</v>
      </c>
      <c r="E212" s="693"/>
      <c r="F212" s="1458" t="s">
        <v>699</v>
      </c>
      <c r="G212" s="175"/>
      <c r="H212" s="911">
        <v>5</v>
      </c>
      <c r="I212" s="948" t="s">
        <v>15</v>
      </c>
      <c r="J212" s="949">
        <v>237.1</v>
      </c>
      <c r="K212" s="1427">
        <v>692.9</v>
      </c>
      <c r="L212" s="1429"/>
      <c r="M212" s="219" t="s">
        <v>263</v>
      </c>
      <c r="N212" s="229">
        <v>30</v>
      </c>
      <c r="O212" s="5">
        <v>100</v>
      </c>
      <c r="P212" s="292"/>
      <c r="Q212" s="463"/>
    </row>
    <row r="213" spans="1:28" ht="16.5" customHeight="1" x14ac:dyDescent="0.2">
      <c r="A213" s="406"/>
      <c r="B213" s="515"/>
      <c r="C213" s="83"/>
      <c r="D213" s="671"/>
      <c r="E213" s="671"/>
      <c r="F213" s="1459"/>
      <c r="G213" s="175"/>
      <c r="H213" s="911">
        <v>6</v>
      </c>
      <c r="I213" s="618" t="s">
        <v>98</v>
      </c>
      <c r="J213" s="143">
        <v>5</v>
      </c>
      <c r="K213" s="946"/>
      <c r="L213" s="609"/>
      <c r="M213" s="1461"/>
      <c r="N213" s="224"/>
      <c r="O213" s="242"/>
      <c r="P213" s="23"/>
    </row>
    <row r="214" spans="1:28" ht="14.25" customHeight="1" thickBot="1" x14ac:dyDescent="0.25">
      <c r="A214" s="406"/>
      <c r="B214" s="515"/>
      <c r="C214" s="83"/>
      <c r="D214" s="671"/>
      <c r="E214" s="671"/>
      <c r="F214" s="1460"/>
      <c r="G214" s="176"/>
      <c r="H214" s="510"/>
      <c r="I214" s="4" t="s">
        <v>16</v>
      </c>
      <c r="J214" s="67">
        <f>SUM(J201:J213)</f>
        <v>2630.1</v>
      </c>
      <c r="K214" s="113">
        <f>SUM(K201:K213)</f>
        <v>3003.4</v>
      </c>
      <c r="L214" s="445">
        <f t="shared" ref="L214" si="11">SUM(L201:L213)</f>
        <v>2119.9</v>
      </c>
      <c r="M214" s="1462"/>
      <c r="N214" s="218"/>
      <c r="O214" s="340"/>
      <c r="P214" s="492"/>
    </row>
    <row r="215" spans="1:28" s="517" customFormat="1" ht="14.25" customHeight="1" thickBot="1" x14ac:dyDescent="0.25">
      <c r="A215" s="516" t="s">
        <v>17</v>
      </c>
      <c r="B215" s="495" t="s">
        <v>21</v>
      </c>
      <c r="C215" s="1463" t="s">
        <v>20</v>
      </c>
      <c r="D215" s="1464"/>
      <c r="E215" s="1464"/>
      <c r="F215" s="1464"/>
      <c r="G215" s="1464"/>
      <c r="H215" s="1464"/>
      <c r="I215" s="1464"/>
      <c r="J215" s="815">
        <f>+J195+J200+J214+J197</f>
        <v>4950.0000000000009</v>
      </c>
      <c r="K215" s="816">
        <f>+K195+K200+K214+K197</f>
        <v>4939.3</v>
      </c>
      <c r="L215" s="852">
        <f>+L195+L200+L214+L197</f>
        <v>4017.8</v>
      </c>
      <c r="M215" s="451"/>
      <c r="N215" s="615"/>
      <c r="O215" s="615"/>
      <c r="P215" s="616"/>
    </row>
    <row r="216" spans="1:28" s="352" customFormat="1" ht="14.25" customHeight="1" thickBot="1" x14ac:dyDescent="0.25">
      <c r="A216" s="516" t="s">
        <v>17</v>
      </c>
      <c r="B216" s="1465" t="s">
        <v>6</v>
      </c>
      <c r="C216" s="1466"/>
      <c r="D216" s="1466"/>
      <c r="E216" s="1466"/>
      <c r="F216" s="1466"/>
      <c r="G216" s="1466"/>
      <c r="H216" s="1466"/>
      <c r="I216" s="1466"/>
      <c r="J216" s="1152">
        <f>J215+J175+J163</f>
        <v>12079.5</v>
      </c>
      <c r="K216" s="874">
        <f>K215+K175+K163</f>
        <v>14442</v>
      </c>
      <c r="L216" s="875">
        <f>L215+L175+L163</f>
        <v>12986.8</v>
      </c>
      <c r="M216" s="454"/>
      <c r="N216" s="348"/>
      <c r="O216" s="348"/>
      <c r="P216" s="349"/>
      <c r="R216" s="355"/>
      <c r="T216" s="355"/>
    </row>
    <row r="217" spans="1:28" s="352" customFormat="1" ht="14.25" customHeight="1" thickBot="1" x14ac:dyDescent="0.25">
      <c r="A217" s="518" t="s">
        <v>5</v>
      </c>
      <c r="B217" s="1467" t="s">
        <v>7</v>
      </c>
      <c r="C217" s="1450"/>
      <c r="D217" s="1450"/>
      <c r="E217" s="1450"/>
      <c r="F217" s="1450"/>
      <c r="G217" s="1450"/>
      <c r="H217" s="1450"/>
      <c r="I217" s="1450"/>
      <c r="J217" s="1153">
        <f>J216+J100</f>
        <v>91184.099999999991</v>
      </c>
      <c r="K217" s="878">
        <f>K216+K100</f>
        <v>94042.699999999983</v>
      </c>
      <c r="L217" s="879">
        <f>L216+L100</f>
        <v>92171.199999999997</v>
      </c>
      <c r="M217" s="519"/>
      <c r="N217" s="520"/>
      <c r="O217" s="520"/>
      <c r="P217" s="521"/>
    </row>
    <row r="218" spans="1:28" s="352" customFormat="1" ht="23.25" customHeight="1" thickBot="1" x14ac:dyDescent="0.25">
      <c r="A218" s="1489" t="s">
        <v>0</v>
      </c>
      <c r="B218" s="1489"/>
      <c r="C218" s="1489"/>
      <c r="D218" s="1489"/>
      <c r="E218" s="1489"/>
      <c r="F218" s="1489"/>
      <c r="G218" s="1489"/>
      <c r="H218" s="1489"/>
      <c r="I218" s="1489"/>
      <c r="J218" s="1489"/>
      <c r="K218" s="1489"/>
      <c r="L218" s="1489"/>
      <c r="M218" s="1240"/>
      <c r="N218" s="1240"/>
      <c r="O218" s="1240"/>
      <c r="P218" s="1240"/>
    </row>
    <row r="219" spans="1:28" s="352" customFormat="1" ht="59.25" customHeight="1" thickBot="1" x14ac:dyDescent="0.25">
      <c r="A219" s="1475" t="s">
        <v>1</v>
      </c>
      <c r="B219" s="1476"/>
      <c r="C219" s="1476"/>
      <c r="D219" s="1476"/>
      <c r="E219" s="1476"/>
      <c r="F219" s="1476"/>
      <c r="G219" s="1476"/>
      <c r="H219" s="1476"/>
      <c r="I219" s="1477"/>
      <c r="J219" s="337" t="s">
        <v>703</v>
      </c>
      <c r="K219" s="651" t="s">
        <v>113</v>
      </c>
      <c r="L219" s="649" t="s">
        <v>265</v>
      </c>
      <c r="M219" s="90"/>
      <c r="N219" s="350"/>
      <c r="O219" s="350"/>
      <c r="P219" s="350"/>
      <c r="S219" s="355"/>
    </row>
    <row r="220" spans="1:28" s="352" customFormat="1" ht="13.5" customHeight="1" x14ac:dyDescent="0.2">
      <c r="A220" s="1478" t="s">
        <v>24</v>
      </c>
      <c r="B220" s="1479"/>
      <c r="C220" s="1479"/>
      <c r="D220" s="1479"/>
      <c r="E220" s="1479"/>
      <c r="F220" s="1479"/>
      <c r="G220" s="1479"/>
      <c r="H220" s="1479"/>
      <c r="I220" s="1480"/>
      <c r="J220" s="648">
        <f>SUM(J221:J227)</f>
        <v>90527.900000000009</v>
      </c>
      <c r="K220" s="652">
        <f>SUM(K221:K227)</f>
        <v>93404.900000000009</v>
      </c>
      <c r="L220" s="650">
        <f>SUM(L221:L227)</f>
        <v>92171.199999999997</v>
      </c>
      <c r="M220" s="90"/>
      <c r="N220" s="350"/>
      <c r="O220" s="350"/>
      <c r="P220" s="350"/>
    </row>
    <row r="221" spans="1:28" s="352" customFormat="1" ht="14.25" customHeight="1" x14ac:dyDescent="0.2">
      <c r="A221" s="1469" t="s">
        <v>27</v>
      </c>
      <c r="B221" s="1470"/>
      <c r="C221" s="1470"/>
      <c r="D221" s="1470"/>
      <c r="E221" s="1470"/>
      <c r="F221" s="1470"/>
      <c r="G221" s="1470"/>
      <c r="H221" s="1470"/>
      <c r="I221" s="1471"/>
      <c r="J221" s="97">
        <f>SUMIF(I13:I213,"sb",J13:J213)</f>
        <v>38914.100000000013</v>
      </c>
      <c r="K221" s="119">
        <f>SUMIF(I13:I213,"sb",K13:K213)</f>
        <v>41997.30000000001</v>
      </c>
      <c r="L221" s="131">
        <f>SUMIF(I13:I213,"sb",L13:L213)</f>
        <v>40041.599999999999</v>
      </c>
      <c r="M221" s="165"/>
      <c r="N221" s="350"/>
      <c r="O221" s="350"/>
      <c r="P221" s="350"/>
    </row>
    <row r="222" spans="1:28" s="352" customFormat="1" ht="18" customHeight="1" x14ac:dyDescent="0.2">
      <c r="A222" s="1469" t="s">
        <v>99</v>
      </c>
      <c r="B222" s="1470"/>
      <c r="C222" s="1470"/>
      <c r="D222" s="1470"/>
      <c r="E222" s="1470"/>
      <c r="F222" s="1470"/>
      <c r="G222" s="1470"/>
      <c r="H222" s="1470"/>
      <c r="I222" s="1471"/>
      <c r="J222" s="198">
        <f>SUMIF(I13:I213,"sb(l)",J13:J213)</f>
        <v>603.69999999999993</v>
      </c>
      <c r="K222" s="164">
        <f>SUMIF(I13:I213,"sb(l)",K13:K213)</f>
        <v>0</v>
      </c>
      <c r="L222" s="769">
        <f>SUMIF(I13:I213,"sb(l)",L13:L213)</f>
        <v>0</v>
      </c>
      <c r="M222" s="89"/>
      <c r="N222" s="350"/>
      <c r="O222" s="350"/>
      <c r="P222" s="350"/>
    </row>
    <row r="223" spans="1:28" s="352" customFormat="1" ht="15.75" customHeight="1" x14ac:dyDescent="0.2">
      <c r="A223" s="1469" t="s">
        <v>32</v>
      </c>
      <c r="B223" s="1470"/>
      <c r="C223" s="1470"/>
      <c r="D223" s="1470"/>
      <c r="E223" s="1470"/>
      <c r="F223" s="1470"/>
      <c r="G223" s="1470"/>
      <c r="H223" s="1470"/>
      <c r="I223" s="1471"/>
      <c r="J223" s="97">
        <f>SUMIF(I13:I213,"sb(sp)",J13:J213)</f>
        <v>5544.9</v>
      </c>
      <c r="K223" s="119">
        <f>SUMIF(I13:I213,"sb(sp)",K13:K213)</f>
        <v>5544.9</v>
      </c>
      <c r="L223" s="131">
        <f>SUMIF(I13:I213,"sb(sp)",L13:L213)</f>
        <v>5544.9</v>
      </c>
      <c r="M223" s="89"/>
      <c r="N223" s="350"/>
      <c r="O223" s="350"/>
      <c r="P223" s="350"/>
    </row>
    <row r="224" spans="1:28" s="352" customFormat="1" ht="15.75" customHeight="1" x14ac:dyDescent="0.2">
      <c r="A224" s="1469" t="s">
        <v>215</v>
      </c>
      <c r="B224" s="1470"/>
      <c r="C224" s="1470"/>
      <c r="D224" s="1470"/>
      <c r="E224" s="1470"/>
      <c r="F224" s="1470"/>
      <c r="G224" s="1470"/>
      <c r="H224" s="1470"/>
      <c r="I224" s="1471"/>
      <c r="J224" s="97">
        <f>SUMIF(I13:I213,"sb(p)",J13:J213)</f>
        <v>2900</v>
      </c>
      <c r="K224" s="119">
        <f>SUMIF(I13:I213,"sb(p)",K13:K213)</f>
        <v>2986.5</v>
      </c>
      <c r="L224" s="131">
        <f>SUMIF(I13:I213,"sb(p)",L13:L213)</f>
        <v>4900</v>
      </c>
      <c r="M224" s="89"/>
      <c r="N224" s="350"/>
      <c r="O224" s="350"/>
      <c r="P224" s="350"/>
    </row>
    <row r="225" spans="1:23" s="352" customFormat="1" ht="15.75" customHeight="1" x14ac:dyDescent="0.2">
      <c r="A225" s="1469" t="s">
        <v>28</v>
      </c>
      <c r="B225" s="1470"/>
      <c r="C225" s="1470"/>
      <c r="D225" s="1470"/>
      <c r="E225" s="1470"/>
      <c r="F225" s="1470"/>
      <c r="G225" s="1470"/>
      <c r="H225" s="1470"/>
      <c r="I225" s="1471"/>
      <c r="J225" s="98">
        <f>SUMIF(I13:I213,"sb(vb)",J13:J213)</f>
        <v>40730.400000000001</v>
      </c>
      <c r="K225" s="120">
        <f>SUMIF(I13:I213,"sb(vb)",K13:K213)</f>
        <v>40920.699999999997</v>
      </c>
      <c r="L225" s="156">
        <f>SUMIF(I13:I213,"sb(vb)",L13:L213)</f>
        <v>41031.5</v>
      </c>
      <c r="M225" s="89"/>
      <c r="N225" s="350"/>
      <c r="O225" s="350"/>
      <c r="P225" s="350"/>
      <c r="T225" s="355"/>
    </row>
    <row r="226" spans="1:23" ht="30" customHeight="1" x14ac:dyDescent="0.2">
      <c r="A226" s="1469" t="s">
        <v>199</v>
      </c>
      <c r="B226" s="1470"/>
      <c r="C226" s="1470"/>
      <c r="D226" s="1470"/>
      <c r="E226" s="1470"/>
      <c r="F226" s="1470"/>
      <c r="G226" s="1470"/>
      <c r="H226" s="1470"/>
      <c r="I226" s="1471"/>
      <c r="J226" s="205">
        <f>SUMIF(I13:I214,"sb(esa)",J13:J214)</f>
        <v>43.3</v>
      </c>
      <c r="K226" s="248">
        <f>SUMIF(I13:I214,"sb(esa)",K13:K214)</f>
        <v>7.7</v>
      </c>
      <c r="L226" s="882">
        <f>SUMIF(I13:I214,"sb(esa)",L13:L214)</f>
        <v>0</v>
      </c>
      <c r="M226" s="89"/>
      <c r="N226" s="350"/>
      <c r="O226" s="350"/>
      <c r="P226" s="350"/>
      <c r="Q226" s="352"/>
      <c r="R226" s="352"/>
      <c r="S226" s="352"/>
      <c r="T226" s="352"/>
      <c r="U226" s="352"/>
      <c r="V226" s="352"/>
      <c r="W226" s="352"/>
    </row>
    <row r="227" spans="1:23" ht="28.5" customHeight="1" thickBot="1" x14ac:dyDescent="0.25">
      <c r="A227" s="1472" t="s">
        <v>702</v>
      </c>
      <c r="B227" s="1473"/>
      <c r="C227" s="1473"/>
      <c r="D227" s="1473"/>
      <c r="E227" s="1473"/>
      <c r="F227" s="1473"/>
      <c r="G227" s="1473"/>
      <c r="H227" s="1473"/>
      <c r="I227" s="1474"/>
      <c r="J227" s="100">
        <f>SUMIF(I13:I214,"sb(es)",J13:J214)</f>
        <v>1791.5000000000002</v>
      </c>
      <c r="K227" s="121">
        <f>SUMIF(I13:I214,"sb(es)",K13:K214)</f>
        <v>1947.8</v>
      </c>
      <c r="L227" s="158">
        <f>SUMIF(I13:I214,"sb(es)",L13:L214)</f>
        <v>653.20000000000005</v>
      </c>
      <c r="M227" s="89"/>
      <c r="N227" s="350"/>
      <c r="O227" s="350"/>
      <c r="P227" s="350"/>
      <c r="Q227" s="352"/>
      <c r="R227" s="352"/>
      <c r="S227" s="352"/>
      <c r="T227" s="352"/>
      <c r="U227" s="352"/>
      <c r="V227" s="352"/>
      <c r="W227" s="352"/>
    </row>
    <row r="228" spans="1:23" ht="17.25" customHeight="1" thickBot="1" x14ac:dyDescent="0.25">
      <c r="A228" s="1449" t="s">
        <v>25</v>
      </c>
      <c r="B228" s="1450"/>
      <c r="C228" s="1450"/>
      <c r="D228" s="1450"/>
      <c r="E228" s="1450"/>
      <c r="F228" s="1450"/>
      <c r="G228" s="1450"/>
      <c r="H228" s="1450"/>
      <c r="I228" s="1451"/>
      <c r="J228" s="236">
        <f>SUM(J229:J230)</f>
        <v>656.2</v>
      </c>
      <c r="K228" s="237">
        <f>SUM(K229:K230)</f>
        <v>637.79999999999995</v>
      </c>
      <c r="L228" s="885">
        <f>SUM(L229:L229)</f>
        <v>0</v>
      </c>
      <c r="M228" s="90"/>
      <c r="N228" s="350"/>
      <c r="O228" s="350"/>
      <c r="P228" s="350"/>
      <c r="Q228" s="352"/>
      <c r="R228" s="352"/>
      <c r="S228" s="352"/>
      <c r="T228" s="352"/>
      <c r="V228" s="352"/>
      <c r="W228" s="352"/>
    </row>
    <row r="229" spans="1:23" ht="15" customHeight="1" x14ac:dyDescent="0.2">
      <c r="A229" s="1442" t="s">
        <v>105</v>
      </c>
      <c r="B229" s="1443"/>
      <c r="C229" s="1443"/>
      <c r="D229" s="1443"/>
      <c r="E229" s="1443"/>
      <c r="F229" s="1443"/>
      <c r="G229" s="1443"/>
      <c r="H229" s="1443"/>
      <c r="I229" s="1444"/>
      <c r="J229" s="99">
        <f>SUMIF(I13:I213,"lrvb",J13:J213)</f>
        <v>146.80000000000001</v>
      </c>
      <c r="K229" s="134">
        <f>SUMIF(I13:I213,"lrvb",K13:K213)</f>
        <v>128.4</v>
      </c>
      <c r="L229" s="157">
        <f>SUMIF(I13:I213,"lrvb",L13:L213)</f>
        <v>0</v>
      </c>
      <c r="M229" s="89"/>
      <c r="N229" s="350"/>
      <c r="O229" s="350"/>
      <c r="P229" s="350"/>
    </row>
    <row r="230" spans="1:23" ht="15" customHeight="1" thickBot="1" x14ac:dyDescent="0.25">
      <c r="A230" s="1594" t="s">
        <v>638</v>
      </c>
      <c r="B230" s="1595"/>
      <c r="C230" s="1595"/>
      <c r="D230" s="1595"/>
      <c r="E230" s="1595"/>
      <c r="F230" s="1595"/>
      <c r="G230" s="1595"/>
      <c r="H230" s="1595"/>
      <c r="I230" s="1596"/>
      <c r="J230" s="99">
        <f>SUMIF(I14:I214,"es",J14:J214)</f>
        <v>509.4</v>
      </c>
      <c r="K230" s="1292">
        <f>SUMIF(I14:I214,"es",K14:K214)</f>
        <v>509.4</v>
      </c>
      <c r="L230" s="1293"/>
      <c r="M230" s="89"/>
      <c r="N230" s="350"/>
      <c r="O230" s="350"/>
      <c r="P230" s="350"/>
    </row>
    <row r="231" spans="1:23" ht="16.5" customHeight="1" thickBot="1" x14ac:dyDescent="0.25">
      <c r="A231" s="1445" t="s">
        <v>26</v>
      </c>
      <c r="B231" s="1446"/>
      <c r="C231" s="1446"/>
      <c r="D231" s="1446"/>
      <c r="E231" s="1446"/>
      <c r="F231" s="1446"/>
      <c r="G231" s="1446"/>
      <c r="H231" s="1446"/>
      <c r="I231" s="1447"/>
      <c r="J231" s="101">
        <f>J228+J220</f>
        <v>91184.1</v>
      </c>
      <c r="K231" s="122">
        <f>K228+K220</f>
        <v>94042.700000000012</v>
      </c>
      <c r="L231" s="159">
        <f>L228+L220</f>
        <v>92171.199999999997</v>
      </c>
      <c r="M231" s="90"/>
    </row>
    <row r="233" spans="1:23" ht="22.5" customHeight="1" x14ac:dyDescent="0.2">
      <c r="A233" s="1448" t="s">
        <v>216</v>
      </c>
      <c r="B233" s="1448"/>
      <c r="C233" s="1448"/>
      <c r="D233" s="1448"/>
      <c r="E233" s="1448"/>
      <c r="F233" s="1448"/>
      <c r="G233" s="1448"/>
      <c r="H233" s="1448"/>
      <c r="I233" s="1448"/>
      <c r="J233" s="1448"/>
      <c r="K233" s="1448"/>
      <c r="L233" s="1448"/>
      <c r="M233" s="1448"/>
      <c r="N233" s="1448"/>
      <c r="O233" s="1448"/>
      <c r="P233" s="1448"/>
    </row>
    <row r="234" spans="1:23" x14ac:dyDescent="0.2">
      <c r="F234" s="355"/>
      <c r="G234" s="1114"/>
      <c r="H234" s="1114"/>
      <c r="I234" s="465"/>
      <c r="J234" s="513"/>
      <c r="K234" s="513"/>
      <c r="L234" s="513"/>
    </row>
    <row r="235" spans="1:23" x14ac:dyDescent="0.2">
      <c r="F235" s="355"/>
      <c r="G235" s="1114"/>
      <c r="H235" s="1114"/>
      <c r="I235" s="465"/>
      <c r="J235" s="513"/>
      <c r="K235" s="513"/>
      <c r="L235" s="513"/>
    </row>
    <row r="236" spans="1:23" x14ac:dyDescent="0.2">
      <c r="F236" s="355"/>
      <c r="G236" s="1114"/>
      <c r="H236" s="1114"/>
      <c r="I236" s="465"/>
      <c r="J236" s="513"/>
      <c r="K236" s="513"/>
      <c r="L236" s="513"/>
    </row>
    <row r="237" spans="1:23" x14ac:dyDescent="0.2">
      <c r="F237" s="355"/>
      <c r="G237" s="1114"/>
      <c r="H237" s="1114"/>
      <c r="I237" s="465"/>
      <c r="J237" s="513"/>
      <c r="K237" s="513"/>
      <c r="L237" s="513"/>
    </row>
    <row r="238" spans="1:23" x14ac:dyDescent="0.2">
      <c r="F238" s="355"/>
      <c r="G238" s="1114"/>
      <c r="H238" s="1114"/>
      <c r="I238" s="465"/>
      <c r="J238" s="513"/>
      <c r="K238" s="513"/>
      <c r="L238" s="513"/>
    </row>
    <row r="239" spans="1:23" x14ac:dyDescent="0.2">
      <c r="F239" s="355"/>
      <c r="G239" s="1114"/>
      <c r="H239" s="1114"/>
      <c r="I239" s="465"/>
      <c r="J239" s="513"/>
      <c r="K239" s="513"/>
      <c r="L239" s="513"/>
    </row>
    <row r="240" spans="1:23" x14ac:dyDescent="0.2">
      <c r="F240" s="355"/>
      <c r="G240" s="1114"/>
      <c r="H240" s="1114"/>
      <c r="I240" s="465"/>
      <c r="J240" s="513"/>
      <c r="K240" s="513"/>
      <c r="L240" s="513"/>
    </row>
    <row r="241" spans="1:13" x14ac:dyDescent="0.2">
      <c r="F241" s="355"/>
      <c r="G241" s="1114"/>
      <c r="H241" s="1114"/>
      <c r="I241" s="465"/>
      <c r="J241" s="513"/>
      <c r="K241" s="513"/>
      <c r="L241" s="513"/>
    </row>
    <row r="242" spans="1:13" x14ac:dyDescent="0.2">
      <c r="F242" s="355"/>
      <c r="G242" s="1114"/>
      <c r="H242" s="1114"/>
      <c r="I242" s="465"/>
      <c r="J242" s="513"/>
      <c r="K242" s="513"/>
      <c r="L242" s="513"/>
    </row>
    <row r="243" spans="1:13" x14ac:dyDescent="0.2">
      <c r="A243" s="476"/>
      <c r="B243" s="476"/>
      <c r="C243" s="476"/>
      <c r="D243" s="663"/>
      <c r="E243" s="686"/>
      <c r="F243" s="355"/>
      <c r="G243" s="1114"/>
      <c r="H243" s="1114"/>
      <c r="I243" s="465"/>
      <c r="J243" s="513"/>
      <c r="K243" s="513"/>
      <c r="L243" s="513"/>
      <c r="M243" s="355"/>
    </row>
    <row r="244" spans="1:13" x14ac:dyDescent="0.2">
      <c r="A244" s="476"/>
      <c r="B244" s="476"/>
      <c r="C244" s="476"/>
      <c r="D244" s="663"/>
      <c r="E244" s="686"/>
      <c r="F244" s="355"/>
      <c r="G244" s="1114"/>
      <c r="H244" s="1114"/>
      <c r="I244" s="465"/>
      <c r="J244" s="513"/>
      <c r="K244" s="513"/>
      <c r="L244" s="513"/>
      <c r="M244" s="355"/>
    </row>
    <row r="245" spans="1:13" x14ac:dyDescent="0.2">
      <c r="A245" s="476"/>
      <c r="B245" s="476"/>
      <c r="C245" s="476"/>
      <c r="D245" s="663"/>
      <c r="E245" s="686"/>
      <c r="F245" s="355"/>
      <c r="G245" s="1114"/>
      <c r="H245" s="1114"/>
      <c r="I245" s="465"/>
      <c r="J245" s="513"/>
      <c r="K245" s="513"/>
      <c r="L245" s="513"/>
      <c r="M245" s="355"/>
    </row>
    <row r="246" spans="1:13" x14ac:dyDescent="0.2">
      <c r="A246" s="476"/>
      <c r="B246" s="476"/>
      <c r="C246" s="476"/>
      <c r="D246" s="663"/>
      <c r="E246" s="686"/>
      <c r="F246" s="355"/>
      <c r="G246" s="1114"/>
      <c r="H246" s="1114"/>
      <c r="I246" s="465"/>
      <c r="J246" s="513"/>
      <c r="K246" s="513"/>
      <c r="L246" s="513"/>
      <c r="M246" s="355"/>
    </row>
    <row r="247" spans="1:13" x14ac:dyDescent="0.2">
      <c r="A247" s="476"/>
      <c r="B247" s="476"/>
      <c r="C247" s="476"/>
      <c r="D247" s="663"/>
      <c r="E247" s="686"/>
      <c r="F247" s="355"/>
      <c r="G247" s="1114"/>
      <c r="H247" s="1114"/>
      <c r="I247" s="465"/>
      <c r="J247" s="513"/>
      <c r="K247" s="513"/>
      <c r="L247" s="513"/>
      <c r="M247" s="355"/>
    </row>
    <row r="248" spans="1:13" x14ac:dyDescent="0.2">
      <c r="A248" s="476"/>
      <c r="B248" s="476"/>
      <c r="C248" s="476"/>
      <c r="D248" s="663"/>
      <c r="E248" s="686"/>
      <c r="F248" s="355"/>
      <c r="G248" s="1114"/>
      <c r="H248" s="1114"/>
      <c r="I248" s="465"/>
      <c r="J248" s="513"/>
      <c r="K248" s="513"/>
      <c r="L248" s="513"/>
      <c r="M248" s="355"/>
    </row>
    <row r="249" spans="1:13" x14ac:dyDescent="0.2">
      <c r="A249" s="476"/>
      <c r="B249" s="476"/>
      <c r="C249" s="476"/>
      <c r="D249" s="663"/>
      <c r="E249" s="686"/>
      <c r="F249" s="355"/>
      <c r="G249" s="1114"/>
      <c r="H249" s="1114"/>
      <c r="I249" s="465"/>
      <c r="J249" s="513"/>
      <c r="K249" s="513"/>
      <c r="L249" s="513"/>
      <c r="M249" s="355"/>
    </row>
    <row r="250" spans="1:13" x14ac:dyDescent="0.2">
      <c r="A250" s="476"/>
      <c r="B250" s="476"/>
      <c r="C250" s="476"/>
      <c r="D250" s="663"/>
      <c r="E250" s="686"/>
      <c r="F250" s="355"/>
      <c r="G250" s="1114"/>
      <c r="H250" s="1114"/>
      <c r="I250" s="465"/>
      <c r="J250" s="513"/>
      <c r="K250" s="513"/>
      <c r="L250" s="513"/>
      <c r="M250" s="355"/>
    </row>
    <row r="251" spans="1:13" x14ac:dyDescent="0.2">
      <c r="A251" s="476"/>
      <c r="B251" s="476"/>
      <c r="C251" s="476"/>
      <c r="D251" s="663"/>
      <c r="E251" s="686"/>
      <c r="F251" s="355"/>
      <c r="G251" s="1114"/>
      <c r="H251" s="1114"/>
      <c r="I251" s="465"/>
      <c r="J251" s="513"/>
      <c r="K251" s="513"/>
      <c r="L251" s="513"/>
      <c r="M251" s="355"/>
    </row>
    <row r="252" spans="1:13" x14ac:dyDescent="0.2">
      <c r="A252" s="476"/>
      <c r="B252" s="476"/>
      <c r="C252" s="476"/>
      <c r="D252" s="663"/>
      <c r="E252" s="686"/>
      <c r="F252" s="355"/>
      <c r="G252" s="1114"/>
      <c r="H252" s="1114"/>
      <c r="I252" s="465"/>
      <c r="J252" s="513"/>
      <c r="K252" s="513"/>
      <c r="L252" s="513"/>
      <c r="M252" s="355"/>
    </row>
    <row r="253" spans="1:13" x14ac:dyDescent="0.2">
      <c r="A253" s="476"/>
      <c r="B253" s="476"/>
      <c r="C253" s="476"/>
      <c r="D253" s="663"/>
      <c r="E253" s="686"/>
      <c r="F253" s="355"/>
      <c r="G253" s="1114"/>
      <c r="H253" s="1114"/>
      <c r="I253" s="465"/>
      <c r="J253" s="513"/>
      <c r="K253" s="513"/>
      <c r="L253" s="513"/>
      <c r="M253" s="355"/>
    </row>
    <row r="254" spans="1:13" x14ac:dyDescent="0.2">
      <c r="A254" s="476"/>
      <c r="B254" s="476"/>
      <c r="C254" s="476"/>
      <c r="D254" s="663"/>
      <c r="E254" s="686"/>
      <c r="F254" s="355"/>
      <c r="G254" s="1114"/>
      <c r="H254" s="1114"/>
      <c r="I254" s="465"/>
      <c r="J254" s="513"/>
      <c r="K254" s="513"/>
      <c r="L254" s="513"/>
      <c r="M254" s="355"/>
    </row>
    <row r="255" spans="1:13" x14ac:dyDescent="0.2">
      <c r="A255" s="476"/>
      <c r="B255" s="476"/>
      <c r="C255" s="476"/>
      <c r="D255" s="663"/>
      <c r="E255" s="686"/>
      <c r="F255" s="355"/>
      <c r="G255" s="1114"/>
      <c r="H255" s="1114"/>
      <c r="I255" s="465"/>
      <c r="J255" s="513"/>
      <c r="K255" s="513"/>
      <c r="L255" s="513"/>
      <c r="M255" s="355"/>
    </row>
  </sheetData>
  <mergeCells count="151">
    <mergeCell ref="A230:I230"/>
    <mergeCell ref="M1:P1"/>
    <mergeCell ref="A2:P2"/>
    <mergeCell ref="A3:P3"/>
    <mergeCell ref="A4:P4"/>
    <mergeCell ref="O5:P5"/>
    <mergeCell ref="A6:A8"/>
    <mergeCell ref="B6:B8"/>
    <mergeCell ref="C6:C8"/>
    <mergeCell ref="D6:D8"/>
    <mergeCell ref="E6:E8"/>
    <mergeCell ref="J6:J8"/>
    <mergeCell ref="K6:K8"/>
    <mergeCell ref="L6:L8"/>
    <mergeCell ref="M6:P6"/>
    <mergeCell ref="N7:P7"/>
    <mergeCell ref="M7:M8"/>
    <mergeCell ref="F6:F8"/>
    <mergeCell ref="G6:G8"/>
    <mergeCell ref="H6:H8"/>
    <mergeCell ref="I6:I8"/>
    <mergeCell ref="A9:P9"/>
    <mergeCell ref="F46:F48"/>
    <mergeCell ref="F49:F50"/>
    <mergeCell ref="R38:R39"/>
    <mergeCell ref="S38:S39"/>
    <mergeCell ref="F44:F45"/>
    <mergeCell ref="A10:P10"/>
    <mergeCell ref="B11:P11"/>
    <mergeCell ref="C12:P12"/>
    <mergeCell ref="F19:F22"/>
    <mergeCell ref="F23:F25"/>
    <mergeCell ref="F26:F28"/>
    <mergeCell ref="F29:F31"/>
    <mergeCell ref="F33:F34"/>
    <mergeCell ref="F35:F36"/>
    <mergeCell ref="M35:M36"/>
    <mergeCell ref="F37:F43"/>
    <mergeCell ref="M44:M45"/>
    <mergeCell ref="F54:F55"/>
    <mergeCell ref="F56:F58"/>
    <mergeCell ref="F63:F64"/>
    <mergeCell ref="F66:F67"/>
    <mergeCell ref="G66:G67"/>
    <mergeCell ref="F76:F77"/>
    <mergeCell ref="F13:F14"/>
    <mergeCell ref="G13:G14"/>
    <mergeCell ref="G79:I79"/>
    <mergeCell ref="M91:M92"/>
    <mergeCell ref="F93:F94"/>
    <mergeCell ref="F97:F98"/>
    <mergeCell ref="M93:M94"/>
    <mergeCell ref="F78:F79"/>
    <mergeCell ref="F90:F92"/>
    <mergeCell ref="M88:M89"/>
    <mergeCell ref="A103:A105"/>
    <mergeCell ref="B103:B105"/>
    <mergeCell ref="C103:C105"/>
    <mergeCell ref="F103:F105"/>
    <mergeCell ref="G103:G105"/>
    <mergeCell ref="M103:M105"/>
    <mergeCell ref="F95:F96"/>
    <mergeCell ref="C99:I99"/>
    <mergeCell ref="B100:I100"/>
    <mergeCell ref="B101:P101"/>
    <mergeCell ref="C102:P102"/>
    <mergeCell ref="F88:F89"/>
    <mergeCell ref="F84:F85"/>
    <mergeCell ref="M111:M112"/>
    <mergeCell ref="M113:M114"/>
    <mergeCell ref="F115:F116"/>
    <mergeCell ref="M115:M116"/>
    <mergeCell ref="F106:F108"/>
    <mergeCell ref="F134:F135"/>
    <mergeCell ref="F111:F114"/>
    <mergeCell ref="F127:F129"/>
    <mergeCell ref="F121:F122"/>
    <mergeCell ref="F123:F124"/>
    <mergeCell ref="F118:F119"/>
    <mergeCell ref="M118:M119"/>
    <mergeCell ref="F125:F126"/>
    <mergeCell ref="M125:M126"/>
    <mergeCell ref="M142:M143"/>
    <mergeCell ref="G145:I145"/>
    <mergeCell ref="T145:T146"/>
    <mergeCell ref="F146:F147"/>
    <mergeCell ref="F130:F132"/>
    <mergeCell ref="F136:F138"/>
    <mergeCell ref="M136:M137"/>
    <mergeCell ref="F140:F141"/>
    <mergeCell ref="F142:F144"/>
    <mergeCell ref="M144:M145"/>
    <mergeCell ref="T154:T155"/>
    <mergeCell ref="F156:F157"/>
    <mergeCell ref="F159:F160"/>
    <mergeCell ref="I159:I160"/>
    <mergeCell ref="J159:J160"/>
    <mergeCell ref="K159:K160"/>
    <mergeCell ref="L159:L160"/>
    <mergeCell ref="M161:M162"/>
    <mergeCell ref="F150:F151"/>
    <mergeCell ref="G154:I154"/>
    <mergeCell ref="M152:M154"/>
    <mergeCell ref="F152:F154"/>
    <mergeCell ref="A223:I223"/>
    <mergeCell ref="A196:A197"/>
    <mergeCell ref="B196:B197"/>
    <mergeCell ref="G196:G197"/>
    <mergeCell ref="H196:H197"/>
    <mergeCell ref="A218:L218"/>
    <mergeCell ref="F168:F169"/>
    <mergeCell ref="G162:I162"/>
    <mergeCell ref="C163:I163"/>
    <mergeCell ref="C164:P164"/>
    <mergeCell ref="F165:F166"/>
    <mergeCell ref="F161:F162"/>
    <mergeCell ref="C175:I175"/>
    <mergeCell ref="C176:P176"/>
    <mergeCell ref="F177:F179"/>
    <mergeCell ref="F173:F174"/>
    <mergeCell ref="F196:F197"/>
    <mergeCell ref="M196:M197"/>
    <mergeCell ref="M186:M187"/>
    <mergeCell ref="F192:F193"/>
    <mergeCell ref="G192:G193"/>
    <mergeCell ref="F194:F195"/>
    <mergeCell ref="F208:F211"/>
    <mergeCell ref="M49:M50"/>
    <mergeCell ref="Q169:R173"/>
    <mergeCell ref="A229:I229"/>
    <mergeCell ref="A231:I231"/>
    <mergeCell ref="A233:P233"/>
    <mergeCell ref="A228:I228"/>
    <mergeCell ref="F198:F199"/>
    <mergeCell ref="G198:G199"/>
    <mergeCell ref="F201:F202"/>
    <mergeCell ref="F212:F214"/>
    <mergeCell ref="M213:M214"/>
    <mergeCell ref="C215:I215"/>
    <mergeCell ref="B216:I216"/>
    <mergeCell ref="B217:I217"/>
    <mergeCell ref="F205:F206"/>
    <mergeCell ref="M209:M210"/>
    <mergeCell ref="A224:I224"/>
    <mergeCell ref="A225:I225"/>
    <mergeCell ref="A226:I226"/>
    <mergeCell ref="A227:I227"/>
    <mergeCell ref="A219:I219"/>
    <mergeCell ref="A220:I220"/>
    <mergeCell ref="A221:I221"/>
    <mergeCell ref="A222:I222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2" orientation="portrait" r:id="rId1"/>
  <rowBreaks count="5" manualBreakCount="5">
    <brk id="52" max="15" man="1"/>
    <brk id="89" max="15" man="1"/>
    <brk id="135" max="15" man="1"/>
    <brk id="182" max="15" man="1"/>
    <brk id="217" max="15" man="1"/>
  </rowBreaks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92"/>
  <sheetViews>
    <sheetView zoomScaleNormal="100" zoomScaleSheetLayoutView="50" workbookViewId="0"/>
  </sheetViews>
  <sheetFormatPr defaultRowHeight="12.75" x14ac:dyDescent="0.2"/>
  <cols>
    <col min="1" max="3" width="2.7109375" style="351" customWidth="1"/>
    <col min="4" max="4" width="2.7109375" style="653" customWidth="1"/>
    <col min="5" max="5" width="2.7109375" style="682" customWidth="1"/>
    <col min="6" max="6" width="32.28515625" style="352" customWidth="1"/>
    <col min="7" max="8" width="3" style="350" customWidth="1"/>
    <col min="9" max="9" width="12.85546875" style="353" customWidth="1"/>
    <col min="10" max="10" width="7.42578125" style="353" customWidth="1"/>
    <col min="11" max="11" width="9.42578125" style="354" customWidth="1"/>
    <col min="12" max="14" width="8.85546875" style="354" customWidth="1"/>
    <col min="15" max="15" width="23.5703125" style="352" customWidth="1"/>
    <col min="16" max="16" width="7" style="350" customWidth="1"/>
    <col min="17" max="19" width="6.42578125" style="1356" customWidth="1"/>
    <col min="20" max="20" width="11.140625" style="355" customWidth="1"/>
    <col min="21" max="16384" width="9.140625" style="355"/>
  </cols>
  <sheetData>
    <row r="1" spans="1:22" ht="28.5" customHeight="1" x14ac:dyDescent="0.2">
      <c r="O1" s="1669" t="s">
        <v>266</v>
      </c>
      <c r="P1" s="1669"/>
      <c r="Q1" s="1669"/>
      <c r="R1" s="1669"/>
      <c r="S1" s="1669"/>
    </row>
    <row r="2" spans="1:22" s="356" customFormat="1" ht="15.75" x14ac:dyDescent="0.2">
      <c r="A2" s="1598" t="s">
        <v>634</v>
      </c>
      <c r="B2" s="1598"/>
      <c r="C2" s="1598"/>
      <c r="D2" s="1598"/>
      <c r="E2" s="1598"/>
      <c r="F2" s="1598"/>
      <c r="G2" s="1598"/>
      <c r="H2" s="1598"/>
      <c r="I2" s="1598"/>
      <c r="J2" s="1598"/>
      <c r="K2" s="1598"/>
      <c r="L2" s="1598"/>
      <c r="M2" s="1598"/>
      <c r="N2" s="1598"/>
      <c r="O2" s="1598"/>
      <c r="P2" s="1598"/>
      <c r="Q2" s="1598"/>
      <c r="R2" s="1598"/>
      <c r="S2" s="1598"/>
    </row>
    <row r="3" spans="1:22" s="356" customFormat="1" ht="19.5" customHeight="1" x14ac:dyDescent="0.2">
      <c r="A3" s="1599" t="s">
        <v>30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</row>
    <row r="4" spans="1:22" s="356" customFormat="1" ht="19.5" customHeight="1" x14ac:dyDescent="0.2">
      <c r="A4" s="1600" t="s">
        <v>52</v>
      </c>
      <c r="B4" s="1600"/>
      <c r="C4" s="1600"/>
      <c r="D4" s="1600"/>
      <c r="E4" s="1600"/>
      <c r="F4" s="1600"/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0"/>
      <c r="R4" s="1600"/>
      <c r="S4" s="1600"/>
    </row>
    <row r="5" spans="1:22" ht="15.75" customHeight="1" thickBot="1" x14ac:dyDescent="0.25">
      <c r="A5" s="34"/>
      <c r="B5" s="34"/>
      <c r="F5" s="1344"/>
      <c r="G5" s="1344"/>
      <c r="H5" s="1344"/>
      <c r="I5" s="1344"/>
      <c r="J5" s="542"/>
      <c r="K5" s="1344"/>
      <c r="L5" s="1344"/>
      <c r="M5" s="1344"/>
      <c r="N5" s="1344"/>
      <c r="O5" s="1344"/>
      <c r="P5" s="1344"/>
      <c r="Q5" s="1390"/>
      <c r="R5" s="1688" t="s">
        <v>72</v>
      </c>
      <c r="S5" s="1688"/>
    </row>
    <row r="6" spans="1:22" ht="24" customHeight="1" x14ac:dyDescent="0.2">
      <c r="A6" s="1602" t="s">
        <v>8</v>
      </c>
      <c r="B6" s="1605" t="s">
        <v>9</v>
      </c>
      <c r="C6" s="1608" t="s">
        <v>10</v>
      </c>
      <c r="D6" s="1608" t="s">
        <v>281</v>
      </c>
      <c r="E6" s="1608" t="s">
        <v>282</v>
      </c>
      <c r="F6" s="1628" t="s">
        <v>109</v>
      </c>
      <c r="G6" s="1631" t="s">
        <v>11</v>
      </c>
      <c r="H6" s="1634" t="s">
        <v>12</v>
      </c>
      <c r="I6" s="1690" t="s">
        <v>236</v>
      </c>
      <c r="J6" s="1685" t="s">
        <v>13</v>
      </c>
      <c r="K6" s="1617" t="s">
        <v>110</v>
      </c>
      <c r="L6" s="1611" t="s">
        <v>703</v>
      </c>
      <c r="M6" s="1614" t="s">
        <v>111</v>
      </c>
      <c r="N6" s="1617" t="s">
        <v>217</v>
      </c>
      <c r="O6" s="1620" t="s">
        <v>112</v>
      </c>
      <c r="P6" s="1683"/>
      <c r="Q6" s="1683"/>
      <c r="R6" s="1683"/>
      <c r="S6" s="1684"/>
    </row>
    <row r="7" spans="1:22" ht="15.75" customHeight="1" x14ac:dyDescent="0.2">
      <c r="A7" s="1603"/>
      <c r="B7" s="1606"/>
      <c r="C7" s="1609"/>
      <c r="D7" s="1609"/>
      <c r="E7" s="1609"/>
      <c r="F7" s="1629"/>
      <c r="G7" s="1632"/>
      <c r="H7" s="1635"/>
      <c r="I7" s="1691"/>
      <c r="J7" s="1686"/>
      <c r="K7" s="1618"/>
      <c r="L7" s="1612"/>
      <c r="M7" s="1615"/>
      <c r="N7" s="1618"/>
      <c r="O7" s="1693" t="s">
        <v>23</v>
      </c>
      <c r="P7" s="1689" t="s">
        <v>56</v>
      </c>
      <c r="Q7" s="1624"/>
      <c r="R7" s="1624"/>
      <c r="S7" s="1625"/>
    </row>
    <row r="8" spans="1:22" ht="93.75" customHeight="1" thickBot="1" x14ac:dyDescent="0.25">
      <c r="A8" s="1604"/>
      <c r="B8" s="1607"/>
      <c r="C8" s="1610"/>
      <c r="D8" s="1610"/>
      <c r="E8" s="1610"/>
      <c r="F8" s="1630"/>
      <c r="G8" s="1633"/>
      <c r="H8" s="1636"/>
      <c r="I8" s="1692"/>
      <c r="J8" s="1687"/>
      <c r="K8" s="1619"/>
      <c r="L8" s="1613"/>
      <c r="M8" s="1616"/>
      <c r="N8" s="1619"/>
      <c r="O8" s="1694"/>
      <c r="P8" s="161" t="s">
        <v>57</v>
      </c>
      <c r="Q8" s="304" t="s">
        <v>76</v>
      </c>
      <c r="R8" s="161" t="s">
        <v>108</v>
      </c>
      <c r="S8" s="162" t="s">
        <v>218</v>
      </c>
    </row>
    <row r="9" spans="1:22" ht="15.75" customHeight="1" thickBot="1" x14ac:dyDescent="0.25">
      <c r="A9" s="1637" t="s">
        <v>64</v>
      </c>
      <c r="B9" s="1638"/>
      <c r="C9" s="1638"/>
      <c r="D9" s="1638"/>
      <c r="E9" s="1638"/>
      <c r="F9" s="1638"/>
      <c r="G9" s="1638"/>
      <c r="H9" s="1638"/>
      <c r="I9" s="1638"/>
      <c r="J9" s="1638"/>
      <c r="K9" s="1638"/>
      <c r="L9" s="1638"/>
      <c r="M9" s="1638"/>
      <c r="N9" s="1638"/>
      <c r="O9" s="1638"/>
      <c r="P9" s="1638"/>
      <c r="Q9" s="1638"/>
      <c r="R9" s="1638"/>
      <c r="S9" s="1639"/>
    </row>
    <row r="10" spans="1:22" s="358" customFormat="1" ht="15.75" customHeight="1" thickBot="1" x14ac:dyDescent="0.25">
      <c r="A10" s="1578" t="s">
        <v>31</v>
      </c>
      <c r="B10" s="1579"/>
      <c r="C10" s="1579"/>
      <c r="D10" s="1579"/>
      <c r="E10" s="1579"/>
      <c r="F10" s="1579"/>
      <c r="G10" s="1579"/>
      <c r="H10" s="1579"/>
      <c r="I10" s="1579"/>
      <c r="J10" s="1579"/>
      <c r="K10" s="1579"/>
      <c r="L10" s="1579"/>
      <c r="M10" s="1579"/>
      <c r="N10" s="1579"/>
      <c r="O10" s="1579"/>
      <c r="P10" s="1579"/>
      <c r="Q10" s="1579"/>
      <c r="R10" s="1579"/>
      <c r="S10" s="1580"/>
      <c r="T10" s="357"/>
    </row>
    <row r="11" spans="1:22" s="358" customFormat="1" ht="15.75" customHeight="1" thickBot="1" x14ac:dyDescent="0.25">
      <c r="A11" s="359" t="s">
        <v>14</v>
      </c>
      <c r="B11" s="1581" t="s">
        <v>36</v>
      </c>
      <c r="C11" s="1582"/>
      <c r="D11" s="1582"/>
      <c r="E11" s="1582"/>
      <c r="F11" s="1582"/>
      <c r="G11" s="1582"/>
      <c r="H11" s="1582"/>
      <c r="I11" s="1582"/>
      <c r="J11" s="1582"/>
      <c r="K11" s="1582"/>
      <c r="L11" s="1582"/>
      <c r="M11" s="1582"/>
      <c r="N11" s="1582"/>
      <c r="O11" s="1582"/>
      <c r="P11" s="1582"/>
      <c r="Q11" s="1582"/>
      <c r="R11" s="1582"/>
      <c r="S11" s="1583"/>
    </row>
    <row r="12" spans="1:22" s="358" customFormat="1" ht="15.75" customHeight="1" thickBot="1" x14ac:dyDescent="0.25">
      <c r="A12" s="360" t="s">
        <v>14</v>
      </c>
      <c r="B12" s="361" t="s">
        <v>14</v>
      </c>
      <c r="C12" s="1584" t="s">
        <v>68</v>
      </c>
      <c r="D12" s="1585"/>
      <c r="E12" s="1585"/>
      <c r="F12" s="1585"/>
      <c r="G12" s="1585"/>
      <c r="H12" s="1585"/>
      <c r="I12" s="1585"/>
      <c r="J12" s="1585"/>
      <c r="K12" s="1585"/>
      <c r="L12" s="1585"/>
      <c r="M12" s="1585"/>
      <c r="N12" s="1585"/>
      <c r="O12" s="1585"/>
      <c r="P12" s="1585"/>
      <c r="Q12" s="1585"/>
      <c r="R12" s="1585"/>
      <c r="S12" s="1586"/>
    </row>
    <row r="13" spans="1:22" s="358" customFormat="1" ht="32.25" customHeight="1" x14ac:dyDescent="0.2">
      <c r="A13" s="362" t="s">
        <v>14</v>
      </c>
      <c r="B13" s="363" t="s">
        <v>14</v>
      </c>
      <c r="C13" s="364" t="s">
        <v>14</v>
      </c>
      <c r="D13" s="661"/>
      <c r="E13" s="661"/>
      <c r="F13" s="1341" t="s">
        <v>44</v>
      </c>
      <c r="G13" s="1342" t="s">
        <v>206</v>
      </c>
      <c r="H13" s="365">
        <v>2</v>
      </c>
      <c r="I13" s="1376" t="s">
        <v>237</v>
      </c>
      <c r="J13" s="123" t="s">
        <v>63</v>
      </c>
      <c r="K13" s="764">
        <v>593.70000000000005</v>
      </c>
      <c r="L13" s="765"/>
      <c r="M13" s="766"/>
      <c r="N13" s="767"/>
      <c r="O13" s="220"/>
      <c r="P13" s="324"/>
      <c r="Q13" s="319"/>
      <c r="R13" s="306"/>
      <c r="S13" s="324"/>
    </row>
    <row r="14" spans="1:22" s="358" customFormat="1" ht="14.25" customHeight="1" x14ac:dyDescent="0.2">
      <c r="A14" s="366"/>
      <c r="B14" s="367"/>
      <c r="C14" s="368"/>
      <c r="D14" s="678" t="s">
        <v>14</v>
      </c>
      <c r="E14" s="679"/>
      <c r="F14" s="1587" t="s">
        <v>150</v>
      </c>
      <c r="G14" s="199"/>
      <c r="H14" s="369"/>
      <c r="I14" s="1366"/>
      <c r="J14" s="123" t="s">
        <v>15</v>
      </c>
      <c r="K14" s="764">
        <v>13891</v>
      </c>
      <c r="L14" s="141">
        <v>15105.7</v>
      </c>
      <c r="M14" s="193">
        <f>+L14</f>
        <v>15105.7</v>
      </c>
      <c r="N14" s="112">
        <f>+M14</f>
        <v>15105.7</v>
      </c>
      <c r="O14" s="339" t="s">
        <v>118</v>
      </c>
      <c r="P14" s="1380">
        <v>47</v>
      </c>
      <c r="Q14" s="70">
        <v>47</v>
      </c>
      <c r="R14" s="1382">
        <v>47</v>
      </c>
      <c r="S14" s="1380">
        <v>47</v>
      </c>
      <c r="T14" s="329"/>
      <c r="U14" s="329"/>
      <c r="V14" s="329"/>
    </row>
    <row r="15" spans="1:22" s="358" customFormat="1" ht="14.25" customHeight="1" x14ac:dyDescent="0.2">
      <c r="A15" s="366"/>
      <c r="B15" s="367"/>
      <c r="C15" s="368"/>
      <c r="D15" s="656"/>
      <c r="E15" s="662"/>
      <c r="F15" s="1588"/>
      <c r="G15" s="199"/>
      <c r="H15" s="369"/>
      <c r="I15" s="1366"/>
      <c r="J15" s="206" t="s">
        <v>18</v>
      </c>
      <c r="K15" s="768">
        <f>7713.9+97.1</f>
        <v>7811</v>
      </c>
      <c r="L15" s="965">
        <v>8365.7999999999993</v>
      </c>
      <c r="M15" s="164">
        <v>8365.7999999999993</v>
      </c>
      <c r="N15" s="164">
        <v>8365.7999999999993</v>
      </c>
      <c r="O15" s="200" t="s">
        <v>119</v>
      </c>
      <c r="P15" s="1380">
        <v>7967</v>
      </c>
      <c r="Q15" s="70">
        <v>7947</v>
      </c>
      <c r="R15" s="930">
        <v>7950</v>
      </c>
      <c r="S15" s="1380">
        <v>7950</v>
      </c>
      <c r="T15" s="329"/>
      <c r="U15" s="329"/>
      <c r="V15" s="329"/>
    </row>
    <row r="16" spans="1:22" s="358" customFormat="1" ht="15" customHeight="1" x14ac:dyDescent="0.2">
      <c r="A16" s="366"/>
      <c r="B16" s="370"/>
      <c r="C16" s="368"/>
      <c r="D16" s="656"/>
      <c r="E16" s="662"/>
      <c r="F16" s="1588"/>
      <c r="G16" s="199"/>
      <c r="H16" s="369"/>
      <c r="I16" s="1366"/>
      <c r="J16" s="206" t="s">
        <v>18</v>
      </c>
      <c r="K16" s="764">
        <v>53.2</v>
      </c>
      <c r="L16" s="198">
        <v>0</v>
      </c>
      <c r="M16" s="164">
        <v>0</v>
      </c>
      <c r="N16" s="769">
        <v>0</v>
      </c>
      <c r="O16" s="1333"/>
      <c r="P16" s="959"/>
      <c r="Q16" s="1337"/>
      <c r="R16" s="1347"/>
      <c r="S16" s="959"/>
      <c r="T16" s="329"/>
    </row>
    <row r="17" spans="1:22" s="358" customFormat="1" ht="15.75" customHeight="1" thickBot="1" x14ac:dyDescent="0.25">
      <c r="A17" s="366"/>
      <c r="B17" s="370"/>
      <c r="C17" s="368"/>
      <c r="D17" s="677"/>
      <c r="E17" s="680"/>
      <c r="F17" s="1589"/>
      <c r="G17" s="199"/>
      <c r="H17" s="369"/>
      <c r="I17" s="1366"/>
      <c r="J17" s="315" t="s">
        <v>43</v>
      </c>
      <c r="K17" s="770">
        <f>3649.9+5</f>
        <v>3654.9</v>
      </c>
      <c r="L17" s="771">
        <v>3671.5</v>
      </c>
      <c r="M17" s="772">
        <v>3671.5</v>
      </c>
      <c r="N17" s="773">
        <v>3671.5</v>
      </c>
      <c r="O17" s="331"/>
      <c r="P17" s="421"/>
      <c r="Q17" s="314"/>
      <c r="R17" s="539"/>
      <c r="S17" s="421"/>
      <c r="T17" s="325"/>
    </row>
    <row r="18" spans="1:22" s="358" customFormat="1" ht="15.75" customHeight="1" x14ac:dyDescent="0.2">
      <c r="A18" s="366"/>
      <c r="B18" s="370"/>
      <c r="C18" s="368"/>
      <c r="D18" s="656" t="s">
        <v>17</v>
      </c>
      <c r="E18" s="662"/>
      <c r="F18" s="1587" t="s">
        <v>151</v>
      </c>
      <c r="G18" s="199"/>
      <c r="H18" s="369"/>
      <c r="I18" s="1366"/>
      <c r="J18" s="106" t="s">
        <v>18</v>
      </c>
      <c r="K18" s="774">
        <f>281.1+12.2</f>
        <v>293.3</v>
      </c>
      <c r="L18" s="867">
        <v>435.2</v>
      </c>
      <c r="M18" s="1297">
        <v>435.2</v>
      </c>
      <c r="N18" s="868">
        <v>435.2</v>
      </c>
      <c r="O18" s="1339" t="s">
        <v>118</v>
      </c>
      <c r="P18" s="323">
        <v>7</v>
      </c>
      <c r="Q18" s="319">
        <v>7</v>
      </c>
      <c r="R18" s="306">
        <v>7</v>
      </c>
      <c r="S18" s="324">
        <v>7</v>
      </c>
    </row>
    <row r="19" spans="1:22" s="358" customFormat="1" ht="14.25" customHeight="1" x14ac:dyDescent="0.2">
      <c r="A19" s="366"/>
      <c r="B19" s="367"/>
      <c r="C19" s="368"/>
      <c r="D19" s="656"/>
      <c r="E19" s="662"/>
      <c r="F19" s="1588"/>
      <c r="G19" s="199"/>
      <c r="H19" s="369"/>
      <c r="I19" s="1366"/>
      <c r="J19" s="102"/>
      <c r="K19" s="775"/>
      <c r="L19" s="776"/>
      <c r="M19" s="777"/>
      <c r="N19" s="778"/>
      <c r="O19" s="200" t="s">
        <v>119</v>
      </c>
      <c r="P19" s="1380">
        <v>301</v>
      </c>
      <c r="Q19" s="70">
        <v>340</v>
      </c>
      <c r="R19" s="930">
        <v>340</v>
      </c>
      <c r="S19" s="1380">
        <v>340</v>
      </c>
    </row>
    <row r="20" spans="1:22" s="358" customFormat="1" ht="15" customHeight="1" thickBot="1" x14ac:dyDescent="0.25">
      <c r="A20" s="366"/>
      <c r="B20" s="370"/>
      <c r="C20" s="368"/>
      <c r="D20" s="656"/>
      <c r="E20" s="662"/>
      <c r="F20" s="1588"/>
      <c r="G20" s="199"/>
      <c r="H20" s="369"/>
      <c r="I20" s="1366"/>
      <c r="J20" s="315"/>
      <c r="K20" s="770"/>
      <c r="L20" s="771"/>
      <c r="M20" s="772"/>
      <c r="N20" s="773"/>
      <c r="O20" s="331"/>
      <c r="P20" s="421"/>
      <c r="Q20" s="314"/>
      <c r="R20" s="539"/>
      <c r="S20" s="421"/>
    </row>
    <row r="21" spans="1:22" s="358" customFormat="1" ht="12.75" customHeight="1" x14ac:dyDescent="0.2">
      <c r="A21" s="371"/>
      <c r="B21" s="370"/>
      <c r="C21" s="372"/>
      <c r="D21" s="661" t="s">
        <v>19</v>
      </c>
      <c r="E21" s="661"/>
      <c r="F21" s="1590" t="s">
        <v>70</v>
      </c>
      <c r="G21" s="199"/>
      <c r="H21" s="647"/>
      <c r="I21" s="1366"/>
      <c r="J21" s="206" t="s">
        <v>15</v>
      </c>
      <c r="K21" s="768">
        <v>870.1</v>
      </c>
      <c r="L21" s="141">
        <v>960.7</v>
      </c>
      <c r="M21" s="193">
        <f>+L21</f>
        <v>960.7</v>
      </c>
      <c r="N21" s="112">
        <f>+M21</f>
        <v>960.7</v>
      </c>
      <c r="O21" s="195" t="s">
        <v>118</v>
      </c>
      <c r="P21" s="959">
        <v>4</v>
      </c>
      <c r="Q21" s="311">
        <v>4</v>
      </c>
      <c r="R21" s="1337">
        <v>4</v>
      </c>
      <c r="S21" s="959">
        <v>4</v>
      </c>
    </row>
    <row r="22" spans="1:22" s="358" customFormat="1" ht="15.75" customHeight="1" x14ac:dyDescent="0.2">
      <c r="A22" s="371"/>
      <c r="B22" s="370"/>
      <c r="C22" s="373"/>
      <c r="D22" s="662"/>
      <c r="E22" s="662"/>
      <c r="F22" s="1588"/>
      <c r="G22" s="199"/>
      <c r="H22" s="647"/>
      <c r="I22" s="1366"/>
      <c r="J22" s="206" t="s">
        <v>18</v>
      </c>
      <c r="K22" s="764">
        <f>1396.9+37.5</f>
        <v>1434.4</v>
      </c>
      <c r="L22" s="198">
        <v>1527</v>
      </c>
      <c r="M22" s="164">
        <v>1527</v>
      </c>
      <c r="N22" s="1298">
        <v>1527</v>
      </c>
      <c r="O22" s="200" t="s">
        <v>119</v>
      </c>
      <c r="P22" s="1380">
        <v>1319</v>
      </c>
      <c r="Q22" s="931">
        <v>1301</v>
      </c>
      <c r="R22" s="930">
        <v>1300</v>
      </c>
      <c r="S22" s="1380">
        <v>1300</v>
      </c>
    </row>
    <row r="23" spans="1:22" s="358" customFormat="1" ht="15.75" customHeight="1" thickBot="1" x14ac:dyDescent="0.25">
      <c r="A23" s="371"/>
      <c r="B23" s="370"/>
      <c r="C23" s="373"/>
      <c r="D23" s="672"/>
      <c r="E23" s="672"/>
      <c r="F23" s="1591"/>
      <c r="G23" s="199"/>
      <c r="H23" s="369"/>
      <c r="I23" s="1366"/>
      <c r="J23" s="123" t="s">
        <v>43</v>
      </c>
      <c r="K23" s="764">
        <v>423</v>
      </c>
      <c r="L23" s="198">
        <f>367.2+49.2</f>
        <v>416.4</v>
      </c>
      <c r="M23" s="164">
        <f>+L23</f>
        <v>416.4</v>
      </c>
      <c r="N23" s="769">
        <f>+M23</f>
        <v>416.4</v>
      </c>
      <c r="O23" s="264" t="s">
        <v>616</v>
      </c>
      <c r="P23" s="959">
        <v>925</v>
      </c>
      <c r="Q23" s="1337">
        <v>904</v>
      </c>
      <c r="R23" s="58">
        <v>900</v>
      </c>
      <c r="S23" s="959">
        <v>900</v>
      </c>
    </row>
    <row r="24" spans="1:22" s="358" customFormat="1" ht="15.75" customHeight="1" x14ac:dyDescent="0.2">
      <c r="A24" s="374"/>
      <c r="B24" s="367"/>
      <c r="C24" s="373"/>
      <c r="D24" s="662" t="s">
        <v>21</v>
      </c>
      <c r="E24" s="662"/>
      <c r="F24" s="1588" t="s">
        <v>152</v>
      </c>
      <c r="G24" s="199"/>
      <c r="H24" s="375"/>
      <c r="I24" s="1362"/>
      <c r="J24" s="215" t="s">
        <v>15</v>
      </c>
      <c r="K24" s="774">
        <v>6762</v>
      </c>
      <c r="L24" s="1128">
        <v>7204.1</v>
      </c>
      <c r="M24" s="710">
        <f>+L24</f>
        <v>7204.1</v>
      </c>
      <c r="N24" s="899">
        <f>+M24</f>
        <v>7204.1</v>
      </c>
      <c r="O24" s="196" t="s">
        <v>118</v>
      </c>
      <c r="P24" s="172">
        <v>32</v>
      </c>
      <c r="Q24" s="309">
        <v>32</v>
      </c>
      <c r="R24" s="173">
        <v>32</v>
      </c>
      <c r="S24" s="172">
        <v>32</v>
      </c>
    </row>
    <row r="25" spans="1:22" s="358" customFormat="1" ht="15.75" customHeight="1" x14ac:dyDescent="0.2">
      <c r="A25" s="374"/>
      <c r="B25" s="367"/>
      <c r="C25" s="373"/>
      <c r="D25" s="662"/>
      <c r="E25" s="662"/>
      <c r="F25" s="1588"/>
      <c r="G25" s="199"/>
      <c r="H25" s="375"/>
      <c r="I25" s="1362"/>
      <c r="J25" s="206" t="s">
        <v>18</v>
      </c>
      <c r="K25" s="783">
        <f>24101.1+73.9+720</f>
        <v>24895</v>
      </c>
      <c r="L25" s="784">
        <f>9646.6+16535.9</f>
        <v>26182.5</v>
      </c>
      <c r="M25" s="116">
        <v>26182.5</v>
      </c>
      <c r="N25" s="116">
        <v>26182.5</v>
      </c>
      <c r="O25" s="210" t="s">
        <v>119</v>
      </c>
      <c r="P25" s="50">
        <v>17398</v>
      </c>
      <c r="Q25" s="320">
        <v>17606</v>
      </c>
      <c r="R25" s="55">
        <v>17606</v>
      </c>
      <c r="S25" s="50">
        <v>17606</v>
      </c>
    </row>
    <row r="26" spans="1:22" s="358" customFormat="1" ht="15.75" customHeight="1" x14ac:dyDescent="0.2">
      <c r="A26" s="374"/>
      <c r="B26" s="367"/>
      <c r="C26" s="373"/>
      <c r="D26" s="662"/>
      <c r="E26" s="662"/>
      <c r="F26" s="1588"/>
      <c r="G26" s="199"/>
      <c r="H26" s="375"/>
      <c r="I26" s="1362"/>
      <c r="J26" s="123" t="s">
        <v>18</v>
      </c>
      <c r="K26" s="764">
        <v>983.1</v>
      </c>
      <c r="L26" s="198">
        <v>1056.2</v>
      </c>
      <c r="M26" s="164">
        <v>1056.2</v>
      </c>
      <c r="N26" s="895">
        <v>1056.2</v>
      </c>
      <c r="O26" s="264" t="s">
        <v>158</v>
      </c>
      <c r="P26" s="959">
        <v>17217</v>
      </c>
      <c r="Q26" s="311">
        <v>17423</v>
      </c>
      <c r="R26" s="58">
        <v>17420</v>
      </c>
      <c r="S26" s="959">
        <v>17420</v>
      </c>
    </row>
    <row r="27" spans="1:22" s="358" customFormat="1" ht="15.75" customHeight="1" x14ac:dyDescent="0.2">
      <c r="A27" s="374"/>
      <c r="B27" s="367"/>
      <c r="C27" s="373"/>
      <c r="D27" s="662"/>
      <c r="E27" s="662"/>
      <c r="F27" s="1588"/>
      <c r="G27" s="199"/>
      <c r="H27" s="375"/>
      <c r="I27" s="1362"/>
      <c r="J27" s="123" t="s">
        <v>18</v>
      </c>
      <c r="K27" s="764">
        <v>78.900000000000006</v>
      </c>
      <c r="L27" s="785">
        <v>0</v>
      </c>
      <c r="M27" s="780">
        <v>0</v>
      </c>
      <c r="N27" s="781">
        <v>0</v>
      </c>
      <c r="O27" s="264"/>
      <c r="P27" s="959"/>
      <c r="Q27" s="311"/>
      <c r="R27" s="58"/>
      <c r="S27" s="959"/>
    </row>
    <row r="28" spans="1:22" s="358" customFormat="1" ht="19.5" customHeight="1" x14ac:dyDescent="0.2">
      <c r="A28" s="374"/>
      <c r="B28" s="367"/>
      <c r="C28" s="373"/>
      <c r="D28" s="662"/>
      <c r="E28" s="662"/>
      <c r="F28" s="1588"/>
      <c r="G28" s="199"/>
      <c r="H28" s="375"/>
      <c r="I28" s="1362"/>
      <c r="J28" s="102" t="s">
        <v>43</v>
      </c>
      <c r="K28" s="440">
        <f>1014.3+27.8</f>
        <v>1042.0999999999999</v>
      </c>
      <c r="L28" s="277">
        <v>1035.4000000000001</v>
      </c>
      <c r="M28" s="268">
        <f>+L28</f>
        <v>1035.4000000000001</v>
      </c>
      <c r="N28" s="36">
        <f>+M28</f>
        <v>1035.4000000000001</v>
      </c>
      <c r="O28" s="264"/>
      <c r="P28" s="959"/>
      <c r="Q28" s="311"/>
      <c r="R28" s="58"/>
      <c r="S28" s="959"/>
    </row>
    <row r="29" spans="1:22" s="358" customFormat="1" ht="21" customHeight="1" x14ac:dyDescent="0.2">
      <c r="A29" s="374"/>
      <c r="B29" s="367"/>
      <c r="C29" s="373"/>
      <c r="D29" s="662"/>
      <c r="E29" s="679" t="s">
        <v>14</v>
      </c>
      <c r="F29" s="1587" t="s">
        <v>637</v>
      </c>
      <c r="G29" s="199"/>
      <c r="H29" s="375"/>
      <c r="I29" s="1362"/>
      <c r="J29" s="86" t="s">
        <v>15</v>
      </c>
      <c r="K29" s="440"/>
      <c r="L29" s="149">
        <v>66.8</v>
      </c>
      <c r="M29" s="266">
        <v>113</v>
      </c>
      <c r="N29" s="51"/>
      <c r="O29" s="200" t="s">
        <v>118</v>
      </c>
      <c r="P29" s="1380"/>
      <c r="Q29" s="931">
        <v>6</v>
      </c>
      <c r="R29" s="930">
        <v>6</v>
      </c>
      <c r="S29" s="1380"/>
      <c r="T29" s="329"/>
      <c r="U29" s="329"/>
      <c r="V29" s="329"/>
    </row>
    <row r="30" spans="1:22" s="358" customFormat="1" ht="21" customHeight="1" thickBot="1" x14ac:dyDescent="0.25">
      <c r="A30" s="374"/>
      <c r="B30" s="367"/>
      <c r="C30" s="373"/>
      <c r="D30" s="662"/>
      <c r="E30" s="662"/>
      <c r="F30" s="1591"/>
      <c r="G30" s="199"/>
      <c r="H30" s="375"/>
      <c r="I30" s="1362"/>
      <c r="J30" s="327" t="s">
        <v>4</v>
      </c>
      <c r="K30" s="805"/>
      <c r="L30" s="1288">
        <v>509.4</v>
      </c>
      <c r="M30" s="1289">
        <v>509.4</v>
      </c>
      <c r="N30" s="1067"/>
      <c r="O30" s="331"/>
      <c r="P30" s="421"/>
      <c r="Q30" s="1398"/>
      <c r="R30" s="539"/>
      <c r="S30" s="421"/>
    </row>
    <row r="31" spans="1:22" s="358" customFormat="1" ht="21.75" customHeight="1" x14ac:dyDescent="0.2">
      <c r="A31" s="374"/>
      <c r="B31" s="367"/>
      <c r="C31" s="373"/>
      <c r="D31" s="661" t="s">
        <v>22</v>
      </c>
      <c r="E31" s="661"/>
      <c r="F31" s="1590" t="s">
        <v>153</v>
      </c>
      <c r="G31" s="199"/>
      <c r="H31" s="375"/>
      <c r="I31" s="1362"/>
      <c r="J31" s="106" t="s">
        <v>18</v>
      </c>
      <c r="K31" s="774">
        <f>1264.5+66.4</f>
        <v>1330.9</v>
      </c>
      <c r="L31" s="765">
        <v>1854.4</v>
      </c>
      <c r="M31" s="766">
        <v>1854.4</v>
      </c>
      <c r="N31" s="767">
        <v>1854.4</v>
      </c>
      <c r="O31" s="196" t="s">
        <v>118</v>
      </c>
      <c r="P31" s="172">
        <v>5</v>
      </c>
      <c r="Q31" s="309">
        <v>5</v>
      </c>
      <c r="R31" s="173">
        <v>5</v>
      </c>
      <c r="S31" s="172">
        <v>5</v>
      </c>
    </row>
    <row r="32" spans="1:22" s="358" customFormat="1" ht="21.75" customHeight="1" thickBot="1" x14ac:dyDescent="0.25">
      <c r="A32" s="374"/>
      <c r="B32" s="367"/>
      <c r="C32" s="373"/>
      <c r="D32" s="672"/>
      <c r="E32" s="672"/>
      <c r="F32" s="1591"/>
      <c r="G32" s="199"/>
      <c r="H32" s="375"/>
      <c r="I32" s="1362"/>
      <c r="J32" s="315"/>
      <c r="K32" s="770"/>
      <c r="L32" s="771"/>
      <c r="M32" s="772"/>
      <c r="N32" s="773"/>
      <c r="O32" s="211" t="s">
        <v>119</v>
      </c>
      <c r="P32" s="52">
        <v>989</v>
      </c>
      <c r="Q32" s="321">
        <v>1100</v>
      </c>
      <c r="R32" s="287">
        <v>1100</v>
      </c>
      <c r="S32" s="52">
        <v>1100</v>
      </c>
    </row>
    <row r="33" spans="1:23" s="358" customFormat="1" ht="21.75" customHeight="1" x14ac:dyDescent="0.2">
      <c r="A33" s="374"/>
      <c r="B33" s="367"/>
      <c r="C33" s="373"/>
      <c r="D33" s="662" t="s">
        <v>96</v>
      </c>
      <c r="E33" s="662"/>
      <c r="F33" s="1527" t="s">
        <v>279</v>
      </c>
      <c r="G33" s="60"/>
      <c r="H33" s="376"/>
      <c r="I33" s="1393"/>
      <c r="J33" s="102" t="s">
        <v>15</v>
      </c>
      <c r="K33" s="775">
        <v>174.4</v>
      </c>
      <c r="L33" s="784">
        <v>55.8</v>
      </c>
      <c r="M33" s="116">
        <v>55.8</v>
      </c>
      <c r="N33" s="234">
        <v>55.8</v>
      </c>
      <c r="O33" s="1557" t="s">
        <v>219</v>
      </c>
      <c r="P33" s="324">
        <v>2050</v>
      </c>
      <c r="Q33" s="319">
        <v>2019</v>
      </c>
      <c r="R33" s="305">
        <v>2020</v>
      </c>
      <c r="S33" s="324">
        <v>2020</v>
      </c>
    </row>
    <row r="34" spans="1:23" s="379" customFormat="1" ht="19.5" customHeight="1" x14ac:dyDescent="0.2">
      <c r="A34" s="366"/>
      <c r="B34" s="367"/>
      <c r="C34" s="372"/>
      <c r="D34" s="662"/>
      <c r="E34" s="662"/>
      <c r="F34" s="1530"/>
      <c r="G34" s="377"/>
      <c r="H34" s="378"/>
      <c r="I34" s="1366"/>
      <c r="J34" s="96"/>
      <c r="K34" s="768"/>
      <c r="L34" s="779"/>
      <c r="M34" s="780"/>
      <c r="N34" s="781"/>
      <c r="O34" s="1680"/>
      <c r="P34" s="1381"/>
      <c r="Q34" s="312"/>
      <c r="R34" s="61"/>
      <c r="S34" s="1381"/>
    </row>
    <row r="35" spans="1:23" s="358" customFormat="1" ht="15.75" customHeight="1" x14ac:dyDescent="0.2">
      <c r="A35" s="374"/>
      <c r="B35" s="367"/>
      <c r="C35" s="373"/>
      <c r="D35" s="679" t="s">
        <v>97</v>
      </c>
      <c r="E35" s="679"/>
      <c r="F35" s="1587" t="s">
        <v>121</v>
      </c>
      <c r="G35" s="199"/>
      <c r="H35" s="375"/>
      <c r="I35" s="1362"/>
      <c r="J35" s="123" t="s">
        <v>15</v>
      </c>
      <c r="K35" s="764">
        <v>1.7</v>
      </c>
      <c r="L35" s="198"/>
      <c r="M35" s="164"/>
      <c r="N35" s="769"/>
      <c r="O35" s="1332" t="s">
        <v>120</v>
      </c>
      <c r="P35" s="202" t="s">
        <v>122</v>
      </c>
      <c r="Q35" s="322"/>
      <c r="R35" s="307"/>
      <c r="S35" s="308"/>
      <c r="T35" s="357"/>
    </row>
    <row r="36" spans="1:23" s="358" customFormat="1" ht="15" customHeight="1" thickBot="1" x14ac:dyDescent="0.25">
      <c r="A36" s="374"/>
      <c r="B36" s="367"/>
      <c r="C36" s="373"/>
      <c r="D36" s="662"/>
      <c r="E36" s="662"/>
      <c r="F36" s="1589"/>
      <c r="G36" s="199"/>
      <c r="H36" s="375"/>
      <c r="I36" s="1362"/>
      <c r="J36" s="86" t="s">
        <v>18</v>
      </c>
      <c r="K36" s="783">
        <v>0.6</v>
      </c>
      <c r="L36" s="786"/>
      <c r="M36" s="787"/>
      <c r="N36" s="788"/>
      <c r="O36" s="264"/>
      <c r="P36" s="959"/>
      <c r="Q36" s="72"/>
      <c r="R36" s="61"/>
      <c r="S36" s="1381"/>
    </row>
    <row r="37" spans="1:23" s="358" customFormat="1" ht="16.5" customHeight="1" x14ac:dyDescent="0.2">
      <c r="A37" s="371"/>
      <c r="B37" s="367"/>
      <c r="C37" s="373"/>
      <c r="D37" s="679" t="s">
        <v>267</v>
      </c>
      <c r="E37" s="679"/>
      <c r="F37" s="1587" t="s">
        <v>149</v>
      </c>
      <c r="G37" s="1340"/>
      <c r="H37" s="369"/>
      <c r="I37" s="1366"/>
      <c r="J37" s="106" t="s">
        <v>15</v>
      </c>
      <c r="K37" s="795">
        <v>5729.4</v>
      </c>
      <c r="L37" s="136">
        <f>6222.8-127-237.1</f>
        <v>5858.7</v>
      </c>
      <c r="M37" s="155">
        <f>+L37</f>
        <v>5858.7</v>
      </c>
      <c r="N37" s="151">
        <f>+M37</f>
        <v>5858.7</v>
      </c>
      <c r="O37" s="196" t="s">
        <v>118</v>
      </c>
      <c r="P37" s="172">
        <v>6</v>
      </c>
      <c r="Q37" s="309">
        <v>6</v>
      </c>
      <c r="R37" s="171">
        <v>6</v>
      </c>
      <c r="S37" s="172">
        <v>6</v>
      </c>
    </row>
    <row r="38" spans="1:23" s="358" customFormat="1" ht="15.75" customHeight="1" x14ac:dyDescent="0.2">
      <c r="A38" s="371"/>
      <c r="B38" s="367"/>
      <c r="C38" s="373"/>
      <c r="D38" s="662"/>
      <c r="E38" s="662"/>
      <c r="F38" s="1588"/>
      <c r="G38" s="1340"/>
      <c r="H38" s="369"/>
      <c r="I38" s="1366"/>
      <c r="J38" s="123" t="s">
        <v>18</v>
      </c>
      <c r="K38" s="628">
        <v>129.80000000000001</v>
      </c>
      <c r="L38" s="198">
        <v>137.80000000000001</v>
      </c>
      <c r="M38" s="164">
        <f t="shared" ref="M38:N38" si="0">+L38</f>
        <v>137.80000000000001</v>
      </c>
      <c r="N38" s="769">
        <f t="shared" si="0"/>
        <v>137.80000000000001</v>
      </c>
      <c r="O38" s="200" t="s">
        <v>119</v>
      </c>
      <c r="P38" s="1430">
        <v>5430</v>
      </c>
      <c r="Q38" s="931">
        <v>5564</v>
      </c>
      <c r="R38" s="930">
        <v>5560</v>
      </c>
      <c r="S38" s="1430">
        <v>5560</v>
      </c>
      <c r="U38" s="1576"/>
      <c r="V38" s="1576"/>
      <c r="W38" s="1576"/>
    </row>
    <row r="39" spans="1:23" s="358" customFormat="1" ht="15.75" customHeight="1" x14ac:dyDescent="0.2">
      <c r="A39" s="371"/>
      <c r="B39" s="367"/>
      <c r="C39" s="373"/>
      <c r="D39" s="662"/>
      <c r="E39" s="662"/>
      <c r="F39" s="1588"/>
      <c r="G39" s="1426"/>
      <c r="H39" s="369"/>
      <c r="I39" s="1428"/>
      <c r="J39" s="123" t="s">
        <v>18</v>
      </c>
      <c r="K39" s="440"/>
      <c r="L39" s="786">
        <v>237.1</v>
      </c>
      <c r="M39" s="787"/>
      <c r="N39" s="788"/>
      <c r="O39" s="264"/>
      <c r="P39" s="1431"/>
      <c r="Q39" s="312"/>
      <c r="R39" s="61"/>
      <c r="S39" s="1431"/>
      <c r="U39" s="1576"/>
      <c r="V39" s="1576"/>
      <c r="W39" s="1576"/>
    </row>
    <row r="40" spans="1:23" s="358" customFormat="1" ht="43.5" customHeight="1" x14ac:dyDescent="0.2">
      <c r="A40" s="371"/>
      <c r="B40" s="367"/>
      <c r="C40" s="373"/>
      <c r="D40" s="662"/>
      <c r="E40" s="662"/>
      <c r="F40" s="1588"/>
      <c r="G40" s="1340"/>
      <c r="H40" s="369"/>
      <c r="I40" s="1366"/>
      <c r="J40" s="102" t="s">
        <v>43</v>
      </c>
      <c r="K40" s="440">
        <f>324.5+3.5</f>
        <v>328</v>
      </c>
      <c r="L40" s="786">
        <v>330</v>
      </c>
      <c r="M40" s="787">
        <f t="shared" ref="M40:N40" si="1">+L40</f>
        <v>330</v>
      </c>
      <c r="N40" s="788">
        <f t="shared" si="1"/>
        <v>330</v>
      </c>
      <c r="O40" s="200" t="s">
        <v>220</v>
      </c>
      <c r="P40" s="50"/>
      <c r="Q40" s="310">
        <f>SUM(Q41:Q43)</f>
        <v>230</v>
      </c>
      <c r="R40" s="55">
        <f t="shared" ref="R40:S40" si="2">SUM(R41:R43)</f>
        <v>230</v>
      </c>
      <c r="S40" s="50">
        <f t="shared" si="2"/>
        <v>230</v>
      </c>
      <c r="U40" s="1576"/>
      <c r="V40" s="1576"/>
      <c r="W40" s="1576"/>
    </row>
    <row r="41" spans="1:23" s="358" customFormat="1" ht="17.25" customHeight="1" x14ac:dyDescent="0.2">
      <c r="A41" s="371"/>
      <c r="B41" s="367"/>
      <c r="C41" s="373"/>
      <c r="D41" s="662"/>
      <c r="E41" s="662"/>
      <c r="F41" s="1588"/>
      <c r="G41" s="1340"/>
      <c r="H41" s="369"/>
      <c r="I41" s="1366"/>
      <c r="J41" s="102"/>
      <c r="K41" s="627"/>
      <c r="L41" s="784"/>
      <c r="M41" s="116"/>
      <c r="N41" s="234"/>
      <c r="O41" s="210" t="s">
        <v>221</v>
      </c>
      <c r="P41" s="50"/>
      <c r="Q41" s="310">
        <v>100</v>
      </c>
      <c r="R41" s="55">
        <v>100</v>
      </c>
      <c r="S41" s="50">
        <v>100</v>
      </c>
      <c r="U41" s="1337"/>
      <c r="V41" s="1337"/>
      <c r="W41" s="1337"/>
    </row>
    <row r="42" spans="1:23" s="358" customFormat="1" ht="18" customHeight="1" x14ac:dyDescent="0.2">
      <c r="A42" s="371"/>
      <c r="B42" s="367"/>
      <c r="C42" s="373"/>
      <c r="D42" s="662"/>
      <c r="E42" s="662"/>
      <c r="F42" s="1588"/>
      <c r="G42" s="1340"/>
      <c r="H42" s="369"/>
      <c r="I42" s="1366"/>
      <c r="J42" s="102"/>
      <c r="K42" s="627"/>
      <c r="L42" s="784"/>
      <c r="M42" s="116"/>
      <c r="N42" s="234"/>
      <c r="O42" s="210" t="s">
        <v>222</v>
      </c>
      <c r="P42" s="50"/>
      <c r="Q42" s="310">
        <v>15</v>
      </c>
      <c r="R42" s="55">
        <v>15</v>
      </c>
      <c r="S42" s="50">
        <v>15</v>
      </c>
      <c r="U42" s="1337"/>
      <c r="V42" s="1337"/>
      <c r="W42" s="1337"/>
    </row>
    <row r="43" spans="1:23" s="358" customFormat="1" ht="30" customHeight="1" x14ac:dyDescent="0.2">
      <c r="A43" s="371"/>
      <c r="B43" s="367"/>
      <c r="C43" s="373"/>
      <c r="D43" s="662"/>
      <c r="E43" s="662"/>
      <c r="F43" s="1588"/>
      <c r="G43" s="1340"/>
      <c r="H43" s="369"/>
      <c r="I43" s="1366"/>
      <c r="J43" s="102"/>
      <c r="K43" s="627"/>
      <c r="L43" s="784"/>
      <c r="M43" s="116"/>
      <c r="N43" s="234"/>
      <c r="O43" s="210" t="s">
        <v>223</v>
      </c>
      <c r="P43" s="50"/>
      <c r="Q43" s="310">
        <v>115</v>
      </c>
      <c r="R43" s="55">
        <v>115</v>
      </c>
      <c r="S43" s="50">
        <v>115</v>
      </c>
      <c r="U43" s="1337"/>
      <c r="V43" s="1337"/>
      <c r="W43" s="1337"/>
    </row>
    <row r="44" spans="1:23" s="358" customFormat="1" ht="55.5" customHeight="1" thickBot="1" x14ac:dyDescent="0.25">
      <c r="A44" s="371"/>
      <c r="B44" s="367"/>
      <c r="C44" s="373"/>
      <c r="D44" s="680"/>
      <c r="E44" s="680"/>
      <c r="F44" s="1589"/>
      <c r="G44" s="1340"/>
      <c r="H44" s="369"/>
      <c r="I44" s="1366"/>
      <c r="J44" s="315"/>
      <c r="K44" s="789"/>
      <c r="L44" s="771"/>
      <c r="M44" s="772"/>
      <c r="N44" s="773"/>
      <c r="O44" s="211" t="s">
        <v>224</v>
      </c>
      <c r="P44" s="52"/>
      <c r="Q44" s="380">
        <v>5000</v>
      </c>
      <c r="R44" s="287">
        <v>5000</v>
      </c>
      <c r="S44" s="52">
        <v>5000</v>
      </c>
      <c r="U44" s="1337"/>
      <c r="V44" s="1337"/>
      <c r="W44" s="1337"/>
    </row>
    <row r="45" spans="1:23" s="358" customFormat="1" ht="12.75" customHeight="1" x14ac:dyDescent="0.2">
      <c r="A45" s="371"/>
      <c r="B45" s="367"/>
      <c r="C45" s="373"/>
      <c r="D45" s="662" t="s">
        <v>268</v>
      </c>
      <c r="E45" s="662"/>
      <c r="F45" s="1721" t="s">
        <v>50</v>
      </c>
      <c r="G45" s="1331"/>
      <c r="H45" s="369"/>
      <c r="I45" s="1366"/>
      <c r="J45" s="206" t="s">
        <v>15</v>
      </c>
      <c r="K45" s="768">
        <v>324.2</v>
      </c>
      <c r="L45" s="1129">
        <v>333.6</v>
      </c>
      <c r="M45" s="710">
        <f>+L45</f>
        <v>333.6</v>
      </c>
      <c r="N45" s="899">
        <f>+M45</f>
        <v>333.6</v>
      </c>
      <c r="O45" s="1333" t="s">
        <v>123</v>
      </c>
      <c r="P45" s="959">
        <v>5450</v>
      </c>
      <c r="Q45" s="326">
        <v>8500</v>
      </c>
      <c r="R45" s="305">
        <v>8500</v>
      </c>
      <c r="S45" s="324">
        <v>8501</v>
      </c>
    </row>
    <row r="46" spans="1:23" s="358" customFormat="1" x14ac:dyDescent="0.2">
      <c r="A46" s="371"/>
      <c r="B46" s="367"/>
      <c r="C46" s="373"/>
      <c r="D46" s="662"/>
      <c r="E46" s="662"/>
      <c r="F46" s="1577"/>
      <c r="G46" s="1331"/>
      <c r="H46" s="369"/>
      <c r="I46" s="1366"/>
      <c r="J46" s="123" t="s">
        <v>18</v>
      </c>
      <c r="K46" s="764">
        <v>252.8</v>
      </c>
      <c r="L46" s="198">
        <v>339.1</v>
      </c>
      <c r="M46" s="116">
        <v>339.1</v>
      </c>
      <c r="N46" s="234">
        <v>339.1</v>
      </c>
      <c r="O46" s="1333"/>
      <c r="P46" s="959"/>
      <c r="Q46" s="284"/>
      <c r="R46" s="58"/>
      <c r="S46" s="959"/>
    </row>
    <row r="47" spans="1:23" s="358" customFormat="1" ht="13.5" thickBot="1" x14ac:dyDescent="0.25">
      <c r="A47" s="371"/>
      <c r="B47" s="367"/>
      <c r="C47" s="373"/>
      <c r="D47" s="662"/>
      <c r="E47" s="662"/>
      <c r="F47" s="1722"/>
      <c r="G47" s="1331"/>
      <c r="H47" s="369"/>
      <c r="I47" s="1366"/>
      <c r="J47" s="86" t="s">
        <v>43</v>
      </c>
      <c r="K47" s="764">
        <v>20</v>
      </c>
      <c r="L47" s="198">
        <v>20</v>
      </c>
      <c r="M47" s="164">
        <v>20</v>
      </c>
      <c r="N47" s="769">
        <v>20</v>
      </c>
      <c r="O47" s="1333"/>
      <c r="P47" s="959"/>
      <c r="Q47" s="284"/>
      <c r="R47" s="58"/>
      <c r="S47" s="959"/>
    </row>
    <row r="48" spans="1:23" s="358" customFormat="1" ht="14.25" customHeight="1" x14ac:dyDescent="0.2">
      <c r="A48" s="371"/>
      <c r="B48" s="367"/>
      <c r="C48" s="373"/>
      <c r="D48" s="679" t="s">
        <v>5</v>
      </c>
      <c r="E48" s="679"/>
      <c r="F48" s="1541" t="s">
        <v>124</v>
      </c>
      <c r="G48" s="1331"/>
      <c r="H48" s="369"/>
      <c r="I48" s="1366"/>
      <c r="J48" s="215" t="s">
        <v>198</v>
      </c>
      <c r="K48" s="600">
        <v>43.3</v>
      </c>
      <c r="L48" s="790">
        <v>43.3</v>
      </c>
      <c r="M48" s="328">
        <v>7.7</v>
      </c>
      <c r="N48" s="782"/>
      <c r="O48" s="1346" t="s">
        <v>80</v>
      </c>
      <c r="P48" s="324">
        <v>85</v>
      </c>
      <c r="Q48" s="326">
        <v>85</v>
      </c>
      <c r="R48" s="305">
        <v>100</v>
      </c>
      <c r="S48" s="324">
        <v>0</v>
      </c>
    </row>
    <row r="49" spans="1:19" s="358" customFormat="1" ht="14.25" customHeight="1" x14ac:dyDescent="0.2">
      <c r="A49" s="371"/>
      <c r="B49" s="367"/>
      <c r="C49" s="373"/>
      <c r="D49" s="662"/>
      <c r="E49" s="662"/>
      <c r="F49" s="1457"/>
      <c r="G49" s="1331"/>
      <c r="H49" s="369"/>
      <c r="I49" s="1366"/>
      <c r="J49" s="123" t="s">
        <v>15</v>
      </c>
      <c r="K49" s="783">
        <v>3.8</v>
      </c>
      <c r="L49" s="786">
        <v>3.8</v>
      </c>
      <c r="M49" s="164">
        <v>0.7</v>
      </c>
      <c r="N49" s="769"/>
      <c r="O49" s="1333"/>
      <c r="P49" s="959"/>
      <c r="Q49" s="284"/>
      <c r="R49" s="58"/>
      <c r="S49" s="959"/>
    </row>
    <row r="50" spans="1:19" s="358" customFormat="1" ht="14.25" customHeight="1" thickBot="1" x14ac:dyDescent="0.25">
      <c r="A50" s="371"/>
      <c r="B50" s="367"/>
      <c r="C50" s="373"/>
      <c r="D50" s="680"/>
      <c r="E50" s="680"/>
      <c r="F50" s="1565"/>
      <c r="G50" s="1331"/>
      <c r="H50" s="369"/>
      <c r="I50" s="1366"/>
      <c r="J50" s="327" t="s">
        <v>3</v>
      </c>
      <c r="K50" s="791">
        <v>3.8</v>
      </c>
      <c r="L50" s="792">
        <v>3.8</v>
      </c>
      <c r="M50" s="793">
        <v>0.7</v>
      </c>
      <c r="N50" s="794"/>
      <c r="O50" s="208"/>
      <c r="P50" s="421"/>
      <c r="Q50" s="332"/>
      <c r="R50" s="539"/>
      <c r="S50" s="421"/>
    </row>
    <row r="51" spans="1:19" s="358" customFormat="1" ht="12.75" customHeight="1" x14ac:dyDescent="0.2">
      <c r="A51" s="381"/>
      <c r="B51" s="370"/>
      <c r="C51" s="368"/>
      <c r="D51" s="656" t="s">
        <v>269</v>
      </c>
      <c r="E51" s="662"/>
      <c r="F51" s="1541" t="s">
        <v>159</v>
      </c>
      <c r="G51" s="1336"/>
      <c r="H51" s="579"/>
      <c r="I51" s="1362"/>
      <c r="J51" s="215" t="s">
        <v>15</v>
      </c>
      <c r="K51" s="795">
        <v>387.8</v>
      </c>
      <c r="L51" s="1128">
        <v>430.5</v>
      </c>
      <c r="M51" s="710">
        <f>+L51</f>
        <v>430.5</v>
      </c>
      <c r="N51" s="899">
        <f>+M51</f>
        <v>430.5</v>
      </c>
      <c r="O51" s="1346" t="s">
        <v>123</v>
      </c>
      <c r="P51" s="324">
        <v>152</v>
      </c>
      <c r="Q51" s="326">
        <v>150</v>
      </c>
      <c r="R51" s="305">
        <v>150</v>
      </c>
      <c r="S51" s="324">
        <v>150</v>
      </c>
    </row>
    <row r="52" spans="1:19" s="358" customFormat="1" ht="12.75" customHeight="1" x14ac:dyDescent="0.2">
      <c r="A52" s="381"/>
      <c r="B52" s="370"/>
      <c r="C52" s="368"/>
      <c r="D52" s="656"/>
      <c r="E52" s="662"/>
      <c r="F52" s="1457"/>
      <c r="G52" s="1336"/>
      <c r="H52" s="375"/>
      <c r="I52" s="1362"/>
      <c r="J52" s="206" t="s">
        <v>18</v>
      </c>
      <c r="K52" s="628">
        <f>139.1+5.6</f>
        <v>144.69999999999999</v>
      </c>
      <c r="L52" s="78">
        <v>151.1</v>
      </c>
      <c r="M52" s="116">
        <v>151.1</v>
      </c>
      <c r="N52" s="234">
        <v>151.1</v>
      </c>
      <c r="O52" s="1333"/>
      <c r="P52" s="138"/>
      <c r="Q52" s="302"/>
      <c r="R52" s="137"/>
      <c r="S52" s="959"/>
    </row>
    <row r="53" spans="1:19" s="358" customFormat="1" ht="14.25" customHeight="1" thickBot="1" x14ac:dyDescent="0.25">
      <c r="A53" s="381"/>
      <c r="B53" s="370"/>
      <c r="C53" s="368"/>
      <c r="D53" s="656"/>
      <c r="E53" s="662"/>
      <c r="F53" s="1565"/>
      <c r="G53" s="1336"/>
      <c r="H53" s="375"/>
      <c r="I53" s="1362"/>
      <c r="J53" s="86" t="s">
        <v>43</v>
      </c>
      <c r="K53" s="628">
        <v>40</v>
      </c>
      <c r="L53" s="629">
        <v>39.6</v>
      </c>
      <c r="M53" s="164">
        <f>+L53</f>
        <v>39.6</v>
      </c>
      <c r="N53" s="769">
        <f>+M53</f>
        <v>39.6</v>
      </c>
      <c r="O53" s="1333"/>
      <c r="P53" s="138"/>
      <c r="Q53" s="302"/>
      <c r="R53" s="137"/>
      <c r="S53" s="138"/>
    </row>
    <row r="54" spans="1:19" s="358" customFormat="1" ht="42" customHeight="1" x14ac:dyDescent="0.2">
      <c r="A54" s="381"/>
      <c r="B54" s="370"/>
      <c r="C54" s="368"/>
      <c r="D54" s="678" t="s">
        <v>270</v>
      </c>
      <c r="E54" s="679"/>
      <c r="F54" s="1321" t="s">
        <v>160</v>
      </c>
      <c r="G54" s="1331"/>
      <c r="H54" s="369"/>
      <c r="I54" s="1366"/>
      <c r="J54" s="106" t="s">
        <v>15</v>
      </c>
      <c r="K54" s="774">
        <v>175.2</v>
      </c>
      <c r="L54" s="153">
        <v>218.5</v>
      </c>
      <c r="M54" s="114">
        <f>+L54</f>
        <v>218.5</v>
      </c>
      <c r="N54" s="38">
        <f>+M54</f>
        <v>218.5</v>
      </c>
      <c r="O54" s="196" t="s">
        <v>225</v>
      </c>
      <c r="P54" s="172">
        <v>695</v>
      </c>
      <c r="Q54" s="301">
        <v>695</v>
      </c>
      <c r="R54" s="173">
        <v>695</v>
      </c>
      <c r="S54" s="172">
        <v>695</v>
      </c>
    </row>
    <row r="55" spans="1:19" ht="21" customHeight="1" x14ac:dyDescent="0.2">
      <c r="A55" s="381"/>
      <c r="B55" s="370"/>
      <c r="C55" s="368"/>
      <c r="D55" s="656"/>
      <c r="E55" s="662"/>
      <c r="F55" s="1302"/>
      <c r="G55" s="1331"/>
      <c r="H55" s="369"/>
      <c r="I55" s="1366"/>
      <c r="J55" s="86" t="s">
        <v>43</v>
      </c>
      <c r="K55" s="783">
        <v>32</v>
      </c>
      <c r="L55" s="1377">
        <v>32</v>
      </c>
      <c r="M55" s="787">
        <v>32</v>
      </c>
      <c r="N55" s="788">
        <v>32</v>
      </c>
      <c r="O55" s="264" t="s">
        <v>226</v>
      </c>
      <c r="P55" s="959"/>
      <c r="Q55" s="284">
        <v>20</v>
      </c>
      <c r="R55" s="58">
        <v>20</v>
      </c>
      <c r="S55" s="959">
        <v>20</v>
      </c>
    </row>
    <row r="56" spans="1:19" ht="30.75" customHeight="1" thickBot="1" x14ac:dyDescent="0.25">
      <c r="A56" s="381"/>
      <c r="B56" s="370"/>
      <c r="C56" s="368"/>
      <c r="D56" s="677"/>
      <c r="E56" s="662"/>
      <c r="F56" s="1302"/>
      <c r="G56" s="1331"/>
      <c r="H56" s="369"/>
      <c r="I56" s="1366"/>
      <c r="J56" s="102"/>
      <c r="K56" s="775"/>
      <c r="L56" s="798"/>
      <c r="M56" s="772"/>
      <c r="N56" s="773"/>
      <c r="O56" s="211" t="s">
        <v>126</v>
      </c>
      <c r="P56" s="52">
        <v>15000</v>
      </c>
      <c r="Q56" s="214">
        <v>15000</v>
      </c>
      <c r="R56" s="321">
        <v>15000</v>
      </c>
      <c r="S56" s="335">
        <v>15000</v>
      </c>
    </row>
    <row r="57" spans="1:19" ht="21" customHeight="1" x14ac:dyDescent="0.2">
      <c r="A57" s="381"/>
      <c r="B57" s="370"/>
      <c r="C57" s="368"/>
      <c r="D57" s="656" t="s">
        <v>271</v>
      </c>
      <c r="E57" s="679"/>
      <c r="F57" s="1510" t="s">
        <v>280</v>
      </c>
      <c r="G57" s="1331"/>
      <c r="H57" s="382"/>
      <c r="I57" s="283"/>
      <c r="J57" s="106" t="s">
        <v>15</v>
      </c>
      <c r="K57" s="774">
        <v>10.1</v>
      </c>
      <c r="L57" s="799">
        <v>10.1</v>
      </c>
      <c r="M57" s="766">
        <v>10.1</v>
      </c>
      <c r="N57" s="767">
        <v>10.1</v>
      </c>
      <c r="O57" s="196" t="s">
        <v>127</v>
      </c>
      <c r="P57" s="172">
        <v>168</v>
      </c>
      <c r="Q57" s="301">
        <v>158</v>
      </c>
      <c r="R57" s="173">
        <v>160</v>
      </c>
      <c r="S57" s="383">
        <v>160</v>
      </c>
    </row>
    <row r="58" spans="1:19" ht="21" customHeight="1" thickBot="1" x14ac:dyDescent="0.25">
      <c r="A58" s="381"/>
      <c r="B58" s="370"/>
      <c r="C58" s="368"/>
      <c r="D58" s="656"/>
      <c r="E58" s="662"/>
      <c r="F58" s="1530"/>
      <c r="G58" s="262"/>
      <c r="H58" s="382"/>
      <c r="I58" s="283"/>
      <c r="J58" s="315"/>
      <c r="K58" s="770"/>
      <c r="L58" s="800"/>
      <c r="M58" s="772"/>
      <c r="N58" s="773"/>
      <c r="O58" s="211" t="s">
        <v>128</v>
      </c>
      <c r="P58" s="52">
        <v>16</v>
      </c>
      <c r="Q58" s="327">
        <v>9</v>
      </c>
      <c r="R58" s="287">
        <v>9</v>
      </c>
      <c r="S58" s="69">
        <v>9</v>
      </c>
    </row>
    <row r="59" spans="1:19" ht="28.5" customHeight="1" x14ac:dyDescent="0.2">
      <c r="A59" s="366"/>
      <c r="B59" s="370"/>
      <c r="C59" s="368"/>
      <c r="D59" s="678" t="s">
        <v>272</v>
      </c>
      <c r="E59" s="679"/>
      <c r="F59" s="1541" t="s">
        <v>227</v>
      </c>
      <c r="G59" s="1331"/>
      <c r="H59" s="382"/>
      <c r="I59" s="1366"/>
      <c r="J59" s="106" t="s">
        <v>15</v>
      </c>
      <c r="K59" s="774"/>
      <c r="L59" s="765">
        <v>7</v>
      </c>
      <c r="M59" s="766"/>
      <c r="N59" s="767"/>
      <c r="O59" s="196" t="s">
        <v>228</v>
      </c>
      <c r="P59" s="172"/>
      <c r="Q59" s="215">
        <v>1</v>
      </c>
      <c r="R59" s="173"/>
      <c r="S59" s="172"/>
    </row>
    <row r="60" spans="1:19" ht="15.75" customHeight="1" x14ac:dyDescent="0.2">
      <c r="A60" s="366"/>
      <c r="B60" s="370"/>
      <c r="C60" s="368"/>
      <c r="D60" s="656"/>
      <c r="E60" s="662"/>
      <c r="F60" s="1457"/>
      <c r="G60" s="1331"/>
      <c r="H60" s="382"/>
      <c r="I60" s="1366"/>
      <c r="J60" s="206"/>
      <c r="K60" s="768"/>
      <c r="L60" s="779"/>
      <c r="M60" s="780"/>
      <c r="N60" s="781"/>
      <c r="O60" s="210" t="s">
        <v>229</v>
      </c>
      <c r="P60" s="50"/>
      <c r="Q60" s="123">
        <v>5</v>
      </c>
      <c r="R60" s="56"/>
      <c r="S60" s="50"/>
    </row>
    <row r="61" spans="1:19" ht="18" customHeight="1" x14ac:dyDescent="0.2">
      <c r="A61" s="366"/>
      <c r="B61" s="370"/>
      <c r="C61" s="368"/>
      <c r="D61" s="677"/>
      <c r="E61" s="680"/>
      <c r="F61" s="1565"/>
      <c r="G61" s="1331"/>
      <c r="H61" s="382"/>
      <c r="I61" s="1366"/>
      <c r="J61" s="86" t="s">
        <v>18</v>
      </c>
      <c r="K61" s="783"/>
      <c r="L61" s="786"/>
      <c r="M61" s="787">
        <v>27</v>
      </c>
      <c r="N61" s="788">
        <v>27</v>
      </c>
      <c r="O61" s="264" t="s">
        <v>127</v>
      </c>
      <c r="P61" s="959"/>
      <c r="Q61" s="102"/>
      <c r="R61" s="58">
        <v>30</v>
      </c>
      <c r="S61" s="959">
        <v>30</v>
      </c>
    </row>
    <row r="62" spans="1:19" ht="42" customHeight="1" thickBot="1" x14ac:dyDescent="0.25">
      <c r="A62" s="366"/>
      <c r="B62" s="370"/>
      <c r="C62" s="368"/>
      <c r="D62" s="656" t="s">
        <v>273</v>
      </c>
      <c r="E62" s="662"/>
      <c r="F62" s="1335" t="s">
        <v>207</v>
      </c>
      <c r="G62" s="262"/>
      <c r="H62" s="382"/>
      <c r="I62" s="283"/>
      <c r="J62" s="86"/>
      <c r="K62" s="801"/>
      <c r="L62" s="802"/>
      <c r="M62" s="803"/>
      <c r="N62" s="804"/>
      <c r="O62" s="1332"/>
      <c r="P62" s="1380"/>
      <c r="Q62" s="86"/>
      <c r="R62" s="930"/>
      <c r="S62" s="1380"/>
    </row>
    <row r="63" spans="1:19" ht="32.25" customHeight="1" x14ac:dyDescent="0.2">
      <c r="A63" s="366"/>
      <c r="B63" s="370"/>
      <c r="C63" s="368"/>
      <c r="D63" s="656"/>
      <c r="E63" s="681" t="s">
        <v>14</v>
      </c>
      <c r="F63" s="182" t="s">
        <v>129</v>
      </c>
      <c r="G63" s="1331"/>
      <c r="H63" s="382"/>
      <c r="I63" s="1366"/>
      <c r="J63" s="215" t="s">
        <v>15</v>
      </c>
      <c r="K63" s="600">
        <v>6.8</v>
      </c>
      <c r="L63" s="790">
        <v>10.7</v>
      </c>
      <c r="M63" s="328">
        <v>56.5</v>
      </c>
      <c r="N63" s="782">
        <v>79.400000000000006</v>
      </c>
      <c r="O63" s="1339" t="s">
        <v>230</v>
      </c>
      <c r="P63" s="172">
        <v>32</v>
      </c>
      <c r="Q63" s="301">
        <v>62</v>
      </c>
      <c r="R63" s="173">
        <v>92</v>
      </c>
      <c r="S63" s="383">
        <v>122</v>
      </c>
    </row>
    <row r="64" spans="1:19" ht="17.25" customHeight="1" thickBot="1" x14ac:dyDescent="0.25">
      <c r="A64" s="366"/>
      <c r="B64" s="370"/>
      <c r="C64" s="368"/>
      <c r="D64" s="656"/>
      <c r="E64" s="662" t="s">
        <v>17</v>
      </c>
      <c r="F64" s="182" t="s">
        <v>130</v>
      </c>
      <c r="G64" s="1331"/>
      <c r="H64" s="382"/>
      <c r="I64" s="1366"/>
      <c r="J64" s="315" t="s">
        <v>15</v>
      </c>
      <c r="K64" s="770">
        <v>15.3</v>
      </c>
      <c r="L64" s="771">
        <v>31.5</v>
      </c>
      <c r="M64" s="772">
        <v>48</v>
      </c>
      <c r="N64" s="773">
        <v>0</v>
      </c>
      <c r="O64" s="208" t="s">
        <v>118</v>
      </c>
      <c r="P64" s="421">
        <v>2</v>
      </c>
      <c r="Q64" s="315">
        <v>2</v>
      </c>
      <c r="R64" s="539">
        <v>2</v>
      </c>
      <c r="S64" s="76">
        <v>0</v>
      </c>
    </row>
    <row r="65" spans="1:21" ht="29.25" customHeight="1" x14ac:dyDescent="0.2">
      <c r="A65" s="366"/>
      <c r="B65" s="370"/>
      <c r="C65" s="368"/>
      <c r="D65" s="656"/>
      <c r="E65" s="679" t="s">
        <v>19</v>
      </c>
      <c r="F65" s="898" t="s">
        <v>606</v>
      </c>
      <c r="G65" s="1338" t="s">
        <v>206</v>
      </c>
      <c r="H65" s="382"/>
      <c r="I65" s="1366"/>
      <c r="J65" s="106"/>
      <c r="K65" s="774"/>
      <c r="L65" s="146"/>
      <c r="M65" s="766"/>
      <c r="N65" s="767"/>
      <c r="O65" s="1346"/>
      <c r="P65" s="324"/>
      <c r="Q65" s="106"/>
      <c r="R65" s="305"/>
      <c r="S65" s="255"/>
    </row>
    <row r="66" spans="1:21" ht="15.75" customHeight="1" x14ac:dyDescent="0.2">
      <c r="A66" s="366"/>
      <c r="B66" s="370"/>
      <c r="C66" s="368"/>
      <c r="D66" s="656"/>
      <c r="E66" s="662"/>
      <c r="F66" s="1555" t="s">
        <v>611</v>
      </c>
      <c r="G66" s="199"/>
      <c r="H66" s="382"/>
      <c r="I66" s="1366"/>
      <c r="J66" s="206" t="s">
        <v>15</v>
      </c>
      <c r="K66" s="775"/>
      <c r="L66" s="1070">
        <v>21</v>
      </c>
      <c r="M66" s="260">
        <v>366.6</v>
      </c>
      <c r="N66" s="280">
        <v>430.3</v>
      </c>
      <c r="O66" s="1343" t="s">
        <v>120</v>
      </c>
      <c r="P66" s="61"/>
      <c r="Q66" s="206">
        <v>170</v>
      </c>
      <c r="R66" s="61">
        <v>250</v>
      </c>
      <c r="S66" s="1361">
        <v>340</v>
      </c>
    </row>
    <row r="67" spans="1:21" ht="15.75" customHeight="1" x14ac:dyDescent="0.2">
      <c r="A67" s="366"/>
      <c r="B67" s="370"/>
      <c r="C67" s="368"/>
      <c r="D67" s="656"/>
      <c r="E67" s="662"/>
      <c r="F67" s="1566"/>
      <c r="G67" s="199"/>
      <c r="H67" s="382"/>
      <c r="I67" s="1366"/>
      <c r="J67" s="123" t="s">
        <v>18</v>
      </c>
      <c r="K67" s="895"/>
      <c r="L67" s="141">
        <v>50</v>
      </c>
      <c r="M67" s="193">
        <v>470</v>
      </c>
      <c r="N67" s="112">
        <v>616</v>
      </c>
      <c r="O67" s="1333" t="s">
        <v>608</v>
      </c>
      <c r="P67" s="58"/>
      <c r="Q67" s="102">
        <v>8</v>
      </c>
      <c r="R67" s="58">
        <v>12</v>
      </c>
      <c r="S67" s="244">
        <v>16</v>
      </c>
    </row>
    <row r="68" spans="1:21" ht="30" customHeight="1" thickBot="1" x14ac:dyDescent="0.25">
      <c r="A68" s="366"/>
      <c r="B68" s="370"/>
      <c r="C68" s="368"/>
      <c r="D68" s="656"/>
      <c r="E68" s="680"/>
      <c r="F68" s="182" t="s">
        <v>607</v>
      </c>
      <c r="G68" s="199"/>
      <c r="H68" s="382"/>
      <c r="I68" s="1366"/>
      <c r="J68" s="315" t="s">
        <v>15</v>
      </c>
      <c r="K68" s="770"/>
      <c r="L68" s="892">
        <v>50</v>
      </c>
      <c r="M68" s="891">
        <v>50</v>
      </c>
      <c r="N68" s="893">
        <v>120</v>
      </c>
      <c r="O68" s="894" t="s">
        <v>609</v>
      </c>
      <c r="P68" s="287"/>
      <c r="Q68" s="327">
        <v>2</v>
      </c>
      <c r="R68" s="287">
        <v>4</v>
      </c>
      <c r="S68" s="197"/>
    </row>
    <row r="69" spans="1:21" ht="18" customHeight="1" x14ac:dyDescent="0.2">
      <c r="A69" s="384"/>
      <c r="B69" s="385"/>
      <c r="C69" s="386"/>
      <c r="D69" s="656"/>
      <c r="E69" s="662" t="s">
        <v>21</v>
      </c>
      <c r="F69" s="1510" t="s">
        <v>622</v>
      </c>
      <c r="G69" s="1567" t="s">
        <v>45</v>
      </c>
      <c r="H69" s="369"/>
      <c r="I69" s="1366"/>
      <c r="J69" s="215" t="s">
        <v>18</v>
      </c>
      <c r="K69" s="600">
        <v>60</v>
      </c>
      <c r="L69" s="790">
        <v>0</v>
      </c>
      <c r="M69" s="328">
        <v>0</v>
      </c>
      <c r="N69" s="782">
        <v>0</v>
      </c>
      <c r="O69" s="196" t="s">
        <v>118</v>
      </c>
      <c r="P69" s="172">
        <v>4</v>
      </c>
      <c r="Q69" s="215">
        <v>4</v>
      </c>
      <c r="R69" s="173">
        <v>0</v>
      </c>
      <c r="S69" s="383">
        <v>0</v>
      </c>
    </row>
    <row r="70" spans="1:21" ht="18" customHeight="1" thickBot="1" x14ac:dyDescent="0.25">
      <c r="A70" s="384"/>
      <c r="B70" s="385"/>
      <c r="C70" s="386"/>
      <c r="D70" s="656"/>
      <c r="E70" s="662"/>
      <c r="F70" s="1530"/>
      <c r="G70" s="1568"/>
      <c r="H70" s="369"/>
      <c r="I70" s="1366"/>
      <c r="J70" s="102" t="s">
        <v>15</v>
      </c>
      <c r="K70" s="775"/>
      <c r="L70" s="786">
        <v>41</v>
      </c>
      <c r="M70" s="787">
        <v>0</v>
      </c>
      <c r="N70" s="234">
        <v>0</v>
      </c>
      <c r="O70" s="1333" t="s">
        <v>120</v>
      </c>
      <c r="P70" s="959">
        <v>57</v>
      </c>
      <c r="Q70" s="102">
        <v>44</v>
      </c>
      <c r="R70" s="58">
        <v>0</v>
      </c>
      <c r="S70" s="30">
        <v>0</v>
      </c>
    </row>
    <row r="71" spans="1:21" ht="29.25" customHeight="1" x14ac:dyDescent="0.2">
      <c r="A71" s="366"/>
      <c r="B71" s="370"/>
      <c r="C71" s="368"/>
      <c r="D71" s="656"/>
      <c r="E71" s="679" t="s">
        <v>22</v>
      </c>
      <c r="F71" s="1304" t="s">
        <v>231</v>
      </c>
      <c r="G71" s="1331"/>
      <c r="H71" s="382"/>
      <c r="I71" s="1366"/>
      <c r="J71" s="106" t="s">
        <v>15</v>
      </c>
      <c r="K71" s="774"/>
      <c r="L71" s="765">
        <v>28.4</v>
      </c>
      <c r="M71" s="766">
        <v>32.299999999999997</v>
      </c>
      <c r="N71" s="767">
        <v>43.2</v>
      </c>
      <c r="O71" s="196" t="s">
        <v>232</v>
      </c>
      <c r="P71" s="172"/>
      <c r="Q71" s="301">
        <v>1</v>
      </c>
      <c r="R71" s="171"/>
      <c r="S71" s="172"/>
    </row>
    <row r="72" spans="1:21" ht="31.5" customHeight="1" x14ac:dyDescent="0.2">
      <c r="A72" s="366"/>
      <c r="B72" s="370"/>
      <c r="C72" s="368"/>
      <c r="D72" s="656"/>
      <c r="E72" s="662"/>
      <c r="F72" s="1319"/>
      <c r="G72" s="1331"/>
      <c r="H72" s="382"/>
      <c r="I72" s="1366"/>
      <c r="J72" s="102"/>
      <c r="K72" s="775"/>
      <c r="L72" s="784"/>
      <c r="M72" s="116"/>
      <c r="N72" s="234"/>
      <c r="O72" s="264" t="s">
        <v>233</v>
      </c>
      <c r="P72" s="1380"/>
      <c r="Q72" s="284"/>
      <c r="R72" s="1382">
        <v>53</v>
      </c>
      <c r="S72" s="1380">
        <v>51</v>
      </c>
    </row>
    <row r="73" spans="1:21" ht="16.5" customHeight="1" thickBot="1" x14ac:dyDescent="0.25">
      <c r="A73" s="366"/>
      <c r="B73" s="370"/>
      <c r="C73" s="368"/>
      <c r="D73" s="677"/>
      <c r="E73" s="680"/>
      <c r="F73" s="1320"/>
      <c r="G73" s="1331"/>
      <c r="H73" s="382"/>
      <c r="I73" s="1366"/>
      <c r="J73" s="315"/>
      <c r="K73" s="770"/>
      <c r="L73" s="771"/>
      <c r="M73" s="772"/>
      <c r="N73" s="773"/>
      <c r="O73" s="211" t="s">
        <v>234</v>
      </c>
      <c r="P73" s="52"/>
      <c r="Q73" s="333">
        <v>1.26</v>
      </c>
      <c r="R73" s="334">
        <v>1.47</v>
      </c>
      <c r="S73" s="387">
        <v>1.53</v>
      </c>
    </row>
    <row r="74" spans="1:21" ht="53.25" customHeight="1" x14ac:dyDescent="0.2">
      <c r="A74" s="388"/>
      <c r="B74" s="389"/>
      <c r="C74" s="390"/>
      <c r="D74" s="662" t="s">
        <v>274</v>
      </c>
      <c r="E74" s="662"/>
      <c r="F74" s="1304" t="s">
        <v>81</v>
      </c>
      <c r="G74" s="230"/>
      <c r="H74" s="391"/>
      <c r="I74" s="1393"/>
      <c r="J74" s="209" t="s">
        <v>15</v>
      </c>
      <c r="K74" s="628">
        <v>573.79999999999995</v>
      </c>
      <c r="L74" s="629">
        <v>564</v>
      </c>
      <c r="M74" s="630">
        <v>564</v>
      </c>
      <c r="N74" s="769">
        <v>564</v>
      </c>
      <c r="O74" s="170" t="s">
        <v>161</v>
      </c>
      <c r="P74" s="167">
        <v>448</v>
      </c>
      <c r="Q74" s="209">
        <v>470</v>
      </c>
      <c r="R74" s="166">
        <v>470</v>
      </c>
      <c r="S74" s="167">
        <v>470</v>
      </c>
    </row>
    <row r="75" spans="1:21" ht="79.5" customHeight="1" x14ac:dyDescent="0.2">
      <c r="A75" s="388"/>
      <c r="B75" s="389"/>
      <c r="C75" s="390"/>
      <c r="D75" s="662"/>
      <c r="E75" s="662"/>
      <c r="F75" s="1319"/>
      <c r="G75" s="231"/>
      <c r="H75" s="391"/>
      <c r="I75" s="1393"/>
      <c r="J75" s="94" t="s">
        <v>18</v>
      </c>
      <c r="K75" s="440"/>
      <c r="L75" s="1198">
        <v>81.7</v>
      </c>
      <c r="M75" s="533">
        <v>81.7</v>
      </c>
      <c r="N75" s="788">
        <v>81.7</v>
      </c>
      <c r="O75" s="48" t="s">
        <v>639</v>
      </c>
      <c r="P75" s="30"/>
      <c r="Q75" s="94">
        <v>72</v>
      </c>
      <c r="R75" s="66">
        <v>72</v>
      </c>
      <c r="S75" s="30">
        <v>72</v>
      </c>
    </row>
    <row r="76" spans="1:21" ht="16.5" customHeight="1" thickBot="1" x14ac:dyDescent="0.25">
      <c r="A76" s="388"/>
      <c r="B76" s="389"/>
      <c r="C76" s="390"/>
      <c r="D76" s="662"/>
      <c r="E76" s="662"/>
      <c r="F76" s="1320"/>
      <c r="G76" s="1326"/>
      <c r="H76" s="378"/>
      <c r="I76" s="1366"/>
      <c r="J76" s="303" t="s">
        <v>15</v>
      </c>
      <c r="K76" s="805">
        <v>63.1</v>
      </c>
      <c r="L76" s="1290">
        <v>49.5</v>
      </c>
      <c r="M76" s="1066"/>
      <c r="N76" s="1067"/>
      <c r="O76" s="203" t="s">
        <v>131</v>
      </c>
      <c r="P76" s="69">
        <v>9</v>
      </c>
      <c r="Q76" s="303">
        <v>7</v>
      </c>
      <c r="R76" s="68"/>
      <c r="S76" s="69"/>
      <c r="U76" s="463"/>
    </row>
    <row r="77" spans="1:21" ht="18.75" customHeight="1" thickBot="1" x14ac:dyDescent="0.25">
      <c r="A77" s="388"/>
      <c r="B77" s="389"/>
      <c r="C77" s="390"/>
      <c r="D77" s="681" t="s">
        <v>275</v>
      </c>
      <c r="E77" s="681"/>
      <c r="F77" s="182" t="s">
        <v>55</v>
      </c>
      <c r="G77" s="1326"/>
      <c r="H77" s="378"/>
      <c r="I77" s="1366"/>
      <c r="J77" s="392" t="s">
        <v>18</v>
      </c>
      <c r="K77" s="806">
        <v>59.5</v>
      </c>
      <c r="L77" s="807">
        <v>33.4</v>
      </c>
      <c r="M77" s="808">
        <v>33.4</v>
      </c>
      <c r="N77" s="809">
        <v>33.4</v>
      </c>
      <c r="O77" s="317" t="s">
        <v>132</v>
      </c>
      <c r="P77" s="343">
        <v>17</v>
      </c>
      <c r="Q77" s="342">
        <v>17</v>
      </c>
      <c r="R77" s="341">
        <v>17</v>
      </c>
      <c r="S77" s="393">
        <v>17</v>
      </c>
    </row>
    <row r="78" spans="1:21" ht="18.75" customHeight="1" thickBot="1" x14ac:dyDescent="0.25">
      <c r="A78" s="388"/>
      <c r="B78" s="389"/>
      <c r="C78" s="386"/>
      <c r="D78" s="656" t="s">
        <v>276</v>
      </c>
      <c r="E78" s="662"/>
      <c r="F78" s="182" t="s">
        <v>107</v>
      </c>
      <c r="G78" s="107"/>
      <c r="H78" s="394"/>
      <c r="I78" s="1362"/>
      <c r="J78" s="392" t="s">
        <v>15</v>
      </c>
      <c r="K78" s="806">
        <v>292.89999999999998</v>
      </c>
      <c r="L78" s="807">
        <v>314.39999999999998</v>
      </c>
      <c r="M78" s="808">
        <f>+L78</f>
        <v>314.39999999999998</v>
      </c>
      <c r="N78" s="809">
        <f>+M78</f>
        <v>314.39999999999998</v>
      </c>
      <c r="O78" s="318" t="s">
        <v>119</v>
      </c>
      <c r="P78" s="324">
        <v>1168</v>
      </c>
      <c r="Q78" s="106">
        <v>1166</v>
      </c>
      <c r="R78" s="254">
        <v>1166</v>
      </c>
      <c r="S78" s="395">
        <v>1166</v>
      </c>
    </row>
    <row r="79" spans="1:21" ht="19.5" customHeight="1" x14ac:dyDescent="0.2">
      <c r="A79" s="388"/>
      <c r="B79" s="389"/>
      <c r="C79" s="386"/>
      <c r="D79" s="678" t="s">
        <v>277</v>
      </c>
      <c r="E79" s="679"/>
      <c r="F79" s="1510" t="s">
        <v>235</v>
      </c>
      <c r="G79" s="107"/>
      <c r="H79" s="394"/>
      <c r="I79" s="1362"/>
      <c r="J79" s="396" t="s">
        <v>18</v>
      </c>
      <c r="K79" s="627">
        <f>19.4+6.6</f>
        <v>26</v>
      </c>
      <c r="L79" s="78">
        <v>11.5</v>
      </c>
      <c r="M79" s="118">
        <v>11.5</v>
      </c>
      <c r="N79" s="73">
        <v>11.5</v>
      </c>
      <c r="O79" s="54" t="s">
        <v>118</v>
      </c>
      <c r="P79" s="397">
        <v>1</v>
      </c>
      <c r="Q79" s="398">
        <v>1</v>
      </c>
      <c r="R79" s="399">
        <v>1</v>
      </c>
      <c r="S79" s="400">
        <v>1</v>
      </c>
    </row>
    <row r="80" spans="1:21" s="358" customFormat="1" ht="19.5" customHeight="1" thickBot="1" x14ac:dyDescent="0.25">
      <c r="A80" s="388"/>
      <c r="B80" s="389"/>
      <c r="C80" s="386"/>
      <c r="D80" s="677"/>
      <c r="E80" s="680"/>
      <c r="F80" s="1530"/>
      <c r="G80" s="107"/>
      <c r="H80" s="394"/>
      <c r="I80" s="1362"/>
      <c r="J80" s="401"/>
      <c r="K80" s="789"/>
      <c r="L80" s="800"/>
      <c r="M80" s="810"/>
      <c r="N80" s="811"/>
      <c r="O80" s="203" t="s">
        <v>119</v>
      </c>
      <c r="P80" s="402">
        <v>26</v>
      </c>
      <c r="Q80" s="403">
        <v>9</v>
      </c>
      <c r="R80" s="404">
        <v>10</v>
      </c>
      <c r="S80" s="405">
        <v>10</v>
      </c>
      <c r="U80" s="325"/>
    </row>
    <row r="81" spans="1:24" ht="30" customHeight="1" thickBot="1" x14ac:dyDescent="0.25">
      <c r="A81" s="406"/>
      <c r="B81" s="389"/>
      <c r="C81" s="390"/>
      <c r="D81" s="662" t="s">
        <v>278</v>
      </c>
      <c r="E81" s="662"/>
      <c r="F81" s="232" t="s">
        <v>133</v>
      </c>
      <c r="G81" s="1326"/>
      <c r="H81" s="378"/>
      <c r="I81" s="1366"/>
      <c r="J81" s="14" t="s">
        <v>15</v>
      </c>
      <c r="K81" s="627">
        <v>66.400000000000006</v>
      </c>
      <c r="L81" s="78">
        <v>70</v>
      </c>
      <c r="M81" s="118">
        <v>76.2</v>
      </c>
      <c r="N81" s="73">
        <v>76.2</v>
      </c>
      <c r="O81" s="47" t="s">
        <v>118</v>
      </c>
      <c r="P81" s="959">
        <v>92</v>
      </c>
      <c r="Q81" s="102">
        <v>92</v>
      </c>
      <c r="R81" s="41">
        <v>92</v>
      </c>
      <c r="S81" s="959"/>
    </row>
    <row r="82" spans="1:24" s="358" customFormat="1" ht="43.5" customHeight="1" x14ac:dyDescent="0.2">
      <c r="A82" s="366"/>
      <c r="B82" s="370"/>
      <c r="C82" s="407"/>
      <c r="D82" s="665"/>
      <c r="E82" s="661"/>
      <c r="F82" s="1322" t="s">
        <v>104</v>
      </c>
      <c r="G82" s="694"/>
      <c r="H82" s="695">
        <v>1</v>
      </c>
      <c r="I82" s="696" t="s">
        <v>238</v>
      </c>
      <c r="J82" s="215" t="s">
        <v>15</v>
      </c>
      <c r="K82" s="298">
        <v>9</v>
      </c>
      <c r="L82" s="77"/>
      <c r="M82" s="177"/>
      <c r="N82" s="249"/>
      <c r="O82" s="1310" t="s">
        <v>204</v>
      </c>
      <c r="P82" s="324">
        <v>34</v>
      </c>
      <c r="Q82" s="326"/>
      <c r="R82" s="306"/>
      <c r="S82" s="324"/>
    </row>
    <row r="83" spans="1:24" ht="16.5" customHeight="1" thickBot="1" x14ac:dyDescent="0.25">
      <c r="A83" s="408"/>
      <c r="B83" s="409"/>
      <c r="C83" s="410"/>
      <c r="D83" s="669"/>
      <c r="E83" s="672"/>
      <c r="F83" s="1305"/>
      <c r="G83" s="1573" t="s">
        <v>51</v>
      </c>
      <c r="H83" s="1574"/>
      <c r="I83" s="1574"/>
      <c r="J83" s="1575"/>
      <c r="K83" s="288">
        <f>SUM(K13:K82)</f>
        <v>73091.000000000015</v>
      </c>
      <c r="L83" s="207">
        <f>SUM(L13:L82)</f>
        <v>78000.000000000015</v>
      </c>
      <c r="M83" s="290">
        <f>SUM(M13:M82)</f>
        <v>78534.8</v>
      </c>
      <c r="N83" s="290">
        <f>SUM(N13:N82)</f>
        <v>78168.800000000003</v>
      </c>
      <c r="O83" s="1311"/>
      <c r="P83" s="411"/>
      <c r="Q83" s="412"/>
      <c r="R83" s="413"/>
      <c r="S83" s="414"/>
    </row>
    <row r="84" spans="1:24" ht="32.25" customHeight="1" x14ac:dyDescent="0.2">
      <c r="A84" s="415" t="s">
        <v>14</v>
      </c>
      <c r="B84" s="416" t="s">
        <v>14</v>
      </c>
      <c r="C84" s="417" t="s">
        <v>17</v>
      </c>
      <c r="D84" s="654"/>
      <c r="E84" s="654"/>
      <c r="F84" s="1318" t="s">
        <v>82</v>
      </c>
      <c r="G84" s="1323"/>
      <c r="H84" s="418">
        <v>2</v>
      </c>
      <c r="I84" s="1376" t="s">
        <v>237</v>
      </c>
      <c r="J84" s="419"/>
      <c r="K84" s="795"/>
      <c r="L84" s="799"/>
      <c r="M84" s="796"/>
      <c r="N84" s="797"/>
      <c r="O84" s="148"/>
      <c r="P84" s="254"/>
      <c r="Q84" s="253"/>
      <c r="R84" s="254"/>
      <c r="S84" s="255"/>
    </row>
    <row r="85" spans="1:24" ht="40.5" customHeight="1" x14ac:dyDescent="0.2">
      <c r="A85" s="388"/>
      <c r="B85" s="389"/>
      <c r="C85" s="390"/>
      <c r="D85" s="681" t="s">
        <v>14</v>
      </c>
      <c r="E85" s="681"/>
      <c r="F85" s="88" t="s">
        <v>83</v>
      </c>
      <c r="G85" s="1326"/>
      <c r="H85" s="378"/>
      <c r="I85" s="1366"/>
      <c r="J85" s="1345" t="s">
        <v>18</v>
      </c>
      <c r="K85" s="628">
        <v>207.3</v>
      </c>
      <c r="L85" s="629">
        <v>205.4</v>
      </c>
      <c r="M85" s="630">
        <f>+L85</f>
        <v>205.4</v>
      </c>
      <c r="N85" s="631">
        <f>+M85</f>
        <v>205.4</v>
      </c>
      <c r="O85" s="170" t="s">
        <v>119</v>
      </c>
      <c r="P85" s="183">
        <v>2570</v>
      </c>
      <c r="Q85" s="216">
        <v>2692</v>
      </c>
      <c r="R85" s="183">
        <v>2690</v>
      </c>
      <c r="S85" s="632">
        <v>2690</v>
      </c>
      <c r="X85" s="355" t="s">
        <v>75</v>
      </c>
    </row>
    <row r="86" spans="1:24" s="358" customFormat="1" ht="18" customHeight="1" x14ac:dyDescent="0.2">
      <c r="A86" s="388"/>
      <c r="B86" s="389"/>
      <c r="C86" s="390"/>
      <c r="D86" s="655" t="s">
        <v>17</v>
      </c>
      <c r="E86" s="655"/>
      <c r="F86" s="1314" t="s">
        <v>54</v>
      </c>
      <c r="G86" s="1326"/>
      <c r="H86" s="378"/>
      <c r="I86" s="1366"/>
      <c r="J86" s="396" t="s">
        <v>15</v>
      </c>
      <c r="K86" s="627">
        <v>50</v>
      </c>
      <c r="L86" s="1712">
        <f>70+30</f>
        <v>100</v>
      </c>
      <c r="M86" s="118">
        <f>90-20</f>
        <v>70</v>
      </c>
      <c r="N86" s="73">
        <f>100-30</f>
        <v>70</v>
      </c>
      <c r="O86" s="1681" t="s">
        <v>163</v>
      </c>
      <c r="P86" s="41">
        <v>3000</v>
      </c>
      <c r="Q86" s="1709">
        <v>4800</v>
      </c>
      <c r="R86" s="1710">
        <v>4801</v>
      </c>
      <c r="S86" s="1682">
        <v>4802</v>
      </c>
      <c r="T86" s="325"/>
    </row>
    <row r="87" spans="1:24" s="358" customFormat="1" ht="15.75" customHeight="1" x14ac:dyDescent="0.2">
      <c r="A87" s="388"/>
      <c r="B87" s="389"/>
      <c r="C87" s="390"/>
      <c r="D87" s="655"/>
      <c r="E87" s="655"/>
      <c r="F87" s="1315"/>
      <c r="G87" s="1326"/>
      <c r="H87" s="420"/>
      <c r="I87" s="1366"/>
      <c r="J87" s="396"/>
      <c r="K87" s="627"/>
      <c r="L87" s="1712"/>
      <c r="M87" s="118"/>
      <c r="N87" s="73"/>
      <c r="O87" s="1681"/>
      <c r="P87" s="23"/>
      <c r="Q87" s="1709"/>
      <c r="R87" s="1711"/>
      <c r="S87" s="1682"/>
      <c r="T87" s="325"/>
    </row>
    <row r="88" spans="1:24" ht="41.25" customHeight="1" x14ac:dyDescent="0.2">
      <c r="A88" s="374"/>
      <c r="B88" s="389"/>
      <c r="C88" s="390"/>
      <c r="D88" s="681" t="s">
        <v>19</v>
      </c>
      <c r="E88" s="681"/>
      <c r="F88" s="29" t="s">
        <v>87</v>
      </c>
      <c r="G88" s="1326"/>
      <c r="H88" s="394"/>
      <c r="I88" s="1362"/>
      <c r="J88" s="79" t="s">
        <v>15</v>
      </c>
      <c r="K88" s="628">
        <v>60.8</v>
      </c>
      <c r="L88" s="629">
        <v>55.9</v>
      </c>
      <c r="M88" s="630"/>
      <c r="N88" s="633"/>
      <c r="O88" s="170" t="s">
        <v>164</v>
      </c>
      <c r="P88" s="166">
        <v>20</v>
      </c>
      <c r="Q88" s="209">
        <v>25</v>
      </c>
      <c r="R88" s="166"/>
      <c r="S88" s="167"/>
      <c r="T88" s="221"/>
    </row>
    <row r="89" spans="1:24" ht="45.75" customHeight="1" x14ac:dyDescent="0.2">
      <c r="A89" s="374"/>
      <c r="B89" s="389"/>
      <c r="C89" s="390"/>
      <c r="D89" s="655" t="s">
        <v>21</v>
      </c>
      <c r="E89" s="655"/>
      <c r="F89" s="1314" t="s">
        <v>73</v>
      </c>
      <c r="G89" s="1326"/>
      <c r="H89" s="394"/>
      <c r="I89" s="1362"/>
      <c r="J89" s="14" t="s">
        <v>101</v>
      </c>
      <c r="K89" s="627">
        <v>653.20000000000005</v>
      </c>
      <c r="L89" s="78">
        <v>653.20000000000005</v>
      </c>
      <c r="M89" s="118">
        <v>653.20000000000005</v>
      </c>
      <c r="N89" s="73">
        <v>653.20000000000005</v>
      </c>
      <c r="O89" s="1365" t="s">
        <v>164</v>
      </c>
      <c r="P89" s="41">
        <v>100</v>
      </c>
      <c r="Q89" s="1383">
        <v>100</v>
      </c>
      <c r="R89" s="41">
        <v>100</v>
      </c>
      <c r="S89" s="23">
        <v>100</v>
      </c>
      <c r="T89" s="221"/>
    </row>
    <row r="90" spans="1:24" s="358" customFormat="1" ht="16.5" customHeight="1" x14ac:dyDescent="0.2">
      <c r="A90" s="406"/>
      <c r="B90" s="389"/>
      <c r="C90" s="390"/>
      <c r="D90" s="679" t="s">
        <v>22</v>
      </c>
      <c r="E90" s="679"/>
      <c r="F90" s="1490" t="s">
        <v>135</v>
      </c>
      <c r="G90" s="1326"/>
      <c r="H90" s="394"/>
      <c r="I90" s="1375"/>
      <c r="J90" s="80" t="s">
        <v>15</v>
      </c>
      <c r="K90" s="440">
        <v>93.2</v>
      </c>
      <c r="L90" s="812"/>
      <c r="M90" s="533"/>
      <c r="N90" s="534"/>
      <c r="O90" s="170" t="s">
        <v>125</v>
      </c>
      <c r="P90" s="166">
        <v>190</v>
      </c>
      <c r="Q90" s="209"/>
      <c r="R90" s="166"/>
      <c r="S90" s="167"/>
      <c r="T90" s="329"/>
      <c r="U90" s="329"/>
      <c r="V90" s="329"/>
    </row>
    <row r="91" spans="1:24" s="358" customFormat="1" ht="43.5" customHeight="1" x14ac:dyDescent="0.2">
      <c r="A91" s="388"/>
      <c r="B91" s="389"/>
      <c r="C91" s="390"/>
      <c r="D91" s="662"/>
      <c r="E91" s="680"/>
      <c r="F91" s="1507"/>
      <c r="G91" s="1326"/>
      <c r="H91" s="394"/>
      <c r="I91" s="1375"/>
      <c r="J91" s="14"/>
      <c r="K91" s="435"/>
      <c r="L91" s="1068"/>
      <c r="M91" s="529"/>
      <c r="N91" s="530"/>
      <c r="O91" s="170" t="s">
        <v>162</v>
      </c>
      <c r="P91" s="166">
        <v>30</v>
      </c>
      <c r="Q91" s="209"/>
      <c r="R91" s="166"/>
      <c r="S91" s="167"/>
      <c r="T91" s="329"/>
      <c r="U91" s="357"/>
      <c r="V91" s="357"/>
    </row>
    <row r="92" spans="1:24" s="358" customFormat="1" ht="31.5" customHeight="1" x14ac:dyDescent="0.2">
      <c r="A92" s="374"/>
      <c r="B92" s="389"/>
      <c r="C92" s="390"/>
      <c r="D92" s="691" t="s">
        <v>96</v>
      </c>
      <c r="E92" s="691"/>
      <c r="F92" s="29" t="s">
        <v>137</v>
      </c>
      <c r="G92" s="1353"/>
      <c r="H92" s="910"/>
      <c r="I92" s="1375"/>
      <c r="J92" s="1069" t="s">
        <v>15</v>
      </c>
      <c r="K92" s="435">
        <v>13.7</v>
      </c>
      <c r="L92" s="813"/>
      <c r="M92" s="529"/>
      <c r="N92" s="530"/>
      <c r="O92" s="48" t="s">
        <v>163</v>
      </c>
      <c r="P92" s="66">
        <v>4500</v>
      </c>
      <c r="Q92" s="94">
        <v>4500</v>
      </c>
      <c r="R92" s="66">
        <v>4500</v>
      </c>
      <c r="S92" s="30"/>
      <c r="T92" s="325"/>
    </row>
    <row r="93" spans="1:24" s="358" customFormat="1" ht="16.5" customHeight="1" x14ac:dyDescent="0.2">
      <c r="A93" s="388"/>
      <c r="B93" s="389"/>
      <c r="C93" s="390"/>
      <c r="D93" s="679" t="s">
        <v>97</v>
      </c>
      <c r="E93" s="679"/>
      <c r="F93" s="1490" t="s">
        <v>136</v>
      </c>
      <c r="G93" s="1326"/>
      <c r="H93" s="394"/>
      <c r="I93" s="1375"/>
      <c r="J93" s="209" t="s">
        <v>15</v>
      </c>
      <c r="K93" s="628">
        <v>14.9</v>
      </c>
      <c r="L93" s="629"/>
      <c r="M93" s="630"/>
      <c r="N93" s="633"/>
      <c r="O93" s="48" t="s">
        <v>163</v>
      </c>
      <c r="P93" s="166">
        <v>2000</v>
      </c>
      <c r="Q93" s="209"/>
      <c r="R93" s="166"/>
      <c r="S93" s="167"/>
      <c r="T93" s="325"/>
    </row>
    <row r="94" spans="1:24" ht="15.75" customHeight="1" thickBot="1" x14ac:dyDescent="0.25">
      <c r="A94" s="422"/>
      <c r="B94" s="423"/>
      <c r="C94" s="424"/>
      <c r="D94" s="658"/>
      <c r="E94" s="658"/>
      <c r="F94" s="1497"/>
      <c r="G94" s="1324"/>
      <c r="H94" s="425"/>
      <c r="I94" s="1395"/>
      <c r="J94" s="16" t="s">
        <v>16</v>
      </c>
      <c r="K94" s="187">
        <f>SUM(K85:K93)</f>
        <v>1093.1000000000001</v>
      </c>
      <c r="L94" s="67">
        <f>SUM(L85:L89)</f>
        <v>1014.5</v>
      </c>
      <c r="M94" s="187">
        <f>SUM(M85:M93)</f>
        <v>928.6</v>
      </c>
      <c r="N94" s="189">
        <f>SUM(N85:N93)</f>
        <v>928.6</v>
      </c>
      <c r="O94" s="203" t="s">
        <v>119</v>
      </c>
      <c r="P94" s="68">
        <v>5000</v>
      </c>
      <c r="Q94" s="303"/>
      <c r="R94" s="68"/>
      <c r="S94" s="69"/>
    </row>
    <row r="95" spans="1:24" ht="35.25" customHeight="1" x14ac:dyDescent="0.2">
      <c r="A95" s="415" t="s">
        <v>14</v>
      </c>
      <c r="B95" s="416" t="s">
        <v>14</v>
      </c>
      <c r="C95" s="417" t="s">
        <v>19</v>
      </c>
      <c r="D95" s="654"/>
      <c r="E95" s="654"/>
      <c r="F95" s="1306" t="s">
        <v>65</v>
      </c>
      <c r="G95" s="1326"/>
      <c r="H95" s="391">
        <v>1</v>
      </c>
      <c r="I95" s="1695" t="s">
        <v>704</v>
      </c>
      <c r="J95" s="253" t="s">
        <v>15</v>
      </c>
      <c r="K95" s="627">
        <v>3.9</v>
      </c>
      <c r="L95" s="78">
        <v>3.9</v>
      </c>
      <c r="M95" s="118">
        <v>3.9</v>
      </c>
      <c r="N95" s="118">
        <v>3.9</v>
      </c>
      <c r="O95" s="148" t="s">
        <v>138</v>
      </c>
      <c r="P95" s="254">
        <v>10</v>
      </c>
      <c r="Q95" s="253">
        <v>10</v>
      </c>
      <c r="R95" s="254">
        <v>10</v>
      </c>
      <c r="S95" s="255">
        <v>10</v>
      </c>
    </row>
    <row r="96" spans="1:24" ht="18" customHeight="1" thickBot="1" x14ac:dyDescent="0.25">
      <c r="A96" s="426"/>
      <c r="B96" s="409"/>
      <c r="C96" s="424"/>
      <c r="D96" s="658"/>
      <c r="E96" s="658"/>
      <c r="F96" s="204"/>
      <c r="G96" s="1324"/>
      <c r="H96" s="427"/>
      <c r="I96" s="1713"/>
      <c r="J96" s="16" t="s">
        <v>16</v>
      </c>
      <c r="K96" s="187">
        <f t="shared" ref="K96:L96" si="3">K95</f>
        <v>3.9</v>
      </c>
      <c r="L96" s="67">
        <f t="shared" si="3"/>
        <v>3.9</v>
      </c>
      <c r="M96" s="113">
        <f t="shared" ref="M96:N96" si="4">M95</f>
        <v>3.9</v>
      </c>
      <c r="N96" s="113">
        <f t="shared" si="4"/>
        <v>3.9</v>
      </c>
      <c r="O96" s="48" t="s">
        <v>120</v>
      </c>
      <c r="P96" s="66">
        <v>860</v>
      </c>
      <c r="Q96" s="94">
        <v>860</v>
      </c>
      <c r="R96" s="66">
        <v>860</v>
      </c>
      <c r="S96" s="30">
        <v>860</v>
      </c>
    </row>
    <row r="97" spans="1:19" ht="18" customHeight="1" x14ac:dyDescent="0.2">
      <c r="A97" s="360" t="s">
        <v>14</v>
      </c>
      <c r="B97" s="416" t="s">
        <v>14</v>
      </c>
      <c r="C97" s="417" t="s">
        <v>21</v>
      </c>
      <c r="D97" s="654"/>
      <c r="E97" s="654"/>
      <c r="F97" s="1452" t="s">
        <v>148</v>
      </c>
      <c r="G97" s="1323"/>
      <c r="H97" s="428">
        <v>2</v>
      </c>
      <c r="I97" s="1662" t="s">
        <v>237</v>
      </c>
      <c r="J97" s="13" t="s">
        <v>15</v>
      </c>
      <c r="K97" s="627">
        <v>17.8</v>
      </c>
      <c r="L97" s="78">
        <v>17.8</v>
      </c>
      <c r="M97" s="118">
        <v>17.8</v>
      </c>
      <c r="N97" s="118">
        <v>17.8</v>
      </c>
      <c r="O97" s="1310" t="s">
        <v>165</v>
      </c>
      <c r="P97" s="254">
        <v>39</v>
      </c>
      <c r="Q97" s="253">
        <v>39</v>
      </c>
      <c r="R97" s="254">
        <v>39</v>
      </c>
      <c r="S97" s="255">
        <v>39</v>
      </c>
    </row>
    <row r="98" spans="1:19" ht="16.5" customHeight="1" thickBot="1" x14ac:dyDescent="0.25">
      <c r="A98" s="422"/>
      <c r="B98" s="423"/>
      <c r="C98" s="424"/>
      <c r="D98" s="658"/>
      <c r="E98" s="658"/>
      <c r="F98" s="1497"/>
      <c r="G98" s="1324"/>
      <c r="H98" s="425"/>
      <c r="I98" s="1701"/>
      <c r="J98" s="16" t="s">
        <v>16</v>
      </c>
      <c r="K98" s="187">
        <f t="shared" ref="K98:L98" si="5">SUM(K97)</f>
        <v>17.8</v>
      </c>
      <c r="L98" s="67">
        <f t="shared" si="5"/>
        <v>17.8</v>
      </c>
      <c r="M98" s="113">
        <f t="shared" ref="M98:N98" si="6">SUM(M97)</f>
        <v>17.8</v>
      </c>
      <c r="N98" s="113">
        <f t="shared" si="6"/>
        <v>17.8</v>
      </c>
      <c r="O98" s="1311"/>
      <c r="P98" s="179"/>
      <c r="Q98" s="218"/>
      <c r="R98" s="179"/>
      <c r="S98" s="76"/>
    </row>
    <row r="99" spans="1:19" ht="41.25" customHeight="1" x14ac:dyDescent="0.2">
      <c r="A99" s="429" t="s">
        <v>14</v>
      </c>
      <c r="B99" s="416" t="s">
        <v>14</v>
      </c>
      <c r="C99" s="417" t="s">
        <v>22</v>
      </c>
      <c r="D99" s="654"/>
      <c r="E99" s="654"/>
      <c r="F99" s="1452" t="s">
        <v>139</v>
      </c>
      <c r="G99" s="1323" t="s">
        <v>47</v>
      </c>
      <c r="H99" s="428">
        <v>2</v>
      </c>
      <c r="I99" s="1376" t="s">
        <v>237</v>
      </c>
      <c r="J99" s="347" t="s">
        <v>15</v>
      </c>
      <c r="K99" s="298">
        <v>26.2</v>
      </c>
      <c r="L99" s="430">
        <v>52</v>
      </c>
      <c r="M99" s="431">
        <v>52</v>
      </c>
      <c r="N99" s="432">
        <v>52</v>
      </c>
      <c r="O99" s="111" t="s">
        <v>90</v>
      </c>
      <c r="P99" s="433">
        <v>7560</v>
      </c>
      <c r="Q99" s="434">
        <v>7800</v>
      </c>
      <c r="R99" s="433">
        <v>7800</v>
      </c>
      <c r="S99" s="400">
        <v>7800</v>
      </c>
    </row>
    <row r="100" spans="1:19" ht="15.75" customHeight="1" x14ac:dyDescent="0.2">
      <c r="A100" s="371"/>
      <c r="B100" s="389"/>
      <c r="C100" s="390"/>
      <c r="D100" s="655"/>
      <c r="E100" s="655"/>
      <c r="F100" s="1453"/>
      <c r="G100" s="1326"/>
      <c r="H100" s="394"/>
      <c r="I100" s="1375"/>
      <c r="J100" s="270" t="s">
        <v>15</v>
      </c>
      <c r="K100" s="435"/>
      <c r="L100" s="436">
        <v>8.5</v>
      </c>
      <c r="M100" s="437">
        <v>5.7</v>
      </c>
      <c r="N100" s="438">
        <v>1.5</v>
      </c>
      <c r="O100" s="1505" t="s">
        <v>239</v>
      </c>
      <c r="P100" s="66"/>
      <c r="Q100" s="94">
        <v>3</v>
      </c>
      <c r="R100" s="66">
        <v>2</v>
      </c>
      <c r="S100" s="439">
        <v>2</v>
      </c>
    </row>
    <row r="101" spans="1:19" ht="15.75" customHeight="1" x14ac:dyDescent="0.2">
      <c r="A101" s="371"/>
      <c r="B101" s="389"/>
      <c r="C101" s="390"/>
      <c r="D101" s="655"/>
      <c r="E101" s="655"/>
      <c r="F101" s="1453"/>
      <c r="G101" s="1326"/>
      <c r="H101" s="394"/>
      <c r="I101" s="1375"/>
      <c r="J101" s="80" t="s">
        <v>98</v>
      </c>
      <c r="K101" s="440">
        <v>107.4</v>
      </c>
      <c r="L101" s="441">
        <v>0</v>
      </c>
      <c r="M101" s="442">
        <v>0</v>
      </c>
      <c r="N101" s="443">
        <v>0</v>
      </c>
      <c r="O101" s="1681"/>
      <c r="P101" s="41"/>
      <c r="Q101" s="1383"/>
      <c r="R101" s="41"/>
      <c r="S101" s="1715"/>
    </row>
    <row r="102" spans="1:19" ht="13.5" thickBot="1" x14ac:dyDescent="0.25">
      <c r="A102" s="444"/>
      <c r="B102" s="423"/>
      <c r="C102" s="424"/>
      <c r="D102" s="658"/>
      <c r="E102" s="658"/>
      <c r="F102" s="1307"/>
      <c r="G102" s="1324"/>
      <c r="H102" s="425"/>
      <c r="I102" s="1395"/>
      <c r="J102" s="16" t="s">
        <v>16</v>
      </c>
      <c r="K102" s="187">
        <f>SUM(K99:K101)</f>
        <v>133.6</v>
      </c>
      <c r="L102" s="67">
        <f>SUM(L99:L101)</f>
        <v>60.5</v>
      </c>
      <c r="M102" s="113">
        <f t="shared" ref="M102:N102" si="7">SUM(M99:M101)</f>
        <v>57.7</v>
      </c>
      <c r="N102" s="445">
        <f t="shared" si="7"/>
        <v>53.5</v>
      </c>
      <c r="O102" s="1544"/>
      <c r="P102" s="179"/>
      <c r="Q102" s="218"/>
      <c r="R102" s="179"/>
      <c r="S102" s="1716"/>
    </row>
    <row r="103" spans="1:19" ht="28.5" customHeight="1" x14ac:dyDescent="0.2">
      <c r="A103" s="429" t="s">
        <v>14</v>
      </c>
      <c r="B103" s="416" t="s">
        <v>14</v>
      </c>
      <c r="C103" s="417" t="s">
        <v>96</v>
      </c>
      <c r="D103" s="654"/>
      <c r="E103" s="654"/>
      <c r="F103" s="1452" t="s">
        <v>166</v>
      </c>
      <c r="G103" s="1323"/>
      <c r="H103" s="446">
        <v>1</v>
      </c>
      <c r="I103" s="1695" t="s">
        <v>240</v>
      </c>
      <c r="J103" s="14" t="s">
        <v>15</v>
      </c>
      <c r="K103" s="627">
        <v>26.7</v>
      </c>
      <c r="L103" s="78">
        <v>1.5</v>
      </c>
      <c r="M103" s="118">
        <v>1.5</v>
      </c>
      <c r="N103" s="73">
        <v>1.5</v>
      </c>
      <c r="O103" s="54" t="s">
        <v>167</v>
      </c>
      <c r="P103" s="49">
        <v>1</v>
      </c>
      <c r="Q103" s="96"/>
      <c r="R103" s="49"/>
      <c r="S103" s="43"/>
    </row>
    <row r="104" spans="1:19" ht="28.5" customHeight="1" thickBot="1" x14ac:dyDescent="0.25">
      <c r="A104" s="444"/>
      <c r="B104" s="423"/>
      <c r="C104" s="424"/>
      <c r="D104" s="658"/>
      <c r="E104" s="658"/>
      <c r="F104" s="1497"/>
      <c r="G104" s="1324"/>
      <c r="H104" s="427"/>
      <c r="I104" s="1713"/>
      <c r="J104" s="16" t="s">
        <v>16</v>
      </c>
      <c r="K104" s="187">
        <f>K103</f>
        <v>26.7</v>
      </c>
      <c r="L104" s="67">
        <f>+L103</f>
        <v>1.5</v>
      </c>
      <c r="M104" s="113">
        <f>+M103</f>
        <v>1.5</v>
      </c>
      <c r="N104" s="113">
        <f>+N103</f>
        <v>1.5</v>
      </c>
      <c r="O104" s="75" t="s">
        <v>168</v>
      </c>
      <c r="P104" s="179">
        <v>1</v>
      </c>
      <c r="Q104" s="218">
        <v>1</v>
      </c>
      <c r="R104" s="179">
        <v>1</v>
      </c>
      <c r="S104" s="76">
        <v>1</v>
      </c>
    </row>
    <row r="105" spans="1:19" ht="28.5" customHeight="1" x14ac:dyDescent="0.2">
      <c r="A105" s="429" t="s">
        <v>14</v>
      </c>
      <c r="B105" s="416" t="s">
        <v>14</v>
      </c>
      <c r="C105" s="417" t="s">
        <v>97</v>
      </c>
      <c r="D105" s="654"/>
      <c r="E105" s="654"/>
      <c r="F105" s="1501" t="s">
        <v>617</v>
      </c>
      <c r="G105" s="345"/>
      <c r="H105" s="446">
        <v>1</v>
      </c>
      <c r="I105" s="1695" t="s">
        <v>240</v>
      </c>
      <c r="J105" s="215" t="s">
        <v>15</v>
      </c>
      <c r="K105" s="600"/>
      <c r="L105" s="601"/>
      <c r="M105" s="710">
        <v>50</v>
      </c>
      <c r="N105" s="711">
        <v>6</v>
      </c>
      <c r="O105" s="111" t="s">
        <v>167</v>
      </c>
      <c r="P105" s="433"/>
      <c r="Q105" s="447"/>
      <c r="R105" s="448">
        <v>1</v>
      </c>
      <c r="S105" s="383"/>
    </row>
    <row r="106" spans="1:19" ht="28.5" customHeight="1" thickBot="1" x14ac:dyDescent="0.25">
      <c r="A106" s="444"/>
      <c r="B106" s="423"/>
      <c r="C106" s="424"/>
      <c r="D106" s="658"/>
      <c r="E106" s="658"/>
      <c r="F106" s="1502"/>
      <c r="G106" s="346"/>
      <c r="H106" s="427"/>
      <c r="I106" s="1713"/>
      <c r="J106" s="16" t="s">
        <v>16</v>
      </c>
      <c r="K106" s="288">
        <f>+K105</f>
        <v>0</v>
      </c>
      <c r="L106" s="188">
        <f>+L105</f>
        <v>0</v>
      </c>
      <c r="M106" s="290">
        <f>+M105</f>
        <v>50</v>
      </c>
      <c r="N106" s="261">
        <f>+N105</f>
        <v>6</v>
      </c>
      <c r="O106" s="75" t="s">
        <v>168</v>
      </c>
      <c r="P106" s="68"/>
      <c r="Q106" s="217"/>
      <c r="R106" s="300"/>
      <c r="S106" s="69">
        <v>1</v>
      </c>
    </row>
    <row r="107" spans="1:19" ht="18.75" customHeight="1" x14ac:dyDescent="0.2">
      <c r="A107" s="429" t="s">
        <v>14</v>
      </c>
      <c r="B107" s="416" t="s">
        <v>14</v>
      </c>
      <c r="C107" s="417" t="s">
        <v>267</v>
      </c>
      <c r="D107" s="654"/>
      <c r="E107" s="654"/>
      <c r="F107" s="1452" t="s">
        <v>157</v>
      </c>
      <c r="G107" s="1323"/>
      <c r="H107" s="428">
        <v>2</v>
      </c>
      <c r="I107" s="1662" t="s">
        <v>237</v>
      </c>
      <c r="J107" s="13" t="s">
        <v>15</v>
      </c>
      <c r="K107" s="627">
        <v>16</v>
      </c>
      <c r="L107" s="296">
        <v>6.4</v>
      </c>
      <c r="M107" s="177">
        <v>6.4</v>
      </c>
      <c r="N107" s="297">
        <v>4.3</v>
      </c>
      <c r="O107" s="1310" t="s">
        <v>118</v>
      </c>
      <c r="P107" s="254">
        <v>89</v>
      </c>
      <c r="Q107" s="253">
        <v>89</v>
      </c>
      <c r="R107" s="254">
        <v>89</v>
      </c>
      <c r="S107" s="255">
        <v>89</v>
      </c>
    </row>
    <row r="108" spans="1:19" ht="16.5" customHeight="1" thickBot="1" x14ac:dyDescent="0.25">
      <c r="A108" s="444"/>
      <c r="B108" s="423"/>
      <c r="C108" s="424"/>
      <c r="D108" s="658"/>
      <c r="E108" s="658"/>
      <c r="F108" s="1497"/>
      <c r="G108" s="1324"/>
      <c r="H108" s="425"/>
      <c r="I108" s="1701"/>
      <c r="J108" s="16" t="s">
        <v>16</v>
      </c>
      <c r="K108" s="187">
        <f>K107</f>
        <v>16</v>
      </c>
      <c r="L108" s="67">
        <f>SUM(L107)</f>
        <v>6.4</v>
      </c>
      <c r="M108" s="113">
        <f>SUM(M107)</f>
        <v>6.4</v>
      </c>
      <c r="N108" s="189">
        <f>SUM(N107)</f>
        <v>4.3</v>
      </c>
      <c r="O108" s="1311"/>
      <c r="P108" s="179"/>
      <c r="Q108" s="218"/>
      <c r="R108" s="179"/>
      <c r="S108" s="76"/>
    </row>
    <row r="109" spans="1:19" ht="13.5" customHeight="1" thickBot="1" x14ac:dyDescent="0.25">
      <c r="A109" s="449" t="s">
        <v>14</v>
      </c>
      <c r="B109" s="450" t="s">
        <v>14</v>
      </c>
      <c r="C109" s="1463" t="s">
        <v>20</v>
      </c>
      <c r="D109" s="1464"/>
      <c r="E109" s="1464"/>
      <c r="F109" s="1464"/>
      <c r="G109" s="1464"/>
      <c r="H109" s="1464"/>
      <c r="I109" s="1464"/>
      <c r="J109" s="1493"/>
      <c r="K109" s="814">
        <f>K102+K98+K96+K94+K83+K104+K108+K106</f>
        <v>74382.100000000006</v>
      </c>
      <c r="L109" s="815">
        <f>L102+L98+L96+L94+L83+L104+L108+L106</f>
        <v>79104.600000000006</v>
      </c>
      <c r="M109" s="816">
        <f>M102+M98+M96+M94+M83+M104+M108+M106</f>
        <v>79600.7</v>
      </c>
      <c r="N109" s="817">
        <f>N102+N98+N96+N94+N83+N104+N108+N106</f>
        <v>79184.400000000009</v>
      </c>
      <c r="O109" s="451"/>
      <c r="P109" s="452"/>
      <c r="Q109" s="452"/>
      <c r="R109" s="452"/>
      <c r="S109" s="453"/>
    </row>
    <row r="110" spans="1:19" ht="15.75" customHeight="1" thickBot="1" x14ac:dyDescent="0.25">
      <c r="A110" s="449" t="s">
        <v>14</v>
      </c>
      <c r="B110" s="1465" t="s">
        <v>6</v>
      </c>
      <c r="C110" s="1466"/>
      <c r="D110" s="1466"/>
      <c r="E110" s="1466"/>
      <c r="F110" s="1466"/>
      <c r="G110" s="1466"/>
      <c r="H110" s="1466"/>
      <c r="I110" s="1466"/>
      <c r="J110" s="1560"/>
      <c r="K110" s="818">
        <f t="shared" ref="K110:L110" si="8">K109</f>
        <v>74382.100000000006</v>
      </c>
      <c r="L110" s="819">
        <f t="shared" si="8"/>
        <v>79104.600000000006</v>
      </c>
      <c r="M110" s="820">
        <f t="shared" ref="M110:N110" si="9">M109</f>
        <v>79600.7</v>
      </c>
      <c r="N110" s="820">
        <f t="shared" si="9"/>
        <v>79184.400000000009</v>
      </c>
      <c r="O110" s="454"/>
      <c r="P110" s="348"/>
      <c r="Q110" s="348"/>
      <c r="R110" s="348"/>
      <c r="S110" s="349"/>
    </row>
    <row r="111" spans="1:19" ht="15.75" customHeight="1" thickBot="1" x14ac:dyDescent="0.25">
      <c r="A111" s="455" t="s">
        <v>17</v>
      </c>
      <c r="B111" s="1561" t="s">
        <v>37</v>
      </c>
      <c r="C111" s="1562"/>
      <c r="D111" s="1562"/>
      <c r="E111" s="1562"/>
      <c r="F111" s="1562"/>
      <c r="G111" s="1562"/>
      <c r="H111" s="1562"/>
      <c r="I111" s="1562"/>
      <c r="J111" s="1562"/>
      <c r="K111" s="1562"/>
      <c r="L111" s="1562"/>
      <c r="M111" s="1562"/>
      <c r="N111" s="1562"/>
      <c r="O111" s="1562"/>
      <c r="P111" s="1562"/>
      <c r="Q111" s="1562"/>
      <c r="R111" s="1562"/>
      <c r="S111" s="1563"/>
    </row>
    <row r="112" spans="1:19" ht="15.75" customHeight="1" thickBot="1" x14ac:dyDescent="0.25">
      <c r="A112" s="456" t="s">
        <v>17</v>
      </c>
      <c r="B112" s="457" t="s">
        <v>14</v>
      </c>
      <c r="C112" s="1564" t="s">
        <v>33</v>
      </c>
      <c r="D112" s="1495"/>
      <c r="E112" s="1495"/>
      <c r="F112" s="1495"/>
      <c r="G112" s="1495"/>
      <c r="H112" s="1495"/>
      <c r="I112" s="1495"/>
      <c r="J112" s="1495"/>
      <c r="K112" s="1495"/>
      <c r="L112" s="1495"/>
      <c r="M112" s="1495"/>
      <c r="N112" s="1495"/>
      <c r="O112" s="1495"/>
      <c r="P112" s="1495"/>
      <c r="Q112" s="1495"/>
      <c r="R112" s="1495"/>
      <c r="S112" s="1496"/>
    </row>
    <row r="113" spans="1:23" s="17" customFormat="1" ht="42" customHeight="1" x14ac:dyDescent="0.2">
      <c r="A113" s="1545" t="s">
        <v>17</v>
      </c>
      <c r="B113" s="1548" t="s">
        <v>14</v>
      </c>
      <c r="C113" s="1551" t="s">
        <v>14</v>
      </c>
      <c r="D113" s="659"/>
      <c r="E113" s="659"/>
      <c r="F113" s="1501" t="s">
        <v>241</v>
      </c>
      <c r="G113" s="1554"/>
      <c r="H113" s="963">
        <v>5</v>
      </c>
      <c r="I113" s="964" t="s">
        <v>252</v>
      </c>
      <c r="J113" s="311" t="s">
        <v>15</v>
      </c>
      <c r="K113" s="775"/>
      <c r="L113" s="784">
        <v>218.6</v>
      </c>
      <c r="M113" s="766"/>
      <c r="N113" s="866"/>
      <c r="O113" s="1557" t="s">
        <v>242</v>
      </c>
      <c r="P113" s="713"/>
      <c r="Q113" s="326">
        <v>6</v>
      </c>
      <c r="R113" s="1349">
        <v>6</v>
      </c>
      <c r="S113" s="324">
        <v>6</v>
      </c>
    </row>
    <row r="114" spans="1:23" s="17" customFormat="1" ht="16.5" customHeight="1" x14ac:dyDescent="0.2">
      <c r="A114" s="1546"/>
      <c r="B114" s="1549"/>
      <c r="C114" s="1552"/>
      <c r="D114" s="960"/>
      <c r="E114" s="960"/>
      <c r="F114" s="1527"/>
      <c r="G114" s="1555"/>
      <c r="H114" s="963">
        <v>2</v>
      </c>
      <c r="I114" s="1654" t="s">
        <v>237</v>
      </c>
      <c r="J114" s="310" t="s">
        <v>15</v>
      </c>
      <c r="K114" s="764"/>
      <c r="L114" s="965"/>
      <c r="M114" s="164">
        <v>65.2</v>
      </c>
      <c r="N114" s="895">
        <v>86.1</v>
      </c>
      <c r="O114" s="1558"/>
      <c r="P114" s="961"/>
      <c r="Q114" s="284"/>
      <c r="R114" s="58"/>
      <c r="S114" s="959"/>
    </row>
    <row r="115" spans="1:23" s="17" customFormat="1" ht="15.75" customHeight="1" thickBot="1" x14ac:dyDescent="0.25">
      <c r="A115" s="1547"/>
      <c r="B115" s="1550"/>
      <c r="C115" s="1553"/>
      <c r="D115" s="660"/>
      <c r="E115" s="660"/>
      <c r="F115" s="1502"/>
      <c r="G115" s="1556"/>
      <c r="H115" s="962"/>
      <c r="I115" s="1655"/>
      <c r="J115" s="634" t="s">
        <v>16</v>
      </c>
      <c r="K115" s="169"/>
      <c r="L115" s="712">
        <f>SUM(L113:L114)</f>
        <v>218.6</v>
      </c>
      <c r="M115" s="169">
        <f>SUM(M113:M114)</f>
        <v>65.2</v>
      </c>
      <c r="N115" s="169">
        <f>SUM(N113:N114)</f>
        <v>86.1</v>
      </c>
      <c r="O115" s="1559"/>
      <c r="P115" s="539"/>
      <c r="Q115" s="332"/>
      <c r="R115" s="539"/>
      <c r="S115" s="421"/>
    </row>
    <row r="116" spans="1:23" ht="15" customHeight="1" x14ac:dyDescent="0.2">
      <c r="A116" s="415" t="s">
        <v>17</v>
      </c>
      <c r="B116" s="416" t="s">
        <v>14</v>
      </c>
      <c r="C116" s="417" t="s">
        <v>17</v>
      </c>
      <c r="D116" s="661"/>
      <c r="E116" s="661"/>
      <c r="F116" s="1525" t="s">
        <v>169</v>
      </c>
      <c r="G116" s="459" t="s">
        <v>2</v>
      </c>
      <c r="H116" s="418">
        <v>5</v>
      </c>
      <c r="I116" s="1662" t="s">
        <v>252</v>
      </c>
      <c r="J116" s="506"/>
      <c r="K116" s="795"/>
      <c r="L116" s="821"/>
      <c r="M116" s="822"/>
      <c r="N116" s="795"/>
      <c r="O116" s="525"/>
      <c r="P116" s="460"/>
      <c r="Q116" s="419"/>
      <c r="R116" s="461"/>
      <c r="S116" s="462"/>
      <c r="T116" s="463"/>
      <c r="U116" s="463"/>
    </row>
    <row r="117" spans="1:23" ht="15" customHeight="1" x14ac:dyDescent="0.2">
      <c r="A117" s="406"/>
      <c r="B117" s="389"/>
      <c r="C117" s="390"/>
      <c r="D117" s="662"/>
      <c r="E117" s="662"/>
      <c r="F117" s="1526"/>
      <c r="G117" s="459"/>
      <c r="H117" s="378"/>
      <c r="I117" s="1663"/>
      <c r="J117" s="469"/>
      <c r="K117" s="627"/>
      <c r="L117" s="1386"/>
      <c r="M117" s="142"/>
      <c r="N117" s="823"/>
      <c r="O117" s="14"/>
      <c r="P117" s="466"/>
      <c r="Q117" s="396"/>
      <c r="R117" s="467"/>
      <c r="S117" s="468"/>
      <c r="T117" s="463"/>
      <c r="U117" s="463"/>
    </row>
    <row r="118" spans="1:23" ht="15" customHeight="1" thickBot="1" x14ac:dyDescent="0.25">
      <c r="A118" s="406"/>
      <c r="B118" s="389"/>
      <c r="C118" s="390"/>
      <c r="D118" s="662"/>
      <c r="E118" s="662"/>
      <c r="F118" s="1538"/>
      <c r="G118" s="174"/>
      <c r="H118" s="378"/>
      <c r="I118" s="1663"/>
      <c r="J118" s="540"/>
      <c r="K118" s="824"/>
      <c r="L118" s="825"/>
      <c r="M118" s="826"/>
      <c r="N118" s="824"/>
      <c r="O118" s="14"/>
      <c r="P118" s="466"/>
      <c r="Q118" s="396"/>
      <c r="R118" s="467"/>
      <c r="S118" s="468"/>
      <c r="T118" s="142"/>
      <c r="U118" s="644"/>
      <c r="V118" s="313"/>
      <c r="W118" s="221"/>
    </row>
    <row r="119" spans="1:23" ht="20.25" customHeight="1" x14ac:dyDescent="0.2">
      <c r="A119" s="406"/>
      <c r="B119" s="389"/>
      <c r="C119" s="390"/>
      <c r="D119" s="662" t="s">
        <v>14</v>
      </c>
      <c r="E119" s="662"/>
      <c r="F119" s="1510" t="s">
        <v>253</v>
      </c>
      <c r="G119" s="125"/>
      <c r="H119" s="459"/>
      <c r="I119" s="1733" t="s">
        <v>284</v>
      </c>
      <c r="J119" s="563" t="s">
        <v>15</v>
      </c>
      <c r="K119" s="564">
        <v>66.3</v>
      </c>
      <c r="L119" s="565">
        <f>128.1-65.3</f>
        <v>62.8</v>
      </c>
      <c r="M119" s="566">
        <v>100.6</v>
      </c>
      <c r="N119" s="795"/>
      <c r="O119" s="1532" t="s">
        <v>103</v>
      </c>
      <c r="P119" s="968"/>
      <c r="Q119" s="969">
        <v>5</v>
      </c>
      <c r="R119" s="970">
        <v>2</v>
      </c>
      <c r="S119" s="567"/>
      <c r="T119" s="641"/>
      <c r="U119" s="641"/>
      <c r="V119" s="641"/>
      <c r="W119" s="221"/>
    </row>
    <row r="120" spans="1:23" ht="20.25" customHeight="1" x14ac:dyDescent="0.2">
      <c r="A120" s="406"/>
      <c r="B120" s="389"/>
      <c r="C120" s="390"/>
      <c r="D120" s="662"/>
      <c r="E120" s="662"/>
      <c r="F120" s="1527"/>
      <c r="G120" s="470"/>
      <c r="H120" s="378"/>
      <c r="I120" s="1734"/>
      <c r="J120" s="546" t="s">
        <v>98</v>
      </c>
      <c r="K120" s="547"/>
      <c r="L120" s="553">
        <v>60.5</v>
      </c>
      <c r="M120" s="548"/>
      <c r="N120" s="628"/>
      <c r="O120" s="1533"/>
      <c r="P120" s="971"/>
      <c r="Q120" s="972"/>
      <c r="R120" s="973"/>
      <c r="S120" s="558"/>
      <c r="T120" s="641"/>
      <c r="U120" s="641"/>
      <c r="V120" s="641"/>
      <c r="W120" s="221"/>
    </row>
    <row r="121" spans="1:23" ht="20.25" customHeight="1" x14ac:dyDescent="0.2">
      <c r="A121" s="406"/>
      <c r="B121" s="389"/>
      <c r="C121" s="390"/>
      <c r="D121" s="662"/>
      <c r="E121" s="662"/>
      <c r="F121" s="1527"/>
      <c r="G121" s="470"/>
      <c r="H121" s="378"/>
      <c r="I121" s="1734"/>
      <c r="J121" s="568" t="s">
        <v>101</v>
      </c>
      <c r="K121" s="569">
        <v>6.8</v>
      </c>
      <c r="L121" s="557">
        <v>621.6</v>
      </c>
      <c r="M121" s="551">
        <v>399.2</v>
      </c>
      <c r="N121" s="627"/>
      <c r="O121" s="1534" t="s">
        <v>170</v>
      </c>
      <c r="P121" s="974"/>
      <c r="Q121" s="975">
        <v>5</v>
      </c>
      <c r="R121" s="976">
        <v>2</v>
      </c>
      <c r="S121" s="541"/>
      <c r="T121" s="641"/>
      <c r="U121" s="641"/>
      <c r="V121" s="641"/>
      <c r="W121" s="221"/>
    </row>
    <row r="122" spans="1:23" ht="20.25" customHeight="1" thickBot="1" x14ac:dyDescent="0.25">
      <c r="A122" s="406"/>
      <c r="B122" s="389"/>
      <c r="C122" s="390"/>
      <c r="D122" s="662"/>
      <c r="E122" s="662"/>
      <c r="F122" s="1530"/>
      <c r="G122" s="470"/>
      <c r="H122" s="378"/>
      <c r="I122" s="1735"/>
      <c r="J122" s="570" t="s">
        <v>18</v>
      </c>
      <c r="K122" s="571">
        <v>0.7</v>
      </c>
      <c r="L122" s="572">
        <v>54.8</v>
      </c>
      <c r="M122" s="573">
        <v>35.200000000000003</v>
      </c>
      <c r="N122" s="805"/>
      <c r="O122" s="1535"/>
      <c r="P122" s="76"/>
      <c r="Q122" s="218"/>
      <c r="R122" s="340"/>
      <c r="S122" s="492"/>
      <c r="T122" s="641"/>
      <c r="U122" s="641"/>
      <c r="V122" s="641"/>
      <c r="W122" s="221"/>
    </row>
    <row r="123" spans="1:23" ht="15" customHeight="1" x14ac:dyDescent="0.2">
      <c r="A123" s="406"/>
      <c r="B123" s="389"/>
      <c r="C123" s="390"/>
      <c r="D123" s="679" t="s">
        <v>17</v>
      </c>
      <c r="E123" s="679"/>
      <c r="F123" s="1510" t="s">
        <v>200</v>
      </c>
      <c r="G123" s="471"/>
      <c r="H123" s="391"/>
      <c r="I123" s="1698" t="s">
        <v>604</v>
      </c>
      <c r="J123" s="550" t="s">
        <v>15</v>
      </c>
      <c r="K123" s="544">
        <v>35</v>
      </c>
      <c r="L123" s="557">
        <v>14.2</v>
      </c>
      <c r="M123" s="551">
        <v>0</v>
      </c>
      <c r="N123" s="559">
        <v>0</v>
      </c>
      <c r="O123" s="1678" t="s">
        <v>171</v>
      </c>
      <c r="P123" s="977"/>
      <c r="Q123" s="978">
        <v>1</v>
      </c>
      <c r="R123" s="979"/>
      <c r="S123" s="980"/>
      <c r="T123" s="1719"/>
      <c r="U123" s="1720"/>
      <c r="V123" s="221"/>
      <c r="W123" s="221"/>
    </row>
    <row r="124" spans="1:23" ht="15" customHeight="1" x14ac:dyDescent="0.2">
      <c r="A124" s="406"/>
      <c r="B124" s="389"/>
      <c r="C124" s="390"/>
      <c r="D124" s="662"/>
      <c r="E124" s="662"/>
      <c r="F124" s="1527"/>
      <c r="G124" s="471"/>
      <c r="H124" s="391"/>
      <c r="I124" s="1699"/>
      <c r="J124" s="554" t="s">
        <v>98</v>
      </c>
      <c r="K124" s="555"/>
      <c r="L124" s="561">
        <v>35</v>
      </c>
      <c r="M124" s="556"/>
      <c r="N124" s="560"/>
      <c r="O124" s="1533"/>
      <c r="P124" s="981"/>
      <c r="Q124" s="982"/>
      <c r="R124" s="983"/>
      <c r="S124" s="984"/>
      <c r="T124" s="641"/>
      <c r="U124" s="641"/>
      <c r="V124" s="221"/>
      <c r="W124" s="221"/>
    </row>
    <row r="125" spans="1:23" ht="27" customHeight="1" thickBot="1" x14ac:dyDescent="0.25">
      <c r="A125" s="406"/>
      <c r="B125" s="389"/>
      <c r="C125" s="390"/>
      <c r="D125" s="680"/>
      <c r="E125" s="680"/>
      <c r="F125" s="1530"/>
      <c r="G125" s="471"/>
      <c r="H125" s="391"/>
      <c r="I125" s="1700"/>
      <c r="J125" s="550"/>
      <c r="K125" s="574"/>
      <c r="L125" s="557"/>
      <c r="M125" s="551"/>
      <c r="N125" s="559"/>
      <c r="O125" s="1392" t="s">
        <v>77</v>
      </c>
      <c r="P125" s="977"/>
      <c r="Q125" s="978"/>
      <c r="R125" s="979"/>
      <c r="S125" s="977"/>
      <c r="T125" s="641"/>
      <c r="U125" s="641"/>
      <c r="V125" s="221"/>
      <c r="W125" s="221"/>
    </row>
    <row r="126" spans="1:23" ht="27.75" customHeight="1" x14ac:dyDescent="0.2">
      <c r="A126" s="388"/>
      <c r="B126" s="389"/>
      <c r="C126" s="390"/>
      <c r="D126" s="679" t="s">
        <v>19</v>
      </c>
      <c r="E126" s="679"/>
      <c r="F126" s="1510" t="s">
        <v>201</v>
      </c>
      <c r="G126" s="471"/>
      <c r="H126" s="391"/>
      <c r="I126" s="936" t="s">
        <v>605</v>
      </c>
      <c r="J126" s="563" t="s">
        <v>15</v>
      </c>
      <c r="K126" s="564"/>
      <c r="L126" s="565"/>
      <c r="M126" s="566">
        <v>500</v>
      </c>
      <c r="N126" s="1416">
        <v>1833.3</v>
      </c>
      <c r="O126" s="985" t="s">
        <v>254</v>
      </c>
      <c r="P126" s="986">
        <v>1</v>
      </c>
      <c r="Q126" s="987"/>
      <c r="R126" s="988"/>
      <c r="S126" s="989"/>
      <c r="T126" s="641"/>
      <c r="U126" s="221"/>
      <c r="V126" s="221"/>
      <c r="W126" s="221"/>
    </row>
    <row r="127" spans="1:23" ht="15" customHeight="1" x14ac:dyDescent="0.2">
      <c r="A127" s="388"/>
      <c r="B127" s="389"/>
      <c r="C127" s="390"/>
      <c r="D127" s="662"/>
      <c r="E127" s="662"/>
      <c r="F127" s="1527"/>
      <c r="G127" s="471"/>
      <c r="H127" s="391"/>
      <c r="I127" s="937"/>
      <c r="J127" s="546" t="s">
        <v>98</v>
      </c>
      <c r="K127" s="547">
        <v>37.5</v>
      </c>
      <c r="L127" s="553"/>
      <c r="M127" s="548"/>
      <c r="N127" s="549"/>
      <c r="O127" s="990" t="s">
        <v>60</v>
      </c>
      <c r="P127" s="991"/>
      <c r="Q127" s="992">
        <v>35</v>
      </c>
      <c r="R127" s="993">
        <v>60</v>
      </c>
      <c r="S127" s="994">
        <v>100</v>
      </c>
      <c r="T127" s="221"/>
      <c r="U127" s="221"/>
      <c r="V127" s="221"/>
      <c r="W127" s="221"/>
    </row>
    <row r="128" spans="1:23" ht="15" customHeight="1" thickBot="1" x14ac:dyDescent="0.25">
      <c r="A128" s="406"/>
      <c r="B128" s="389"/>
      <c r="C128" s="390"/>
      <c r="D128" s="680"/>
      <c r="E128" s="680"/>
      <c r="F128" s="1530"/>
      <c r="G128" s="471"/>
      <c r="H128" s="391"/>
      <c r="I128" s="937"/>
      <c r="J128" s="938" t="s">
        <v>214</v>
      </c>
      <c r="K128" s="939"/>
      <c r="L128" s="940">
        <v>2900</v>
      </c>
      <c r="M128" s="941">
        <v>2900</v>
      </c>
      <c r="N128" s="942">
        <v>2900</v>
      </c>
      <c r="O128" s="995"/>
      <c r="P128" s="996"/>
      <c r="Q128" s="997"/>
      <c r="R128" s="998"/>
      <c r="S128" s="999"/>
    </row>
    <row r="129" spans="1:23" ht="40.5" customHeight="1" x14ac:dyDescent="0.2">
      <c r="A129" s="388"/>
      <c r="B129" s="389"/>
      <c r="C129" s="390"/>
      <c r="D129" s="662" t="s">
        <v>21</v>
      </c>
      <c r="E129" s="662"/>
      <c r="F129" s="1510" t="s">
        <v>172</v>
      </c>
      <c r="G129" s="471"/>
      <c r="H129" s="391"/>
      <c r="I129" s="1368" t="s">
        <v>614</v>
      </c>
      <c r="J129" s="568" t="s">
        <v>15</v>
      </c>
      <c r="K129" s="569">
        <v>2.2999999999999998</v>
      </c>
      <c r="L129" s="557">
        <v>20</v>
      </c>
      <c r="M129" s="551">
        <v>40</v>
      </c>
      <c r="N129" s="709">
        <f>1080-1080</f>
        <v>0</v>
      </c>
      <c r="O129" s="1000" t="s">
        <v>213</v>
      </c>
      <c r="P129" s="1001">
        <v>1</v>
      </c>
      <c r="Q129" s="1002"/>
      <c r="R129" s="983"/>
      <c r="S129" s="984"/>
      <c r="T129" s="1696"/>
      <c r="U129" s="1697"/>
    </row>
    <row r="130" spans="1:23" ht="30" customHeight="1" x14ac:dyDescent="0.2">
      <c r="A130" s="388"/>
      <c r="B130" s="389"/>
      <c r="C130" s="386"/>
      <c r="D130" s="656"/>
      <c r="E130" s="662"/>
      <c r="F130" s="1527"/>
      <c r="G130" s="470"/>
      <c r="H130" s="378"/>
      <c r="I130" s="1367"/>
      <c r="J130" s="568"/>
      <c r="K130" s="578"/>
      <c r="L130" s="576"/>
      <c r="M130" s="551"/>
      <c r="N130" s="709"/>
      <c r="O130" s="1003" t="s">
        <v>53</v>
      </c>
      <c r="P130" s="1004"/>
      <c r="Q130" s="1005"/>
      <c r="R130" s="1006">
        <v>1</v>
      </c>
      <c r="S130" s="1007"/>
    </row>
    <row r="131" spans="1:23" ht="16.5" customHeight="1" thickBot="1" x14ac:dyDescent="0.25">
      <c r="A131" s="388"/>
      <c r="B131" s="389"/>
      <c r="C131" s="474"/>
      <c r="D131" s="656"/>
      <c r="E131" s="662"/>
      <c r="F131" s="1527"/>
      <c r="G131" s="470"/>
      <c r="H131" s="420"/>
      <c r="I131" s="1367"/>
      <c r="J131" s="887"/>
      <c r="K131" s="575"/>
      <c r="L131" s="576"/>
      <c r="M131" s="888"/>
      <c r="N131" s="709"/>
      <c r="O131" s="1008" t="s">
        <v>116</v>
      </c>
      <c r="P131" s="1009"/>
      <c r="Q131" s="1010"/>
      <c r="R131" s="1011"/>
      <c r="S131" s="1009"/>
      <c r="T131" s="477"/>
    </row>
    <row r="132" spans="1:23" ht="15" customHeight="1" x14ac:dyDescent="0.2">
      <c r="A132" s="388"/>
      <c r="B132" s="389"/>
      <c r="C132" s="390"/>
      <c r="D132" s="679" t="s">
        <v>22</v>
      </c>
      <c r="E132" s="679"/>
      <c r="F132" s="1510" t="s">
        <v>208</v>
      </c>
      <c r="G132" s="471"/>
      <c r="H132" s="391"/>
      <c r="I132" s="1698" t="s">
        <v>284</v>
      </c>
      <c r="J132" s="563" t="s">
        <v>15</v>
      </c>
      <c r="K132" s="564">
        <f>5.1-2.3</f>
        <v>2.8</v>
      </c>
      <c r="L132" s="565"/>
      <c r="M132" s="917"/>
      <c r="N132" s="918"/>
      <c r="O132" s="1532" t="s">
        <v>53</v>
      </c>
      <c r="P132" s="1012"/>
      <c r="Q132" s="1013"/>
      <c r="R132" s="970"/>
      <c r="S132" s="968"/>
      <c r="T132" s="641"/>
      <c r="U132" s="641"/>
      <c r="V132" s="221"/>
      <c r="W132" s="221"/>
    </row>
    <row r="133" spans="1:23" ht="15" customHeight="1" x14ac:dyDescent="0.2">
      <c r="A133" s="388"/>
      <c r="B133" s="389"/>
      <c r="C133" s="390"/>
      <c r="D133" s="662"/>
      <c r="E133" s="662"/>
      <c r="F133" s="1527"/>
      <c r="G133" s="471"/>
      <c r="H133" s="391"/>
      <c r="I133" s="1699"/>
      <c r="J133" s="546" t="s">
        <v>98</v>
      </c>
      <c r="K133" s="547"/>
      <c r="L133" s="553">
        <v>2.8</v>
      </c>
      <c r="M133" s="952"/>
      <c r="N133" s="953"/>
      <c r="O133" s="1540"/>
      <c r="P133" s="1014"/>
      <c r="Q133" s="1015"/>
      <c r="R133" s="976"/>
      <c r="S133" s="974"/>
      <c r="T133" s="641"/>
      <c r="U133" s="641"/>
      <c r="V133" s="221"/>
      <c r="W133" s="221"/>
    </row>
    <row r="134" spans="1:23" ht="27.75" customHeight="1" thickBot="1" x14ac:dyDescent="0.25">
      <c r="A134" s="388"/>
      <c r="B134" s="389"/>
      <c r="C134" s="390"/>
      <c r="D134" s="662"/>
      <c r="E134" s="662"/>
      <c r="F134" s="1530"/>
      <c r="G134" s="471"/>
      <c r="H134" s="391"/>
      <c r="I134" s="1700"/>
      <c r="J134" s="570" t="s">
        <v>3</v>
      </c>
      <c r="K134" s="571">
        <v>28.6</v>
      </c>
      <c r="L134" s="572"/>
      <c r="M134" s="919"/>
      <c r="N134" s="920"/>
      <c r="O134" s="1016" t="s">
        <v>93</v>
      </c>
      <c r="P134" s="1017"/>
      <c r="Q134" s="1018"/>
      <c r="R134" s="1019"/>
      <c r="S134" s="1020"/>
      <c r="T134" s="641"/>
      <c r="U134" s="641"/>
      <c r="V134" s="221"/>
      <c r="W134" s="221"/>
    </row>
    <row r="135" spans="1:23" s="221" customFormat="1" ht="24.75" customHeight="1" x14ac:dyDescent="0.2">
      <c r="A135" s="388"/>
      <c r="B135" s="389"/>
      <c r="C135" s="493"/>
      <c r="D135" s="927" t="s">
        <v>96</v>
      </c>
      <c r="E135" s="922"/>
      <c r="F135" s="1501" t="s">
        <v>618</v>
      </c>
      <c r="G135" s="923"/>
      <c r="H135" s="703">
        <v>6</v>
      </c>
      <c r="I135" s="1695" t="s">
        <v>259</v>
      </c>
      <c r="J135" s="253" t="s">
        <v>15</v>
      </c>
      <c r="K135" s="774"/>
      <c r="L135" s="136">
        <v>11.5</v>
      </c>
      <c r="M135" s="271"/>
      <c r="N135" s="851">
        <v>138</v>
      </c>
      <c r="O135" s="924" t="s">
        <v>59</v>
      </c>
      <c r="P135" s="705"/>
      <c r="Q135" s="253">
        <v>1</v>
      </c>
      <c r="R135" s="914"/>
      <c r="S135" s="500"/>
      <c r="T135" s="142"/>
      <c r="U135" s="142"/>
      <c r="V135" s="142"/>
    </row>
    <row r="136" spans="1:23" s="221" customFormat="1" ht="18" customHeight="1" x14ac:dyDescent="0.2">
      <c r="A136" s="388"/>
      <c r="B136" s="389"/>
      <c r="C136" s="493"/>
      <c r="D136" s="674"/>
      <c r="E136" s="307"/>
      <c r="F136" s="1527"/>
      <c r="G136" s="913"/>
      <c r="H136" s="889"/>
      <c r="I136" s="1645"/>
      <c r="J136" s="1383"/>
      <c r="K136" s="775"/>
      <c r="L136" s="192"/>
      <c r="M136" s="286"/>
      <c r="N136" s="823"/>
      <c r="O136" s="1312" t="s">
        <v>116</v>
      </c>
      <c r="P136" s="523"/>
      <c r="Q136" s="94"/>
      <c r="R136" s="1384"/>
      <c r="S136" s="292">
        <v>100</v>
      </c>
      <c r="T136" s="313"/>
    </row>
    <row r="137" spans="1:23" ht="20.25" customHeight="1" x14ac:dyDescent="0.2">
      <c r="A137" s="388"/>
      <c r="B137" s="389"/>
      <c r="C137" s="386"/>
      <c r="D137" s="678" t="s">
        <v>97</v>
      </c>
      <c r="E137" s="683"/>
      <c r="F137" s="1510" t="s">
        <v>630</v>
      </c>
      <c r="G137" s="484"/>
      <c r="H137" s="647"/>
      <c r="I137" s="1645"/>
      <c r="J137" s="9" t="s">
        <v>15</v>
      </c>
      <c r="K137" s="598">
        <v>1307.3</v>
      </c>
      <c r="L137" s="265">
        <v>770.2</v>
      </c>
      <c r="M137" s="65">
        <v>890</v>
      </c>
      <c r="N137" s="598">
        <v>1220</v>
      </c>
      <c r="O137" s="200" t="s">
        <v>205</v>
      </c>
      <c r="P137" s="930">
        <v>6</v>
      </c>
      <c r="Q137" s="86">
        <v>3</v>
      </c>
      <c r="R137" s="1382">
        <v>3</v>
      </c>
      <c r="S137" s="285">
        <v>2</v>
      </c>
      <c r="T137" s="912"/>
      <c r="U137" s="463"/>
      <c r="V137" s="463"/>
    </row>
    <row r="138" spans="1:23" ht="37.5" customHeight="1" x14ac:dyDescent="0.2">
      <c r="A138" s="388"/>
      <c r="B138" s="389"/>
      <c r="C138" s="386"/>
      <c r="D138" s="677"/>
      <c r="E138" s="684"/>
      <c r="F138" s="1530"/>
      <c r="G138" s="484"/>
      <c r="H138" s="647"/>
      <c r="I138" s="147"/>
      <c r="J138" s="108" t="s">
        <v>98</v>
      </c>
      <c r="K138" s="764"/>
      <c r="L138" s="965">
        <v>172.5</v>
      </c>
      <c r="M138" s="1274"/>
      <c r="N138" s="1275"/>
      <c r="O138" s="210" t="s">
        <v>191</v>
      </c>
      <c r="P138" s="56">
        <v>2</v>
      </c>
      <c r="Q138" s="123">
        <v>1</v>
      </c>
      <c r="R138" s="55">
        <v>1</v>
      </c>
      <c r="S138" s="943"/>
      <c r="T138" s="463"/>
      <c r="U138" s="463"/>
      <c r="V138" s="463"/>
    </row>
    <row r="139" spans="1:23" ht="29.25" customHeight="1" x14ac:dyDescent="0.2">
      <c r="A139" s="406"/>
      <c r="B139" s="389"/>
      <c r="C139" s="373"/>
      <c r="D139" s="679" t="s">
        <v>267</v>
      </c>
      <c r="E139" s="679"/>
      <c r="F139" s="1541" t="s">
        <v>173</v>
      </c>
      <c r="G139" s="376"/>
      <c r="H139" s="915"/>
      <c r="I139" s="1393"/>
      <c r="J139" s="86" t="s">
        <v>15</v>
      </c>
      <c r="K139" s="597">
        <v>150</v>
      </c>
      <c r="L139" s="1021">
        <v>385</v>
      </c>
      <c r="M139" s="1022">
        <f>600+130</f>
        <v>730</v>
      </c>
      <c r="N139" s="597"/>
      <c r="O139" s="592" t="s">
        <v>146</v>
      </c>
      <c r="P139" s="596">
        <v>1</v>
      </c>
      <c r="Q139" s="593"/>
      <c r="R139" s="594"/>
      <c r="S139" s="595"/>
      <c r="T139" s="358"/>
    </row>
    <row r="140" spans="1:23" ht="29.25" customHeight="1" x14ac:dyDescent="0.2">
      <c r="A140" s="406"/>
      <c r="B140" s="389"/>
      <c r="C140" s="373"/>
      <c r="D140" s="662"/>
      <c r="E140" s="662"/>
      <c r="F140" s="1457"/>
      <c r="G140" s="376"/>
      <c r="H140" s="915"/>
      <c r="I140" s="1393"/>
      <c r="J140" s="86" t="s">
        <v>98</v>
      </c>
      <c r="K140" s="1270"/>
      <c r="L140" s="1021">
        <v>130</v>
      </c>
      <c r="M140" s="1022"/>
      <c r="N140" s="597"/>
      <c r="O140" s="1271" t="s">
        <v>147</v>
      </c>
      <c r="P140" s="1272">
        <v>20</v>
      </c>
      <c r="Q140" s="225">
        <v>50</v>
      </c>
      <c r="R140" s="1140">
        <v>100</v>
      </c>
      <c r="S140" s="1141"/>
      <c r="T140" s="358"/>
    </row>
    <row r="141" spans="1:23" ht="30.75" customHeight="1" x14ac:dyDescent="0.2">
      <c r="A141" s="406"/>
      <c r="B141" s="389"/>
      <c r="C141" s="476"/>
      <c r="D141" s="1256" t="s">
        <v>268</v>
      </c>
      <c r="E141" s="693"/>
      <c r="F141" s="1537" t="s">
        <v>202</v>
      </c>
      <c r="G141" s="890"/>
      <c r="H141" s="1357"/>
      <c r="I141" s="1654"/>
      <c r="J141" s="184" t="s">
        <v>15</v>
      </c>
      <c r="K141" s="1370">
        <v>596.20000000000005</v>
      </c>
      <c r="L141" s="1377"/>
      <c r="M141" s="827"/>
      <c r="N141" s="828">
        <v>102</v>
      </c>
      <c r="O141" s="186" t="s">
        <v>93</v>
      </c>
      <c r="P141" s="697" t="s">
        <v>258</v>
      </c>
      <c r="Q141" s="698"/>
      <c r="R141" s="944"/>
      <c r="S141" s="945" t="s">
        <v>74</v>
      </c>
    </row>
    <row r="142" spans="1:23" ht="35.25" customHeight="1" thickBot="1" x14ac:dyDescent="0.25">
      <c r="A142" s="406"/>
      <c r="B142" s="389"/>
      <c r="C142" s="476"/>
      <c r="D142" s="1273"/>
      <c r="E142" s="1260"/>
      <c r="F142" s="1539"/>
      <c r="G142" s="427"/>
      <c r="H142" s="1261"/>
      <c r="I142" s="1655"/>
      <c r="J142" s="1262"/>
      <c r="K142" s="789"/>
      <c r="L142" s="798"/>
      <c r="M142" s="1263"/>
      <c r="N142" s="1264"/>
      <c r="O142" s="1265" t="s">
        <v>100</v>
      </c>
      <c r="P142" s="1266" t="s">
        <v>74</v>
      </c>
      <c r="Q142" s="1267"/>
      <c r="R142" s="1268"/>
      <c r="S142" s="1269"/>
    </row>
    <row r="143" spans="1:23" s="221" customFormat="1" ht="30" customHeight="1" x14ac:dyDescent="0.2">
      <c r="A143" s="406"/>
      <c r="B143" s="389"/>
      <c r="C143" s="493"/>
      <c r="D143" s="674"/>
      <c r="E143" s="674"/>
      <c r="F143" s="1526" t="s">
        <v>256</v>
      </c>
      <c r="G143" s="921"/>
      <c r="H143" s="369">
        <v>5</v>
      </c>
      <c r="I143" s="1645"/>
      <c r="J143" s="102" t="s">
        <v>15</v>
      </c>
      <c r="K143" s="1201">
        <v>181.6</v>
      </c>
      <c r="L143" s="192"/>
      <c r="M143" s="272"/>
      <c r="N143" s="823"/>
      <c r="O143" s="1313" t="s">
        <v>59</v>
      </c>
      <c r="P143" s="1259">
        <v>1</v>
      </c>
      <c r="Q143" s="96"/>
      <c r="R143" s="1385"/>
      <c r="S143" s="294"/>
      <c r="T143" s="641"/>
    </row>
    <row r="144" spans="1:23" s="221" customFormat="1" ht="17.25" customHeight="1" x14ac:dyDescent="0.2">
      <c r="A144" s="406"/>
      <c r="B144" s="389"/>
      <c r="C144" s="493"/>
      <c r="D144" s="674"/>
      <c r="E144" s="674"/>
      <c r="F144" s="1526"/>
      <c r="G144" s="471"/>
      <c r="H144" s="889"/>
      <c r="I144" s="1645"/>
      <c r="J144" s="94" t="s">
        <v>18</v>
      </c>
      <c r="K144" s="783">
        <v>128</v>
      </c>
      <c r="L144" s="532"/>
      <c r="M144" s="827"/>
      <c r="N144" s="828"/>
      <c r="O144" s="1312" t="s">
        <v>116</v>
      </c>
      <c r="P144" s="523">
        <v>100</v>
      </c>
      <c r="Q144" s="94"/>
      <c r="R144" s="1384"/>
      <c r="S144" s="292"/>
      <c r="T144" s="313"/>
    </row>
    <row r="145" spans="1:23" ht="34.5" customHeight="1" x14ac:dyDescent="0.2">
      <c r="A145" s="406"/>
      <c r="B145" s="389"/>
      <c r="C145" s="390"/>
      <c r="D145" s="662"/>
      <c r="E145" s="655"/>
      <c r="F145" s="1537" t="s">
        <v>260</v>
      </c>
      <c r="G145" s="470"/>
      <c r="H145" s="645">
        <v>5</v>
      </c>
      <c r="I145" s="577"/>
      <c r="J145" s="925" t="s">
        <v>4</v>
      </c>
      <c r="K145" s="926">
        <v>297.5</v>
      </c>
      <c r="L145" s="830"/>
      <c r="M145" s="831"/>
      <c r="N145" s="631"/>
      <c r="O145" s="967" t="s">
        <v>77</v>
      </c>
      <c r="P145" s="66">
        <v>100</v>
      </c>
      <c r="Q145" s="94"/>
      <c r="R145" s="1384"/>
      <c r="S145" s="292"/>
    </row>
    <row r="146" spans="1:23" ht="34.5" customHeight="1" x14ac:dyDescent="0.2">
      <c r="A146" s="406"/>
      <c r="B146" s="389"/>
      <c r="C146" s="487"/>
      <c r="D146" s="662"/>
      <c r="E146" s="662"/>
      <c r="F146" s="1538"/>
      <c r="G146" s="470"/>
      <c r="H146" s="378"/>
      <c r="I146" s="577"/>
      <c r="J146" s="640" t="s">
        <v>3</v>
      </c>
      <c r="K146" s="642">
        <v>52.5</v>
      </c>
      <c r="L146" s="830"/>
      <c r="M146" s="831"/>
      <c r="N146" s="631"/>
      <c r="O146" s="1313"/>
      <c r="P146" s="49"/>
      <c r="Q146" s="96"/>
      <c r="R146" s="1385"/>
      <c r="S146" s="294"/>
    </row>
    <row r="147" spans="1:23" ht="15.75" customHeight="1" x14ac:dyDescent="0.2">
      <c r="A147" s="406"/>
      <c r="B147" s="389"/>
      <c r="C147" s="386"/>
      <c r="D147" s="656"/>
      <c r="E147" s="655"/>
      <c r="F147" s="1725" t="s">
        <v>255</v>
      </c>
      <c r="G147" s="470"/>
      <c r="H147" s="645">
        <v>5</v>
      </c>
      <c r="I147" s="577"/>
      <c r="J147" s="955" t="s">
        <v>98</v>
      </c>
      <c r="K147" s="569">
        <v>65</v>
      </c>
      <c r="L147" s="258"/>
      <c r="M147" s="246"/>
      <c r="N147" s="829"/>
      <c r="O147" s="200" t="s">
        <v>71</v>
      </c>
      <c r="P147" s="930">
        <v>1</v>
      </c>
      <c r="Q147" s="94"/>
      <c r="R147" s="1384"/>
      <c r="S147" s="292"/>
    </row>
    <row r="148" spans="1:23" ht="16.5" customHeight="1" x14ac:dyDescent="0.2">
      <c r="A148" s="406"/>
      <c r="B148" s="389"/>
      <c r="C148" s="386"/>
      <c r="D148" s="656"/>
      <c r="E148" s="662"/>
      <c r="F148" s="1726"/>
      <c r="G148" s="470"/>
      <c r="H148" s="646"/>
      <c r="I148" s="577"/>
      <c r="J148" s="956"/>
      <c r="K148" s="599"/>
      <c r="L148" s="258"/>
      <c r="M148" s="832"/>
      <c r="N148" s="833"/>
      <c r="O148" s="195"/>
      <c r="P148" s="61"/>
      <c r="Q148" s="96"/>
      <c r="R148" s="1385"/>
      <c r="S148" s="294"/>
    </row>
    <row r="149" spans="1:23" ht="21" customHeight="1" x14ac:dyDescent="0.2">
      <c r="A149" s="406"/>
      <c r="B149" s="389"/>
      <c r="C149" s="476"/>
      <c r="D149" s="673"/>
      <c r="E149" s="670"/>
      <c r="F149" s="1490" t="s">
        <v>261</v>
      </c>
      <c r="G149" s="471"/>
      <c r="H149" s="391">
        <v>6</v>
      </c>
      <c r="I149" s="1369"/>
      <c r="J149" s="320" t="s">
        <v>15</v>
      </c>
      <c r="K149" s="643">
        <v>90</v>
      </c>
      <c r="L149" s="1023"/>
      <c r="M149" s="246"/>
      <c r="N149" s="833"/>
      <c r="O149" s="269" t="s">
        <v>106</v>
      </c>
      <c r="P149" s="308" t="s">
        <v>74</v>
      </c>
      <c r="Q149" s="1024"/>
      <c r="R149" s="1025"/>
      <c r="S149" s="1026"/>
      <c r="T149" s="221"/>
    </row>
    <row r="150" spans="1:23" ht="21" customHeight="1" x14ac:dyDescent="0.2">
      <c r="A150" s="406"/>
      <c r="B150" s="389"/>
      <c r="C150" s="476"/>
      <c r="D150" s="673"/>
      <c r="E150" s="670"/>
      <c r="F150" s="1453"/>
      <c r="G150" s="391"/>
      <c r="H150" s="1358"/>
      <c r="I150" s="1027"/>
      <c r="J150" s="320" t="s">
        <v>18</v>
      </c>
      <c r="K150" s="643">
        <v>50</v>
      </c>
      <c r="L150" s="1023"/>
      <c r="M150" s="164"/>
      <c r="N150" s="829"/>
      <c r="O150" s="269"/>
      <c r="P150" s="307"/>
      <c r="Q150" s="1024"/>
      <c r="R150" s="1025"/>
      <c r="S150" s="1026"/>
      <c r="T150" s="221"/>
    </row>
    <row r="151" spans="1:23" ht="16.5" customHeight="1" thickBot="1" x14ac:dyDescent="0.25">
      <c r="A151" s="478"/>
      <c r="B151" s="423"/>
      <c r="C151" s="479"/>
      <c r="D151" s="672"/>
      <c r="E151" s="672"/>
      <c r="F151" s="1497"/>
      <c r="G151" s="1670" t="s">
        <v>51</v>
      </c>
      <c r="H151" s="1671"/>
      <c r="I151" s="1672"/>
      <c r="J151" s="1673"/>
      <c r="K151" s="169">
        <f>SUM(K119:K150)</f>
        <v>3098.1</v>
      </c>
      <c r="L151" s="712">
        <f>SUM(L116:L149)</f>
        <v>5240.9000000000005</v>
      </c>
      <c r="M151" s="169">
        <f>SUM(M116:M149)</f>
        <v>5595</v>
      </c>
      <c r="N151" s="275">
        <f>SUM(N116:N149)</f>
        <v>6193.3</v>
      </c>
      <c r="O151" s="1311"/>
      <c r="P151" s="179"/>
      <c r="Q151" s="480"/>
      <c r="R151" s="481"/>
      <c r="S151" s="482"/>
    </row>
    <row r="152" spans="1:23" ht="16.5" customHeight="1" x14ac:dyDescent="0.2">
      <c r="A152" s="415" t="s">
        <v>17</v>
      </c>
      <c r="B152" s="416" t="s">
        <v>14</v>
      </c>
      <c r="C152" s="364" t="s">
        <v>19</v>
      </c>
      <c r="D152" s="661"/>
      <c r="E152" s="661"/>
      <c r="F152" s="1456" t="s">
        <v>174</v>
      </c>
      <c r="G152" s="180" t="s">
        <v>2</v>
      </c>
      <c r="H152" s="483">
        <v>5</v>
      </c>
      <c r="I152" s="1662" t="s">
        <v>257</v>
      </c>
      <c r="J152" s="95"/>
      <c r="K152" s="834"/>
      <c r="L152" s="835"/>
      <c r="M152" s="836"/>
      <c r="N152" s="837"/>
      <c r="O152" s="306"/>
      <c r="P152" s="522"/>
      <c r="Q152" s="419"/>
      <c r="R152" s="461"/>
      <c r="S152" s="462"/>
      <c r="T152" s="463"/>
      <c r="U152" s="463"/>
      <c r="V152" s="463"/>
    </row>
    <row r="153" spans="1:23" ht="16.5" customHeight="1" x14ac:dyDescent="0.2">
      <c r="A153" s="406"/>
      <c r="B153" s="389"/>
      <c r="C153" s="373"/>
      <c r="D153" s="662"/>
      <c r="E153" s="662"/>
      <c r="F153" s="1457"/>
      <c r="G153" s="191"/>
      <c r="H153" s="484"/>
      <c r="I153" s="1663"/>
      <c r="J153" s="498"/>
      <c r="K153" s="838"/>
      <c r="L153" s="839"/>
      <c r="M153" s="247"/>
      <c r="N153" s="840"/>
      <c r="O153" s="1337"/>
      <c r="P153" s="587"/>
      <c r="Q153" s="396"/>
      <c r="R153" s="467"/>
      <c r="S153" s="468"/>
    </row>
    <row r="154" spans="1:23" ht="29.25" customHeight="1" x14ac:dyDescent="0.2">
      <c r="A154" s="406"/>
      <c r="B154" s="389"/>
      <c r="C154" s="390"/>
      <c r="D154" s="679" t="s">
        <v>14</v>
      </c>
      <c r="E154" s="679"/>
      <c r="F154" s="1537" t="s">
        <v>628</v>
      </c>
      <c r="G154" s="125"/>
      <c r="H154" s="459"/>
      <c r="I154" s="1676" t="s">
        <v>601</v>
      </c>
      <c r="J154" s="543" t="s">
        <v>15</v>
      </c>
      <c r="K154" s="1244">
        <v>60</v>
      </c>
      <c r="L154" s="552"/>
      <c r="M154" s="545"/>
      <c r="N154" s="916">
        <f>400-300</f>
        <v>100</v>
      </c>
      <c r="O154" s="1312" t="s">
        <v>53</v>
      </c>
      <c r="P154" s="167"/>
      <c r="Q154" s="94">
        <v>1</v>
      </c>
      <c r="R154" s="1384"/>
      <c r="S154" s="292"/>
      <c r="T154" s="641"/>
      <c r="U154" s="641"/>
      <c r="V154" s="641"/>
      <c r="W154" s="221"/>
    </row>
    <row r="155" spans="1:23" ht="28.5" customHeight="1" x14ac:dyDescent="0.2">
      <c r="A155" s="406"/>
      <c r="B155" s="389"/>
      <c r="C155" s="390"/>
      <c r="D155" s="680"/>
      <c r="E155" s="680"/>
      <c r="F155" s="1538"/>
      <c r="G155" s="125"/>
      <c r="H155" s="459"/>
      <c r="I155" s="1732"/>
      <c r="J155" s="554" t="s">
        <v>98</v>
      </c>
      <c r="K155" s="555"/>
      <c r="L155" s="561">
        <v>60</v>
      </c>
      <c r="M155" s="556"/>
      <c r="N155" s="562"/>
      <c r="O155" s="1312" t="s">
        <v>93</v>
      </c>
      <c r="P155" s="30"/>
      <c r="Q155" s="94"/>
      <c r="R155" s="1384"/>
      <c r="S155" s="292">
        <v>35</v>
      </c>
      <c r="T155" s="641"/>
      <c r="U155" s="641"/>
      <c r="V155" s="641"/>
      <c r="W155" s="221"/>
    </row>
    <row r="156" spans="1:23" ht="30" customHeight="1" x14ac:dyDescent="0.2">
      <c r="A156" s="406"/>
      <c r="B156" s="389"/>
      <c r="C156" s="373"/>
      <c r="D156" s="679" t="s">
        <v>17</v>
      </c>
      <c r="E156" s="679"/>
      <c r="F156" s="1510" t="s">
        <v>633</v>
      </c>
      <c r="G156" s="150"/>
      <c r="H156" s="376"/>
      <c r="I156" s="1663" t="s">
        <v>283</v>
      </c>
      <c r="J156" s="584" t="s">
        <v>15</v>
      </c>
      <c r="K156" s="585">
        <v>27.5</v>
      </c>
      <c r="L156" s="714">
        <v>206.6</v>
      </c>
      <c r="M156" s="545">
        <v>1029.2</v>
      </c>
      <c r="N156" s="549"/>
      <c r="O156" s="1277" t="s">
        <v>53</v>
      </c>
      <c r="P156" s="1278">
        <v>1</v>
      </c>
      <c r="Q156" s="1143">
        <v>1</v>
      </c>
      <c r="R156" s="1144"/>
      <c r="S156" s="943"/>
      <c r="T156" s="641"/>
      <c r="U156" s="641"/>
      <c r="V156" s="641"/>
    </row>
    <row r="157" spans="1:23" ht="16.5" customHeight="1" x14ac:dyDescent="0.2">
      <c r="A157" s="406"/>
      <c r="B157" s="389"/>
      <c r="C157" s="373"/>
      <c r="D157" s="662"/>
      <c r="E157" s="662"/>
      <c r="F157" s="1527"/>
      <c r="G157" s="150"/>
      <c r="H157" s="376"/>
      <c r="I157" s="1663"/>
      <c r="J157" s="581" t="s">
        <v>98</v>
      </c>
      <c r="K157" s="580">
        <v>15</v>
      </c>
      <c r="L157" s="557">
        <v>29.5</v>
      </c>
      <c r="M157" s="715"/>
      <c r="N157" s="709"/>
      <c r="O157" s="1030" t="s">
        <v>117</v>
      </c>
      <c r="P157" s="1031"/>
      <c r="Q157" s="1032">
        <v>15</v>
      </c>
      <c r="R157" s="1033">
        <v>100</v>
      </c>
      <c r="S157" s="124"/>
      <c r="T157" s="641"/>
      <c r="U157" s="641"/>
      <c r="V157" s="641"/>
    </row>
    <row r="158" spans="1:23" ht="16.5" customHeight="1" x14ac:dyDescent="0.2">
      <c r="A158" s="406"/>
      <c r="B158" s="389"/>
      <c r="C158" s="373"/>
      <c r="D158" s="680"/>
      <c r="E158" s="680"/>
      <c r="F158" s="1530"/>
      <c r="G158" s="150"/>
      <c r="H158" s="376"/>
      <c r="I158" s="1359"/>
      <c r="J158" s="584" t="s">
        <v>101</v>
      </c>
      <c r="K158" s="586"/>
      <c r="L158" s="553">
        <v>90</v>
      </c>
      <c r="M158" s="548">
        <v>789.1</v>
      </c>
      <c r="N158" s="549"/>
      <c r="O158" s="1034"/>
      <c r="P158" s="1035"/>
      <c r="Q158" s="1036"/>
      <c r="R158" s="1037"/>
      <c r="S158" s="485"/>
      <c r="T158" s="641"/>
      <c r="U158" s="641"/>
      <c r="V158" s="641"/>
    </row>
    <row r="159" spans="1:23" ht="26.25" customHeight="1" x14ac:dyDescent="0.2">
      <c r="A159" s="406"/>
      <c r="B159" s="389"/>
      <c r="C159" s="390"/>
      <c r="D159" s="662" t="s">
        <v>19</v>
      </c>
      <c r="E159" s="662"/>
      <c r="F159" s="232" t="s">
        <v>612</v>
      </c>
      <c r="G159" s="150"/>
      <c r="H159" s="376"/>
      <c r="I159" s="1654" t="s">
        <v>284</v>
      </c>
      <c r="J159" s="581" t="s">
        <v>15</v>
      </c>
      <c r="K159" s="582">
        <v>12.9</v>
      </c>
      <c r="L159" s="552">
        <f>31.9-7</f>
        <v>24.9</v>
      </c>
      <c r="M159" s="551">
        <v>641.1</v>
      </c>
      <c r="N159" s="709"/>
      <c r="O159" s="1038" t="s">
        <v>91</v>
      </c>
      <c r="P159" s="1039">
        <v>5</v>
      </c>
      <c r="Q159" s="102"/>
      <c r="R159" s="1347"/>
      <c r="S159" s="124"/>
      <c r="T159" s="641"/>
      <c r="U159" s="641"/>
      <c r="V159" s="641"/>
      <c r="W159" s="92"/>
    </row>
    <row r="160" spans="1:23" ht="26.25" customHeight="1" x14ac:dyDescent="0.2">
      <c r="A160" s="406"/>
      <c r="B160" s="389"/>
      <c r="C160" s="390"/>
      <c r="D160" s="662"/>
      <c r="E160" s="662"/>
      <c r="F160" s="1527" t="s">
        <v>619</v>
      </c>
      <c r="G160" s="150"/>
      <c r="H160" s="58"/>
      <c r="I160" s="1677"/>
      <c r="J160" s="584" t="s">
        <v>214</v>
      </c>
      <c r="K160" s="717"/>
      <c r="L160" s="553"/>
      <c r="M160" s="548"/>
      <c r="N160" s="549">
        <v>384.1</v>
      </c>
      <c r="O160" s="1040" t="s">
        <v>53</v>
      </c>
      <c r="P160" s="1041"/>
      <c r="Q160" s="1042">
        <v>2</v>
      </c>
      <c r="R160" s="1043">
        <v>5</v>
      </c>
      <c r="S160" s="1044"/>
      <c r="T160" s="641"/>
      <c r="U160" s="641"/>
      <c r="V160" s="641"/>
      <c r="W160" s="92"/>
    </row>
    <row r="161" spans="1:24" ht="26.25" customHeight="1" x14ac:dyDescent="0.2">
      <c r="A161" s="388"/>
      <c r="B161" s="389"/>
      <c r="C161" s="390"/>
      <c r="D161" s="662"/>
      <c r="E161" s="662"/>
      <c r="F161" s="1530"/>
      <c r="G161" s="150"/>
      <c r="H161" s="58"/>
      <c r="I161" s="1393"/>
      <c r="J161" s="581" t="s">
        <v>98</v>
      </c>
      <c r="K161" s="583">
        <v>11.3</v>
      </c>
      <c r="L161" s="716">
        <v>15.8</v>
      </c>
      <c r="M161" s="551"/>
      <c r="N161" s="709"/>
      <c r="O161" s="1045" t="s">
        <v>62</v>
      </c>
      <c r="P161" s="1046"/>
      <c r="Q161" s="1002"/>
      <c r="R161" s="983">
        <v>10</v>
      </c>
      <c r="S161" s="1047">
        <v>30</v>
      </c>
      <c r="U161" s="132"/>
      <c r="V161" s="92"/>
      <c r="W161" s="92"/>
    </row>
    <row r="162" spans="1:24" ht="15.75" customHeight="1" x14ac:dyDescent="0.2">
      <c r="A162" s="406"/>
      <c r="B162" s="389"/>
      <c r="C162" s="390"/>
      <c r="D162" s="679" t="s">
        <v>21</v>
      </c>
      <c r="E162" s="679"/>
      <c r="F162" s="1490" t="s">
        <v>175</v>
      </c>
      <c r="G162" s="470"/>
      <c r="H162" s="378"/>
      <c r="I162" s="1676" t="s">
        <v>284</v>
      </c>
      <c r="J162" s="584" t="s">
        <v>15</v>
      </c>
      <c r="K162" s="580">
        <v>20</v>
      </c>
      <c r="L162" s="552">
        <v>1.4</v>
      </c>
      <c r="M162" s="545"/>
      <c r="N162" s="718"/>
      <c r="O162" s="1679" t="s">
        <v>59</v>
      </c>
      <c r="P162" s="1048"/>
      <c r="Q162" s="1049">
        <v>1</v>
      </c>
      <c r="R162" s="1011"/>
      <c r="S162" s="1050"/>
      <c r="T162" s="486"/>
    </row>
    <row r="163" spans="1:24" ht="15.75" customHeight="1" x14ac:dyDescent="0.2">
      <c r="A163" s="388"/>
      <c r="B163" s="389"/>
      <c r="C163" s="487"/>
      <c r="D163" s="662"/>
      <c r="E163" s="662"/>
      <c r="F163" s="1453"/>
      <c r="G163" s="470"/>
      <c r="H163" s="378"/>
      <c r="I163" s="1663"/>
      <c r="J163" s="584" t="s">
        <v>98</v>
      </c>
      <c r="K163" s="585"/>
      <c r="L163" s="553">
        <v>20</v>
      </c>
      <c r="M163" s="548"/>
      <c r="N163" s="549"/>
      <c r="O163" s="1533"/>
      <c r="P163" s="1039"/>
      <c r="Q163" s="1051"/>
      <c r="R163" s="976"/>
      <c r="S163" s="1052"/>
      <c r="T163" s="486"/>
    </row>
    <row r="164" spans="1:24" ht="15.75" customHeight="1" x14ac:dyDescent="0.2">
      <c r="A164" s="388"/>
      <c r="B164" s="389"/>
      <c r="C164" s="487"/>
      <c r="D164" s="662"/>
      <c r="E164" s="662"/>
      <c r="F164" s="46"/>
      <c r="G164" s="488"/>
      <c r="H164" s="489"/>
      <c r="I164" s="1732"/>
      <c r="J164" s="581" t="s">
        <v>214</v>
      </c>
      <c r="K164" s="721"/>
      <c r="L164" s="716"/>
      <c r="M164" s="719"/>
      <c r="N164" s="720">
        <v>538.70000000000005</v>
      </c>
      <c r="O164" s="1534" t="s">
        <v>77</v>
      </c>
      <c r="P164" s="1241"/>
      <c r="Q164" s="1242"/>
      <c r="R164" s="1158"/>
      <c r="S164" s="1243">
        <v>100</v>
      </c>
    </row>
    <row r="165" spans="1:24" ht="15.75" customHeight="1" thickBot="1" x14ac:dyDescent="0.25">
      <c r="A165" s="478"/>
      <c r="B165" s="423"/>
      <c r="C165" s="424"/>
      <c r="D165" s="672"/>
      <c r="E165" s="672"/>
      <c r="F165" s="1307"/>
      <c r="G165" s="1517" t="s">
        <v>51</v>
      </c>
      <c r="H165" s="1491"/>
      <c r="I165" s="1491"/>
      <c r="J165" s="1492"/>
      <c r="K165" s="187">
        <f>SUM(K154:K164)</f>
        <v>146.69999999999999</v>
      </c>
      <c r="L165" s="67">
        <f>SUM(L154:L164)</f>
        <v>448.2</v>
      </c>
      <c r="M165" s="187">
        <f>SUM(M154:M164)</f>
        <v>2459.4</v>
      </c>
      <c r="N165" s="189">
        <f>SUM(N154:N164)</f>
        <v>1022.8000000000001</v>
      </c>
      <c r="O165" s="1535"/>
      <c r="P165" s="179"/>
      <c r="Q165" s="218"/>
      <c r="R165" s="340"/>
      <c r="S165" s="492"/>
      <c r="T165" s="463"/>
      <c r="U165" s="463"/>
      <c r="V165" s="463"/>
      <c r="W165" s="105"/>
      <c r="X165" s="1511"/>
    </row>
    <row r="166" spans="1:24" ht="16.5" customHeight="1" x14ac:dyDescent="0.2">
      <c r="A166" s="415" t="s">
        <v>17</v>
      </c>
      <c r="B166" s="416" t="s">
        <v>14</v>
      </c>
      <c r="C166" s="417" t="s">
        <v>21</v>
      </c>
      <c r="D166" s="661"/>
      <c r="E166" s="661"/>
      <c r="F166" s="1525" t="s">
        <v>176</v>
      </c>
      <c r="G166" s="24" t="s">
        <v>2</v>
      </c>
      <c r="H166" s="491">
        <v>5</v>
      </c>
      <c r="I166" s="1662" t="s">
        <v>602</v>
      </c>
      <c r="J166" s="722"/>
      <c r="K166" s="841"/>
      <c r="L166" s="842"/>
      <c r="M166" s="843"/>
      <c r="N166" s="844"/>
      <c r="O166" s="589"/>
      <c r="P166" s="522"/>
      <c r="Q166" s="419"/>
      <c r="R166" s="461"/>
      <c r="S166" s="462"/>
      <c r="U166" s="105"/>
      <c r="V166" s="105"/>
      <c r="W166" s="105"/>
      <c r="X166" s="1511"/>
    </row>
    <row r="167" spans="1:24" ht="16.5" customHeight="1" x14ac:dyDescent="0.2">
      <c r="A167" s="406"/>
      <c r="B167" s="389"/>
      <c r="C167" s="390"/>
      <c r="D167" s="662"/>
      <c r="E167" s="662"/>
      <c r="F167" s="1526"/>
      <c r="G167" s="233"/>
      <c r="H167" s="459"/>
      <c r="I167" s="1663"/>
      <c r="J167" s="313"/>
      <c r="K167" s="845"/>
      <c r="L167" s="846"/>
      <c r="M167" s="847"/>
      <c r="N167" s="848"/>
      <c r="O167" s="590"/>
      <c r="P167" s="587"/>
      <c r="Q167" s="396"/>
      <c r="R167" s="467"/>
      <c r="S167" s="468"/>
      <c r="U167" s="133"/>
      <c r="V167" s="1317"/>
      <c r="W167" s="1317"/>
      <c r="X167" s="1317"/>
    </row>
    <row r="168" spans="1:24" ht="15.75" customHeight="1" x14ac:dyDescent="0.2">
      <c r="A168" s="406"/>
      <c r="B168" s="389"/>
      <c r="C168" s="390"/>
      <c r="D168" s="679" t="s">
        <v>14</v>
      </c>
      <c r="E168" s="679"/>
      <c r="F168" s="1490" t="s">
        <v>177</v>
      </c>
      <c r="G168" s="470"/>
      <c r="H168" s="378"/>
      <c r="I168" s="1663" t="s">
        <v>603</v>
      </c>
      <c r="J168" s="1053" t="s">
        <v>15</v>
      </c>
      <c r="K168" s="585"/>
      <c r="L168" s="714">
        <f>225.9-45.1</f>
        <v>180.8</v>
      </c>
      <c r="M168" s="715">
        <v>45.1</v>
      </c>
      <c r="N168" s="549"/>
      <c r="O168" s="1054" t="s">
        <v>61</v>
      </c>
      <c r="P168" s="1055">
        <v>1</v>
      </c>
      <c r="Q168" s="1010"/>
      <c r="R168" s="1384"/>
      <c r="S168" s="292"/>
      <c r="T168" s="463"/>
      <c r="U168" s="463"/>
      <c r="V168" s="463"/>
      <c r="W168" s="1317"/>
      <c r="X168" s="1317"/>
    </row>
    <row r="169" spans="1:24" ht="30.75" customHeight="1" x14ac:dyDescent="0.2">
      <c r="A169" s="388"/>
      <c r="B169" s="389"/>
      <c r="C169" s="487"/>
      <c r="D169" s="662"/>
      <c r="E169" s="662"/>
      <c r="F169" s="1453"/>
      <c r="G169" s="470"/>
      <c r="H169" s="378"/>
      <c r="I169" s="1663"/>
      <c r="J169" s="1056" t="s">
        <v>98</v>
      </c>
      <c r="K169" s="580">
        <v>5.6</v>
      </c>
      <c r="L169" s="714"/>
      <c r="M169" s="551"/>
      <c r="N169" s="709"/>
      <c r="O169" s="1054" t="s">
        <v>92</v>
      </c>
      <c r="P169" s="1055"/>
      <c r="Q169" s="1010">
        <v>100</v>
      </c>
      <c r="R169" s="1384"/>
      <c r="S169" s="292"/>
      <c r="T169" s="463"/>
      <c r="U169" s="463"/>
      <c r="V169" s="463"/>
      <c r="W169" s="1317"/>
      <c r="X169" s="1317"/>
    </row>
    <row r="170" spans="1:24" ht="15.75" customHeight="1" x14ac:dyDescent="0.2">
      <c r="A170" s="388"/>
      <c r="B170" s="389"/>
      <c r="C170" s="487"/>
      <c r="D170" s="680"/>
      <c r="E170" s="680"/>
      <c r="F170" s="1507"/>
      <c r="G170" s="470"/>
      <c r="H170" s="378"/>
      <c r="I170" s="1366"/>
      <c r="J170" s="1053" t="s">
        <v>101</v>
      </c>
      <c r="K170" s="585">
        <v>31.6</v>
      </c>
      <c r="L170" s="714">
        <v>426.7</v>
      </c>
      <c r="M170" s="902">
        <v>106.3</v>
      </c>
      <c r="N170" s="549"/>
      <c r="O170" s="1057" t="s">
        <v>115</v>
      </c>
      <c r="P170" s="1058"/>
      <c r="Q170" s="1059">
        <v>100</v>
      </c>
      <c r="R170" s="299"/>
      <c r="S170" s="472"/>
      <c r="T170" s="463"/>
      <c r="U170" s="463"/>
      <c r="V170" s="463"/>
      <c r="W170" s="1317"/>
      <c r="X170" s="1317"/>
    </row>
    <row r="171" spans="1:24" ht="27" customHeight="1" x14ac:dyDescent="0.2">
      <c r="A171" s="406"/>
      <c r="B171" s="389"/>
      <c r="C171" s="390"/>
      <c r="D171" s="662" t="s">
        <v>17</v>
      </c>
      <c r="E171" s="662"/>
      <c r="F171" s="1490" t="s">
        <v>178</v>
      </c>
      <c r="G171" s="470"/>
      <c r="H171" s="378"/>
      <c r="I171" s="1676" t="s">
        <v>283</v>
      </c>
      <c r="J171" s="1056" t="s">
        <v>15</v>
      </c>
      <c r="K171" s="588"/>
      <c r="L171" s="552"/>
      <c r="M171" s="545">
        <v>589.20000000000005</v>
      </c>
      <c r="N171" s="718"/>
      <c r="O171" s="1054" t="s">
        <v>53</v>
      </c>
      <c r="P171" s="1055">
        <v>1</v>
      </c>
      <c r="Q171" s="1010"/>
      <c r="R171" s="1011"/>
      <c r="S171" s="1060"/>
      <c r="T171" s="463"/>
      <c r="U171" s="463"/>
      <c r="V171" s="463"/>
      <c r="W171" s="1317"/>
      <c r="X171" s="1317"/>
    </row>
    <row r="172" spans="1:24" ht="17.25" customHeight="1" x14ac:dyDescent="0.2">
      <c r="A172" s="388"/>
      <c r="B172" s="389"/>
      <c r="C172" s="487"/>
      <c r="D172" s="662"/>
      <c r="E172" s="662"/>
      <c r="F172" s="1453"/>
      <c r="G172" s="470"/>
      <c r="H172" s="378"/>
      <c r="I172" s="1663"/>
      <c r="J172" s="957" t="s">
        <v>98</v>
      </c>
      <c r="K172" s="585">
        <v>30.2</v>
      </c>
      <c r="L172" s="553">
        <v>2.8</v>
      </c>
      <c r="M172" s="548"/>
      <c r="N172" s="549"/>
      <c r="O172" s="1674" t="s">
        <v>93</v>
      </c>
      <c r="P172" s="1048"/>
      <c r="Q172" s="1010"/>
      <c r="R172" s="1011">
        <v>35</v>
      </c>
      <c r="S172" s="1061">
        <v>100</v>
      </c>
      <c r="T172" s="463"/>
      <c r="U172" s="463"/>
      <c r="V172" s="463"/>
      <c r="W172" s="1317"/>
      <c r="X172" s="1317"/>
    </row>
    <row r="173" spans="1:24" ht="17.25" customHeight="1" x14ac:dyDescent="0.2">
      <c r="A173" s="388"/>
      <c r="B173" s="389"/>
      <c r="C173" s="487"/>
      <c r="D173" s="662"/>
      <c r="E173" s="662"/>
      <c r="F173" s="1316"/>
      <c r="G173" s="378"/>
      <c r="H173" s="420"/>
      <c r="I173" s="1366"/>
      <c r="J173" s="958" t="s">
        <v>214</v>
      </c>
      <c r="K173" s="588"/>
      <c r="L173" s="716"/>
      <c r="M173" s="1415">
        <v>86.5</v>
      </c>
      <c r="N173" s="720">
        <f>1255.8-178.6</f>
        <v>1077.2</v>
      </c>
      <c r="O173" s="1675"/>
      <c r="P173" s="1062"/>
      <c r="Q173" s="975"/>
      <c r="R173" s="1063"/>
      <c r="S173" s="1064"/>
      <c r="T173" s="463"/>
      <c r="U173" s="463"/>
      <c r="V173" s="463"/>
      <c r="W173" s="1317"/>
      <c r="X173" s="1317"/>
    </row>
    <row r="174" spans="1:24" ht="17.25" customHeight="1" thickBot="1" x14ac:dyDescent="0.25">
      <c r="A174" s="426"/>
      <c r="B174" s="423"/>
      <c r="C174" s="424"/>
      <c r="D174" s="672"/>
      <c r="E174" s="672"/>
      <c r="F174" s="1307"/>
      <c r="G174" s="1517" t="s">
        <v>51</v>
      </c>
      <c r="H174" s="1491"/>
      <c r="I174" s="1491"/>
      <c r="J174" s="1492"/>
      <c r="K174" s="187">
        <f>SUM(K168:K172)</f>
        <v>67.400000000000006</v>
      </c>
      <c r="L174" s="67">
        <f>SUM(L168:L172)</f>
        <v>610.29999999999995</v>
      </c>
      <c r="M174" s="187">
        <f>SUM(M168:M173)</f>
        <v>827.1</v>
      </c>
      <c r="N174" s="187">
        <f>SUM(N168:N173)</f>
        <v>1077.2</v>
      </c>
      <c r="O174" s="1535"/>
      <c r="P174" s="179"/>
      <c r="Q174" s="218"/>
      <c r="R174" s="340"/>
      <c r="S174" s="76"/>
      <c r="T174" s="463"/>
      <c r="U174" s="463"/>
      <c r="V174" s="463"/>
      <c r="W174" s="105"/>
      <c r="X174" s="1511"/>
    </row>
    <row r="175" spans="1:24" ht="29.25" customHeight="1" x14ac:dyDescent="0.2">
      <c r="A175" s="415" t="s">
        <v>17</v>
      </c>
      <c r="B175" s="416" t="s">
        <v>14</v>
      </c>
      <c r="C175" s="417" t="s">
        <v>22</v>
      </c>
      <c r="D175" s="661"/>
      <c r="E175" s="661"/>
      <c r="F175" s="1318" t="s">
        <v>94</v>
      </c>
      <c r="G175" s="140"/>
      <c r="H175" s="140"/>
      <c r="I175" s="524"/>
      <c r="J175" s="13"/>
      <c r="K175" s="845"/>
      <c r="L175" s="842"/>
      <c r="M175" s="843"/>
      <c r="N175" s="844"/>
      <c r="O175" s="1365"/>
      <c r="P175" s="522"/>
      <c r="Q175" s="419"/>
      <c r="R175" s="461"/>
      <c r="S175" s="462"/>
      <c r="U175" s="105"/>
      <c r="V175" s="105"/>
      <c r="W175" s="105"/>
      <c r="X175" s="1511"/>
    </row>
    <row r="176" spans="1:24" ht="21" customHeight="1" x14ac:dyDescent="0.2">
      <c r="A176" s="406"/>
      <c r="B176" s="389"/>
      <c r="C176" s="386"/>
      <c r="D176" s="678" t="s">
        <v>14</v>
      </c>
      <c r="E176" s="679"/>
      <c r="F176" s="1490" t="s">
        <v>245</v>
      </c>
      <c r="G176" s="181"/>
      <c r="H176" s="890">
        <v>2</v>
      </c>
      <c r="I176" s="1644" t="s">
        <v>237</v>
      </c>
      <c r="J176" s="591" t="s">
        <v>15</v>
      </c>
      <c r="K176" s="947">
        <v>48.2</v>
      </c>
      <c r="L176" s="949">
        <v>104</v>
      </c>
      <c r="M176" s="266">
        <v>110</v>
      </c>
      <c r="N176" s="51">
        <v>146.6</v>
      </c>
      <c r="O176" s="1312" t="s">
        <v>118</v>
      </c>
      <c r="P176" s="281">
        <v>3</v>
      </c>
      <c r="Q176" s="27">
        <v>7</v>
      </c>
      <c r="R176" s="708">
        <v>12</v>
      </c>
      <c r="S176" s="20">
        <v>12</v>
      </c>
    </row>
    <row r="177" spans="1:24" ht="21" customHeight="1" x14ac:dyDescent="0.2">
      <c r="A177" s="406"/>
      <c r="B177" s="389"/>
      <c r="C177" s="386"/>
      <c r="D177" s="677"/>
      <c r="E177" s="680"/>
      <c r="F177" s="1507"/>
      <c r="G177" s="181"/>
      <c r="H177" s="391"/>
      <c r="I177" s="1645"/>
      <c r="J177" s="96"/>
      <c r="K177" s="435"/>
      <c r="L177" s="528"/>
      <c r="M177" s="849"/>
      <c r="N177" s="850"/>
      <c r="O177" s="54"/>
      <c r="P177" s="49"/>
      <c r="Q177" s="96"/>
      <c r="R177" s="1385"/>
      <c r="S177" s="294"/>
    </row>
    <row r="178" spans="1:24" ht="30" customHeight="1" x14ac:dyDescent="0.2">
      <c r="A178" s="388"/>
      <c r="B178" s="389"/>
      <c r="C178" s="493"/>
      <c r="D178" s="687" t="s">
        <v>17</v>
      </c>
      <c r="E178" s="687"/>
      <c r="F178" s="1314" t="s">
        <v>134</v>
      </c>
      <c r="G178" s="194"/>
      <c r="H178" s="391"/>
      <c r="I178" s="1645"/>
      <c r="J178" s="1350" t="s">
        <v>15</v>
      </c>
      <c r="K178" s="291">
        <v>174.5</v>
      </c>
      <c r="L178" s="282">
        <v>183.5</v>
      </c>
      <c r="M178" s="1327">
        <v>183.5</v>
      </c>
      <c r="N178" s="37">
        <v>183.5</v>
      </c>
      <c r="O178" s="1365" t="s">
        <v>118</v>
      </c>
      <c r="P178" s="242">
        <v>21</v>
      </c>
      <c r="Q178" s="8">
        <v>22</v>
      </c>
      <c r="R178" s="242">
        <v>22</v>
      </c>
      <c r="S178" s="32">
        <v>22</v>
      </c>
    </row>
    <row r="179" spans="1:24" s="17" customFormat="1" ht="18.75" customHeight="1" x14ac:dyDescent="0.2">
      <c r="A179" s="1352"/>
      <c r="B179" s="1303"/>
      <c r="C179" s="91"/>
      <c r="D179" s="675" t="s">
        <v>19</v>
      </c>
      <c r="E179" s="675"/>
      <c r="F179" s="1490" t="s">
        <v>621</v>
      </c>
      <c r="G179" s="194"/>
      <c r="H179" s="1374"/>
      <c r="I179" s="7"/>
      <c r="J179" s="1640" t="s">
        <v>15</v>
      </c>
      <c r="K179" s="1723"/>
      <c r="L179" s="1660">
        <f>76.1-36.1</f>
        <v>39.999999999999993</v>
      </c>
      <c r="M179" s="1727"/>
      <c r="N179" s="1736"/>
      <c r="O179" s="170" t="s">
        <v>243</v>
      </c>
      <c r="P179" s="103"/>
      <c r="Q179" s="26">
        <v>685</v>
      </c>
      <c r="R179" s="59"/>
      <c r="S179" s="19"/>
    </row>
    <row r="180" spans="1:24" s="17" customFormat="1" ht="20.25" customHeight="1" x14ac:dyDescent="0.2">
      <c r="A180" s="1352"/>
      <c r="B180" s="1303"/>
      <c r="C180" s="91"/>
      <c r="D180" s="675"/>
      <c r="E180" s="675"/>
      <c r="F180" s="1507"/>
      <c r="G180" s="194"/>
      <c r="H180" s="1374"/>
      <c r="I180" s="7"/>
      <c r="J180" s="1641"/>
      <c r="K180" s="1724"/>
      <c r="L180" s="1661"/>
      <c r="M180" s="1728"/>
      <c r="N180" s="1737"/>
      <c r="O180" s="170" t="s">
        <v>145</v>
      </c>
      <c r="P180" s="103"/>
      <c r="Q180" s="26">
        <v>20</v>
      </c>
      <c r="R180" s="59"/>
      <c r="S180" s="19"/>
    </row>
    <row r="181" spans="1:24" s="17" customFormat="1" ht="28.5" customHeight="1" thickBot="1" x14ac:dyDescent="0.25">
      <c r="A181" s="1348"/>
      <c r="B181" s="1303"/>
      <c r="C181" s="1328"/>
      <c r="D181" s="688" t="s">
        <v>21</v>
      </c>
      <c r="E181" s="688"/>
      <c r="F181" s="88" t="s">
        <v>613</v>
      </c>
      <c r="G181" s="391"/>
      <c r="H181" s="391"/>
      <c r="I181" s="1369"/>
      <c r="J181" s="1350" t="s">
        <v>15</v>
      </c>
      <c r="K181" s="35"/>
      <c r="L181" s="282">
        <v>4.8</v>
      </c>
      <c r="M181" s="1327"/>
      <c r="N181" s="37"/>
      <c r="O181" s="47" t="s">
        <v>244</v>
      </c>
      <c r="P181" s="242"/>
      <c r="Q181" s="8">
        <v>3</v>
      </c>
      <c r="R181" s="242"/>
      <c r="S181" s="244"/>
      <c r="U181" s="105"/>
      <c r="V181" s="105"/>
      <c r="W181" s="105"/>
      <c r="X181" s="1317"/>
    </row>
    <row r="182" spans="1:24" ht="68.25" customHeight="1" x14ac:dyDescent="0.2">
      <c r="A182" s="406"/>
      <c r="B182" s="389"/>
      <c r="C182" s="390"/>
      <c r="D182" s="661"/>
      <c r="E182" s="661"/>
      <c r="F182" s="1306" t="s">
        <v>209</v>
      </c>
      <c r="G182" s="24"/>
      <c r="H182" s="703">
        <v>6</v>
      </c>
      <c r="I182" s="704"/>
      <c r="J182" s="253" t="s">
        <v>15</v>
      </c>
      <c r="K182" s="795">
        <f>299.3-3.7</f>
        <v>295.60000000000002</v>
      </c>
      <c r="L182" s="821"/>
      <c r="M182" s="822"/>
      <c r="N182" s="851"/>
      <c r="O182" s="148" t="s">
        <v>210</v>
      </c>
      <c r="P182" s="705">
        <v>2023</v>
      </c>
      <c r="Q182" s="253"/>
      <c r="R182" s="461"/>
      <c r="S182" s="462"/>
      <c r="U182" s="105"/>
      <c r="V182" s="105"/>
      <c r="W182" s="105"/>
      <c r="X182" s="1317"/>
    </row>
    <row r="183" spans="1:24" ht="26.25" customHeight="1" x14ac:dyDescent="0.2">
      <c r="A183" s="406"/>
      <c r="B183" s="389"/>
      <c r="C183" s="390"/>
      <c r="D183" s="662"/>
      <c r="E183" s="662"/>
      <c r="F183" s="1490" t="s">
        <v>179</v>
      </c>
      <c r="G183" s="699"/>
      <c r="H183" s="706">
        <v>2</v>
      </c>
      <c r="I183" s="707"/>
      <c r="J183" s="80" t="s">
        <v>15</v>
      </c>
      <c r="K183" s="440">
        <v>20</v>
      </c>
      <c r="L183" s="532"/>
      <c r="M183" s="827"/>
      <c r="N183" s="828"/>
      <c r="O183" s="48" t="s">
        <v>95</v>
      </c>
      <c r="P183" s="702">
        <v>3</v>
      </c>
      <c r="Q183" s="499"/>
      <c r="R183" s="700"/>
      <c r="S183" s="701"/>
      <c r="U183" s="105"/>
      <c r="V183" s="105"/>
      <c r="W183" s="105"/>
      <c r="X183" s="1317"/>
    </row>
    <row r="184" spans="1:24" ht="17.25" customHeight="1" thickBot="1" x14ac:dyDescent="0.25">
      <c r="A184" s="388"/>
      <c r="B184" s="389"/>
      <c r="C184" s="487"/>
      <c r="D184" s="672"/>
      <c r="E184" s="672"/>
      <c r="F184" s="1497"/>
      <c r="G184" s="1491" t="s">
        <v>51</v>
      </c>
      <c r="H184" s="1491"/>
      <c r="I184" s="1491"/>
      <c r="J184" s="1492"/>
      <c r="K184" s="187">
        <f>SUM(K176:K183)</f>
        <v>538.29999999999995</v>
      </c>
      <c r="L184" s="67">
        <f>SUM(L176:L183)</f>
        <v>332.3</v>
      </c>
      <c r="M184" s="187">
        <f>SUM(M176:M183)</f>
        <v>293.5</v>
      </c>
      <c r="N184" s="189">
        <f>SUM(N176:N183)</f>
        <v>330.1</v>
      </c>
      <c r="O184" s="1311"/>
      <c r="P184" s="179"/>
      <c r="Q184" s="218"/>
      <c r="R184" s="340"/>
      <c r="S184" s="492"/>
    </row>
    <row r="185" spans="1:24" ht="15.75" customHeight="1" thickBot="1" x14ac:dyDescent="0.25">
      <c r="A185" s="494" t="s">
        <v>17</v>
      </c>
      <c r="B185" s="495" t="s">
        <v>14</v>
      </c>
      <c r="C185" s="1463" t="s">
        <v>20</v>
      </c>
      <c r="D185" s="1464"/>
      <c r="E185" s="1464"/>
      <c r="F185" s="1464"/>
      <c r="G185" s="1464"/>
      <c r="H185" s="1464"/>
      <c r="I185" s="1464"/>
      <c r="J185" s="1493"/>
      <c r="K185" s="814">
        <f>K174+K165+K151+K184+K115</f>
        <v>3850.5</v>
      </c>
      <c r="L185" s="815">
        <f>L174+L165+L151+L184+L115</f>
        <v>6850.3000000000011</v>
      </c>
      <c r="M185" s="814">
        <f>M174+M165+M151+M184+M115</f>
        <v>9240.2000000000007</v>
      </c>
      <c r="N185" s="871">
        <f>N174+N165+N151+N184+N115</f>
        <v>8709.5</v>
      </c>
      <c r="O185" s="451"/>
      <c r="P185" s="452"/>
      <c r="Q185" s="452"/>
      <c r="R185" s="452"/>
      <c r="S185" s="453"/>
    </row>
    <row r="186" spans="1:24" ht="17.25" customHeight="1" thickBot="1" x14ac:dyDescent="0.25">
      <c r="A186" s="388" t="s">
        <v>17</v>
      </c>
      <c r="B186" s="450" t="s">
        <v>17</v>
      </c>
      <c r="C186" s="1494" t="s">
        <v>69</v>
      </c>
      <c r="D186" s="1495"/>
      <c r="E186" s="1495"/>
      <c r="F186" s="1495"/>
      <c r="G186" s="1495"/>
      <c r="H186" s="1495"/>
      <c r="I186" s="1495"/>
      <c r="J186" s="1495"/>
      <c r="K186" s="1495"/>
      <c r="L186" s="1495"/>
      <c r="M186" s="1495"/>
      <c r="N186" s="1495"/>
      <c r="O186" s="1495"/>
      <c r="P186" s="1495"/>
      <c r="Q186" s="1495"/>
      <c r="R186" s="1495"/>
      <c r="S186" s="1496"/>
    </row>
    <row r="187" spans="1:24" ht="15.75" customHeight="1" x14ac:dyDescent="0.2">
      <c r="A187" s="496" t="s">
        <v>17</v>
      </c>
      <c r="B187" s="497" t="s">
        <v>17</v>
      </c>
      <c r="C187" s="458" t="s">
        <v>14</v>
      </c>
      <c r="D187" s="661"/>
      <c r="E187" s="661"/>
      <c r="F187" s="1452" t="s">
        <v>180</v>
      </c>
      <c r="G187" s="1308"/>
      <c r="H187" s="428">
        <v>2</v>
      </c>
      <c r="I187" s="1738" t="s">
        <v>237</v>
      </c>
      <c r="J187" s="499" t="s">
        <v>15</v>
      </c>
      <c r="K187" s="298">
        <v>44.1</v>
      </c>
      <c r="L187" s="296">
        <v>44</v>
      </c>
      <c r="M187" s="177">
        <v>17.2</v>
      </c>
      <c r="N187" s="297"/>
      <c r="O187" s="148" t="s">
        <v>118</v>
      </c>
      <c r="P187" s="254">
        <v>8</v>
      </c>
      <c r="Q187" s="896">
        <v>8</v>
      </c>
      <c r="R187" s="625">
        <v>4</v>
      </c>
      <c r="S187" s="500"/>
    </row>
    <row r="188" spans="1:24" ht="17.25" customHeight="1" thickBot="1" x14ac:dyDescent="0.25">
      <c r="A188" s="501"/>
      <c r="B188" s="409"/>
      <c r="C188" s="424"/>
      <c r="D188" s="658"/>
      <c r="E188" s="658"/>
      <c r="F188" s="1497"/>
      <c r="G188" s="1309"/>
      <c r="H188" s="425"/>
      <c r="I188" s="1739"/>
      <c r="J188" s="16" t="s">
        <v>16</v>
      </c>
      <c r="K188" s="187">
        <f t="shared" ref="K188:M188" si="10">K187</f>
        <v>44.1</v>
      </c>
      <c r="L188" s="67">
        <f t="shared" si="10"/>
        <v>44</v>
      </c>
      <c r="M188" s="113">
        <f t="shared" si="10"/>
        <v>17.2</v>
      </c>
      <c r="N188" s="189"/>
      <c r="O188" s="203" t="s">
        <v>184</v>
      </c>
      <c r="P188" s="68">
        <v>590</v>
      </c>
      <c r="Q188" s="897">
        <v>586</v>
      </c>
      <c r="R188" s="626">
        <v>235</v>
      </c>
      <c r="S188" s="490"/>
    </row>
    <row r="189" spans="1:24" ht="16.5" customHeight="1" x14ac:dyDescent="0.2">
      <c r="A189" s="415" t="s">
        <v>17</v>
      </c>
      <c r="B189" s="416" t="s">
        <v>17</v>
      </c>
      <c r="C189" s="690" t="s">
        <v>17</v>
      </c>
      <c r="D189" s="665"/>
      <c r="E189" s="661"/>
      <c r="F189" s="84" t="s">
        <v>84</v>
      </c>
      <c r="G189" s="900"/>
      <c r="H189" s="428">
        <v>2</v>
      </c>
      <c r="I189" s="1642" t="s">
        <v>237</v>
      </c>
      <c r="J189" s="419"/>
      <c r="K189" s="853"/>
      <c r="L189" s="854"/>
      <c r="M189" s="154"/>
      <c r="N189" s="855"/>
      <c r="O189" s="1310"/>
      <c r="P189" s="522"/>
      <c r="Q189" s="419"/>
      <c r="R189" s="461"/>
      <c r="S189" s="462"/>
    </row>
    <row r="190" spans="1:24" s="17" customFormat="1" ht="18" customHeight="1" x14ac:dyDescent="0.2">
      <c r="A190" s="1348"/>
      <c r="B190" s="1303"/>
      <c r="C190" s="2"/>
      <c r="D190" s="903" t="s">
        <v>14</v>
      </c>
      <c r="E190" s="689"/>
      <c r="F190" s="1490" t="s">
        <v>88</v>
      </c>
      <c r="G190" s="901"/>
      <c r="H190" s="1374"/>
      <c r="I190" s="1643"/>
      <c r="J190" s="94" t="s">
        <v>15</v>
      </c>
      <c r="K190" s="947">
        <f>50.2+1.7</f>
        <v>51.900000000000006</v>
      </c>
      <c r="L190" s="532">
        <v>72.2</v>
      </c>
      <c r="M190" s="533">
        <v>22.5</v>
      </c>
      <c r="N190" s="534"/>
      <c r="O190" s="535" t="s">
        <v>118</v>
      </c>
      <c r="P190" s="59">
        <v>20</v>
      </c>
      <c r="Q190" s="26">
        <v>31</v>
      </c>
      <c r="R190" s="59">
        <v>6</v>
      </c>
      <c r="S190" s="19"/>
      <c r="T190" s="31"/>
    </row>
    <row r="191" spans="1:24" s="17" customFormat="1" ht="14.25" customHeight="1" x14ac:dyDescent="0.2">
      <c r="A191" s="1348"/>
      <c r="B191" s="1303"/>
      <c r="C191" s="2"/>
      <c r="D191" s="664"/>
      <c r="E191" s="676"/>
      <c r="F191" s="1453"/>
      <c r="G191" s="901"/>
      <c r="H191" s="1374"/>
      <c r="I191" s="7"/>
      <c r="J191" s="1383"/>
      <c r="K191" s="291"/>
      <c r="L191" s="1386"/>
      <c r="M191" s="118"/>
      <c r="N191" s="73"/>
      <c r="O191" s="535" t="s">
        <v>66</v>
      </c>
      <c r="P191" s="57">
        <v>20</v>
      </c>
      <c r="Q191" s="8">
        <v>39</v>
      </c>
      <c r="R191" s="242">
        <v>9</v>
      </c>
      <c r="S191" s="1360"/>
      <c r="T191" s="31"/>
    </row>
    <row r="192" spans="1:24" s="17" customFormat="1" ht="30.75" customHeight="1" x14ac:dyDescent="0.2">
      <c r="A192" s="1348"/>
      <c r="B192" s="1303"/>
      <c r="C192" s="2"/>
      <c r="D192" s="903" t="s">
        <v>17</v>
      </c>
      <c r="E192" s="903"/>
      <c r="F192" s="1537" t="s">
        <v>615</v>
      </c>
      <c r="G192" s="901"/>
      <c r="H192" s="1374"/>
      <c r="I192" s="7"/>
      <c r="J192" s="1640"/>
      <c r="K192" s="904"/>
      <c r="L192" s="905"/>
      <c r="M192" s="1656"/>
      <c r="N192" s="1658"/>
      <c r="O192" s="526" t="s">
        <v>248</v>
      </c>
      <c r="P192" s="59">
        <v>55</v>
      </c>
      <c r="Q192" s="26">
        <v>55</v>
      </c>
      <c r="R192" s="59">
        <v>50</v>
      </c>
      <c r="S192" s="33"/>
    </row>
    <row r="193" spans="1:20" s="17" customFormat="1" ht="30" customHeight="1" x14ac:dyDescent="0.2">
      <c r="A193" s="1348"/>
      <c r="B193" s="1303"/>
      <c r="C193" s="2"/>
      <c r="D193" s="666"/>
      <c r="E193" s="676"/>
      <c r="F193" s="1664"/>
      <c r="G193" s="901"/>
      <c r="H193" s="1374"/>
      <c r="I193" s="7"/>
      <c r="J193" s="1641"/>
      <c r="K193" s="906"/>
      <c r="L193" s="1378"/>
      <c r="M193" s="1657"/>
      <c r="N193" s="1659"/>
      <c r="O193" s="526" t="s">
        <v>143</v>
      </c>
      <c r="P193" s="243">
        <v>100</v>
      </c>
      <c r="Q193" s="15"/>
      <c r="R193" s="243"/>
      <c r="S193" s="33"/>
    </row>
    <row r="194" spans="1:20" s="17" customFormat="1" ht="15" customHeight="1" x14ac:dyDescent="0.2">
      <c r="A194" s="1348"/>
      <c r="B194" s="1303"/>
      <c r="C194" s="2"/>
      <c r="D194" s="666"/>
      <c r="E194" s="664"/>
      <c r="F194" s="1490" t="s">
        <v>251</v>
      </c>
      <c r="G194" s="901"/>
      <c r="H194" s="1717">
        <v>2</v>
      </c>
      <c r="I194" s="1665" t="s">
        <v>237</v>
      </c>
      <c r="J194" s="209" t="s">
        <v>15</v>
      </c>
      <c r="K194" s="643">
        <v>75</v>
      </c>
      <c r="L194" s="163"/>
      <c r="M194" s="946"/>
      <c r="N194" s="128"/>
      <c r="O194" s="170" t="s">
        <v>128</v>
      </c>
      <c r="P194" s="19">
        <v>13</v>
      </c>
      <c r="Q194" s="26"/>
      <c r="R194" s="59"/>
      <c r="S194" s="33"/>
    </row>
    <row r="195" spans="1:20" s="17" customFormat="1" ht="15" customHeight="1" x14ac:dyDescent="0.2">
      <c r="A195" s="1348"/>
      <c r="B195" s="1303"/>
      <c r="C195" s="2"/>
      <c r="D195" s="666"/>
      <c r="E195" s="664"/>
      <c r="F195" s="1453"/>
      <c r="G195" s="901"/>
      <c r="H195" s="1718"/>
      <c r="I195" s="1643"/>
      <c r="J195" s="1383" t="s">
        <v>15</v>
      </c>
      <c r="K195" s="954"/>
      <c r="L195" s="1377">
        <v>5</v>
      </c>
      <c r="M195" s="1363">
        <v>50</v>
      </c>
      <c r="N195" s="42"/>
      <c r="O195" s="48" t="s">
        <v>128</v>
      </c>
      <c r="P195" s="57"/>
      <c r="Q195" s="27">
        <v>11</v>
      </c>
      <c r="R195" s="57">
        <v>10</v>
      </c>
      <c r="S195" s="20"/>
    </row>
    <row r="196" spans="1:20" s="17" customFormat="1" ht="15" customHeight="1" x14ac:dyDescent="0.2">
      <c r="A196" s="1348"/>
      <c r="B196" s="1303"/>
      <c r="C196" s="2"/>
      <c r="D196" s="666"/>
      <c r="E196" s="664"/>
      <c r="F196" s="88" t="s">
        <v>249</v>
      </c>
      <c r="G196" s="901"/>
      <c r="H196" s="1373">
        <v>1</v>
      </c>
      <c r="I196" s="1665" t="s">
        <v>240</v>
      </c>
      <c r="J196" s="222" t="s">
        <v>15</v>
      </c>
      <c r="K196" s="954"/>
      <c r="L196" s="163">
        <v>158</v>
      </c>
      <c r="M196" s="946">
        <f>252.8-80</f>
        <v>172.8</v>
      </c>
      <c r="N196" s="128">
        <f>185.5-30</f>
        <v>155.5</v>
      </c>
      <c r="O196" s="170" t="s">
        <v>118</v>
      </c>
      <c r="P196" s="59"/>
      <c r="Q196" s="26">
        <v>10</v>
      </c>
      <c r="R196" s="602">
        <v>11</v>
      </c>
      <c r="S196" s="19">
        <v>12</v>
      </c>
    </row>
    <row r="197" spans="1:20" s="17" customFormat="1" ht="15.75" customHeight="1" x14ac:dyDescent="0.2">
      <c r="A197" s="1348"/>
      <c r="B197" s="1303"/>
      <c r="C197" s="2"/>
      <c r="D197" s="666"/>
      <c r="E197" s="676"/>
      <c r="F197" s="1490" t="s">
        <v>250</v>
      </c>
      <c r="G197" s="901"/>
      <c r="H197" s="1374"/>
      <c r="I197" s="1643"/>
      <c r="J197" s="1394" t="s">
        <v>15</v>
      </c>
      <c r="K197" s="330"/>
      <c r="L197" s="1377"/>
      <c r="M197" s="1363"/>
      <c r="N197" s="42">
        <v>104</v>
      </c>
      <c r="O197" s="47" t="s">
        <v>118</v>
      </c>
      <c r="P197" s="242"/>
      <c r="Q197" s="8"/>
      <c r="R197" s="242"/>
      <c r="S197" s="1360">
        <v>52</v>
      </c>
    </row>
    <row r="198" spans="1:20" s="17" customFormat="1" ht="15.75" customHeight="1" thickBot="1" x14ac:dyDescent="0.25">
      <c r="A198" s="1348"/>
      <c r="B198" s="1303"/>
      <c r="C198" s="2"/>
      <c r="D198" s="666"/>
      <c r="E198" s="676"/>
      <c r="F198" s="1497"/>
      <c r="G198" s="901"/>
      <c r="H198" s="1374"/>
      <c r="I198" s="1666"/>
      <c r="J198" s="16" t="s">
        <v>16</v>
      </c>
      <c r="K198" s="126">
        <f>SUM(K190:K197)</f>
        <v>126.9</v>
      </c>
      <c r="L198" s="39">
        <f>SUM(L190:L197)</f>
        <v>235.2</v>
      </c>
      <c r="M198" s="126">
        <f>SUM(M190:M197)</f>
        <v>245.3</v>
      </c>
      <c r="N198" s="135">
        <f>SUM(N190:N197)</f>
        <v>259.5</v>
      </c>
      <c r="O198" s="47"/>
      <c r="P198" s="242"/>
      <c r="Q198" s="8"/>
      <c r="R198" s="242"/>
      <c r="S198" s="64"/>
    </row>
    <row r="199" spans="1:20" s="17" customFormat="1" ht="27" customHeight="1" x14ac:dyDescent="0.2">
      <c r="A199" s="1348"/>
      <c r="B199" s="1303"/>
      <c r="C199" s="2"/>
      <c r="D199" s="666"/>
      <c r="E199" s="664"/>
      <c r="F199" s="909" t="s">
        <v>247</v>
      </c>
      <c r="G199" s="345"/>
      <c r="H199" s="1325">
        <v>2</v>
      </c>
      <c r="I199" s="1397" t="s">
        <v>237</v>
      </c>
      <c r="J199" s="253" t="s">
        <v>15</v>
      </c>
      <c r="K199" s="908">
        <v>11.899999999999999</v>
      </c>
      <c r="L199" s="153"/>
      <c r="M199" s="114"/>
      <c r="N199" s="38"/>
      <c r="O199" s="111" t="s">
        <v>185</v>
      </c>
      <c r="P199" s="130">
        <v>5</v>
      </c>
      <c r="Q199" s="93"/>
      <c r="R199" s="185"/>
      <c r="S199" s="238"/>
    </row>
    <row r="200" spans="1:20" s="17" customFormat="1" ht="15.75" customHeight="1" x14ac:dyDescent="0.2">
      <c r="A200" s="1348"/>
      <c r="B200" s="1303"/>
      <c r="C200" s="2"/>
      <c r="D200" s="666"/>
      <c r="E200" s="664"/>
      <c r="F200" s="1490" t="s">
        <v>181</v>
      </c>
      <c r="G200" s="181"/>
      <c r="H200" s="1374"/>
      <c r="I200" s="537"/>
      <c r="J200" s="27" t="s">
        <v>15</v>
      </c>
      <c r="K200" s="947">
        <v>26.7</v>
      </c>
      <c r="L200" s="1660"/>
      <c r="M200" s="1363"/>
      <c r="N200" s="42"/>
      <c r="O200" s="535" t="s">
        <v>145</v>
      </c>
      <c r="P200" s="57">
        <v>362</v>
      </c>
      <c r="Q200" s="27"/>
      <c r="R200" s="57"/>
      <c r="S200" s="20"/>
    </row>
    <row r="201" spans="1:20" s="17" customFormat="1" ht="14.25" customHeight="1" x14ac:dyDescent="0.2">
      <c r="A201" s="1348"/>
      <c r="B201" s="1303"/>
      <c r="C201" s="25"/>
      <c r="D201" s="667"/>
      <c r="E201" s="664"/>
      <c r="F201" s="1507"/>
      <c r="G201" s="181"/>
      <c r="H201" s="1374"/>
      <c r="I201" s="7"/>
      <c r="J201" s="15"/>
      <c r="K201" s="289"/>
      <c r="L201" s="1661"/>
      <c r="M201" s="1364"/>
      <c r="N201" s="45"/>
      <c r="O201" s="536"/>
      <c r="P201" s="243"/>
      <c r="Q201" s="15"/>
      <c r="R201" s="243"/>
      <c r="S201" s="18"/>
    </row>
    <row r="202" spans="1:20" s="17" customFormat="1" ht="26.25" customHeight="1" x14ac:dyDescent="0.2">
      <c r="A202" s="1348"/>
      <c r="B202" s="1303"/>
      <c r="C202" s="25"/>
      <c r="D202" s="667"/>
      <c r="E202" s="664"/>
      <c r="F202" s="1316" t="s">
        <v>182</v>
      </c>
      <c r="G202" s="181"/>
      <c r="H202" s="1374"/>
      <c r="I202" s="7"/>
      <c r="J202" s="8" t="s">
        <v>15</v>
      </c>
      <c r="K202" s="291">
        <v>2.6</v>
      </c>
      <c r="L202" s="1351"/>
      <c r="M202" s="1327"/>
      <c r="N202" s="37"/>
      <c r="O202" s="531" t="s">
        <v>141</v>
      </c>
      <c r="P202" s="242">
        <v>25</v>
      </c>
      <c r="Q202" s="8"/>
      <c r="R202" s="242"/>
      <c r="S202" s="32"/>
      <c r="T202" s="31"/>
    </row>
    <row r="203" spans="1:20" s="17" customFormat="1" ht="21" customHeight="1" x14ac:dyDescent="0.2">
      <c r="A203" s="1348"/>
      <c r="B203" s="1303"/>
      <c r="C203" s="2"/>
      <c r="D203" s="666"/>
      <c r="E203" s="664"/>
      <c r="F203" s="1490" t="s">
        <v>154</v>
      </c>
      <c r="G203" s="181"/>
      <c r="H203" s="1374"/>
      <c r="I203" s="7"/>
      <c r="J203" s="94" t="s">
        <v>15</v>
      </c>
      <c r="K203" s="947">
        <v>9.1</v>
      </c>
      <c r="L203" s="1377"/>
      <c r="M203" s="1363"/>
      <c r="N203" s="42"/>
      <c r="O203" s="170" t="s">
        <v>144</v>
      </c>
      <c r="P203" s="19">
        <v>19</v>
      </c>
      <c r="Q203" s="27"/>
      <c r="R203" s="57"/>
      <c r="S203" s="33"/>
    </row>
    <row r="204" spans="1:20" s="17" customFormat="1" ht="18.75" customHeight="1" x14ac:dyDescent="0.2">
      <c r="A204" s="1348"/>
      <c r="B204" s="1303"/>
      <c r="C204" s="2"/>
      <c r="D204" s="666"/>
      <c r="E204" s="664"/>
      <c r="F204" s="1507"/>
      <c r="G204" s="181"/>
      <c r="H204" s="1374"/>
      <c r="I204" s="7"/>
      <c r="J204" s="96"/>
      <c r="K204" s="289"/>
      <c r="L204" s="1378"/>
      <c r="M204" s="1364"/>
      <c r="N204" s="45"/>
      <c r="O204" s="54" t="s">
        <v>128</v>
      </c>
      <c r="P204" s="1361">
        <v>8</v>
      </c>
      <c r="Q204" s="26"/>
      <c r="R204" s="59"/>
      <c r="S204" s="33"/>
    </row>
    <row r="205" spans="1:20" s="17" customFormat="1" ht="18" customHeight="1" x14ac:dyDescent="0.2">
      <c r="A205" s="1348"/>
      <c r="B205" s="1303"/>
      <c r="C205" s="2"/>
      <c r="D205" s="666"/>
      <c r="E205" s="664"/>
      <c r="F205" s="1316" t="s">
        <v>183</v>
      </c>
      <c r="G205" s="181"/>
      <c r="H205" s="1374"/>
      <c r="I205" s="7"/>
      <c r="J205" s="1383" t="s">
        <v>15</v>
      </c>
      <c r="K205" s="291">
        <v>4.9000000000000004</v>
      </c>
      <c r="L205" s="1351"/>
      <c r="M205" s="1327"/>
      <c r="N205" s="37"/>
      <c r="O205" s="531" t="s">
        <v>140</v>
      </c>
      <c r="P205" s="242">
        <v>39</v>
      </c>
      <c r="Q205" s="8"/>
      <c r="R205" s="242"/>
      <c r="S205" s="32"/>
    </row>
    <row r="206" spans="1:20" s="17" customFormat="1" ht="24" customHeight="1" x14ac:dyDescent="0.2">
      <c r="A206" s="1348"/>
      <c r="B206" s="1303"/>
      <c r="C206" s="2"/>
      <c r="D206" s="666"/>
      <c r="E206" s="664"/>
      <c r="F206" s="1490" t="s">
        <v>142</v>
      </c>
      <c r="G206" s="1353"/>
      <c r="H206" s="1329"/>
      <c r="I206" s="344"/>
      <c r="J206" s="80" t="s">
        <v>15</v>
      </c>
      <c r="K206" s="947">
        <v>51.8</v>
      </c>
      <c r="L206" s="1377"/>
      <c r="M206" s="1363"/>
      <c r="N206" s="42"/>
      <c r="O206" s="1312" t="s">
        <v>118</v>
      </c>
      <c r="P206" s="1360">
        <v>12</v>
      </c>
      <c r="Q206" s="27"/>
      <c r="R206" s="57"/>
      <c r="S206" s="20"/>
    </row>
    <row r="207" spans="1:20" ht="17.25" customHeight="1" thickBot="1" x14ac:dyDescent="0.25">
      <c r="A207" s="478"/>
      <c r="B207" s="423"/>
      <c r="C207" s="410"/>
      <c r="D207" s="657"/>
      <c r="E207" s="658"/>
      <c r="F207" s="1497"/>
      <c r="G207" s="1309"/>
      <c r="H207" s="425"/>
      <c r="I207" s="1395"/>
      <c r="J207" s="16" t="s">
        <v>16</v>
      </c>
      <c r="K207" s="187">
        <f>SUM(K199:K206)</f>
        <v>107</v>
      </c>
      <c r="L207" s="67"/>
      <c r="M207" s="187"/>
      <c r="N207" s="189"/>
      <c r="O207" s="75"/>
      <c r="P207" s="179"/>
      <c r="Q207" s="218"/>
      <c r="R207" s="340"/>
      <c r="S207" s="492"/>
    </row>
    <row r="208" spans="1:20" ht="18" customHeight="1" thickBot="1" x14ac:dyDescent="0.25">
      <c r="A208" s="426" t="s">
        <v>17</v>
      </c>
      <c r="B208" s="423" t="s">
        <v>17</v>
      </c>
      <c r="C208" s="1463" t="s">
        <v>20</v>
      </c>
      <c r="D208" s="1464"/>
      <c r="E208" s="1464"/>
      <c r="F208" s="1464"/>
      <c r="G208" s="1464"/>
      <c r="H208" s="1464"/>
      <c r="I208" s="1464"/>
      <c r="J208" s="1493"/>
      <c r="K208" s="856">
        <f>K207+K188+K198</f>
        <v>278</v>
      </c>
      <c r="L208" s="815">
        <f>L207+L188+L198</f>
        <v>279.2</v>
      </c>
      <c r="M208" s="814">
        <f>M207+M188+M198</f>
        <v>262.5</v>
      </c>
      <c r="N208" s="871">
        <f>N207+N188+N198</f>
        <v>259.5</v>
      </c>
      <c r="O208" s="451"/>
      <c r="P208" s="452"/>
      <c r="Q208" s="452"/>
      <c r="R208" s="452"/>
      <c r="S208" s="453"/>
    </row>
    <row r="209" spans="1:22" ht="17.25" customHeight="1" thickBot="1" x14ac:dyDescent="0.25">
      <c r="A209" s="449" t="s">
        <v>17</v>
      </c>
      <c r="B209" s="505" t="s">
        <v>19</v>
      </c>
      <c r="C209" s="1494" t="s">
        <v>34</v>
      </c>
      <c r="D209" s="1495"/>
      <c r="E209" s="1495"/>
      <c r="F209" s="1495"/>
      <c r="G209" s="1495"/>
      <c r="H209" s="1495"/>
      <c r="I209" s="1495"/>
      <c r="J209" s="1495"/>
      <c r="K209" s="1495"/>
      <c r="L209" s="1495"/>
      <c r="M209" s="1495"/>
      <c r="N209" s="1495"/>
      <c r="O209" s="1495"/>
      <c r="P209" s="1495"/>
      <c r="Q209" s="1495"/>
      <c r="R209" s="1495"/>
      <c r="S209" s="1496"/>
    </row>
    <row r="210" spans="1:22" ht="15.75" customHeight="1" x14ac:dyDescent="0.2">
      <c r="A210" s="415" t="s">
        <v>17</v>
      </c>
      <c r="B210" s="416" t="s">
        <v>19</v>
      </c>
      <c r="C210" s="417" t="s">
        <v>14</v>
      </c>
      <c r="D210" s="654"/>
      <c r="E210" s="654"/>
      <c r="F210" s="1499" t="s">
        <v>35</v>
      </c>
      <c r="G210" s="1308"/>
      <c r="H210" s="418">
        <v>6</v>
      </c>
      <c r="I210" s="1662" t="s">
        <v>246</v>
      </c>
      <c r="J210" s="13"/>
      <c r="K210" s="857"/>
      <c r="L210" s="858"/>
      <c r="M210" s="859"/>
      <c r="N210" s="860"/>
      <c r="O210" s="506"/>
      <c r="P210" s="611"/>
      <c r="Q210" s="419"/>
      <c r="R210" s="461"/>
      <c r="S210" s="462"/>
    </row>
    <row r="211" spans="1:22" ht="15.75" customHeight="1" x14ac:dyDescent="0.2">
      <c r="A211" s="406"/>
      <c r="B211" s="389"/>
      <c r="C211" s="390"/>
      <c r="D211" s="655"/>
      <c r="E211" s="655"/>
      <c r="F211" s="1500"/>
      <c r="G211" s="1353"/>
      <c r="H211" s="378"/>
      <c r="I211" s="1663"/>
      <c r="J211" s="270"/>
      <c r="K211" s="861"/>
      <c r="L211" s="862"/>
      <c r="M211" s="863"/>
      <c r="N211" s="862"/>
      <c r="O211" s="469"/>
      <c r="P211" s="612"/>
      <c r="Q211" s="396"/>
      <c r="R211" s="467"/>
      <c r="S211" s="468"/>
    </row>
    <row r="212" spans="1:22" ht="95.25" customHeight="1" x14ac:dyDescent="0.2">
      <c r="A212" s="406"/>
      <c r="B212" s="389"/>
      <c r="C212" s="464"/>
      <c r="D212" s="681" t="s">
        <v>14</v>
      </c>
      <c r="E212" s="681"/>
      <c r="F212" s="28" t="s">
        <v>620</v>
      </c>
      <c r="G212" s="1353"/>
      <c r="H212" s="378"/>
      <c r="I212" s="1663"/>
      <c r="J212" s="79" t="s">
        <v>15</v>
      </c>
      <c r="K212" s="609">
        <f>300+53.6+63.7</f>
        <v>417.3</v>
      </c>
      <c r="L212" s="143">
        <f>562-75</f>
        <v>487</v>
      </c>
      <c r="M212" s="946">
        <v>380</v>
      </c>
      <c r="N212" s="128">
        <v>400</v>
      </c>
      <c r="O212" s="74" t="s">
        <v>186</v>
      </c>
      <c r="P212" s="59">
        <v>19</v>
      </c>
      <c r="Q212" s="26">
        <v>16</v>
      </c>
      <c r="R212" s="602">
        <v>15</v>
      </c>
      <c r="S212" s="603">
        <v>15</v>
      </c>
      <c r="T212" s="463"/>
    </row>
    <row r="213" spans="1:22" s="105" customFormat="1" ht="30.75" customHeight="1" x14ac:dyDescent="0.2">
      <c r="A213" s="406"/>
      <c r="B213" s="389"/>
      <c r="C213" s="464"/>
      <c r="D213" s="662" t="s">
        <v>17</v>
      </c>
      <c r="E213" s="662"/>
      <c r="F213" s="252" t="s">
        <v>86</v>
      </c>
      <c r="G213" s="1353"/>
      <c r="H213" s="378"/>
      <c r="I213" s="1366"/>
      <c r="J213" s="79" t="s">
        <v>15</v>
      </c>
      <c r="K213" s="278">
        <v>44.8</v>
      </c>
      <c r="L213" s="143">
        <v>36.700000000000003</v>
      </c>
      <c r="M213" s="946">
        <v>36.700000000000003</v>
      </c>
      <c r="N213" s="71">
        <v>36.700000000000003</v>
      </c>
      <c r="O213" s="74" t="s">
        <v>118</v>
      </c>
      <c r="P213" s="59">
        <v>93</v>
      </c>
      <c r="Q213" s="26">
        <v>93</v>
      </c>
      <c r="R213" s="602">
        <v>93</v>
      </c>
      <c r="S213" s="603">
        <f>+Q213</f>
        <v>93</v>
      </c>
      <c r="T213" s="463"/>
    </row>
    <row r="214" spans="1:22" ht="28.5" customHeight="1" x14ac:dyDescent="0.2">
      <c r="A214" s="406"/>
      <c r="B214" s="389"/>
      <c r="C214" s="390"/>
      <c r="D214" s="691" t="s">
        <v>19</v>
      </c>
      <c r="E214" s="681"/>
      <c r="F214" s="21" t="s">
        <v>39</v>
      </c>
      <c r="G214" s="1353"/>
      <c r="H214" s="378"/>
      <c r="I214" s="1366"/>
      <c r="J214" s="79" t="s">
        <v>15</v>
      </c>
      <c r="K214" s="278">
        <v>105.6</v>
      </c>
      <c r="L214" s="143">
        <v>90.2</v>
      </c>
      <c r="M214" s="946">
        <v>90.2</v>
      </c>
      <c r="N214" s="71">
        <v>90.2</v>
      </c>
      <c r="O214" s="1313" t="s">
        <v>187</v>
      </c>
      <c r="P214" s="243">
        <v>45</v>
      </c>
      <c r="Q214" s="15">
        <v>30</v>
      </c>
      <c r="R214" s="605">
        <v>30</v>
      </c>
      <c r="S214" s="606">
        <v>30</v>
      </c>
      <c r="T214" s="463"/>
    </row>
    <row r="215" spans="1:22" ht="29.25" customHeight="1" x14ac:dyDescent="0.2">
      <c r="A215" s="406"/>
      <c r="B215" s="389"/>
      <c r="C215" s="464"/>
      <c r="D215" s="662" t="s">
        <v>21</v>
      </c>
      <c r="E215" s="662"/>
      <c r="F215" s="28" t="s">
        <v>41</v>
      </c>
      <c r="G215" s="1353"/>
      <c r="H215" s="378"/>
      <c r="I215" s="1366"/>
      <c r="J215" s="270" t="s">
        <v>15</v>
      </c>
      <c r="K215" s="610">
        <v>23.6</v>
      </c>
      <c r="L215" s="143">
        <v>42</v>
      </c>
      <c r="M215" s="946">
        <v>42</v>
      </c>
      <c r="N215" s="71">
        <v>42</v>
      </c>
      <c r="O215" s="74" t="s">
        <v>188</v>
      </c>
      <c r="P215" s="59">
        <v>3</v>
      </c>
      <c r="Q215" s="26">
        <f>+P215</f>
        <v>3</v>
      </c>
      <c r="R215" s="602">
        <v>3</v>
      </c>
      <c r="S215" s="603">
        <f>+Q215</f>
        <v>3</v>
      </c>
      <c r="T215" s="463"/>
    </row>
    <row r="216" spans="1:22" ht="18" customHeight="1" x14ac:dyDescent="0.2">
      <c r="A216" s="406"/>
      <c r="B216" s="389"/>
      <c r="C216" s="464"/>
      <c r="D216" s="681" t="s">
        <v>22</v>
      </c>
      <c r="E216" s="681"/>
      <c r="F216" s="28" t="s">
        <v>38</v>
      </c>
      <c r="G216" s="1353"/>
      <c r="H216" s="378"/>
      <c r="I216" s="1366"/>
      <c r="J216" s="270" t="s">
        <v>15</v>
      </c>
      <c r="K216" s="278">
        <v>14.9</v>
      </c>
      <c r="L216" s="143">
        <v>17.2</v>
      </c>
      <c r="M216" s="946">
        <v>20</v>
      </c>
      <c r="N216" s="71">
        <v>21</v>
      </c>
      <c r="O216" s="74" t="s">
        <v>42</v>
      </c>
      <c r="P216" s="59">
        <v>33</v>
      </c>
      <c r="Q216" s="26">
        <v>35</v>
      </c>
      <c r="R216" s="602">
        <v>37</v>
      </c>
      <c r="S216" s="603">
        <v>38</v>
      </c>
      <c r="T216" s="463"/>
      <c r="V216" s="1379"/>
    </row>
    <row r="217" spans="1:22" ht="30.75" customHeight="1" x14ac:dyDescent="0.2">
      <c r="A217" s="406"/>
      <c r="B217" s="389"/>
      <c r="C217" s="390"/>
      <c r="D217" s="655" t="s">
        <v>96</v>
      </c>
      <c r="E217" s="655"/>
      <c r="F217" s="110" t="s">
        <v>114</v>
      </c>
      <c r="G217" s="1353"/>
      <c r="H217" s="378"/>
      <c r="I217" s="1366"/>
      <c r="J217" s="270" t="s">
        <v>15</v>
      </c>
      <c r="K217" s="278">
        <v>25</v>
      </c>
      <c r="L217" s="143">
        <v>25</v>
      </c>
      <c r="M217" s="946">
        <v>12</v>
      </c>
      <c r="N217" s="71"/>
      <c r="O217" s="1312" t="s">
        <v>189</v>
      </c>
      <c r="P217" s="59">
        <v>7</v>
      </c>
      <c r="Q217" s="26">
        <f>+P217</f>
        <v>7</v>
      </c>
      <c r="R217" s="602">
        <v>3</v>
      </c>
      <c r="S217" s="603"/>
      <c r="T217" s="463"/>
      <c r="V217" s="1379"/>
    </row>
    <row r="218" spans="1:22" ht="14.25" customHeight="1" x14ac:dyDescent="0.2">
      <c r="A218" s="406"/>
      <c r="B218" s="389"/>
      <c r="C218" s="390"/>
      <c r="D218" s="683" t="s">
        <v>97</v>
      </c>
      <c r="E218" s="683"/>
      <c r="F218" s="1301" t="s">
        <v>40</v>
      </c>
      <c r="G218" s="1353"/>
      <c r="H218" s="378"/>
      <c r="I218" s="1366"/>
      <c r="J218" s="270" t="s">
        <v>15</v>
      </c>
      <c r="K218" s="610">
        <f>429.3-35.7</f>
        <v>393.6</v>
      </c>
      <c r="L218" s="143">
        <v>429.3</v>
      </c>
      <c r="M218" s="946">
        <v>429.3</v>
      </c>
      <c r="N218" s="71">
        <v>429.3</v>
      </c>
      <c r="O218" s="1505" t="s">
        <v>190</v>
      </c>
      <c r="P218" s="242">
        <v>101</v>
      </c>
      <c r="Q218" s="8">
        <f>+P218</f>
        <v>101</v>
      </c>
      <c r="R218" s="241">
        <v>101</v>
      </c>
      <c r="S218" s="604">
        <f>+Q218</f>
        <v>101</v>
      </c>
      <c r="T218" s="463"/>
      <c r="V218" s="1379"/>
    </row>
    <row r="219" spans="1:22" ht="14.25" customHeight="1" x14ac:dyDescent="0.2">
      <c r="A219" s="406"/>
      <c r="B219" s="389"/>
      <c r="C219" s="390"/>
      <c r="D219" s="655"/>
      <c r="E219" s="655"/>
      <c r="F219" s="608"/>
      <c r="G219" s="1353"/>
      <c r="H219" s="378"/>
      <c r="I219" s="1366"/>
      <c r="J219" s="270" t="s">
        <v>98</v>
      </c>
      <c r="K219" s="278">
        <v>35.700000000000003</v>
      </c>
      <c r="L219" s="143"/>
      <c r="M219" s="946"/>
      <c r="N219" s="71"/>
      <c r="O219" s="1681"/>
      <c r="P219" s="242"/>
      <c r="Q219" s="8"/>
      <c r="R219" s="241"/>
      <c r="S219" s="604"/>
      <c r="T219" s="463"/>
      <c r="V219" s="1379"/>
    </row>
    <row r="220" spans="1:22" ht="14.25" customHeight="1" x14ac:dyDescent="0.2">
      <c r="A220" s="406"/>
      <c r="B220" s="389"/>
      <c r="C220" s="390"/>
      <c r="D220" s="684"/>
      <c r="E220" s="684"/>
      <c r="F220" s="240"/>
      <c r="G220" s="1353"/>
      <c r="H220" s="378"/>
      <c r="I220" s="1366"/>
      <c r="J220" s="27" t="s">
        <v>18</v>
      </c>
      <c r="K220" s="278">
        <v>7.4</v>
      </c>
      <c r="L220" s="143">
        <v>7.4</v>
      </c>
      <c r="M220" s="946">
        <v>7.4</v>
      </c>
      <c r="N220" s="71">
        <v>7.4</v>
      </c>
      <c r="O220" s="1506"/>
      <c r="P220" s="242"/>
      <c r="Q220" s="8"/>
      <c r="R220" s="241"/>
      <c r="S220" s="604"/>
      <c r="T220" s="105"/>
      <c r="V220" s="1379"/>
    </row>
    <row r="221" spans="1:22" ht="31.5" customHeight="1" x14ac:dyDescent="0.2">
      <c r="A221" s="406"/>
      <c r="B221" s="389"/>
      <c r="C221" s="464"/>
      <c r="D221" s="662" t="s">
        <v>267</v>
      </c>
      <c r="E221" s="662"/>
      <c r="F221" s="46" t="s">
        <v>49</v>
      </c>
      <c r="G221" s="22"/>
      <c r="H221" s="41"/>
      <c r="I221" s="1393"/>
      <c r="J221" s="26" t="s">
        <v>15</v>
      </c>
      <c r="K221" s="278">
        <v>539</v>
      </c>
      <c r="L221" s="143">
        <f>500-100</f>
        <v>400</v>
      </c>
      <c r="M221" s="946">
        <v>342</v>
      </c>
      <c r="N221" s="71">
        <v>185</v>
      </c>
      <c r="O221" s="170" t="s">
        <v>118</v>
      </c>
      <c r="P221" s="59">
        <v>16</v>
      </c>
      <c r="Q221" s="26">
        <v>16</v>
      </c>
      <c r="R221" s="602">
        <v>10</v>
      </c>
      <c r="S221" s="603">
        <v>5</v>
      </c>
      <c r="T221" s="313"/>
      <c r="V221" s="1379"/>
    </row>
    <row r="222" spans="1:22" ht="54.75" customHeight="1" x14ac:dyDescent="0.2">
      <c r="A222" s="406"/>
      <c r="B222" s="389"/>
      <c r="C222" s="464"/>
      <c r="D222" s="681" t="s">
        <v>268</v>
      </c>
      <c r="E222" s="681"/>
      <c r="F222" s="88" t="s">
        <v>610</v>
      </c>
      <c r="G222" s="22"/>
      <c r="H222" s="41"/>
      <c r="I222" s="1393"/>
      <c r="J222" s="15" t="s">
        <v>15</v>
      </c>
      <c r="K222" s="610">
        <v>80</v>
      </c>
      <c r="L222" s="143"/>
      <c r="M222" s="946"/>
      <c r="N222" s="71">
        <v>100</v>
      </c>
      <c r="O222" s="170" t="s">
        <v>118</v>
      </c>
      <c r="P222" s="59">
        <v>1</v>
      </c>
      <c r="Q222" s="26"/>
      <c r="R222" s="602"/>
      <c r="S222" s="603">
        <f>+Q222</f>
        <v>0</v>
      </c>
      <c r="T222" s="1317"/>
      <c r="V222" s="1379"/>
    </row>
    <row r="223" spans="1:22" ht="30.75" customHeight="1" x14ac:dyDescent="0.2">
      <c r="A223" s="406"/>
      <c r="B223" s="389"/>
      <c r="C223" s="464"/>
      <c r="D223" s="662" t="s">
        <v>5</v>
      </c>
      <c r="E223" s="662"/>
      <c r="F223" s="1315" t="s">
        <v>58</v>
      </c>
      <c r="G223" s="22"/>
      <c r="H223" s="41"/>
      <c r="I223" s="1393"/>
      <c r="J223" s="8" t="s">
        <v>15</v>
      </c>
      <c r="K223" s="278">
        <v>146</v>
      </c>
      <c r="L223" s="143">
        <v>170</v>
      </c>
      <c r="M223" s="946">
        <v>170</v>
      </c>
      <c r="N223" s="71">
        <v>170</v>
      </c>
      <c r="O223" s="170" t="s">
        <v>118</v>
      </c>
      <c r="P223" s="243">
        <v>7</v>
      </c>
      <c r="Q223" s="15">
        <v>10</v>
      </c>
      <c r="R223" s="605">
        <v>10</v>
      </c>
      <c r="S223" s="606">
        <v>10</v>
      </c>
    </row>
    <row r="224" spans="1:22" ht="18" customHeight="1" x14ac:dyDescent="0.2">
      <c r="A224" s="406"/>
      <c r="B224" s="389"/>
      <c r="C224" s="464"/>
      <c r="D224" s="681" t="s">
        <v>269</v>
      </c>
      <c r="E224" s="681"/>
      <c r="F224" s="1315" t="s">
        <v>79</v>
      </c>
      <c r="G224" s="1385"/>
      <c r="H224" s="41"/>
      <c r="I224" s="1393"/>
      <c r="J224" s="26" t="s">
        <v>15</v>
      </c>
      <c r="K224" s="610">
        <v>350</v>
      </c>
      <c r="L224" s="143">
        <v>310</v>
      </c>
      <c r="M224" s="946">
        <v>200</v>
      </c>
      <c r="N224" s="128">
        <v>210</v>
      </c>
      <c r="O224" s="170" t="s">
        <v>118</v>
      </c>
      <c r="P224" s="243">
        <v>16</v>
      </c>
      <c r="Q224" s="15">
        <v>12</v>
      </c>
      <c r="R224" s="605">
        <v>6</v>
      </c>
      <c r="S224" s="606">
        <v>6</v>
      </c>
    </row>
    <row r="225" spans="1:32" ht="27.75" customHeight="1" x14ac:dyDescent="0.2">
      <c r="A225" s="406"/>
      <c r="B225" s="389"/>
      <c r="C225" s="390"/>
      <c r="D225" s="655" t="s">
        <v>272</v>
      </c>
      <c r="E225" s="655"/>
      <c r="F225" s="1490" t="s">
        <v>632</v>
      </c>
      <c r="G225" s="1508" t="s">
        <v>48</v>
      </c>
      <c r="H225" s="378"/>
      <c r="I225" s="1366"/>
      <c r="J225" s="80" t="s">
        <v>15</v>
      </c>
      <c r="K225" s="279">
        <v>114</v>
      </c>
      <c r="L225" s="949">
        <v>75</v>
      </c>
      <c r="M225" s="1363">
        <v>75</v>
      </c>
      <c r="N225" s="42">
        <v>75</v>
      </c>
      <c r="O225" s="1365" t="s">
        <v>192</v>
      </c>
      <c r="P225" s="243">
        <v>3</v>
      </c>
      <c r="Q225" s="15">
        <v>2</v>
      </c>
      <c r="R225" s="605">
        <v>2</v>
      </c>
      <c r="S225" s="606">
        <v>2</v>
      </c>
    </row>
    <row r="226" spans="1:32" ht="27.75" customHeight="1" x14ac:dyDescent="0.2">
      <c r="A226" s="406"/>
      <c r="B226" s="389"/>
      <c r="C226" s="390"/>
      <c r="D226" s="655"/>
      <c r="E226" s="655"/>
      <c r="F226" s="1507"/>
      <c r="G226" s="1509"/>
      <c r="H226" s="378"/>
      <c r="I226" s="1366"/>
      <c r="J226" s="80" t="s">
        <v>98</v>
      </c>
      <c r="K226" s="278"/>
      <c r="L226" s="143">
        <f>56.4+7.4</f>
        <v>63.8</v>
      </c>
      <c r="M226" s="946"/>
      <c r="N226" s="128"/>
      <c r="O226" s="74" t="s">
        <v>203</v>
      </c>
      <c r="P226" s="59">
        <v>3</v>
      </c>
      <c r="Q226" s="27">
        <v>5</v>
      </c>
      <c r="R226" s="5">
        <v>2</v>
      </c>
      <c r="S226" s="607">
        <v>2</v>
      </c>
    </row>
    <row r="227" spans="1:32" ht="14.25" customHeight="1" x14ac:dyDescent="0.2">
      <c r="A227" s="406"/>
      <c r="B227" s="389"/>
      <c r="C227" s="390"/>
      <c r="D227" s="683" t="s">
        <v>273</v>
      </c>
      <c r="E227" s="683"/>
      <c r="F227" s="1510" t="s">
        <v>156</v>
      </c>
      <c r="G227" s="190"/>
      <c r="H227" s="391"/>
      <c r="I227" s="1393"/>
      <c r="J227" s="209" t="s">
        <v>15</v>
      </c>
      <c r="K227" s="1371">
        <v>43.7</v>
      </c>
      <c r="L227" s="143">
        <v>100</v>
      </c>
      <c r="M227" s="946">
        <v>100</v>
      </c>
      <c r="N227" s="71">
        <v>100</v>
      </c>
      <c r="O227" s="1312" t="s">
        <v>118</v>
      </c>
      <c r="P227" s="57">
        <v>33</v>
      </c>
      <c r="Q227" s="27">
        <v>33</v>
      </c>
      <c r="R227" s="5">
        <v>33</v>
      </c>
      <c r="S227" s="607">
        <v>33</v>
      </c>
    </row>
    <row r="228" spans="1:32" ht="14.25" customHeight="1" thickBot="1" x14ac:dyDescent="0.25">
      <c r="A228" s="478"/>
      <c r="B228" s="423"/>
      <c r="C228" s="424"/>
      <c r="D228" s="658"/>
      <c r="E228" s="658"/>
      <c r="F228" s="1502"/>
      <c r="G228" s="1309"/>
      <c r="H228" s="507"/>
      <c r="I228" s="1396"/>
      <c r="J228" s="16" t="s">
        <v>16</v>
      </c>
      <c r="K228" s="189">
        <f>SUM(K212:K227)</f>
        <v>2340.6000000000004</v>
      </c>
      <c r="L228" s="187">
        <f>SUM(L212:L227)</f>
        <v>2253.6000000000004</v>
      </c>
      <c r="M228" s="113">
        <f>SUM(M212:M227)</f>
        <v>1904.6</v>
      </c>
      <c r="N228" s="445">
        <f>SUM(N212:N227)</f>
        <v>1866.6000000000001</v>
      </c>
      <c r="O228" s="208"/>
      <c r="P228" s="527"/>
      <c r="Q228" s="401"/>
      <c r="R228" s="502"/>
      <c r="S228" s="503"/>
    </row>
    <row r="229" spans="1:32" s="17" customFormat="1" ht="16.5" customHeight="1" x14ac:dyDescent="0.2">
      <c r="A229" s="1481" t="s">
        <v>17</v>
      </c>
      <c r="B229" s="1483" t="s">
        <v>19</v>
      </c>
      <c r="C229" s="2" t="s">
        <v>17</v>
      </c>
      <c r="D229" s="903"/>
      <c r="E229" s="903"/>
      <c r="F229" s="1452" t="s">
        <v>625</v>
      </c>
      <c r="G229" s="1485"/>
      <c r="H229" s="1487">
        <v>2</v>
      </c>
      <c r="I229" s="1738" t="s">
        <v>237</v>
      </c>
      <c r="J229" s="907" t="s">
        <v>15</v>
      </c>
      <c r="K229" s="1071">
        <v>31.3</v>
      </c>
      <c r="L229" s="153">
        <v>31.3</v>
      </c>
      <c r="M229" s="114">
        <v>31.3</v>
      </c>
      <c r="N229" s="38">
        <v>31.3</v>
      </c>
      <c r="O229" s="1729" t="s">
        <v>626</v>
      </c>
      <c r="P229" s="62">
        <v>300</v>
      </c>
      <c r="Q229" s="907">
        <v>300</v>
      </c>
      <c r="R229" s="62">
        <v>300</v>
      </c>
      <c r="S229" s="238">
        <v>300</v>
      </c>
    </row>
    <row r="230" spans="1:32" s="17" customFormat="1" ht="11.25" customHeight="1" x14ac:dyDescent="0.2">
      <c r="A230" s="1481"/>
      <c r="B230" s="1745"/>
      <c r="C230" s="2"/>
      <c r="D230" s="1161"/>
      <c r="F230" s="1453"/>
      <c r="G230" s="1485"/>
      <c r="H230" s="1746"/>
      <c r="I230" s="1747"/>
      <c r="J230" s="1162"/>
      <c r="K230" s="289"/>
      <c r="L230" s="1378"/>
      <c r="M230" s="1364"/>
      <c r="N230" s="45"/>
      <c r="O230" s="1730"/>
      <c r="P230" s="44"/>
      <c r="Q230" s="538"/>
      <c r="R230" s="44"/>
      <c r="S230" s="32"/>
    </row>
    <row r="231" spans="1:32" s="17" customFormat="1" ht="16.5" customHeight="1" thickBot="1" x14ac:dyDescent="0.25">
      <c r="A231" s="1482"/>
      <c r="B231" s="1484"/>
      <c r="C231" s="87"/>
      <c r="D231" s="668"/>
      <c r="E231" s="685"/>
      <c r="F231" s="1497"/>
      <c r="G231" s="1486"/>
      <c r="H231" s="1488"/>
      <c r="I231" s="1372"/>
      <c r="J231" s="16" t="s">
        <v>16</v>
      </c>
      <c r="K231" s="126">
        <f>SUM(K229:K230)</f>
        <v>31.3</v>
      </c>
      <c r="L231" s="39">
        <f>SUM(L229:L230)</f>
        <v>31.3</v>
      </c>
      <c r="M231" s="126">
        <f>SUM(M229:M230)</f>
        <v>31.3</v>
      </c>
      <c r="N231" s="135">
        <f>SUM(N229:N230)</f>
        <v>31.3</v>
      </c>
      <c r="O231" s="1731"/>
      <c r="P231" s="63"/>
      <c r="Q231" s="227"/>
      <c r="R231" s="63"/>
      <c r="S231" s="239"/>
    </row>
    <row r="232" spans="1:32" ht="36.75" customHeight="1" x14ac:dyDescent="0.2">
      <c r="A232" s="415" t="s">
        <v>17</v>
      </c>
      <c r="B232" s="416" t="s">
        <v>19</v>
      </c>
      <c r="C232" s="504" t="s">
        <v>19</v>
      </c>
      <c r="D232" s="665"/>
      <c r="E232" s="661"/>
      <c r="F232" s="1452" t="s">
        <v>155</v>
      </c>
      <c r="G232" s="1308" t="s">
        <v>46</v>
      </c>
      <c r="H232" s="140">
        <v>2</v>
      </c>
      <c r="I232" s="1667" t="s">
        <v>237</v>
      </c>
      <c r="J232" s="13" t="s">
        <v>15</v>
      </c>
      <c r="K232" s="851"/>
      <c r="L232" s="864">
        <v>35</v>
      </c>
      <c r="M232" s="843"/>
      <c r="N232" s="841"/>
      <c r="O232" s="148" t="s">
        <v>193</v>
      </c>
      <c r="P232" s="324">
        <v>0</v>
      </c>
      <c r="Q232" s="106">
        <v>3</v>
      </c>
      <c r="R232" s="461"/>
      <c r="S232" s="462"/>
    </row>
    <row r="233" spans="1:32" ht="15" customHeight="1" thickBot="1" x14ac:dyDescent="0.25">
      <c r="A233" s="478"/>
      <c r="B233" s="423"/>
      <c r="C233" s="508"/>
      <c r="D233" s="669"/>
      <c r="E233" s="672"/>
      <c r="F233" s="1497"/>
      <c r="G233" s="178" t="s">
        <v>206</v>
      </c>
      <c r="H233" s="510"/>
      <c r="I233" s="1668"/>
      <c r="J233" s="127" t="s">
        <v>16</v>
      </c>
      <c r="K233" s="275">
        <f>+K232</f>
        <v>0</v>
      </c>
      <c r="L233" s="273">
        <f>+L232</f>
        <v>35</v>
      </c>
      <c r="M233" s="865"/>
      <c r="N233" s="169"/>
      <c r="O233" s="75"/>
      <c r="P233" s="1389"/>
      <c r="Q233" s="396"/>
      <c r="R233" s="467"/>
      <c r="S233" s="468"/>
    </row>
    <row r="234" spans="1:32" ht="15" customHeight="1" x14ac:dyDescent="0.2">
      <c r="A234" s="415" t="s">
        <v>17</v>
      </c>
      <c r="B234" s="416" t="s">
        <v>19</v>
      </c>
      <c r="C234" s="458" t="s">
        <v>21</v>
      </c>
      <c r="D234" s="661"/>
      <c r="E234" s="661"/>
      <c r="F234" s="1456" t="s">
        <v>89</v>
      </c>
      <c r="G234" s="85"/>
      <c r="H234" s="140">
        <v>6</v>
      </c>
      <c r="I234" s="1667" t="s">
        <v>246</v>
      </c>
      <c r="J234" s="106"/>
      <c r="K234" s="866"/>
      <c r="L234" s="867"/>
      <c r="M234" s="868"/>
      <c r="N234" s="774"/>
      <c r="O234" s="1310"/>
      <c r="P234" s="395"/>
      <c r="Q234" s="419"/>
      <c r="R234" s="461"/>
      <c r="S234" s="462"/>
      <c r="T234" s="1356"/>
    </row>
    <row r="235" spans="1:32" ht="15" customHeight="1" x14ac:dyDescent="0.2">
      <c r="A235" s="406"/>
      <c r="B235" s="389"/>
      <c r="C235" s="464"/>
      <c r="D235" s="662"/>
      <c r="E235" s="662"/>
      <c r="F235" s="1457"/>
      <c r="G235" s="107"/>
      <c r="H235" s="139"/>
      <c r="I235" s="1714"/>
      <c r="J235" s="206"/>
      <c r="K235" s="833"/>
      <c r="L235" s="869"/>
      <c r="M235" s="870"/>
      <c r="N235" s="768"/>
      <c r="O235" s="1365"/>
      <c r="P235" s="1388"/>
      <c r="Q235" s="396"/>
      <c r="R235" s="467"/>
      <c r="S235" s="468"/>
      <c r="T235" s="1356"/>
    </row>
    <row r="236" spans="1:32" s="512" customFormat="1" ht="15" customHeight="1" x14ac:dyDescent="0.2">
      <c r="A236" s="406"/>
      <c r="B236" s="389"/>
      <c r="C236" s="475"/>
      <c r="D236" s="678" t="s">
        <v>14</v>
      </c>
      <c r="E236" s="679"/>
      <c r="F236" s="1510" t="s">
        <v>78</v>
      </c>
      <c r="G236" s="174"/>
      <c r="H236" s="139"/>
      <c r="I236" s="1714"/>
      <c r="J236" s="80" t="s">
        <v>15</v>
      </c>
      <c r="K236" s="279">
        <v>1825.4</v>
      </c>
      <c r="L236" s="949">
        <f>2204.9-100</f>
        <v>2104.9</v>
      </c>
      <c r="M236" s="1363">
        <v>2104.9</v>
      </c>
      <c r="N236" s="947">
        <v>2104.9</v>
      </c>
      <c r="O236" s="1505" t="s">
        <v>194</v>
      </c>
      <c r="P236" s="1702">
        <v>92</v>
      </c>
      <c r="Q236" s="1704">
        <v>92</v>
      </c>
      <c r="R236" s="1706">
        <v>92</v>
      </c>
      <c r="S236" s="1707">
        <v>92</v>
      </c>
      <c r="T236" s="463"/>
      <c r="U236" s="511"/>
      <c r="V236" s="511"/>
      <c r="W236" s="511"/>
      <c r="X236" s="511"/>
      <c r="Y236" s="511"/>
      <c r="Z236" s="511"/>
      <c r="AA236" s="511"/>
      <c r="AB236" s="511"/>
      <c r="AC236" s="511"/>
      <c r="AD236" s="511"/>
      <c r="AE236" s="511"/>
      <c r="AF236" s="511"/>
    </row>
    <row r="237" spans="1:32" s="512" customFormat="1" ht="15" customHeight="1" x14ac:dyDescent="0.2">
      <c r="A237" s="406"/>
      <c r="B237" s="389"/>
      <c r="C237" s="475"/>
      <c r="D237" s="677"/>
      <c r="E237" s="680"/>
      <c r="F237" s="1530"/>
      <c r="G237" s="175"/>
      <c r="H237" s="139"/>
      <c r="I237" s="1714"/>
      <c r="J237" s="79" t="s">
        <v>98</v>
      </c>
      <c r="K237" s="278">
        <v>330.2</v>
      </c>
      <c r="L237" s="143"/>
      <c r="M237" s="946"/>
      <c r="N237" s="71"/>
      <c r="O237" s="1506"/>
      <c r="P237" s="1703"/>
      <c r="Q237" s="1705"/>
      <c r="R237" s="1566"/>
      <c r="S237" s="1708"/>
      <c r="T237" s="511"/>
      <c r="U237" s="511"/>
      <c r="V237" s="511"/>
      <c r="W237" s="511"/>
      <c r="X237" s="511"/>
      <c r="Y237" s="511"/>
      <c r="Z237" s="511"/>
      <c r="AA237" s="511"/>
      <c r="AB237" s="511"/>
      <c r="AC237" s="511"/>
      <c r="AD237" s="511"/>
      <c r="AE237" s="511"/>
      <c r="AF237" s="511"/>
    </row>
    <row r="238" spans="1:32" s="512" customFormat="1" ht="28.5" customHeight="1" x14ac:dyDescent="0.2">
      <c r="A238" s="406"/>
      <c r="B238" s="389"/>
      <c r="C238" s="82"/>
      <c r="D238" s="670" t="s">
        <v>17</v>
      </c>
      <c r="E238" s="670"/>
      <c r="F238" s="1459" t="s">
        <v>85</v>
      </c>
      <c r="G238" s="175"/>
      <c r="H238" s="139"/>
      <c r="I238" s="1714"/>
      <c r="J238" s="948" t="s">
        <v>15</v>
      </c>
      <c r="K238" s="279">
        <f>78.1-20.9</f>
        <v>57.199999999999996</v>
      </c>
      <c r="L238" s="635">
        <f>87+8.3</f>
        <v>95.3</v>
      </c>
      <c r="M238" s="637">
        <v>45</v>
      </c>
      <c r="N238" s="129">
        <v>15</v>
      </c>
      <c r="O238" s="201" t="s">
        <v>195</v>
      </c>
      <c r="P238" s="1330">
        <v>39</v>
      </c>
      <c r="Q238" s="1334">
        <v>59</v>
      </c>
      <c r="R238" s="12">
        <v>79</v>
      </c>
      <c r="S238" s="613">
        <v>89</v>
      </c>
      <c r="T238" s="511"/>
      <c r="U238" s="511"/>
      <c r="V238" s="511"/>
      <c r="W238" s="511"/>
      <c r="X238" s="511"/>
      <c r="Y238" s="511"/>
      <c r="Z238" s="511"/>
      <c r="AA238" s="511"/>
      <c r="AB238" s="511"/>
      <c r="AC238" s="511"/>
      <c r="AD238" s="511"/>
      <c r="AE238" s="511"/>
      <c r="AF238" s="511"/>
    </row>
    <row r="239" spans="1:32" s="512" customFormat="1" ht="29.25" customHeight="1" x14ac:dyDescent="0.2">
      <c r="A239" s="406"/>
      <c r="B239" s="389"/>
      <c r="C239" s="82"/>
      <c r="D239" s="670"/>
      <c r="E239" s="670"/>
      <c r="F239" s="1468"/>
      <c r="G239" s="174"/>
      <c r="H239" s="139"/>
      <c r="I239" s="1387"/>
      <c r="J239" s="617"/>
      <c r="K239" s="619"/>
      <c r="L239" s="636"/>
      <c r="M239" s="638"/>
      <c r="N239" s="932"/>
      <c r="O239" s="228" t="s">
        <v>196</v>
      </c>
      <c r="P239" s="11">
        <v>20</v>
      </c>
      <c r="Q239" s="212">
        <v>20</v>
      </c>
      <c r="R239" s="10">
        <v>10</v>
      </c>
      <c r="S239" s="966"/>
      <c r="T239" s="511"/>
      <c r="U239" s="511"/>
      <c r="V239" s="511"/>
      <c r="W239" s="511"/>
      <c r="X239" s="511"/>
      <c r="Y239" s="511"/>
      <c r="Z239" s="511"/>
      <c r="AA239" s="511"/>
      <c r="AB239" s="511"/>
      <c r="AC239" s="511"/>
      <c r="AD239" s="511"/>
      <c r="AE239" s="511"/>
      <c r="AF239" s="511"/>
    </row>
    <row r="240" spans="1:32" s="3" customFormat="1" ht="42" customHeight="1" x14ac:dyDescent="0.2">
      <c r="A240" s="1348"/>
      <c r="B240" s="1303"/>
      <c r="C240" s="82"/>
      <c r="D240" s="692" t="s">
        <v>19</v>
      </c>
      <c r="E240" s="692"/>
      <c r="F240" s="1354" t="s">
        <v>264</v>
      </c>
      <c r="G240" s="175"/>
      <c r="H240" s="168"/>
      <c r="I240" s="1387"/>
      <c r="J240" s="81" t="s">
        <v>15</v>
      </c>
      <c r="K240" s="620"/>
      <c r="L240" s="282">
        <v>3.6</v>
      </c>
      <c r="M240" s="639"/>
      <c r="N240" s="933"/>
      <c r="O240" s="201" t="s">
        <v>194</v>
      </c>
      <c r="P240" s="1360"/>
      <c r="Q240" s="229">
        <v>1</v>
      </c>
      <c r="R240" s="241"/>
      <c r="S240" s="1065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s="512" customFormat="1" ht="17.25" customHeight="1" x14ac:dyDescent="0.2">
      <c r="A241" s="406"/>
      <c r="B241" s="385"/>
      <c r="C241" s="82"/>
      <c r="D241" s="670" t="s">
        <v>21</v>
      </c>
      <c r="E241" s="670"/>
      <c r="F241" s="1458" t="s">
        <v>636</v>
      </c>
      <c r="G241" s="175"/>
      <c r="H241" s="139"/>
      <c r="I241" s="1387"/>
      <c r="J241" s="618" t="s">
        <v>15</v>
      </c>
      <c r="K241" s="621">
        <f>16-10</f>
        <v>6</v>
      </c>
      <c r="L241" s="143">
        <v>6</v>
      </c>
      <c r="M241" s="946"/>
      <c r="N241" s="71"/>
      <c r="O241" s="1652" t="s">
        <v>197</v>
      </c>
      <c r="P241" s="1360">
        <v>2</v>
      </c>
      <c r="Q241" s="229">
        <v>4</v>
      </c>
      <c r="R241" s="5"/>
      <c r="S241" s="292"/>
      <c r="T241" s="511"/>
      <c r="U241" s="511"/>
      <c r="V241" s="511"/>
      <c r="W241" s="511"/>
      <c r="X241" s="511"/>
      <c r="Y241" s="511"/>
      <c r="Z241" s="511"/>
      <c r="AA241" s="511"/>
      <c r="AB241" s="511"/>
      <c r="AC241" s="511"/>
      <c r="AD241" s="511"/>
      <c r="AE241" s="511"/>
      <c r="AF241" s="511"/>
    </row>
    <row r="242" spans="1:32" s="512" customFormat="1" ht="17.25" customHeight="1" x14ac:dyDescent="0.2">
      <c r="A242" s="406"/>
      <c r="B242" s="385"/>
      <c r="C242" s="82"/>
      <c r="D242" s="670"/>
      <c r="E242" s="670"/>
      <c r="F242" s="1459"/>
      <c r="G242" s="175"/>
      <c r="H242" s="139"/>
      <c r="I242" s="1387"/>
      <c r="J242" s="618" t="s">
        <v>98</v>
      </c>
      <c r="K242" s="621"/>
      <c r="L242" s="71">
        <v>6</v>
      </c>
      <c r="M242" s="946"/>
      <c r="N242" s="71"/>
      <c r="O242" s="1653"/>
      <c r="P242" s="1361"/>
      <c r="Q242" s="226"/>
      <c r="R242" s="605"/>
      <c r="S242" s="294"/>
      <c r="T242" s="511"/>
      <c r="U242" s="511"/>
      <c r="V242" s="511"/>
      <c r="W242" s="511"/>
      <c r="X242" s="511"/>
      <c r="Y242" s="511"/>
      <c r="Z242" s="511"/>
      <c r="AA242" s="511"/>
      <c r="AB242" s="511"/>
      <c r="AC242" s="511"/>
      <c r="AD242" s="511"/>
      <c r="AE242" s="511"/>
      <c r="AF242" s="511"/>
    </row>
    <row r="243" spans="1:32" s="512" customFormat="1" ht="20.25" customHeight="1" x14ac:dyDescent="0.2">
      <c r="A243" s="406"/>
      <c r="B243" s="385"/>
      <c r="C243" s="82"/>
      <c r="D243" s="670"/>
      <c r="E243" s="670"/>
      <c r="F243" s="1459"/>
      <c r="G243" s="175"/>
      <c r="H243" s="139"/>
      <c r="I243" s="1387"/>
      <c r="J243" s="81" t="s">
        <v>15</v>
      </c>
      <c r="K243" s="622"/>
      <c r="L243" s="289">
        <v>0.2</v>
      </c>
      <c r="M243" s="1364">
        <v>7.1</v>
      </c>
      <c r="N243" s="35"/>
      <c r="O243" s="1461" t="s">
        <v>262</v>
      </c>
      <c r="P243" s="934"/>
      <c r="Q243" s="928">
        <v>2</v>
      </c>
      <c r="R243" s="929">
        <v>2</v>
      </c>
      <c r="S243" s="1391"/>
      <c r="T243" s="511"/>
      <c r="U243" s="511"/>
      <c r="V243" s="511"/>
      <c r="W243" s="511"/>
      <c r="X243" s="511"/>
      <c r="Y243" s="511"/>
      <c r="Z243" s="511"/>
      <c r="AA243" s="511"/>
      <c r="AB243" s="511"/>
      <c r="AC243" s="511"/>
      <c r="AD243" s="511"/>
      <c r="AE243" s="511"/>
      <c r="AF243" s="511"/>
    </row>
    <row r="244" spans="1:32" s="512" customFormat="1" ht="20.25" customHeight="1" x14ac:dyDescent="0.2">
      <c r="A244" s="406"/>
      <c r="B244" s="385"/>
      <c r="C244" s="82"/>
      <c r="D244" s="670"/>
      <c r="E244" s="670"/>
      <c r="F244" s="1459"/>
      <c r="G244" s="175"/>
      <c r="H244" s="139"/>
      <c r="I244" s="1387"/>
      <c r="J244" s="618" t="s">
        <v>15</v>
      </c>
      <c r="K244" s="621"/>
      <c r="L244" s="289">
        <v>29</v>
      </c>
      <c r="M244" s="1364">
        <v>25.8</v>
      </c>
      <c r="N244" s="71"/>
      <c r="O244" s="1461"/>
      <c r="P244" s="244"/>
      <c r="Q244" s="8"/>
      <c r="R244" s="241"/>
      <c r="S244" s="1391"/>
      <c r="T244" s="511"/>
      <c r="U244" s="511"/>
      <c r="V244" s="511"/>
      <c r="W244" s="511"/>
      <c r="X244" s="511"/>
      <c r="Y244" s="511"/>
      <c r="Z244" s="511"/>
      <c r="AA244" s="511"/>
      <c r="AB244" s="511"/>
      <c r="AC244" s="511"/>
      <c r="AD244" s="511"/>
      <c r="AE244" s="511"/>
      <c r="AF244" s="511"/>
    </row>
    <row r="245" spans="1:32" ht="42.75" customHeight="1" x14ac:dyDescent="0.2">
      <c r="A245" s="406"/>
      <c r="B245" s="385"/>
      <c r="C245" s="82"/>
      <c r="D245" s="670"/>
      <c r="E245" s="670"/>
      <c r="F245" s="1355"/>
      <c r="G245" s="174"/>
      <c r="H245" s="139"/>
      <c r="I245" s="1387"/>
      <c r="J245" s="614" t="s">
        <v>3</v>
      </c>
      <c r="K245" s="623">
        <v>324</v>
      </c>
      <c r="L245" s="289">
        <v>143</v>
      </c>
      <c r="M245" s="1364">
        <v>127.7</v>
      </c>
      <c r="N245" s="71"/>
      <c r="O245" s="228" t="s">
        <v>631</v>
      </c>
      <c r="P245" s="19"/>
      <c r="Q245" s="223">
        <v>2</v>
      </c>
      <c r="R245" s="602">
        <v>2</v>
      </c>
      <c r="S245" s="514"/>
    </row>
    <row r="246" spans="1:32" ht="27" customHeight="1" x14ac:dyDescent="0.2">
      <c r="A246" s="406"/>
      <c r="B246" s="389"/>
      <c r="C246" s="82"/>
      <c r="D246" s="693" t="s">
        <v>22</v>
      </c>
      <c r="E246" s="693"/>
      <c r="F246" s="1458" t="s">
        <v>623</v>
      </c>
      <c r="G246" s="175"/>
      <c r="H246" s="1740">
        <v>6</v>
      </c>
      <c r="I246" s="1654" t="s">
        <v>246</v>
      </c>
      <c r="J246" s="948" t="s">
        <v>15</v>
      </c>
      <c r="K246" s="624">
        <v>23.5</v>
      </c>
      <c r="L246" s="949"/>
      <c r="M246" s="1363"/>
      <c r="N246" s="947"/>
      <c r="O246" s="1652" t="s">
        <v>53</v>
      </c>
      <c r="P246" s="1743">
        <v>1</v>
      </c>
      <c r="Q246" s="229"/>
      <c r="R246" s="5"/>
      <c r="S246" s="292"/>
    </row>
    <row r="247" spans="1:32" ht="27" customHeight="1" x14ac:dyDescent="0.2">
      <c r="A247" s="406"/>
      <c r="B247" s="515"/>
      <c r="C247" s="83"/>
      <c r="D247" s="671"/>
      <c r="E247" s="671"/>
      <c r="F247" s="1459"/>
      <c r="G247" s="175"/>
      <c r="H247" s="1741"/>
      <c r="I247" s="1742"/>
      <c r="J247" s="948" t="s">
        <v>98</v>
      </c>
      <c r="K247" s="624"/>
      <c r="L247" s="949">
        <v>5</v>
      </c>
      <c r="M247" s="1363"/>
      <c r="N247" s="947"/>
      <c r="O247" s="1653"/>
      <c r="P247" s="1744"/>
      <c r="Q247" s="224"/>
      <c r="R247" s="605"/>
      <c r="S247" s="1391"/>
    </row>
    <row r="248" spans="1:32" ht="30" customHeight="1" x14ac:dyDescent="0.2">
      <c r="A248" s="406"/>
      <c r="B248" s="515"/>
      <c r="C248" s="83"/>
      <c r="D248" s="671"/>
      <c r="E248" s="671"/>
      <c r="F248" s="1459"/>
      <c r="G248" s="175"/>
      <c r="H248" s="1357">
        <v>5</v>
      </c>
      <c r="I248" s="1654" t="s">
        <v>252</v>
      </c>
      <c r="J248" s="618" t="s">
        <v>15</v>
      </c>
      <c r="K248" s="950"/>
      <c r="L248" s="143">
        <v>237.1</v>
      </c>
      <c r="M248" s="946">
        <v>692.9</v>
      </c>
      <c r="N248" s="609"/>
      <c r="O248" s="1651" t="s">
        <v>263</v>
      </c>
      <c r="P248" s="1360"/>
      <c r="Q248" s="229">
        <v>30</v>
      </c>
      <c r="R248" s="57">
        <v>100</v>
      </c>
      <c r="S248" s="30"/>
    </row>
    <row r="249" spans="1:32" ht="14.25" customHeight="1" thickBot="1" x14ac:dyDescent="0.25">
      <c r="A249" s="406"/>
      <c r="B249" s="515"/>
      <c r="C249" s="83"/>
      <c r="D249" s="671"/>
      <c r="E249" s="671"/>
      <c r="F249" s="1460"/>
      <c r="G249" s="176"/>
      <c r="H249" s="510"/>
      <c r="I249" s="1655"/>
      <c r="J249" s="4" t="s">
        <v>16</v>
      </c>
      <c r="K249" s="189">
        <f>SUM(K236:K248)</f>
        <v>2566.2999999999997</v>
      </c>
      <c r="L249" s="67">
        <f>SUM(L236:L248)</f>
        <v>2630.1</v>
      </c>
      <c r="M249" s="113">
        <f>SUM(M236:M248)</f>
        <v>3003.4</v>
      </c>
      <c r="N249" s="274">
        <f t="shared" ref="N249" si="11">SUM(N236:N248)</f>
        <v>2119.9</v>
      </c>
      <c r="O249" s="1462"/>
      <c r="P249" s="935"/>
      <c r="Q249" s="218"/>
      <c r="R249" s="340"/>
      <c r="S249" s="492"/>
    </row>
    <row r="250" spans="1:32" s="517" customFormat="1" ht="14.25" customHeight="1" thickBot="1" x14ac:dyDescent="0.25">
      <c r="A250" s="516" t="s">
        <v>17</v>
      </c>
      <c r="B250" s="495" t="s">
        <v>21</v>
      </c>
      <c r="C250" s="1463" t="s">
        <v>20</v>
      </c>
      <c r="D250" s="1464"/>
      <c r="E250" s="1464"/>
      <c r="F250" s="1464"/>
      <c r="G250" s="1464"/>
      <c r="H250" s="1464"/>
      <c r="I250" s="1464"/>
      <c r="J250" s="1493"/>
      <c r="K250" s="871">
        <f>+K228+K233+K249+K231</f>
        <v>4938.2</v>
      </c>
      <c r="L250" s="814">
        <f>+L228+L233+L249+L231</f>
        <v>4950.0000000000009</v>
      </c>
      <c r="M250" s="816">
        <f>+M228+M233+M249+M231</f>
        <v>4939.3</v>
      </c>
      <c r="N250" s="852">
        <f>+N228+N233+N249+N231</f>
        <v>4017.8</v>
      </c>
      <c r="O250" s="451"/>
      <c r="P250" s="452"/>
      <c r="Q250" s="615"/>
      <c r="R250" s="615"/>
      <c r="S250" s="616"/>
    </row>
    <row r="251" spans="1:32" s="352" customFormat="1" ht="14.25" customHeight="1" thickBot="1" x14ac:dyDescent="0.25">
      <c r="A251" s="516" t="s">
        <v>17</v>
      </c>
      <c r="B251" s="1465" t="s">
        <v>6</v>
      </c>
      <c r="C251" s="1466"/>
      <c r="D251" s="1466"/>
      <c r="E251" s="1466"/>
      <c r="F251" s="1466"/>
      <c r="G251" s="1466"/>
      <c r="H251" s="1466"/>
      <c r="I251" s="1466"/>
      <c r="J251" s="1560"/>
      <c r="K251" s="872">
        <f>K250+K208+K185</f>
        <v>9066.7000000000007</v>
      </c>
      <c r="L251" s="873">
        <f>L250+L208+L185</f>
        <v>12079.500000000002</v>
      </c>
      <c r="M251" s="874">
        <f>M250+M208+M185</f>
        <v>14442</v>
      </c>
      <c r="N251" s="875">
        <f>N250+N208+N185</f>
        <v>12986.8</v>
      </c>
      <c r="O251" s="454"/>
      <c r="P251" s="348"/>
      <c r="Q251" s="348"/>
      <c r="R251" s="348"/>
      <c r="S251" s="349"/>
      <c r="V251" s="355"/>
      <c r="X251" s="355"/>
    </row>
    <row r="252" spans="1:32" s="352" customFormat="1" ht="14.25" customHeight="1" thickBot="1" x14ac:dyDescent="0.25">
      <c r="A252" s="518" t="s">
        <v>5</v>
      </c>
      <c r="B252" s="1467" t="s">
        <v>7</v>
      </c>
      <c r="C252" s="1450"/>
      <c r="D252" s="1450"/>
      <c r="E252" s="1450"/>
      <c r="F252" s="1450"/>
      <c r="G252" s="1450"/>
      <c r="H252" s="1450"/>
      <c r="I252" s="1450"/>
      <c r="J252" s="1646"/>
      <c r="K252" s="876">
        <f>K251+K110</f>
        <v>83448.800000000003</v>
      </c>
      <c r="L252" s="877">
        <f>L251+L110</f>
        <v>91184.1</v>
      </c>
      <c r="M252" s="878">
        <f>M251+M110</f>
        <v>94042.7</v>
      </c>
      <c r="N252" s="879">
        <f>N251+N110</f>
        <v>92171.200000000012</v>
      </c>
      <c r="O252" s="519"/>
      <c r="P252" s="520"/>
      <c r="Q252" s="520"/>
      <c r="R252" s="520"/>
      <c r="S252" s="521"/>
    </row>
    <row r="253" spans="1:32" s="352" customFormat="1" ht="23.25" customHeight="1" thickBot="1" x14ac:dyDescent="0.25">
      <c r="A253" s="1650" t="s">
        <v>0</v>
      </c>
      <c r="B253" s="1650"/>
      <c r="C253" s="1650"/>
      <c r="D253" s="1650"/>
      <c r="E253" s="1650"/>
      <c r="F253" s="1650"/>
      <c r="G253" s="1650"/>
      <c r="H253" s="1650"/>
      <c r="I253" s="1650"/>
      <c r="J253" s="1650"/>
      <c r="K253" s="1650"/>
      <c r="L253" s="1650"/>
      <c r="M253" s="1650"/>
      <c r="N253" s="1650"/>
      <c r="O253" s="1650"/>
      <c r="P253" s="1650"/>
      <c r="Q253" s="1650"/>
      <c r="R253" s="1650"/>
      <c r="S253" s="1650"/>
    </row>
    <row r="254" spans="1:32" s="352" customFormat="1" ht="59.25" customHeight="1" thickBot="1" x14ac:dyDescent="0.25">
      <c r="A254" s="1475" t="s">
        <v>1</v>
      </c>
      <c r="B254" s="1476"/>
      <c r="C254" s="1476"/>
      <c r="D254" s="1476"/>
      <c r="E254" s="1476"/>
      <c r="F254" s="1476"/>
      <c r="G254" s="1476"/>
      <c r="H254" s="1476"/>
      <c r="I254" s="1476"/>
      <c r="J254" s="1477"/>
      <c r="K254" s="336" t="s">
        <v>110</v>
      </c>
      <c r="L254" s="337" t="s">
        <v>703</v>
      </c>
      <c r="M254" s="651" t="s">
        <v>113</v>
      </c>
      <c r="N254" s="649" t="s">
        <v>265</v>
      </c>
      <c r="O254" s="90"/>
      <c r="P254" s="90"/>
      <c r="Q254" s="350"/>
      <c r="R254" s="350"/>
      <c r="S254" s="350"/>
      <c r="W254" s="355"/>
    </row>
    <row r="255" spans="1:32" s="352" customFormat="1" ht="13.5" customHeight="1" x14ac:dyDescent="0.2">
      <c r="A255" s="1478" t="s">
        <v>24</v>
      </c>
      <c r="B255" s="1479"/>
      <c r="C255" s="1479"/>
      <c r="D255" s="1479"/>
      <c r="E255" s="1479"/>
      <c r="F255" s="1479"/>
      <c r="G255" s="1479"/>
      <c r="H255" s="1479"/>
      <c r="I255" s="1479"/>
      <c r="J255" s="1480"/>
      <c r="K255" s="338">
        <f>SUM(K256:K263)</f>
        <v>82742.400000000009</v>
      </c>
      <c r="L255" s="648">
        <f t="shared" ref="L255:N255" si="12">SUM(L256:L263)</f>
        <v>90527.900000000009</v>
      </c>
      <c r="M255" s="652">
        <f t="shared" si="12"/>
        <v>93404.9</v>
      </c>
      <c r="N255" s="650">
        <f t="shared" si="12"/>
        <v>92171.199999999997</v>
      </c>
      <c r="O255" s="90"/>
      <c r="P255" s="90"/>
      <c r="Q255" s="350"/>
      <c r="R255" s="350"/>
      <c r="S255" s="350"/>
    </row>
    <row r="256" spans="1:32" s="352" customFormat="1" ht="14.25" customHeight="1" x14ac:dyDescent="0.2">
      <c r="A256" s="1469" t="s">
        <v>27</v>
      </c>
      <c r="B256" s="1470"/>
      <c r="C256" s="1470"/>
      <c r="D256" s="1470"/>
      <c r="E256" s="1470"/>
      <c r="F256" s="1470"/>
      <c r="G256" s="1470"/>
      <c r="H256" s="1470"/>
      <c r="I256" s="1470"/>
      <c r="J256" s="1471"/>
      <c r="K256" s="880">
        <f>SUMIF(J13:J248,"sb",K13:K248)</f>
        <v>37289.299999999996</v>
      </c>
      <c r="L256" s="97">
        <f>SUMIF(J13:J248,"sb",L13:L248)</f>
        <v>38914.1</v>
      </c>
      <c r="M256" s="119">
        <f>SUMIF(J13:J248,"sb",M13:M248)</f>
        <v>41997.299999999996</v>
      </c>
      <c r="N256" s="131">
        <f>SUMIF(J13:J248,"sb",N13:N248)</f>
        <v>40041.599999999999</v>
      </c>
      <c r="O256" s="165"/>
      <c r="P256" s="89"/>
      <c r="Q256" s="350"/>
      <c r="R256" s="350"/>
      <c r="S256" s="350"/>
    </row>
    <row r="257" spans="1:27" s="352" customFormat="1" ht="18" customHeight="1" x14ac:dyDescent="0.2">
      <c r="A257" s="1469" t="s">
        <v>99</v>
      </c>
      <c r="B257" s="1470"/>
      <c r="C257" s="1470"/>
      <c r="D257" s="1470"/>
      <c r="E257" s="1470"/>
      <c r="F257" s="1470"/>
      <c r="G257" s="1470"/>
      <c r="H257" s="1470"/>
      <c r="I257" s="1470"/>
      <c r="J257" s="1471"/>
      <c r="K257" s="198">
        <f>SUMIF(J13:J248,"sb(l)",K13:K248)</f>
        <v>637.9</v>
      </c>
      <c r="L257" s="198">
        <f>SUMIF(J13:J248,"sb(l)",L13:L248)</f>
        <v>603.69999999999993</v>
      </c>
      <c r="M257" s="164"/>
      <c r="N257" s="769"/>
      <c r="O257" s="89"/>
      <c r="P257" s="89"/>
      <c r="Q257" s="350"/>
      <c r="R257" s="350"/>
      <c r="S257" s="350"/>
    </row>
    <row r="258" spans="1:27" s="352" customFormat="1" ht="15.75" customHeight="1" x14ac:dyDescent="0.2">
      <c r="A258" s="1469" t="s">
        <v>32</v>
      </c>
      <c r="B258" s="1470"/>
      <c r="C258" s="1470"/>
      <c r="D258" s="1470"/>
      <c r="E258" s="1470"/>
      <c r="F258" s="1470"/>
      <c r="G258" s="1470"/>
      <c r="H258" s="1470"/>
      <c r="I258" s="1470"/>
      <c r="J258" s="1471"/>
      <c r="K258" s="880">
        <f>SUMIF(J13:J248,"sb(sp)",K13:K248)</f>
        <v>5540</v>
      </c>
      <c r="L258" s="97">
        <f>SUMIF(J13:J248,"sb(sp)",L13:L248)</f>
        <v>5544.9000000000005</v>
      </c>
      <c r="M258" s="119">
        <f>SUMIF(J13:J248,"sb(sp)",M13:M248)</f>
        <v>5544.9000000000005</v>
      </c>
      <c r="N258" s="131">
        <f>SUMIF(J13:J248,"sb(sp)",N13:N248)</f>
        <v>5544.9000000000005</v>
      </c>
      <c r="O258" s="89"/>
      <c r="P258" s="89"/>
      <c r="Q258" s="350"/>
      <c r="R258" s="350"/>
      <c r="S258" s="350"/>
    </row>
    <row r="259" spans="1:27" s="352" customFormat="1" ht="15.75" customHeight="1" x14ac:dyDescent="0.2">
      <c r="A259" s="1469" t="s">
        <v>215</v>
      </c>
      <c r="B259" s="1470"/>
      <c r="C259" s="1470"/>
      <c r="D259" s="1470"/>
      <c r="E259" s="1470"/>
      <c r="F259" s="1470"/>
      <c r="G259" s="1470"/>
      <c r="H259" s="1470"/>
      <c r="I259" s="1470"/>
      <c r="J259" s="1471"/>
      <c r="K259" s="880">
        <f>SUMIF(J13:J248,"sb(p)",K13:K248)</f>
        <v>0</v>
      </c>
      <c r="L259" s="97">
        <f>SUMIF(J13:J248,"sb(p)",L13:L248)</f>
        <v>2900</v>
      </c>
      <c r="M259" s="119">
        <f>SUMIF(J13:J248,"sb(p)",M13:M248)</f>
        <v>2986.5</v>
      </c>
      <c r="N259" s="131">
        <f>SUMIF(J13:J248,"sb(p)",N13:N248)</f>
        <v>4900</v>
      </c>
      <c r="O259" s="89"/>
      <c r="P259" s="89"/>
      <c r="Q259" s="350"/>
      <c r="R259" s="350"/>
      <c r="S259" s="350"/>
    </row>
    <row r="260" spans="1:27" s="352" customFormat="1" ht="15.75" customHeight="1" x14ac:dyDescent="0.2">
      <c r="A260" s="1469" t="s">
        <v>67</v>
      </c>
      <c r="B260" s="1470"/>
      <c r="C260" s="1470"/>
      <c r="D260" s="1470"/>
      <c r="E260" s="1470"/>
      <c r="F260" s="1470"/>
      <c r="G260" s="1470"/>
      <c r="H260" s="1470"/>
      <c r="I260" s="1470"/>
      <c r="J260" s="1471"/>
      <c r="K260" s="880">
        <f>SUMIF(J13:J248,"sb(spl)",K13:K248)</f>
        <v>593.70000000000005</v>
      </c>
      <c r="L260" s="97"/>
      <c r="M260" s="119"/>
      <c r="N260" s="131"/>
      <c r="O260" s="89"/>
      <c r="P260" s="89"/>
      <c r="Q260" s="350"/>
      <c r="R260" s="350"/>
      <c r="S260" s="350"/>
    </row>
    <row r="261" spans="1:27" s="352" customFormat="1" ht="15.75" customHeight="1" x14ac:dyDescent="0.2">
      <c r="A261" s="1469" t="s">
        <v>28</v>
      </c>
      <c r="B261" s="1470"/>
      <c r="C261" s="1470"/>
      <c r="D261" s="1470"/>
      <c r="E261" s="1470"/>
      <c r="F261" s="1470"/>
      <c r="G261" s="1470"/>
      <c r="H261" s="1470"/>
      <c r="I261" s="1470"/>
      <c r="J261" s="1471"/>
      <c r="K261" s="881">
        <f>SUMIF(J13:J248,"sb(vb)",K13:K248)</f>
        <v>37946.600000000006</v>
      </c>
      <c r="L261" s="98">
        <f>SUMIF(J13:J248,"sb(vb)",L13:L248)</f>
        <v>40730.400000000001</v>
      </c>
      <c r="M261" s="120">
        <f>SUMIF(J13:J248,"sb(vb)",M13:M248)</f>
        <v>40920.699999999997</v>
      </c>
      <c r="N261" s="156">
        <f>SUMIF(J13:J248,"sb(vb)",N13:N248)</f>
        <v>41031.5</v>
      </c>
      <c r="O261" s="89"/>
      <c r="P261" s="89"/>
      <c r="Q261" s="350"/>
      <c r="R261" s="350"/>
      <c r="S261" s="350"/>
    </row>
    <row r="262" spans="1:27" ht="30" customHeight="1" x14ac:dyDescent="0.2">
      <c r="A262" s="1469" t="s">
        <v>199</v>
      </c>
      <c r="B262" s="1470"/>
      <c r="C262" s="1470"/>
      <c r="D262" s="1470"/>
      <c r="E262" s="1470"/>
      <c r="F262" s="1470"/>
      <c r="G262" s="1470"/>
      <c r="H262" s="1470"/>
      <c r="I262" s="1470"/>
      <c r="J262" s="1471"/>
      <c r="K262" s="205">
        <f>SUMIF(J13:J248,"sb(esa)",K13:K248)</f>
        <v>43.3</v>
      </c>
      <c r="L262" s="205">
        <f>SUMIF(J13:J249,"sb(esa)",L13:L249)</f>
        <v>43.3</v>
      </c>
      <c r="M262" s="248">
        <f>SUMIF(J13:J249,"sb(esa)",M13:M249)</f>
        <v>7.7</v>
      </c>
      <c r="N262" s="882">
        <f>SUMIF(J13:J249,"sb(esa)",N13:N249)</f>
        <v>0</v>
      </c>
      <c r="O262" s="89"/>
      <c r="P262" s="89"/>
      <c r="Q262" s="350"/>
      <c r="R262" s="350"/>
      <c r="S262" s="350"/>
      <c r="T262" s="352"/>
      <c r="U262" s="352"/>
      <c r="V262" s="352"/>
      <c r="W262" s="352"/>
      <c r="X262" s="352"/>
      <c r="Y262" s="352"/>
      <c r="Z262" s="352"/>
      <c r="AA262" s="352"/>
    </row>
    <row r="263" spans="1:27" ht="19.5" customHeight="1" thickBot="1" x14ac:dyDescent="0.25">
      <c r="A263" s="1472" t="s">
        <v>102</v>
      </c>
      <c r="B263" s="1473"/>
      <c r="C263" s="1473"/>
      <c r="D263" s="1473"/>
      <c r="E263" s="1473"/>
      <c r="F263" s="1473"/>
      <c r="G263" s="1473"/>
      <c r="H263" s="1473"/>
      <c r="I263" s="1473"/>
      <c r="J263" s="1474"/>
      <c r="K263" s="883">
        <f>SUMIF(J13:J248,"sb(es)",K13:K248)</f>
        <v>691.6</v>
      </c>
      <c r="L263" s="100">
        <f>SUMIF(J13:J249,"sb(es)",L13:L249)</f>
        <v>1791.5000000000002</v>
      </c>
      <c r="M263" s="121">
        <f>SUMIF(J13:J249,"sb(es)",M13:M249)</f>
        <v>1947.8</v>
      </c>
      <c r="N263" s="158">
        <f>SUMIF(J13:J249,"sb(es)",N13:N249)</f>
        <v>653.20000000000005</v>
      </c>
      <c r="O263" s="89"/>
      <c r="P263" s="89"/>
      <c r="Q263" s="350"/>
      <c r="R263" s="350"/>
      <c r="S263" s="350"/>
      <c r="T263" s="352"/>
      <c r="U263" s="352"/>
      <c r="V263" s="352"/>
      <c r="W263" s="352"/>
      <c r="X263" s="352"/>
      <c r="Y263" s="352"/>
      <c r="Z263" s="352"/>
      <c r="AA263" s="352"/>
    </row>
    <row r="264" spans="1:27" ht="17.25" customHeight="1" thickBot="1" x14ac:dyDescent="0.25">
      <c r="A264" s="1449" t="s">
        <v>25</v>
      </c>
      <c r="B264" s="1450"/>
      <c r="C264" s="1450"/>
      <c r="D264" s="1450"/>
      <c r="E264" s="1450"/>
      <c r="F264" s="1450"/>
      <c r="G264" s="1450"/>
      <c r="H264" s="1450"/>
      <c r="I264" s="1450"/>
      <c r="J264" s="1451"/>
      <c r="K264" s="884">
        <f>SUM(K265:K266)</f>
        <v>706.4</v>
      </c>
      <c r="L264" s="236">
        <f>SUM(L265:L266)</f>
        <v>656.2</v>
      </c>
      <c r="M264" s="237">
        <f>SUM(M265:M266)</f>
        <v>637.79999999999995</v>
      </c>
      <c r="N264" s="885">
        <f>SUM(N265:N266)</f>
        <v>0</v>
      </c>
      <c r="O264" s="90"/>
      <c r="P264" s="90"/>
      <c r="Q264" s="350"/>
      <c r="R264" s="350"/>
      <c r="S264" s="350"/>
      <c r="T264" s="352"/>
      <c r="U264" s="352"/>
      <c r="V264" s="352"/>
      <c r="W264" s="352"/>
      <c r="X264" s="352"/>
      <c r="Z264" s="352"/>
      <c r="AA264" s="352"/>
    </row>
    <row r="265" spans="1:27" ht="15" customHeight="1" x14ac:dyDescent="0.2">
      <c r="A265" s="1647" t="s">
        <v>29</v>
      </c>
      <c r="B265" s="1648"/>
      <c r="C265" s="1648"/>
      <c r="D265" s="1648"/>
      <c r="E265" s="1648"/>
      <c r="F265" s="1648"/>
      <c r="G265" s="1648"/>
      <c r="H265" s="1648"/>
      <c r="I265" s="1648"/>
      <c r="J265" s="1649"/>
      <c r="K265" s="160">
        <f>SUMIF(J13:J248,"es",K13:K248)</f>
        <v>297.5</v>
      </c>
      <c r="L265" s="99">
        <f>SUMIF(J13:J248,"es",L13:L248)</f>
        <v>509.4</v>
      </c>
      <c r="M265" s="257">
        <f>SUMIF(J13:J248,"es",M13:M248)</f>
        <v>509.4</v>
      </c>
      <c r="N265" s="157"/>
      <c r="O265" s="89"/>
      <c r="P265" s="89"/>
      <c r="Q265" s="350"/>
      <c r="R265" s="350"/>
      <c r="S265" s="350"/>
    </row>
    <row r="266" spans="1:27" ht="15" customHeight="1" thickBot="1" x14ac:dyDescent="0.25">
      <c r="A266" s="1442" t="s">
        <v>105</v>
      </c>
      <c r="B266" s="1443"/>
      <c r="C266" s="1443"/>
      <c r="D266" s="1443"/>
      <c r="E266" s="1443"/>
      <c r="F266" s="1443"/>
      <c r="G266" s="1443"/>
      <c r="H266" s="1443"/>
      <c r="I266" s="1443"/>
      <c r="J266" s="1444"/>
      <c r="K266" s="99">
        <f>SUMIF(J13:J248,"lrvb",K13:K248)</f>
        <v>408.9</v>
      </c>
      <c r="L266" s="99">
        <f>SUMIF(J13:J248,"lrvb",L13:L248)</f>
        <v>146.80000000000001</v>
      </c>
      <c r="M266" s="134">
        <f>SUMIF(J13:J248,"lrvb",M13:M248)</f>
        <v>128.4</v>
      </c>
      <c r="N266" s="157"/>
      <c r="O266" s="89"/>
      <c r="P266" s="89"/>
      <c r="Q266" s="350"/>
      <c r="R266" s="350"/>
      <c r="S266" s="350"/>
    </row>
    <row r="267" spans="1:27" ht="16.5" customHeight="1" thickBot="1" x14ac:dyDescent="0.25">
      <c r="A267" s="1445" t="s">
        <v>26</v>
      </c>
      <c r="B267" s="1446"/>
      <c r="C267" s="1446"/>
      <c r="D267" s="1446"/>
      <c r="E267" s="1446"/>
      <c r="F267" s="1446"/>
      <c r="G267" s="1446"/>
      <c r="H267" s="1446"/>
      <c r="I267" s="1446"/>
      <c r="J267" s="1447"/>
      <c r="K267" s="886">
        <f>K264+K255</f>
        <v>83448.800000000003</v>
      </c>
      <c r="L267" s="101">
        <f t="shared" ref="L267:N267" si="13">L264+L255</f>
        <v>91184.1</v>
      </c>
      <c r="M267" s="122">
        <f t="shared" si="13"/>
        <v>94042.7</v>
      </c>
      <c r="N267" s="159">
        <f t="shared" si="13"/>
        <v>92171.199999999997</v>
      </c>
      <c r="O267" s="90"/>
      <c r="P267" s="90"/>
    </row>
    <row r="269" spans="1:27" x14ac:dyDescent="0.2">
      <c r="F269" s="355"/>
      <c r="G269" s="1356"/>
      <c r="H269" s="1356"/>
      <c r="I269" s="465"/>
      <c r="J269" s="465"/>
      <c r="K269" s="513"/>
      <c r="L269" s="513"/>
      <c r="M269" s="513"/>
      <c r="N269" s="513"/>
    </row>
    <row r="270" spans="1:27" ht="12.75" customHeight="1" x14ac:dyDescent="0.2">
      <c r="A270" s="1448" t="s">
        <v>216</v>
      </c>
      <c r="B270" s="1448"/>
      <c r="C270" s="1448"/>
      <c r="D270" s="1448"/>
      <c r="E270" s="1448"/>
      <c r="F270" s="1448"/>
      <c r="G270" s="1448"/>
      <c r="H270" s="1448"/>
      <c r="I270" s="1448"/>
      <c r="J270" s="1448"/>
      <c r="K270" s="1448"/>
      <c r="L270" s="1448"/>
      <c r="M270" s="1448"/>
      <c r="N270" s="1448"/>
      <c r="O270" s="1448"/>
      <c r="P270" s="1448"/>
      <c r="Q270" s="1448"/>
      <c r="R270" s="1448"/>
      <c r="S270" s="1448"/>
    </row>
    <row r="271" spans="1:27" x14ac:dyDescent="0.2">
      <c r="F271" s="355"/>
      <c r="G271" s="1356"/>
      <c r="H271" s="1356"/>
      <c r="I271" s="465"/>
      <c r="J271" s="465"/>
      <c r="K271" s="513"/>
      <c r="L271" s="513"/>
      <c r="M271" s="513"/>
      <c r="N271" s="513"/>
    </row>
    <row r="272" spans="1:27" x14ac:dyDescent="0.2">
      <c r="F272" s="355"/>
      <c r="G272" s="1356"/>
      <c r="H272" s="1356"/>
      <c r="I272" s="465"/>
      <c r="J272" s="465"/>
      <c r="K272" s="513"/>
      <c r="L272" s="513"/>
      <c r="M272" s="513"/>
      <c r="N272" s="513"/>
    </row>
    <row r="273" spans="1:16" x14ac:dyDescent="0.2">
      <c r="F273" s="355"/>
      <c r="G273" s="1356"/>
      <c r="H273" s="1356"/>
      <c r="I273" s="465"/>
      <c r="J273" s="465"/>
      <c r="K273" s="513"/>
      <c r="L273" s="513"/>
      <c r="M273" s="513"/>
      <c r="N273" s="513"/>
    </row>
    <row r="274" spans="1:16" x14ac:dyDescent="0.2">
      <c r="F274" s="355"/>
      <c r="G274" s="1356"/>
      <c r="H274" s="1356"/>
      <c r="I274" s="465"/>
      <c r="J274" s="465"/>
      <c r="K274" s="513"/>
      <c r="L274" s="513"/>
      <c r="M274" s="513"/>
      <c r="N274" s="513"/>
    </row>
    <row r="275" spans="1:16" x14ac:dyDescent="0.2">
      <c r="F275" s="355"/>
      <c r="G275" s="1356"/>
      <c r="H275" s="1356"/>
      <c r="I275" s="465"/>
      <c r="J275" s="465"/>
      <c r="K275" s="513"/>
      <c r="L275" s="513"/>
      <c r="M275" s="513"/>
      <c r="N275" s="513"/>
    </row>
    <row r="276" spans="1:16" x14ac:dyDescent="0.2">
      <c r="F276" s="355"/>
      <c r="G276" s="1356"/>
      <c r="H276" s="1356"/>
      <c r="I276" s="465"/>
      <c r="J276" s="465"/>
      <c r="K276" s="513"/>
      <c r="L276" s="513"/>
      <c r="M276" s="513"/>
      <c r="N276" s="513"/>
    </row>
    <row r="277" spans="1:16" x14ac:dyDescent="0.2">
      <c r="F277" s="355"/>
      <c r="G277" s="1356"/>
      <c r="H277" s="1356"/>
      <c r="I277" s="465"/>
      <c r="J277" s="465"/>
      <c r="K277" s="513"/>
      <c r="L277" s="513"/>
      <c r="M277" s="513"/>
      <c r="N277" s="513"/>
    </row>
    <row r="278" spans="1:16" x14ac:dyDescent="0.2">
      <c r="F278" s="355"/>
      <c r="G278" s="1356"/>
      <c r="H278" s="1356"/>
      <c r="I278" s="465"/>
      <c r="J278" s="465"/>
      <c r="K278" s="513"/>
      <c r="L278" s="513"/>
      <c r="M278" s="513"/>
      <c r="N278" s="513"/>
    </row>
    <row r="279" spans="1:16" x14ac:dyDescent="0.2">
      <c r="F279" s="355"/>
      <c r="G279" s="1356"/>
      <c r="H279" s="1356"/>
      <c r="I279" s="465"/>
      <c r="J279" s="465"/>
      <c r="K279" s="513"/>
      <c r="L279" s="513"/>
      <c r="M279" s="513"/>
      <c r="N279" s="513"/>
    </row>
    <row r="280" spans="1:16" x14ac:dyDescent="0.2">
      <c r="A280" s="476"/>
      <c r="B280" s="476"/>
      <c r="C280" s="476"/>
      <c r="D280" s="663"/>
      <c r="E280" s="686"/>
      <c r="F280" s="355"/>
      <c r="G280" s="1356"/>
      <c r="H280" s="1356"/>
      <c r="I280" s="465"/>
      <c r="J280" s="465"/>
      <c r="K280" s="513"/>
      <c r="L280" s="513"/>
      <c r="M280" s="513"/>
      <c r="N280" s="513"/>
      <c r="O280" s="355"/>
      <c r="P280" s="1356"/>
    </row>
    <row r="281" spans="1:16" x14ac:dyDescent="0.2">
      <c r="A281" s="476"/>
      <c r="B281" s="476"/>
      <c r="C281" s="476"/>
      <c r="D281" s="663"/>
      <c r="E281" s="686"/>
      <c r="F281" s="355"/>
      <c r="G281" s="1356"/>
      <c r="H281" s="1356"/>
      <c r="I281" s="465"/>
      <c r="J281" s="465"/>
      <c r="K281" s="513"/>
      <c r="L281" s="513"/>
      <c r="M281" s="513"/>
      <c r="N281" s="513"/>
      <c r="O281" s="355"/>
      <c r="P281" s="1356"/>
    </row>
    <row r="282" spans="1:16" x14ac:dyDescent="0.2">
      <c r="A282" s="476"/>
      <c r="B282" s="476"/>
      <c r="C282" s="476"/>
      <c r="D282" s="663"/>
      <c r="E282" s="686"/>
      <c r="F282" s="355"/>
      <c r="G282" s="1356"/>
      <c r="H282" s="1356"/>
      <c r="I282" s="465"/>
      <c r="J282" s="465"/>
      <c r="K282" s="513"/>
      <c r="L282" s="513"/>
      <c r="M282" s="513"/>
      <c r="N282" s="513"/>
      <c r="O282" s="355"/>
      <c r="P282" s="1356"/>
    </row>
    <row r="283" spans="1:16" x14ac:dyDescent="0.2">
      <c r="A283" s="476"/>
      <c r="B283" s="476"/>
      <c r="C283" s="476"/>
      <c r="D283" s="663"/>
      <c r="E283" s="686"/>
      <c r="F283" s="355"/>
      <c r="G283" s="1356"/>
      <c r="H283" s="1356"/>
      <c r="I283" s="465"/>
      <c r="J283" s="465"/>
      <c r="K283" s="513"/>
      <c r="L283" s="513"/>
      <c r="M283" s="513"/>
      <c r="N283" s="513"/>
      <c r="O283" s="355"/>
      <c r="P283" s="1356"/>
    </row>
    <row r="284" spans="1:16" x14ac:dyDescent="0.2">
      <c r="A284" s="476"/>
      <c r="B284" s="476"/>
      <c r="C284" s="476"/>
      <c r="D284" s="663"/>
      <c r="E284" s="686"/>
      <c r="F284" s="355"/>
      <c r="G284" s="1356"/>
      <c r="H284" s="1356"/>
      <c r="I284" s="465"/>
      <c r="J284" s="465"/>
      <c r="K284" s="513"/>
      <c r="L284" s="513"/>
      <c r="M284" s="513"/>
      <c r="N284" s="513"/>
      <c r="O284" s="355"/>
      <c r="P284" s="1356"/>
    </row>
    <row r="285" spans="1:16" x14ac:dyDescent="0.2">
      <c r="A285" s="476"/>
      <c r="B285" s="476"/>
      <c r="C285" s="476"/>
      <c r="D285" s="663"/>
      <c r="E285" s="686"/>
      <c r="F285" s="355"/>
      <c r="G285" s="1356"/>
      <c r="H285" s="1356"/>
      <c r="I285" s="465"/>
      <c r="J285" s="465"/>
      <c r="K285" s="513"/>
      <c r="L285" s="513"/>
      <c r="M285" s="513"/>
      <c r="N285" s="513"/>
      <c r="O285" s="355"/>
      <c r="P285" s="1356"/>
    </row>
    <row r="286" spans="1:16" x14ac:dyDescent="0.2">
      <c r="A286" s="476"/>
      <c r="B286" s="476"/>
      <c r="C286" s="476"/>
      <c r="D286" s="663"/>
      <c r="E286" s="686"/>
      <c r="F286" s="355"/>
      <c r="G286" s="1356"/>
      <c r="H286" s="1356"/>
      <c r="I286" s="465"/>
      <c r="J286" s="465"/>
      <c r="K286" s="513"/>
      <c r="L286" s="513"/>
      <c r="M286" s="513"/>
      <c r="N286" s="513"/>
      <c r="O286" s="355"/>
      <c r="P286" s="1356"/>
    </row>
    <row r="287" spans="1:16" x14ac:dyDescent="0.2">
      <c r="A287" s="476"/>
      <c r="B287" s="476"/>
      <c r="C287" s="476"/>
      <c r="D287" s="663"/>
      <c r="E287" s="686"/>
      <c r="F287" s="355"/>
      <c r="G287" s="1356"/>
      <c r="H287" s="1356"/>
      <c r="I287" s="465"/>
      <c r="J287" s="465"/>
      <c r="K287" s="513"/>
      <c r="L287" s="513"/>
      <c r="M287" s="513"/>
      <c r="N287" s="513"/>
      <c r="O287" s="355"/>
      <c r="P287" s="1356"/>
    </row>
    <row r="288" spans="1:16" x14ac:dyDescent="0.2">
      <c r="A288" s="476"/>
      <c r="B288" s="476"/>
      <c r="C288" s="476"/>
      <c r="D288" s="663"/>
      <c r="E288" s="686"/>
      <c r="F288" s="355"/>
      <c r="G288" s="1356"/>
      <c r="H288" s="1356"/>
      <c r="I288" s="465"/>
      <c r="J288" s="465"/>
      <c r="K288" s="513"/>
      <c r="L288" s="513"/>
      <c r="M288" s="513"/>
      <c r="N288" s="513"/>
      <c r="O288" s="355"/>
      <c r="P288" s="1356"/>
    </row>
    <row r="289" spans="1:16" x14ac:dyDescent="0.2">
      <c r="A289" s="476"/>
      <c r="B289" s="476"/>
      <c r="C289" s="476"/>
      <c r="D289" s="663"/>
      <c r="E289" s="686"/>
      <c r="F289" s="355"/>
      <c r="G289" s="1356"/>
      <c r="H289" s="1356"/>
      <c r="I289" s="465"/>
      <c r="J289" s="465"/>
      <c r="K289" s="513"/>
      <c r="L289" s="513"/>
      <c r="M289" s="513"/>
      <c r="N289" s="513"/>
      <c r="O289" s="355"/>
      <c r="P289" s="1356"/>
    </row>
    <row r="290" spans="1:16" x14ac:dyDescent="0.2">
      <c r="A290" s="476"/>
      <c r="B290" s="476"/>
      <c r="C290" s="476"/>
      <c r="D290" s="663"/>
      <c r="E290" s="686"/>
      <c r="F290" s="355"/>
      <c r="G290" s="1356"/>
      <c r="H290" s="1356"/>
      <c r="I290" s="465"/>
      <c r="J290" s="465"/>
      <c r="K290" s="513"/>
      <c r="L290" s="513"/>
      <c r="M290" s="513"/>
      <c r="N290" s="513"/>
      <c r="O290" s="355"/>
      <c r="P290" s="1356"/>
    </row>
    <row r="291" spans="1:16" x14ac:dyDescent="0.2">
      <c r="A291" s="476"/>
      <c r="B291" s="476"/>
      <c r="C291" s="476"/>
      <c r="D291" s="663"/>
      <c r="E291" s="686"/>
      <c r="F291" s="355"/>
      <c r="G291" s="1356"/>
      <c r="H291" s="1356"/>
      <c r="I291" s="465"/>
      <c r="J291" s="465"/>
      <c r="K291" s="513"/>
      <c r="L291" s="513"/>
      <c r="M291" s="513"/>
      <c r="N291" s="513"/>
      <c r="O291" s="355"/>
      <c r="P291" s="1356"/>
    </row>
    <row r="292" spans="1:16" x14ac:dyDescent="0.2">
      <c r="A292" s="476"/>
      <c r="B292" s="476"/>
      <c r="C292" s="476"/>
      <c r="D292" s="663"/>
      <c r="E292" s="686"/>
      <c r="F292" s="355"/>
      <c r="G292" s="1356"/>
      <c r="H292" s="1356"/>
      <c r="I292" s="465"/>
      <c r="J292" s="465"/>
      <c r="K292" s="513"/>
      <c r="L292" s="513"/>
      <c r="M292" s="513"/>
      <c r="N292" s="513"/>
      <c r="O292" s="355"/>
      <c r="P292" s="1356"/>
    </row>
  </sheetData>
  <mergeCells count="214">
    <mergeCell ref="H246:H247"/>
    <mergeCell ref="I246:I247"/>
    <mergeCell ref="O246:O247"/>
    <mergeCell ref="P246:P247"/>
    <mergeCell ref="A229:A231"/>
    <mergeCell ref="B229:B231"/>
    <mergeCell ref="G229:G231"/>
    <mergeCell ref="H229:H231"/>
    <mergeCell ref="I229:I230"/>
    <mergeCell ref="O243:O244"/>
    <mergeCell ref="F236:F237"/>
    <mergeCell ref="F238:F239"/>
    <mergeCell ref="F241:F244"/>
    <mergeCell ref="A113:A115"/>
    <mergeCell ref="M179:M180"/>
    <mergeCell ref="O218:O220"/>
    <mergeCell ref="O132:O133"/>
    <mergeCell ref="O229:O231"/>
    <mergeCell ref="F229:F231"/>
    <mergeCell ref="O164:O165"/>
    <mergeCell ref="F141:F142"/>
    <mergeCell ref="F149:F151"/>
    <mergeCell ref="I162:I164"/>
    <mergeCell ref="I114:I115"/>
    <mergeCell ref="I156:I157"/>
    <mergeCell ref="I119:I122"/>
    <mergeCell ref="I132:I134"/>
    <mergeCell ref="I143:I144"/>
    <mergeCell ref="F154:F155"/>
    <mergeCell ref="I154:I155"/>
    <mergeCell ref="N179:N180"/>
    <mergeCell ref="G184:J184"/>
    <mergeCell ref="F183:F184"/>
    <mergeCell ref="F190:F191"/>
    <mergeCell ref="F179:F180"/>
    <mergeCell ref="I187:I188"/>
    <mergeCell ref="F90:F91"/>
    <mergeCell ref="H194:H195"/>
    <mergeCell ref="I194:I195"/>
    <mergeCell ref="F194:F195"/>
    <mergeCell ref="W38:W40"/>
    <mergeCell ref="F135:F136"/>
    <mergeCell ref="V38:V40"/>
    <mergeCell ref="T123:U123"/>
    <mergeCell ref="U38:U40"/>
    <mergeCell ref="F48:F50"/>
    <mergeCell ref="F45:F47"/>
    <mergeCell ref="F37:F44"/>
    <mergeCell ref="F57:F58"/>
    <mergeCell ref="F51:F53"/>
    <mergeCell ref="F59:F61"/>
    <mergeCell ref="I107:I108"/>
    <mergeCell ref="I105:I106"/>
    <mergeCell ref="I103:I104"/>
    <mergeCell ref="K179:K180"/>
    <mergeCell ref="L179:L180"/>
    <mergeCell ref="F137:F138"/>
    <mergeCell ref="F139:F140"/>
    <mergeCell ref="F147:F148"/>
    <mergeCell ref="F143:F144"/>
    <mergeCell ref="A270:S270"/>
    <mergeCell ref="I135:I137"/>
    <mergeCell ref="T129:U129"/>
    <mergeCell ref="I123:I125"/>
    <mergeCell ref="F66:F67"/>
    <mergeCell ref="I97:I98"/>
    <mergeCell ref="O113:O115"/>
    <mergeCell ref="P236:P237"/>
    <mergeCell ref="Q236:Q237"/>
    <mergeCell ref="R236:R237"/>
    <mergeCell ref="S236:S237"/>
    <mergeCell ref="Q86:Q87"/>
    <mergeCell ref="R86:R87"/>
    <mergeCell ref="L86:L87"/>
    <mergeCell ref="F105:F106"/>
    <mergeCell ref="F103:F104"/>
    <mergeCell ref="I95:I96"/>
    <mergeCell ref="F97:F98"/>
    <mergeCell ref="F234:F235"/>
    <mergeCell ref="I234:I238"/>
    <mergeCell ref="O236:O237"/>
    <mergeCell ref="S101:S102"/>
    <mergeCell ref="O100:O102"/>
    <mergeCell ref="F99:F101"/>
    <mergeCell ref="A2:S2"/>
    <mergeCell ref="A3:S3"/>
    <mergeCell ref="A4:S4"/>
    <mergeCell ref="A6:A8"/>
    <mergeCell ref="B6:B8"/>
    <mergeCell ref="C6:C8"/>
    <mergeCell ref="F6:F8"/>
    <mergeCell ref="G6:G8"/>
    <mergeCell ref="H6:H8"/>
    <mergeCell ref="N6:N8"/>
    <mergeCell ref="O6:S6"/>
    <mergeCell ref="K6:K8"/>
    <mergeCell ref="J6:J8"/>
    <mergeCell ref="L6:L8"/>
    <mergeCell ref="R5:S5"/>
    <mergeCell ref="M6:M8"/>
    <mergeCell ref="P7:S7"/>
    <mergeCell ref="D6:D8"/>
    <mergeCell ref="E6:E8"/>
    <mergeCell ref="I6:I8"/>
    <mergeCell ref="O7:O8"/>
    <mergeCell ref="C12:S12"/>
    <mergeCell ref="F24:F28"/>
    <mergeCell ref="F31:F32"/>
    <mergeCell ref="O33:O34"/>
    <mergeCell ref="O86:O87"/>
    <mergeCell ref="S86:S87"/>
    <mergeCell ref="F33:F34"/>
    <mergeCell ref="F14:F17"/>
    <mergeCell ref="F18:F20"/>
    <mergeCell ref="F21:F23"/>
    <mergeCell ref="F35:F36"/>
    <mergeCell ref="G83:J83"/>
    <mergeCell ref="F29:F30"/>
    <mergeCell ref="X174:X175"/>
    <mergeCell ref="F107:F108"/>
    <mergeCell ref="C109:J109"/>
    <mergeCell ref="F129:F131"/>
    <mergeCell ref="B110:J110"/>
    <mergeCell ref="B111:S111"/>
    <mergeCell ref="I116:I118"/>
    <mergeCell ref="F119:F122"/>
    <mergeCell ref="O119:O120"/>
    <mergeCell ref="O121:O122"/>
    <mergeCell ref="O123:O124"/>
    <mergeCell ref="F123:F125"/>
    <mergeCell ref="F132:F134"/>
    <mergeCell ref="F126:F128"/>
    <mergeCell ref="F116:F118"/>
    <mergeCell ref="B113:B115"/>
    <mergeCell ref="C113:C115"/>
    <mergeCell ref="F160:F161"/>
    <mergeCell ref="F113:F115"/>
    <mergeCell ref="G113:G115"/>
    <mergeCell ref="O162:O163"/>
    <mergeCell ref="F162:F163"/>
    <mergeCell ref="C112:S112"/>
    <mergeCell ref="X165:X166"/>
    <mergeCell ref="O1:S1"/>
    <mergeCell ref="G69:G70"/>
    <mergeCell ref="G151:J151"/>
    <mergeCell ref="F152:F153"/>
    <mergeCell ref="F156:F158"/>
    <mergeCell ref="G165:J165"/>
    <mergeCell ref="G174:J174"/>
    <mergeCell ref="F166:F167"/>
    <mergeCell ref="F168:F170"/>
    <mergeCell ref="O172:O174"/>
    <mergeCell ref="F171:F172"/>
    <mergeCell ref="I141:I142"/>
    <mergeCell ref="F145:F146"/>
    <mergeCell ref="F69:F70"/>
    <mergeCell ref="F79:F80"/>
    <mergeCell ref="F93:F94"/>
    <mergeCell ref="I171:I172"/>
    <mergeCell ref="I152:I153"/>
    <mergeCell ref="I159:I160"/>
    <mergeCell ref="I166:I167"/>
    <mergeCell ref="I168:I169"/>
    <mergeCell ref="A9:S9"/>
    <mergeCell ref="A10:S10"/>
    <mergeCell ref="B11:S11"/>
    <mergeCell ref="A256:J256"/>
    <mergeCell ref="O248:O249"/>
    <mergeCell ref="O241:O242"/>
    <mergeCell ref="I248:I249"/>
    <mergeCell ref="M192:M193"/>
    <mergeCell ref="N192:N193"/>
    <mergeCell ref="F203:F204"/>
    <mergeCell ref="F206:F207"/>
    <mergeCell ref="C208:J208"/>
    <mergeCell ref="C209:S209"/>
    <mergeCell ref="F197:F198"/>
    <mergeCell ref="L200:L201"/>
    <mergeCell ref="F200:F201"/>
    <mergeCell ref="F225:F226"/>
    <mergeCell ref="F227:F228"/>
    <mergeCell ref="F210:F211"/>
    <mergeCell ref="I210:I212"/>
    <mergeCell ref="F192:F193"/>
    <mergeCell ref="J192:J193"/>
    <mergeCell ref="F232:F233"/>
    <mergeCell ref="I196:I198"/>
    <mergeCell ref="I232:I233"/>
    <mergeCell ref="F246:F249"/>
    <mergeCell ref="G225:G226"/>
    <mergeCell ref="A257:J257"/>
    <mergeCell ref="J179:J180"/>
    <mergeCell ref="F187:F188"/>
    <mergeCell ref="I189:I190"/>
    <mergeCell ref="F176:F177"/>
    <mergeCell ref="I176:I178"/>
    <mergeCell ref="C185:J185"/>
    <mergeCell ref="C186:S186"/>
    <mergeCell ref="A267:J267"/>
    <mergeCell ref="C250:J250"/>
    <mergeCell ref="B251:J251"/>
    <mergeCell ref="B252:J252"/>
    <mergeCell ref="A258:J258"/>
    <mergeCell ref="A259:J259"/>
    <mergeCell ref="A260:J260"/>
    <mergeCell ref="A261:J261"/>
    <mergeCell ref="A262:J262"/>
    <mergeCell ref="A263:J263"/>
    <mergeCell ref="A264:J264"/>
    <mergeCell ref="A265:J265"/>
    <mergeCell ref="A266:J266"/>
    <mergeCell ref="A253:S253"/>
    <mergeCell ref="A254:J254"/>
    <mergeCell ref="A255:J255"/>
  </mergeCells>
  <printOptions horizontalCentered="1"/>
  <pageMargins left="0.51181102362204722" right="0.11811023622047245" top="0.35433070866141736" bottom="0.35433070866141736" header="0.31496062992125984" footer="0.31496062992125984"/>
  <pageSetup paperSize="9" scale="62" orientation="portrait" r:id="rId1"/>
  <rowBreaks count="4" manualBreakCount="4">
    <brk id="62" max="18" man="1"/>
    <brk id="106" max="18" man="1"/>
    <brk id="158" max="18" man="1"/>
    <brk id="252" max="1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6:L3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8" sqref="L38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1" sqref="K1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C14" sqref="C14"/>
    </sheetView>
  </sheetViews>
  <sheetFormatPr defaultRowHeight="12.75" x14ac:dyDescent="0.2"/>
  <cols>
    <col min="2" max="2" width="28.85546875" customWidth="1"/>
    <col min="3" max="3" width="24.28515625" customWidth="1"/>
    <col min="4" max="4" width="21.28515625" customWidth="1"/>
    <col min="5" max="5" width="13.85546875" customWidth="1"/>
  </cols>
  <sheetData>
    <row r="1" spans="1:5" ht="16.5" thickBot="1" x14ac:dyDescent="0.25">
      <c r="A1" s="1748" t="s">
        <v>640</v>
      </c>
      <c r="B1" s="1748"/>
      <c r="C1" s="1748"/>
      <c r="D1" s="1748"/>
      <c r="E1" s="1748"/>
    </row>
    <row r="2" spans="1:5" ht="32.25" thickBot="1" x14ac:dyDescent="0.25">
      <c r="A2" s="1400" t="s">
        <v>285</v>
      </c>
      <c r="B2" s="1401" t="s">
        <v>641</v>
      </c>
      <c r="C2" s="1401" t="s">
        <v>642</v>
      </c>
      <c r="D2" s="1401" t="s">
        <v>643</v>
      </c>
      <c r="E2" s="1401" t="s">
        <v>644</v>
      </c>
    </row>
    <row r="3" spans="1:5" ht="16.5" customHeight="1" thickBot="1" x14ac:dyDescent="0.25">
      <c r="A3" s="1749" t="s">
        <v>645</v>
      </c>
      <c r="B3" s="1750"/>
      <c r="C3" s="1750"/>
      <c r="D3" s="1750"/>
      <c r="E3" s="1750"/>
    </row>
    <row r="4" spans="1:5" ht="31.5" customHeight="1" x14ac:dyDescent="0.2">
      <c r="A4" s="1751" t="s">
        <v>646</v>
      </c>
      <c r="B4" s="1753" t="s">
        <v>647</v>
      </c>
      <c r="C4" s="1755" t="s">
        <v>648</v>
      </c>
      <c r="D4" s="1751" t="s">
        <v>649</v>
      </c>
      <c r="E4" s="1753"/>
    </row>
    <row r="5" spans="1:5" ht="13.5" customHeight="1" thickBot="1" x14ac:dyDescent="0.25">
      <c r="A5" s="1752"/>
      <c r="B5" s="1754"/>
      <c r="C5" s="1756"/>
      <c r="D5" s="1752"/>
      <c r="E5" s="1754"/>
    </row>
    <row r="6" spans="1:5" ht="16.5" thickBot="1" x14ac:dyDescent="0.25">
      <c r="A6" s="1405" t="s">
        <v>596</v>
      </c>
      <c r="B6" s="1406" t="s">
        <v>650</v>
      </c>
      <c r="C6" s="1406" t="s">
        <v>651</v>
      </c>
      <c r="D6" s="1407" t="s">
        <v>652</v>
      </c>
      <c r="E6" s="1406"/>
    </row>
    <row r="7" spans="1:5" ht="16.5" thickBot="1" x14ac:dyDescent="0.25">
      <c r="A7" s="1405"/>
      <c r="B7" s="1406"/>
      <c r="C7" s="1408" t="s">
        <v>653</v>
      </c>
      <c r="D7" s="1409" t="s">
        <v>654</v>
      </c>
      <c r="E7" s="1406"/>
    </row>
    <row r="8" spans="1:5" ht="16.5" customHeight="1" thickBot="1" x14ac:dyDescent="0.25">
      <c r="A8" s="1749" t="s">
        <v>655</v>
      </c>
      <c r="B8" s="1750"/>
      <c r="C8" s="1750"/>
      <c r="D8" s="1750"/>
      <c r="E8" s="1750"/>
    </row>
    <row r="9" spans="1:5" ht="32.25" thickBot="1" x14ac:dyDescent="0.25">
      <c r="A9" s="1405" t="s">
        <v>598</v>
      </c>
      <c r="B9" s="1406" t="s">
        <v>656</v>
      </c>
      <c r="C9" s="1406" t="s">
        <v>657</v>
      </c>
      <c r="D9" s="1407" t="s">
        <v>658</v>
      </c>
      <c r="E9" s="1406"/>
    </row>
    <row r="10" spans="1:5" ht="32.25" thickBot="1" x14ac:dyDescent="0.25">
      <c r="A10" s="1405" t="s">
        <v>450</v>
      </c>
      <c r="B10" s="1406" t="s">
        <v>659</v>
      </c>
      <c r="C10" s="1406" t="s">
        <v>657</v>
      </c>
      <c r="D10" s="1407" t="s">
        <v>658</v>
      </c>
      <c r="E10" s="1406"/>
    </row>
    <row r="11" spans="1:5" ht="32.25" thickBot="1" x14ac:dyDescent="0.25">
      <c r="A11" s="1405" t="s">
        <v>502</v>
      </c>
      <c r="B11" s="1406" t="s">
        <v>660</v>
      </c>
      <c r="C11" s="1406" t="s">
        <v>661</v>
      </c>
      <c r="D11" s="1407" t="s">
        <v>662</v>
      </c>
      <c r="E11" s="1406"/>
    </row>
    <row r="12" spans="1:5" ht="32.25" thickBot="1" x14ac:dyDescent="0.25">
      <c r="A12" s="1405" t="s">
        <v>535</v>
      </c>
      <c r="B12" s="1406" t="s">
        <v>663</v>
      </c>
      <c r="C12" s="1406" t="s">
        <v>661</v>
      </c>
      <c r="D12" s="1407" t="s">
        <v>664</v>
      </c>
      <c r="E12" s="1406"/>
    </row>
    <row r="13" spans="1:5" ht="32.25" thickBot="1" x14ac:dyDescent="0.25">
      <c r="A13" s="1405" t="s">
        <v>665</v>
      </c>
      <c r="B13" s="1406" t="s">
        <v>666</v>
      </c>
      <c r="C13" s="1406" t="s">
        <v>657</v>
      </c>
      <c r="D13" s="1407" t="s">
        <v>667</v>
      </c>
      <c r="E13" s="1406"/>
    </row>
    <row r="14" spans="1:5" ht="32.25" thickBot="1" x14ac:dyDescent="0.25">
      <c r="A14" s="1405" t="s">
        <v>668</v>
      </c>
      <c r="B14" s="1406" t="s">
        <v>669</v>
      </c>
      <c r="C14" s="1406" t="s">
        <v>661</v>
      </c>
      <c r="D14" s="1407" t="s">
        <v>670</v>
      </c>
      <c r="E14" s="1406"/>
    </row>
    <row r="15" spans="1:5" ht="16.5" thickBot="1" x14ac:dyDescent="0.25">
      <c r="A15" s="1405" t="s">
        <v>671</v>
      </c>
      <c r="B15" s="1406" t="s">
        <v>672</v>
      </c>
      <c r="C15" s="1406" t="s">
        <v>673</v>
      </c>
      <c r="D15" s="1407" t="s">
        <v>670</v>
      </c>
      <c r="E15" s="1406"/>
    </row>
    <row r="16" spans="1:5" ht="32.25" thickBot="1" x14ac:dyDescent="0.25">
      <c r="A16" s="1402" t="s">
        <v>674</v>
      </c>
      <c r="B16" s="1403" t="s">
        <v>675</v>
      </c>
      <c r="C16" s="1403" t="s">
        <v>661</v>
      </c>
      <c r="D16" s="1404" t="s">
        <v>670</v>
      </c>
      <c r="E16" s="1403"/>
    </row>
    <row r="17" spans="1:5" ht="42.75" customHeight="1" thickBot="1" x14ac:dyDescent="0.25">
      <c r="A17" s="1411" t="s">
        <v>676</v>
      </c>
      <c r="B17" s="1412" t="s">
        <v>677</v>
      </c>
      <c r="C17" s="1412" t="s">
        <v>661</v>
      </c>
      <c r="D17" s="1413" t="s">
        <v>678</v>
      </c>
      <c r="E17" s="1414"/>
    </row>
    <row r="18" spans="1:5" ht="32.25" thickBot="1" x14ac:dyDescent="0.25">
      <c r="A18" s="1405" t="s">
        <v>679</v>
      </c>
      <c r="B18" s="1406" t="s">
        <v>680</v>
      </c>
      <c r="C18" s="1406" t="s">
        <v>657</v>
      </c>
      <c r="D18" s="1407" t="s">
        <v>658</v>
      </c>
      <c r="E18" s="1406"/>
    </row>
    <row r="19" spans="1:5" ht="32.25" thickBot="1" x14ac:dyDescent="0.25">
      <c r="A19" s="1405" t="s">
        <v>681</v>
      </c>
      <c r="B19" s="1406" t="s">
        <v>682</v>
      </c>
      <c r="C19" s="1406" t="s">
        <v>657</v>
      </c>
      <c r="D19" s="1407" t="s">
        <v>683</v>
      </c>
      <c r="E19" s="1406"/>
    </row>
    <row r="20" spans="1:5" ht="16.5" thickBot="1" x14ac:dyDescent="0.25">
      <c r="A20" s="1405"/>
      <c r="B20" s="1406"/>
      <c r="C20" s="1408" t="s">
        <v>653</v>
      </c>
      <c r="D20" s="1409" t="s">
        <v>684</v>
      </c>
      <c r="E20" s="1406"/>
    </row>
    <row r="21" spans="1:5" ht="16.5" thickBot="1" x14ac:dyDescent="0.25">
      <c r="A21" s="1405"/>
      <c r="B21" s="1406"/>
      <c r="C21" s="1410" t="s">
        <v>653</v>
      </c>
      <c r="D21" s="1409" t="s">
        <v>685</v>
      </c>
      <c r="E21" s="1406"/>
    </row>
    <row r="22" spans="1:5" ht="15" x14ac:dyDescent="0.2">
      <c r="A22" s="1399"/>
    </row>
    <row r="23" spans="1:5" ht="15" x14ac:dyDescent="0.2">
      <c r="A23" s="1399" t="s">
        <v>686</v>
      </c>
    </row>
    <row r="24" spans="1:5" ht="15" x14ac:dyDescent="0.2">
      <c r="A24" s="1399" t="s">
        <v>687</v>
      </c>
    </row>
    <row r="25" spans="1:5" ht="15" x14ac:dyDescent="0.2">
      <c r="A25" s="1399"/>
    </row>
    <row r="26" spans="1:5" ht="15" x14ac:dyDescent="0.2">
      <c r="A26" s="1399"/>
    </row>
  </sheetData>
  <mergeCells count="8">
    <mergeCell ref="A1:E1"/>
    <mergeCell ref="A8:E8"/>
    <mergeCell ref="A4:A5"/>
    <mergeCell ref="B4:B5"/>
    <mergeCell ref="C4:C5"/>
    <mergeCell ref="D4:D5"/>
    <mergeCell ref="E4:E5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selection activeCell="J14" sqref="J14"/>
    </sheetView>
  </sheetViews>
  <sheetFormatPr defaultRowHeight="15.75" x14ac:dyDescent="0.25"/>
  <cols>
    <col min="1" max="1" width="6.42578125" style="738" customWidth="1"/>
    <col min="2" max="2" width="67.140625" style="727" customWidth="1"/>
    <col min="3" max="3" width="15.7109375" style="738" customWidth="1"/>
    <col min="4" max="4" width="16.85546875" style="727" customWidth="1"/>
    <col min="5" max="5" width="16.5703125" style="747" customWidth="1"/>
    <col min="6" max="16384" width="9.140625" style="727"/>
  </cols>
  <sheetData>
    <row r="1" spans="1:5" ht="48" thickBot="1" x14ac:dyDescent="0.3">
      <c r="A1" s="724" t="s">
        <v>285</v>
      </c>
      <c r="B1" s="725" t="s">
        <v>286</v>
      </c>
      <c r="C1" s="725" t="s">
        <v>287</v>
      </c>
      <c r="D1" s="725" t="s">
        <v>288</v>
      </c>
      <c r="E1" s="753" t="s">
        <v>289</v>
      </c>
    </row>
    <row r="2" spans="1:5" ht="16.5" thickBot="1" x14ac:dyDescent="0.3">
      <c r="A2" s="736" t="s">
        <v>290</v>
      </c>
      <c r="B2" s="750" t="s">
        <v>589</v>
      </c>
      <c r="C2" s="759"/>
      <c r="D2" s="750"/>
      <c r="E2" s="754"/>
    </row>
    <row r="3" spans="1:5" ht="41.25" customHeight="1" thickBot="1" x14ac:dyDescent="0.3">
      <c r="A3" s="732" t="s">
        <v>291</v>
      </c>
      <c r="B3" s="733" t="s">
        <v>292</v>
      </c>
      <c r="C3" s="732" t="s">
        <v>293</v>
      </c>
      <c r="D3" s="732" t="s">
        <v>294</v>
      </c>
      <c r="E3" s="741">
        <v>200</v>
      </c>
    </row>
    <row r="4" spans="1:5" ht="36.75" customHeight="1" thickBot="1" x14ac:dyDescent="0.3">
      <c r="A4" s="732" t="s">
        <v>295</v>
      </c>
      <c r="B4" s="733" t="s">
        <v>296</v>
      </c>
      <c r="C4" s="732" t="s">
        <v>297</v>
      </c>
      <c r="D4" s="732" t="s">
        <v>294</v>
      </c>
      <c r="E4" s="741">
        <v>200</v>
      </c>
    </row>
    <row r="5" spans="1:5" ht="35.25" customHeight="1" thickBot="1" x14ac:dyDescent="0.3">
      <c r="A5" s="732" t="s">
        <v>298</v>
      </c>
      <c r="B5" s="733" t="s">
        <v>299</v>
      </c>
      <c r="C5" s="732" t="s">
        <v>297</v>
      </c>
      <c r="D5" s="732" t="s">
        <v>294</v>
      </c>
      <c r="E5" s="741">
        <v>200</v>
      </c>
    </row>
    <row r="6" spans="1:5" ht="35.25" customHeight="1" thickBot="1" x14ac:dyDescent="0.3">
      <c r="A6" s="732" t="s">
        <v>300</v>
      </c>
      <c r="B6" s="733" t="s">
        <v>301</v>
      </c>
      <c r="C6" s="732" t="s">
        <v>293</v>
      </c>
      <c r="D6" s="732" t="s">
        <v>302</v>
      </c>
      <c r="E6" s="741">
        <v>600</v>
      </c>
    </row>
    <row r="7" spans="1:5" ht="20.25" customHeight="1" thickBot="1" x14ac:dyDescent="0.3">
      <c r="A7" s="732" t="s">
        <v>303</v>
      </c>
      <c r="B7" s="733" t="s">
        <v>304</v>
      </c>
      <c r="C7" s="732" t="s">
        <v>293</v>
      </c>
      <c r="D7" s="732" t="s">
        <v>305</v>
      </c>
      <c r="E7" s="741">
        <v>400</v>
      </c>
    </row>
    <row r="8" spans="1:5" ht="20.25" customHeight="1" thickBot="1" x14ac:dyDescent="0.3">
      <c r="A8" s="732" t="s">
        <v>306</v>
      </c>
      <c r="B8" s="733" t="s">
        <v>307</v>
      </c>
      <c r="C8" s="732" t="s">
        <v>308</v>
      </c>
      <c r="D8" s="732" t="s">
        <v>305</v>
      </c>
      <c r="E8" s="741">
        <v>200</v>
      </c>
    </row>
    <row r="9" spans="1:5" ht="20.25" customHeight="1" thickBot="1" x14ac:dyDescent="0.3">
      <c r="A9" s="724" t="s">
        <v>309</v>
      </c>
      <c r="B9" s="735" t="s">
        <v>310</v>
      </c>
      <c r="C9" s="725" t="s">
        <v>297</v>
      </c>
      <c r="D9" s="725" t="s">
        <v>305</v>
      </c>
      <c r="E9" s="742">
        <v>200</v>
      </c>
    </row>
    <row r="10" spans="1:5" ht="36" customHeight="1" thickBot="1" x14ac:dyDescent="0.3">
      <c r="A10" s="732" t="s">
        <v>311</v>
      </c>
      <c r="B10" s="733" t="s">
        <v>312</v>
      </c>
      <c r="C10" s="732" t="s">
        <v>293</v>
      </c>
      <c r="D10" s="732" t="s">
        <v>313</v>
      </c>
      <c r="E10" s="741">
        <v>2000</v>
      </c>
    </row>
    <row r="11" spans="1:5" ht="24.75" customHeight="1" thickBot="1" x14ac:dyDescent="0.3">
      <c r="A11" s="732" t="s">
        <v>314</v>
      </c>
      <c r="B11" s="733" t="s">
        <v>315</v>
      </c>
      <c r="C11" s="732" t="s">
        <v>293</v>
      </c>
      <c r="D11" s="732" t="s">
        <v>302</v>
      </c>
      <c r="E11" s="741">
        <v>300</v>
      </c>
    </row>
    <row r="12" spans="1:5" ht="34.5" customHeight="1" thickBot="1" x14ac:dyDescent="0.3">
      <c r="A12" s="732" t="s">
        <v>316</v>
      </c>
      <c r="B12" s="733" t="s">
        <v>317</v>
      </c>
      <c r="C12" s="732" t="s">
        <v>297</v>
      </c>
      <c r="D12" s="732" t="s">
        <v>318</v>
      </c>
      <c r="E12" s="741">
        <v>800</v>
      </c>
    </row>
    <row r="13" spans="1:5" ht="21" customHeight="1" thickBot="1" x14ac:dyDescent="0.3">
      <c r="A13" s="732" t="s">
        <v>319</v>
      </c>
      <c r="B13" s="733" t="s">
        <v>320</v>
      </c>
      <c r="C13" s="732" t="s">
        <v>308</v>
      </c>
      <c r="D13" s="732" t="s">
        <v>321</v>
      </c>
      <c r="E13" s="741">
        <v>200</v>
      </c>
    </row>
    <row r="14" spans="1:5" ht="37.5" customHeight="1" thickBot="1" x14ac:dyDescent="0.3">
      <c r="A14" s="732" t="s">
        <v>322</v>
      </c>
      <c r="B14" s="733" t="s">
        <v>323</v>
      </c>
      <c r="C14" s="732" t="s">
        <v>308</v>
      </c>
      <c r="D14" s="732" t="s">
        <v>321</v>
      </c>
      <c r="E14" s="741">
        <v>200</v>
      </c>
    </row>
    <row r="15" spans="1:5" ht="33.75" customHeight="1" thickBot="1" x14ac:dyDescent="0.3">
      <c r="A15" s="732" t="s">
        <v>324</v>
      </c>
      <c r="B15" s="733" t="s">
        <v>325</v>
      </c>
      <c r="C15" s="732" t="s">
        <v>293</v>
      </c>
      <c r="D15" s="732" t="s">
        <v>321</v>
      </c>
      <c r="E15" s="741">
        <v>400</v>
      </c>
    </row>
    <row r="16" spans="1:5" ht="39" customHeight="1" thickBot="1" x14ac:dyDescent="0.3">
      <c r="A16" s="724" t="s">
        <v>326</v>
      </c>
      <c r="B16" s="739" t="s">
        <v>327</v>
      </c>
      <c r="C16" s="724" t="s">
        <v>308</v>
      </c>
      <c r="D16" s="724" t="s">
        <v>328</v>
      </c>
      <c r="E16" s="743">
        <v>200</v>
      </c>
    </row>
    <row r="17" spans="1:5" ht="16.5" thickBot="1" x14ac:dyDescent="0.3">
      <c r="D17" s="740" t="s">
        <v>16</v>
      </c>
      <c r="E17" s="744">
        <f>SUM(E3:E16)</f>
        <v>6100</v>
      </c>
    </row>
    <row r="19" spans="1:5" ht="16.5" thickBot="1" x14ac:dyDescent="0.3">
      <c r="A19" s="736" t="s">
        <v>596</v>
      </c>
      <c r="B19" s="751" t="s">
        <v>590</v>
      </c>
      <c r="C19" s="760"/>
      <c r="D19" s="751"/>
      <c r="E19" s="755"/>
    </row>
    <row r="20" spans="1:5" x14ac:dyDescent="0.25">
      <c r="A20" s="1757" t="s">
        <v>329</v>
      </c>
      <c r="B20" s="1759" t="s">
        <v>330</v>
      </c>
      <c r="C20" s="1757" t="s">
        <v>297</v>
      </c>
      <c r="D20" s="1757" t="s">
        <v>331</v>
      </c>
      <c r="E20" s="1761">
        <v>9500</v>
      </c>
    </row>
    <row r="21" spans="1:5" ht="16.5" thickBot="1" x14ac:dyDescent="0.3">
      <c r="A21" s="1758"/>
      <c r="B21" s="1760"/>
      <c r="C21" s="1758"/>
      <c r="D21" s="1758"/>
      <c r="E21" s="1762"/>
    </row>
    <row r="22" spans="1:5" ht="16.5" thickBot="1" x14ac:dyDescent="0.3">
      <c r="A22" s="730" t="s">
        <v>332</v>
      </c>
      <c r="B22" s="731" t="s">
        <v>333</v>
      </c>
      <c r="C22" s="728" t="s">
        <v>297</v>
      </c>
      <c r="D22" s="728" t="s">
        <v>334</v>
      </c>
      <c r="E22" s="746">
        <v>200</v>
      </c>
    </row>
    <row r="23" spans="1:5" ht="15" customHeight="1" thickBot="1" x14ac:dyDescent="0.3">
      <c r="A23" s="732" t="s">
        <v>335</v>
      </c>
      <c r="B23" s="734" t="s">
        <v>336</v>
      </c>
      <c r="C23" s="732" t="s">
        <v>297</v>
      </c>
      <c r="D23" s="732" t="s">
        <v>334</v>
      </c>
      <c r="E23" s="741">
        <v>200</v>
      </c>
    </row>
    <row r="24" spans="1:5" ht="16.5" thickBot="1" x14ac:dyDescent="0.3">
      <c r="A24" s="732" t="s">
        <v>337</v>
      </c>
      <c r="B24" s="734" t="s">
        <v>338</v>
      </c>
      <c r="C24" s="732" t="s">
        <v>308</v>
      </c>
      <c r="D24" s="732" t="s">
        <v>294</v>
      </c>
      <c r="E24" s="741">
        <v>200</v>
      </c>
    </row>
    <row r="25" spans="1:5" ht="16.5" thickBot="1" x14ac:dyDescent="0.3">
      <c r="A25" s="724" t="s">
        <v>339</v>
      </c>
      <c r="B25" s="745" t="s">
        <v>340</v>
      </c>
      <c r="C25" s="725" t="s">
        <v>308</v>
      </c>
      <c r="D25" s="725" t="s">
        <v>294</v>
      </c>
      <c r="E25" s="742">
        <v>200</v>
      </c>
    </row>
    <row r="26" spans="1:5" ht="16.5" thickBot="1" x14ac:dyDescent="0.3">
      <c r="A26" s="730" t="s">
        <v>341</v>
      </c>
      <c r="B26" s="731" t="s">
        <v>342</v>
      </c>
      <c r="C26" s="728" t="s">
        <v>297</v>
      </c>
      <c r="D26" s="728" t="s">
        <v>302</v>
      </c>
      <c r="E26" s="746">
        <v>200</v>
      </c>
    </row>
    <row r="27" spans="1:5" ht="16.5" thickBot="1" x14ac:dyDescent="0.3">
      <c r="A27" s="730" t="s">
        <v>343</v>
      </c>
      <c r="B27" s="731" t="s">
        <v>344</v>
      </c>
      <c r="C27" s="728" t="s">
        <v>297</v>
      </c>
      <c r="D27" s="728" t="s">
        <v>302</v>
      </c>
      <c r="E27" s="746">
        <v>200</v>
      </c>
    </row>
    <row r="28" spans="1:5" ht="16.5" thickBot="1" x14ac:dyDescent="0.3">
      <c r="A28" s="730" t="s">
        <v>345</v>
      </c>
      <c r="B28" s="731" t="s">
        <v>346</v>
      </c>
      <c r="C28" s="728" t="s">
        <v>297</v>
      </c>
      <c r="D28" s="728" t="s">
        <v>302</v>
      </c>
      <c r="E28" s="746">
        <v>200</v>
      </c>
    </row>
    <row r="29" spans="1:5" ht="16.5" thickBot="1" x14ac:dyDescent="0.3">
      <c r="A29" s="730" t="s">
        <v>347</v>
      </c>
      <c r="B29" s="731" t="s">
        <v>348</v>
      </c>
      <c r="C29" s="728" t="s">
        <v>308</v>
      </c>
      <c r="D29" s="728" t="s">
        <v>302</v>
      </c>
      <c r="E29" s="746">
        <v>200</v>
      </c>
    </row>
    <row r="30" spans="1:5" ht="16.5" thickBot="1" x14ac:dyDescent="0.3">
      <c r="A30" s="732" t="s">
        <v>349</v>
      </c>
      <c r="B30" s="734" t="s">
        <v>350</v>
      </c>
      <c r="C30" s="732" t="s">
        <v>308</v>
      </c>
      <c r="D30" s="732" t="s">
        <v>302</v>
      </c>
      <c r="E30" s="741">
        <v>200</v>
      </c>
    </row>
    <row r="31" spans="1:5" ht="16.5" thickBot="1" x14ac:dyDescent="0.3">
      <c r="A31" s="732" t="s">
        <v>351</v>
      </c>
      <c r="B31" s="734" t="s">
        <v>352</v>
      </c>
      <c r="C31" s="732" t="s">
        <v>297</v>
      </c>
      <c r="D31" s="732" t="s">
        <v>305</v>
      </c>
      <c r="E31" s="741">
        <v>200</v>
      </c>
    </row>
    <row r="32" spans="1:5" ht="16.5" thickBot="1" x14ac:dyDescent="0.3">
      <c r="A32" s="732" t="s">
        <v>353</v>
      </c>
      <c r="B32" s="734" t="s">
        <v>354</v>
      </c>
      <c r="C32" s="732" t="s">
        <v>308</v>
      </c>
      <c r="D32" s="732" t="s">
        <v>305</v>
      </c>
      <c r="E32" s="741">
        <v>200</v>
      </c>
    </row>
    <row r="33" spans="1:5" x14ac:dyDescent="0.25">
      <c r="A33" s="1757" t="s">
        <v>355</v>
      </c>
      <c r="B33" s="1759" t="s">
        <v>356</v>
      </c>
      <c r="C33" s="1757" t="s">
        <v>308</v>
      </c>
      <c r="D33" s="1757" t="s">
        <v>305</v>
      </c>
      <c r="E33" s="1761">
        <v>200</v>
      </c>
    </row>
    <row r="34" spans="1:5" ht="16.5" thickBot="1" x14ac:dyDescent="0.3">
      <c r="A34" s="1758"/>
      <c r="B34" s="1760"/>
      <c r="C34" s="1758"/>
      <c r="D34" s="1758"/>
      <c r="E34" s="1762"/>
    </row>
    <row r="35" spans="1:5" ht="16.5" thickBot="1" x14ac:dyDescent="0.3">
      <c r="A35" s="730" t="s">
        <v>357</v>
      </c>
      <c r="B35" s="731" t="s">
        <v>358</v>
      </c>
      <c r="C35" s="728" t="s">
        <v>297</v>
      </c>
      <c r="D35" s="728" t="s">
        <v>305</v>
      </c>
      <c r="E35" s="746">
        <v>400</v>
      </c>
    </row>
    <row r="36" spans="1:5" ht="32.25" thickBot="1" x14ac:dyDescent="0.3">
      <c r="A36" s="730" t="s">
        <v>359</v>
      </c>
      <c r="B36" s="731" t="s">
        <v>360</v>
      </c>
      <c r="C36" s="728" t="s">
        <v>297</v>
      </c>
      <c r="D36" s="728" t="s">
        <v>361</v>
      </c>
      <c r="E36" s="746">
        <v>600</v>
      </c>
    </row>
    <row r="37" spans="1:5" x14ac:dyDescent="0.25">
      <c r="A37" s="1757" t="s">
        <v>362</v>
      </c>
      <c r="B37" s="1759" t="s">
        <v>363</v>
      </c>
      <c r="C37" s="1757" t="s">
        <v>297</v>
      </c>
      <c r="D37" s="1757" t="s">
        <v>361</v>
      </c>
      <c r="E37" s="1761">
        <v>300</v>
      </c>
    </row>
    <row r="38" spans="1:5" ht="16.5" thickBot="1" x14ac:dyDescent="0.3">
      <c r="A38" s="1758"/>
      <c r="B38" s="1760"/>
      <c r="C38" s="1758"/>
      <c r="D38" s="1758"/>
      <c r="E38" s="1762"/>
    </row>
    <row r="39" spans="1:5" x14ac:dyDescent="0.25">
      <c r="A39" s="1757" t="s">
        <v>364</v>
      </c>
      <c r="B39" s="1759" t="s">
        <v>365</v>
      </c>
      <c r="C39" s="1757" t="s">
        <v>297</v>
      </c>
      <c r="D39" s="1757" t="s">
        <v>361</v>
      </c>
      <c r="E39" s="1761">
        <v>200</v>
      </c>
    </row>
    <row r="40" spans="1:5" ht="16.5" thickBot="1" x14ac:dyDescent="0.3">
      <c r="A40" s="1758"/>
      <c r="B40" s="1760"/>
      <c r="C40" s="1758"/>
      <c r="D40" s="1758"/>
      <c r="E40" s="1762"/>
    </row>
    <row r="41" spans="1:5" x14ac:dyDescent="0.25">
      <c r="A41" s="1757" t="s">
        <v>366</v>
      </c>
      <c r="B41" s="1759" t="s">
        <v>367</v>
      </c>
      <c r="C41" s="1757" t="s">
        <v>297</v>
      </c>
      <c r="D41" s="1757" t="s">
        <v>361</v>
      </c>
      <c r="E41" s="1761">
        <v>200</v>
      </c>
    </row>
    <row r="42" spans="1:5" ht="16.5" thickBot="1" x14ac:dyDescent="0.3">
      <c r="A42" s="1758"/>
      <c r="B42" s="1760"/>
      <c r="C42" s="1758"/>
      <c r="D42" s="1758"/>
      <c r="E42" s="1762"/>
    </row>
    <row r="43" spans="1:5" x14ac:dyDescent="0.25">
      <c r="A43" s="1757" t="s">
        <v>368</v>
      </c>
      <c r="B43" s="1759" t="s">
        <v>369</v>
      </c>
      <c r="C43" s="1757" t="s">
        <v>297</v>
      </c>
      <c r="D43" s="1757" t="s">
        <v>321</v>
      </c>
      <c r="E43" s="1761">
        <v>200</v>
      </c>
    </row>
    <row r="44" spans="1:5" ht="16.5" thickBot="1" x14ac:dyDescent="0.3">
      <c r="A44" s="1758"/>
      <c r="B44" s="1760"/>
      <c r="C44" s="1758"/>
      <c r="D44" s="1758"/>
      <c r="E44" s="1762"/>
    </row>
    <row r="45" spans="1:5" x14ac:dyDescent="0.25">
      <c r="A45" s="1757" t="s">
        <v>370</v>
      </c>
      <c r="B45" s="1759" t="s">
        <v>371</v>
      </c>
      <c r="C45" s="1757" t="s">
        <v>308</v>
      </c>
      <c r="D45" s="1757" t="s">
        <v>321</v>
      </c>
      <c r="E45" s="1761">
        <v>200</v>
      </c>
    </row>
    <row r="46" spans="1:5" ht="16.5" thickBot="1" x14ac:dyDescent="0.3">
      <c r="A46" s="1758"/>
      <c r="B46" s="1760"/>
      <c r="C46" s="1758"/>
      <c r="D46" s="1758"/>
      <c r="E46" s="1762"/>
    </row>
    <row r="47" spans="1:5" ht="16.5" thickBot="1" x14ac:dyDescent="0.3">
      <c r="A47" s="732" t="s">
        <v>372</v>
      </c>
      <c r="B47" s="734" t="s">
        <v>373</v>
      </c>
      <c r="C47" s="732" t="s">
        <v>297</v>
      </c>
      <c r="D47" s="732" t="s">
        <v>328</v>
      </c>
      <c r="E47" s="741">
        <v>200</v>
      </c>
    </row>
    <row r="48" spans="1:5" ht="16.5" thickBot="1" x14ac:dyDescent="0.3">
      <c r="A48" s="724" t="s">
        <v>374</v>
      </c>
      <c r="B48" s="745" t="s">
        <v>375</v>
      </c>
      <c r="C48" s="725" t="s">
        <v>293</v>
      </c>
      <c r="D48" s="725" t="s">
        <v>376</v>
      </c>
      <c r="E48" s="742">
        <v>300</v>
      </c>
    </row>
    <row r="49" spans="1:5" x14ac:dyDescent="0.25">
      <c r="A49" s="1757" t="s">
        <v>377</v>
      </c>
      <c r="B49" s="1759" t="s">
        <v>378</v>
      </c>
      <c r="C49" s="1757" t="s">
        <v>297</v>
      </c>
      <c r="D49" s="1757" t="s">
        <v>328</v>
      </c>
      <c r="E49" s="1761">
        <v>200</v>
      </c>
    </row>
    <row r="50" spans="1:5" ht="16.5" thickBot="1" x14ac:dyDescent="0.3">
      <c r="A50" s="1758"/>
      <c r="B50" s="1760"/>
      <c r="C50" s="1758"/>
      <c r="D50" s="1758"/>
      <c r="E50" s="1762"/>
    </row>
    <row r="51" spans="1:5" ht="16.5" thickBot="1" x14ac:dyDescent="0.3">
      <c r="D51" s="740" t="s">
        <v>16</v>
      </c>
      <c r="E51" s="744">
        <f>SUM(E20:E50)</f>
        <v>14700</v>
      </c>
    </row>
    <row r="53" spans="1:5" ht="16.5" thickBot="1" x14ac:dyDescent="0.3">
      <c r="A53" s="736" t="s">
        <v>597</v>
      </c>
      <c r="B53" s="752" t="s">
        <v>591</v>
      </c>
      <c r="C53" s="761"/>
      <c r="D53" s="752"/>
      <c r="E53" s="756"/>
    </row>
    <row r="54" spans="1:5" ht="16.5" thickBot="1" x14ac:dyDescent="0.3">
      <c r="A54" s="724" t="s">
        <v>379</v>
      </c>
      <c r="B54" s="735" t="s">
        <v>380</v>
      </c>
      <c r="C54" s="725" t="s">
        <v>297</v>
      </c>
      <c r="D54" s="725" t="s">
        <v>334</v>
      </c>
      <c r="E54" s="742">
        <v>500</v>
      </c>
    </row>
    <row r="55" spans="1:5" x14ac:dyDescent="0.25">
      <c r="A55" s="732" t="s">
        <v>381</v>
      </c>
      <c r="B55" s="733" t="s">
        <v>382</v>
      </c>
      <c r="C55" s="732" t="s">
        <v>297</v>
      </c>
      <c r="D55" s="732" t="s">
        <v>294</v>
      </c>
      <c r="E55" s="741">
        <v>500</v>
      </c>
    </row>
    <row r="56" spans="1:5" ht="16.5" thickBot="1" x14ac:dyDescent="0.3">
      <c r="A56" s="730" t="s">
        <v>383</v>
      </c>
      <c r="B56" s="729" t="s">
        <v>384</v>
      </c>
      <c r="C56" s="728" t="s">
        <v>297</v>
      </c>
      <c r="D56" s="728" t="s">
        <v>302</v>
      </c>
      <c r="E56" s="746">
        <v>200</v>
      </c>
    </row>
    <row r="57" spans="1:5" ht="32.25" thickBot="1" x14ac:dyDescent="0.3">
      <c r="A57" s="730" t="s">
        <v>385</v>
      </c>
      <c r="B57" s="729" t="s">
        <v>386</v>
      </c>
      <c r="C57" s="728" t="s">
        <v>297</v>
      </c>
      <c r="D57" s="728" t="s">
        <v>302</v>
      </c>
      <c r="E57" s="746">
        <v>500</v>
      </c>
    </row>
    <row r="58" spans="1:5" ht="16.5" thickBot="1" x14ac:dyDescent="0.3">
      <c r="A58" s="732" t="s">
        <v>387</v>
      </c>
      <c r="B58" s="733" t="s">
        <v>388</v>
      </c>
      <c r="C58" s="732" t="s">
        <v>293</v>
      </c>
      <c r="D58" s="732" t="s">
        <v>361</v>
      </c>
      <c r="E58" s="741">
        <v>1000</v>
      </c>
    </row>
    <row r="59" spans="1:5" ht="16.5" thickBot="1" x14ac:dyDescent="0.3">
      <c r="A59" s="732" t="s">
        <v>389</v>
      </c>
      <c r="B59" s="733" t="s">
        <v>390</v>
      </c>
      <c r="C59" s="732" t="s">
        <v>297</v>
      </c>
      <c r="D59" s="732" t="s">
        <v>361</v>
      </c>
      <c r="E59" s="741">
        <v>5000</v>
      </c>
    </row>
    <row r="60" spans="1:5" ht="32.25" thickBot="1" x14ac:dyDescent="0.3">
      <c r="A60" s="724" t="s">
        <v>391</v>
      </c>
      <c r="B60" s="735" t="s">
        <v>392</v>
      </c>
      <c r="C60" s="725" t="s">
        <v>297</v>
      </c>
      <c r="D60" s="725" t="s">
        <v>393</v>
      </c>
      <c r="E60" s="742">
        <v>500</v>
      </c>
    </row>
    <row r="61" spans="1:5" ht="16.5" thickBot="1" x14ac:dyDescent="0.3">
      <c r="A61" s="730" t="s">
        <v>394</v>
      </c>
      <c r="B61" s="729" t="s">
        <v>395</v>
      </c>
      <c r="C61" s="728" t="s">
        <v>297</v>
      </c>
      <c r="D61" s="728" t="s">
        <v>396</v>
      </c>
      <c r="E61" s="746">
        <v>300</v>
      </c>
    </row>
    <row r="62" spans="1:5" ht="16.5" thickBot="1" x14ac:dyDescent="0.3">
      <c r="A62" s="730" t="s">
        <v>397</v>
      </c>
      <c r="B62" s="729" t="s">
        <v>398</v>
      </c>
      <c r="C62" s="728" t="s">
        <v>297</v>
      </c>
      <c r="D62" s="728" t="s">
        <v>399</v>
      </c>
      <c r="E62" s="746">
        <v>8000</v>
      </c>
    </row>
    <row r="63" spans="1:5" ht="16.5" thickBot="1" x14ac:dyDescent="0.3">
      <c r="A63" s="730" t="s">
        <v>400</v>
      </c>
      <c r="B63" s="729" t="s">
        <v>401</v>
      </c>
      <c r="C63" s="728" t="s">
        <v>293</v>
      </c>
      <c r="D63" s="728" t="s">
        <v>321</v>
      </c>
      <c r="E63" s="746">
        <v>10000</v>
      </c>
    </row>
    <row r="64" spans="1:5" ht="16.5" thickBot="1" x14ac:dyDescent="0.3">
      <c r="A64" s="724" t="s">
        <v>402</v>
      </c>
      <c r="B64" s="739" t="s">
        <v>403</v>
      </c>
      <c r="C64" s="724" t="s">
        <v>297</v>
      </c>
      <c r="D64" s="724" t="s">
        <v>404</v>
      </c>
      <c r="E64" s="743">
        <v>1000</v>
      </c>
    </row>
    <row r="65" spans="1:5" ht="16.5" thickBot="1" x14ac:dyDescent="0.3">
      <c r="D65" s="740" t="s">
        <v>16</v>
      </c>
      <c r="E65" s="744">
        <f>SUM(E54:E64)</f>
        <v>27500</v>
      </c>
    </row>
    <row r="67" spans="1:5" ht="16.5" thickBot="1" x14ac:dyDescent="0.3">
      <c r="A67" s="736" t="s">
        <v>598</v>
      </c>
      <c r="B67" s="737" t="s">
        <v>592</v>
      </c>
      <c r="C67" s="736"/>
      <c r="D67" s="737"/>
      <c r="E67" s="757"/>
    </row>
    <row r="68" spans="1:5" x14ac:dyDescent="0.25">
      <c r="A68" s="732" t="s">
        <v>405</v>
      </c>
      <c r="B68" s="733" t="s">
        <v>406</v>
      </c>
      <c r="C68" s="732" t="s">
        <v>308</v>
      </c>
      <c r="D68" s="732" t="s">
        <v>331</v>
      </c>
      <c r="E68" s="741">
        <v>5400</v>
      </c>
    </row>
    <row r="69" spans="1:5" ht="16.5" thickBot="1" x14ac:dyDescent="0.3">
      <c r="A69" s="730" t="s">
        <v>407</v>
      </c>
      <c r="B69" s="729" t="s">
        <v>408</v>
      </c>
      <c r="C69" s="728" t="s">
        <v>308</v>
      </c>
      <c r="D69" s="728" t="s">
        <v>331</v>
      </c>
      <c r="E69" s="746">
        <v>5000</v>
      </c>
    </row>
    <row r="70" spans="1:5" ht="16.5" thickBot="1" x14ac:dyDescent="0.3">
      <c r="A70" s="732" t="s">
        <v>409</v>
      </c>
      <c r="B70" s="733" t="s">
        <v>410</v>
      </c>
      <c r="C70" s="732" t="s">
        <v>308</v>
      </c>
      <c r="D70" s="732" t="s">
        <v>334</v>
      </c>
      <c r="E70" s="741">
        <v>200</v>
      </c>
    </row>
    <row r="71" spans="1:5" x14ac:dyDescent="0.25">
      <c r="A71" s="732" t="s">
        <v>411</v>
      </c>
      <c r="B71" s="733" t="s">
        <v>412</v>
      </c>
      <c r="C71" s="732" t="s">
        <v>308</v>
      </c>
      <c r="D71" s="732" t="s">
        <v>294</v>
      </c>
      <c r="E71" s="741">
        <v>200</v>
      </c>
    </row>
    <row r="72" spans="1:5" ht="16.5" thickBot="1" x14ac:dyDescent="0.3">
      <c r="A72" s="730" t="s">
        <v>413</v>
      </c>
      <c r="B72" s="729" t="s">
        <v>414</v>
      </c>
      <c r="C72" s="728" t="s">
        <v>308</v>
      </c>
      <c r="D72" s="728" t="s">
        <v>294</v>
      </c>
      <c r="E72" s="746">
        <v>200</v>
      </c>
    </row>
    <row r="73" spans="1:5" ht="16.5" thickBot="1" x14ac:dyDescent="0.3">
      <c r="A73" s="732" t="s">
        <v>415</v>
      </c>
      <c r="B73" s="733" t="s">
        <v>416</v>
      </c>
      <c r="C73" s="732" t="s">
        <v>308</v>
      </c>
      <c r="D73" s="732" t="s">
        <v>417</v>
      </c>
      <c r="E73" s="741">
        <v>400</v>
      </c>
    </row>
    <row r="74" spans="1:5" ht="16.5" thickBot="1" x14ac:dyDescent="0.3">
      <c r="A74" s="724" t="s">
        <v>418</v>
      </c>
      <c r="B74" s="735" t="s">
        <v>419</v>
      </c>
      <c r="C74" s="725" t="s">
        <v>308</v>
      </c>
      <c r="D74" s="725" t="s">
        <v>302</v>
      </c>
      <c r="E74" s="742">
        <v>200</v>
      </c>
    </row>
    <row r="75" spans="1:5" ht="16.5" thickBot="1" x14ac:dyDescent="0.3">
      <c r="A75" s="732" t="s">
        <v>420</v>
      </c>
      <c r="B75" s="733" t="s">
        <v>421</v>
      </c>
      <c r="C75" s="732" t="s">
        <v>308</v>
      </c>
      <c r="D75" s="732" t="s">
        <v>422</v>
      </c>
      <c r="E75" s="741">
        <v>200</v>
      </c>
    </row>
    <row r="76" spans="1:5" x14ac:dyDescent="0.25">
      <c r="A76" s="1757" t="s">
        <v>423</v>
      </c>
      <c r="B76" s="1763" t="s">
        <v>424</v>
      </c>
      <c r="C76" s="1757" t="s">
        <v>308</v>
      </c>
      <c r="D76" s="1757" t="s">
        <v>305</v>
      </c>
      <c r="E76" s="1761">
        <v>400</v>
      </c>
    </row>
    <row r="77" spans="1:5" ht="16.5" thickBot="1" x14ac:dyDescent="0.3">
      <c r="A77" s="1758"/>
      <c r="B77" s="1764"/>
      <c r="C77" s="1758"/>
      <c r="D77" s="1758"/>
      <c r="E77" s="1762"/>
    </row>
    <row r="78" spans="1:5" x14ac:dyDescent="0.25">
      <c r="A78" s="732" t="s">
        <v>425</v>
      </c>
      <c r="B78" s="733" t="s">
        <v>426</v>
      </c>
      <c r="C78" s="732" t="s">
        <v>308</v>
      </c>
      <c r="D78" s="732" t="s">
        <v>305</v>
      </c>
      <c r="E78" s="741">
        <v>300</v>
      </c>
    </row>
    <row r="79" spans="1:5" ht="16.5" thickBot="1" x14ac:dyDescent="0.3">
      <c r="A79" s="730" t="s">
        <v>427</v>
      </c>
      <c r="B79" s="729" t="s">
        <v>428</v>
      </c>
      <c r="C79" s="728" t="s">
        <v>429</v>
      </c>
      <c r="D79" s="728" t="s">
        <v>305</v>
      </c>
      <c r="E79" s="746">
        <v>200</v>
      </c>
    </row>
    <row r="80" spans="1:5" ht="16.5" thickBot="1" x14ac:dyDescent="0.3">
      <c r="A80" s="730" t="s">
        <v>430</v>
      </c>
      <c r="B80" s="729" t="s">
        <v>431</v>
      </c>
      <c r="C80" s="728" t="s">
        <v>308</v>
      </c>
      <c r="D80" s="728" t="s">
        <v>432</v>
      </c>
      <c r="E80" s="746">
        <v>200</v>
      </c>
    </row>
    <row r="81" spans="1:5" ht="16.5" thickBot="1" x14ac:dyDescent="0.3">
      <c r="A81" s="730" t="s">
        <v>433</v>
      </c>
      <c r="B81" s="729" t="s">
        <v>434</v>
      </c>
      <c r="C81" s="728" t="s">
        <v>308</v>
      </c>
      <c r="D81" s="728" t="s">
        <v>361</v>
      </c>
      <c r="E81" s="746">
        <v>200</v>
      </c>
    </row>
    <row r="82" spans="1:5" ht="32.25" thickBot="1" x14ac:dyDescent="0.3">
      <c r="A82" s="730" t="s">
        <v>435</v>
      </c>
      <c r="B82" s="729" t="s">
        <v>436</v>
      </c>
      <c r="C82" s="728" t="s">
        <v>308</v>
      </c>
      <c r="D82" s="728" t="s">
        <v>361</v>
      </c>
      <c r="E82" s="746">
        <v>200</v>
      </c>
    </row>
    <row r="83" spans="1:5" ht="16.5" thickBot="1" x14ac:dyDescent="0.3">
      <c r="A83" s="730" t="s">
        <v>437</v>
      </c>
      <c r="B83" s="729" t="s">
        <v>438</v>
      </c>
      <c r="C83" s="728" t="s">
        <v>308</v>
      </c>
      <c r="D83" s="728" t="s">
        <v>439</v>
      </c>
      <c r="E83" s="746">
        <v>200</v>
      </c>
    </row>
    <row r="84" spans="1:5" ht="16.5" thickBot="1" x14ac:dyDescent="0.3">
      <c r="A84" s="730" t="s">
        <v>440</v>
      </c>
      <c r="B84" s="723" t="s">
        <v>441</v>
      </c>
      <c r="C84" s="728" t="s">
        <v>308</v>
      </c>
      <c r="D84" s="728" t="s">
        <v>399</v>
      </c>
      <c r="E84" s="746">
        <v>200</v>
      </c>
    </row>
    <row r="85" spans="1:5" ht="16.5" thickBot="1" x14ac:dyDescent="0.3">
      <c r="A85" s="730" t="s">
        <v>442</v>
      </c>
      <c r="B85" s="723" t="s">
        <v>443</v>
      </c>
      <c r="C85" s="728" t="s">
        <v>308</v>
      </c>
      <c r="D85" s="728" t="s">
        <v>399</v>
      </c>
      <c r="E85" s="746">
        <v>300</v>
      </c>
    </row>
    <row r="86" spans="1:5" ht="32.25" thickBot="1" x14ac:dyDescent="0.3">
      <c r="A86" s="730" t="s">
        <v>444</v>
      </c>
      <c r="B86" s="723" t="s">
        <v>445</v>
      </c>
      <c r="C86" s="728" t="s">
        <v>429</v>
      </c>
      <c r="D86" s="728" t="s">
        <v>399</v>
      </c>
      <c r="E86" s="746">
        <v>300</v>
      </c>
    </row>
    <row r="87" spans="1:5" ht="32.25" thickBot="1" x14ac:dyDescent="0.3">
      <c r="A87" s="730" t="s">
        <v>446</v>
      </c>
      <c r="B87" s="723" t="s">
        <v>447</v>
      </c>
      <c r="C87" s="728" t="s">
        <v>308</v>
      </c>
      <c r="D87" s="728" t="s">
        <v>399</v>
      </c>
      <c r="E87" s="746">
        <v>200</v>
      </c>
    </row>
    <row r="88" spans="1:5" ht="16.5" thickBot="1" x14ac:dyDescent="0.3">
      <c r="A88" s="730" t="s">
        <v>448</v>
      </c>
      <c r="B88" s="723" t="s">
        <v>449</v>
      </c>
      <c r="C88" s="728" t="s">
        <v>308</v>
      </c>
      <c r="D88" s="728" t="s">
        <v>321</v>
      </c>
      <c r="E88" s="746">
        <v>200</v>
      </c>
    </row>
    <row r="89" spans="1:5" ht="16.5" thickBot="1" x14ac:dyDescent="0.3">
      <c r="D89" s="740" t="s">
        <v>16</v>
      </c>
      <c r="E89" s="744">
        <f>SUM(E68:E88)</f>
        <v>14700</v>
      </c>
    </row>
    <row r="90" spans="1:5" x14ac:dyDescent="0.25">
      <c r="E90" s="748"/>
    </row>
    <row r="91" spans="1:5" ht="16.5" thickBot="1" x14ac:dyDescent="0.3">
      <c r="A91" s="736" t="s">
        <v>450</v>
      </c>
      <c r="B91" s="762" t="s">
        <v>593</v>
      </c>
    </row>
    <row r="92" spans="1:5" ht="16.5" thickBot="1" x14ac:dyDescent="0.3">
      <c r="A92" s="724" t="s">
        <v>451</v>
      </c>
      <c r="B92" s="735" t="s">
        <v>452</v>
      </c>
      <c r="C92" s="725" t="s">
        <v>297</v>
      </c>
      <c r="D92" s="725" t="s">
        <v>294</v>
      </c>
      <c r="E92" s="742">
        <v>200</v>
      </c>
    </row>
    <row r="93" spans="1:5" ht="16.5" thickBot="1" x14ac:dyDescent="0.3">
      <c r="A93" s="730" t="s">
        <v>453</v>
      </c>
      <c r="B93" s="729" t="s">
        <v>454</v>
      </c>
      <c r="C93" s="728" t="s">
        <v>297</v>
      </c>
      <c r="D93" s="728" t="s">
        <v>294</v>
      </c>
      <c r="E93" s="746">
        <v>200</v>
      </c>
    </row>
    <row r="94" spans="1:5" ht="16.5" thickBot="1" x14ac:dyDescent="0.3">
      <c r="A94" s="730" t="s">
        <v>455</v>
      </c>
      <c r="B94" s="729" t="s">
        <v>456</v>
      </c>
      <c r="C94" s="728" t="s">
        <v>297</v>
      </c>
      <c r="D94" s="728" t="s">
        <v>294</v>
      </c>
      <c r="E94" s="746">
        <v>300</v>
      </c>
    </row>
    <row r="95" spans="1:5" ht="16.5" thickBot="1" x14ac:dyDescent="0.3">
      <c r="A95" s="730" t="s">
        <v>457</v>
      </c>
      <c r="B95" s="729" t="s">
        <v>458</v>
      </c>
      <c r="C95" s="728" t="s">
        <v>429</v>
      </c>
      <c r="D95" s="728" t="s">
        <v>294</v>
      </c>
      <c r="E95" s="746">
        <v>200</v>
      </c>
    </row>
    <row r="96" spans="1:5" ht="16.5" thickBot="1" x14ac:dyDescent="0.3">
      <c r="A96" s="730" t="s">
        <v>459</v>
      </c>
      <c r="B96" s="729" t="s">
        <v>460</v>
      </c>
      <c r="C96" s="728" t="s">
        <v>297</v>
      </c>
      <c r="D96" s="728" t="s">
        <v>302</v>
      </c>
      <c r="E96" s="746">
        <v>200</v>
      </c>
    </row>
    <row r="97" spans="1:5" ht="16.5" thickBot="1" x14ac:dyDescent="0.3">
      <c r="A97" s="730" t="s">
        <v>461</v>
      </c>
      <c r="B97" s="729" t="s">
        <v>462</v>
      </c>
      <c r="C97" s="728" t="s">
        <v>429</v>
      </c>
      <c r="D97" s="728" t="s">
        <v>294</v>
      </c>
      <c r="E97" s="746">
        <v>200</v>
      </c>
    </row>
    <row r="98" spans="1:5" ht="16.5" thickBot="1" x14ac:dyDescent="0.3">
      <c r="A98" s="730" t="s">
        <v>463</v>
      </c>
      <c r="B98" s="729" t="s">
        <v>464</v>
      </c>
      <c r="C98" s="728" t="s">
        <v>297</v>
      </c>
      <c r="D98" s="728" t="s">
        <v>302</v>
      </c>
      <c r="E98" s="746">
        <v>200</v>
      </c>
    </row>
    <row r="99" spans="1:5" ht="32.25" thickBot="1" x14ac:dyDescent="0.3">
      <c r="A99" s="730" t="s">
        <v>465</v>
      </c>
      <c r="B99" s="729" t="s">
        <v>466</v>
      </c>
      <c r="C99" s="728" t="s">
        <v>297</v>
      </c>
      <c r="D99" s="728" t="s">
        <v>302</v>
      </c>
      <c r="E99" s="746">
        <v>400</v>
      </c>
    </row>
    <row r="100" spans="1:5" ht="16.5" thickBot="1" x14ac:dyDescent="0.3">
      <c r="A100" s="730" t="s">
        <v>467</v>
      </c>
      <c r="B100" s="729" t="s">
        <v>468</v>
      </c>
      <c r="C100" s="728" t="s">
        <v>429</v>
      </c>
      <c r="D100" s="728" t="s">
        <v>302</v>
      </c>
      <c r="E100" s="746">
        <v>200</v>
      </c>
    </row>
    <row r="101" spans="1:5" ht="16.5" thickBot="1" x14ac:dyDescent="0.3">
      <c r="A101" s="732" t="s">
        <v>469</v>
      </c>
      <c r="B101" s="733" t="s">
        <v>470</v>
      </c>
      <c r="C101" s="732" t="s">
        <v>297</v>
      </c>
      <c r="D101" s="732" t="s">
        <v>302</v>
      </c>
      <c r="E101" s="741">
        <v>400</v>
      </c>
    </row>
    <row r="102" spans="1:5" ht="16.5" thickBot="1" x14ac:dyDescent="0.3">
      <c r="A102" s="732" t="s">
        <v>471</v>
      </c>
      <c r="B102" s="733" t="s">
        <v>472</v>
      </c>
      <c r="C102" s="732" t="s">
        <v>297</v>
      </c>
      <c r="D102" s="732" t="s">
        <v>302</v>
      </c>
      <c r="E102" s="741">
        <v>600</v>
      </c>
    </row>
    <row r="103" spans="1:5" x14ac:dyDescent="0.25">
      <c r="A103" s="732" t="s">
        <v>473</v>
      </c>
      <c r="B103" s="733" t="s">
        <v>474</v>
      </c>
      <c r="C103" s="732" t="s">
        <v>297</v>
      </c>
      <c r="D103" s="732" t="s">
        <v>305</v>
      </c>
      <c r="E103" s="741">
        <v>200</v>
      </c>
    </row>
    <row r="104" spans="1:5" ht="16.5" thickBot="1" x14ac:dyDescent="0.3">
      <c r="A104" s="730" t="s">
        <v>475</v>
      </c>
      <c r="B104" s="729" t="s">
        <v>476</v>
      </c>
      <c r="C104" s="728" t="s">
        <v>297</v>
      </c>
      <c r="D104" s="728" t="s">
        <v>305</v>
      </c>
      <c r="E104" s="746">
        <v>400</v>
      </c>
    </row>
    <row r="105" spans="1:5" ht="16.5" thickBot="1" x14ac:dyDescent="0.3">
      <c r="A105" s="732" t="s">
        <v>477</v>
      </c>
      <c r="B105" s="733" t="s">
        <v>478</v>
      </c>
      <c r="C105" s="732" t="s">
        <v>429</v>
      </c>
      <c r="D105" s="732" t="s">
        <v>305</v>
      </c>
      <c r="E105" s="741">
        <v>300</v>
      </c>
    </row>
    <row r="106" spans="1:5" ht="16.5" thickBot="1" x14ac:dyDescent="0.3">
      <c r="A106" s="732" t="s">
        <v>479</v>
      </c>
      <c r="B106" s="733" t="s">
        <v>480</v>
      </c>
      <c r="C106" s="732" t="s">
        <v>429</v>
      </c>
      <c r="D106" s="732" t="s">
        <v>481</v>
      </c>
      <c r="E106" s="741">
        <v>300</v>
      </c>
    </row>
    <row r="107" spans="1:5" ht="16.5" thickBot="1" x14ac:dyDescent="0.3">
      <c r="A107" s="724" t="s">
        <v>482</v>
      </c>
      <c r="B107" s="735" t="s">
        <v>483</v>
      </c>
      <c r="C107" s="725" t="s">
        <v>297</v>
      </c>
      <c r="D107" s="725" t="s">
        <v>305</v>
      </c>
      <c r="E107" s="742">
        <v>400</v>
      </c>
    </row>
    <row r="108" spans="1:5" x14ac:dyDescent="0.25">
      <c r="A108" s="1757" t="s">
        <v>484</v>
      </c>
      <c r="B108" s="1763" t="s">
        <v>485</v>
      </c>
      <c r="C108" s="1757" t="s">
        <v>297</v>
      </c>
      <c r="D108" s="1757" t="s">
        <v>305</v>
      </c>
      <c r="E108" s="1761">
        <v>200</v>
      </c>
    </row>
    <row r="109" spans="1:5" ht="16.5" thickBot="1" x14ac:dyDescent="0.3">
      <c r="A109" s="1758"/>
      <c r="B109" s="1764"/>
      <c r="C109" s="1758"/>
      <c r="D109" s="1758"/>
      <c r="E109" s="1762"/>
    </row>
    <row r="110" spans="1:5" ht="16.5" thickBot="1" x14ac:dyDescent="0.3">
      <c r="A110" s="732" t="s">
        <v>477</v>
      </c>
      <c r="B110" s="733" t="s">
        <v>486</v>
      </c>
      <c r="C110" s="732" t="s">
        <v>297</v>
      </c>
      <c r="D110" s="732" t="s">
        <v>305</v>
      </c>
      <c r="E110" s="741">
        <v>400</v>
      </c>
    </row>
    <row r="111" spans="1:5" x14ac:dyDescent="0.25">
      <c r="A111" s="1757" t="s">
        <v>487</v>
      </c>
      <c r="B111" s="1763" t="s">
        <v>488</v>
      </c>
      <c r="C111" s="1757" t="s">
        <v>297</v>
      </c>
      <c r="D111" s="1757" t="s">
        <v>305</v>
      </c>
      <c r="E111" s="1761">
        <v>300</v>
      </c>
    </row>
    <row r="112" spans="1:5" ht="16.5" thickBot="1" x14ac:dyDescent="0.3">
      <c r="A112" s="1758"/>
      <c r="B112" s="1764"/>
      <c r="C112" s="1758"/>
      <c r="D112" s="1758"/>
      <c r="E112" s="1762"/>
    </row>
    <row r="113" spans="1:5" ht="16.5" thickBot="1" x14ac:dyDescent="0.3">
      <c r="A113" s="732" t="s">
        <v>489</v>
      </c>
      <c r="B113" s="733" t="s">
        <v>490</v>
      </c>
      <c r="C113" s="732" t="s">
        <v>297</v>
      </c>
      <c r="D113" s="732" t="s">
        <v>361</v>
      </c>
      <c r="E113" s="741">
        <v>200</v>
      </c>
    </row>
    <row r="114" spans="1:5" ht="16.5" thickBot="1" x14ac:dyDescent="0.3">
      <c r="A114" s="732" t="s">
        <v>491</v>
      </c>
      <c r="B114" s="733" t="s">
        <v>492</v>
      </c>
      <c r="C114" s="732" t="s">
        <v>297</v>
      </c>
      <c r="D114" s="732" t="s">
        <v>361</v>
      </c>
      <c r="E114" s="741">
        <v>400</v>
      </c>
    </row>
    <row r="115" spans="1:5" x14ac:dyDescent="0.25">
      <c r="A115" s="1757" t="s">
        <v>493</v>
      </c>
      <c r="B115" s="1763" t="s">
        <v>494</v>
      </c>
      <c r="C115" s="1757" t="s">
        <v>297</v>
      </c>
      <c r="D115" s="1757" t="s">
        <v>361</v>
      </c>
      <c r="E115" s="1761">
        <v>200</v>
      </c>
    </row>
    <row r="116" spans="1:5" ht="16.5" thickBot="1" x14ac:dyDescent="0.3">
      <c r="A116" s="1758"/>
      <c r="B116" s="1764"/>
      <c r="C116" s="1758"/>
      <c r="D116" s="1758"/>
      <c r="E116" s="1762"/>
    </row>
    <row r="117" spans="1:5" x14ac:dyDescent="0.25">
      <c r="A117" s="1757" t="s">
        <v>495</v>
      </c>
      <c r="B117" s="1763" t="s">
        <v>496</v>
      </c>
      <c r="C117" s="1757" t="s">
        <v>297</v>
      </c>
      <c r="D117" s="1757" t="s">
        <v>361</v>
      </c>
      <c r="E117" s="1761">
        <v>200</v>
      </c>
    </row>
    <row r="118" spans="1:5" ht="16.5" thickBot="1" x14ac:dyDescent="0.3">
      <c r="A118" s="1758"/>
      <c r="B118" s="1764"/>
      <c r="C118" s="1758"/>
      <c r="D118" s="1758"/>
      <c r="E118" s="1762"/>
    </row>
    <row r="119" spans="1:5" x14ac:dyDescent="0.25">
      <c r="A119" s="1757" t="s">
        <v>497</v>
      </c>
      <c r="B119" s="1763" t="s">
        <v>498</v>
      </c>
      <c r="C119" s="1757" t="s">
        <v>297</v>
      </c>
      <c r="D119" s="1757" t="s">
        <v>361</v>
      </c>
      <c r="E119" s="1761">
        <v>400</v>
      </c>
    </row>
    <row r="120" spans="1:5" ht="16.5" thickBot="1" x14ac:dyDescent="0.3">
      <c r="A120" s="1758"/>
      <c r="B120" s="1764"/>
      <c r="C120" s="1758"/>
      <c r="D120" s="1758"/>
      <c r="E120" s="1762"/>
    </row>
    <row r="121" spans="1:5" ht="16.5" thickBot="1" x14ac:dyDescent="0.3">
      <c r="A121" s="724" t="s">
        <v>491</v>
      </c>
      <c r="B121" s="739" t="s">
        <v>499</v>
      </c>
      <c r="C121" s="724" t="s">
        <v>297</v>
      </c>
      <c r="D121" s="724" t="s">
        <v>393</v>
      </c>
      <c r="E121" s="743">
        <v>200</v>
      </c>
    </row>
    <row r="122" spans="1:5" ht="16.5" thickBot="1" x14ac:dyDescent="0.3">
      <c r="A122" s="730" t="s">
        <v>493</v>
      </c>
      <c r="B122" s="729" t="s">
        <v>500</v>
      </c>
      <c r="C122" s="728" t="s">
        <v>297</v>
      </c>
      <c r="D122" s="728" t="s">
        <v>328</v>
      </c>
      <c r="E122" s="746">
        <v>200</v>
      </c>
    </row>
    <row r="123" spans="1:5" ht="19.5" customHeight="1" thickBot="1" x14ac:dyDescent="0.3">
      <c r="A123" s="730" t="s">
        <v>495</v>
      </c>
      <c r="B123" s="729" t="s">
        <v>501</v>
      </c>
      <c r="C123" s="728" t="s">
        <v>429</v>
      </c>
      <c r="D123" s="728" t="s">
        <v>404</v>
      </c>
      <c r="E123" s="746">
        <v>200</v>
      </c>
    </row>
    <row r="124" spans="1:5" ht="16.5" thickBot="1" x14ac:dyDescent="0.3">
      <c r="D124" s="740" t="s">
        <v>16</v>
      </c>
      <c r="E124" s="744">
        <f>SUM(E92:E123)</f>
        <v>7600</v>
      </c>
    </row>
    <row r="126" spans="1:5" ht="16.5" thickBot="1" x14ac:dyDescent="0.3">
      <c r="A126" s="736" t="s">
        <v>502</v>
      </c>
      <c r="B126" s="762" t="s">
        <v>594</v>
      </c>
    </row>
    <row r="127" spans="1:5" ht="16.5" thickBot="1" x14ac:dyDescent="0.3">
      <c r="A127" s="724" t="s">
        <v>503</v>
      </c>
      <c r="B127" s="735" t="s">
        <v>504</v>
      </c>
      <c r="C127" s="725" t="s">
        <v>429</v>
      </c>
      <c r="D127" s="725" t="s">
        <v>505</v>
      </c>
      <c r="E127" s="742">
        <v>200</v>
      </c>
    </row>
    <row r="128" spans="1:5" x14ac:dyDescent="0.25">
      <c r="A128" s="1757" t="s">
        <v>506</v>
      </c>
      <c r="B128" s="1763" t="s">
        <v>507</v>
      </c>
      <c r="C128" s="1757" t="s">
        <v>297</v>
      </c>
      <c r="D128" s="726" t="s">
        <v>508</v>
      </c>
      <c r="E128" s="1761">
        <v>200</v>
      </c>
    </row>
    <row r="129" spans="1:5" ht="16.5" thickBot="1" x14ac:dyDescent="0.3">
      <c r="A129" s="1758"/>
      <c r="B129" s="1764"/>
      <c r="C129" s="1758"/>
      <c r="D129" s="728" t="s">
        <v>328</v>
      </c>
      <c r="E129" s="1762"/>
    </row>
    <row r="130" spans="1:5" ht="16.5" thickBot="1" x14ac:dyDescent="0.3">
      <c r="A130" s="730" t="s">
        <v>509</v>
      </c>
      <c r="B130" s="729" t="s">
        <v>510</v>
      </c>
      <c r="C130" s="728" t="s">
        <v>429</v>
      </c>
      <c r="D130" s="728" t="s">
        <v>302</v>
      </c>
      <c r="E130" s="746">
        <v>200</v>
      </c>
    </row>
    <row r="131" spans="1:5" x14ac:dyDescent="0.25">
      <c r="A131" s="1757" t="s">
        <v>511</v>
      </c>
      <c r="B131" s="1763" t="s">
        <v>512</v>
      </c>
      <c r="C131" s="1757" t="s">
        <v>297</v>
      </c>
      <c r="D131" s="1757" t="s">
        <v>302</v>
      </c>
      <c r="E131" s="1761">
        <v>200</v>
      </c>
    </row>
    <row r="132" spans="1:5" ht="16.5" thickBot="1" x14ac:dyDescent="0.3">
      <c r="A132" s="1758"/>
      <c r="B132" s="1764"/>
      <c r="C132" s="1758"/>
      <c r="D132" s="1758"/>
      <c r="E132" s="1762"/>
    </row>
    <row r="133" spans="1:5" ht="16.5" thickBot="1" x14ac:dyDescent="0.3">
      <c r="A133" s="730" t="s">
        <v>513</v>
      </c>
      <c r="B133" s="729" t="s">
        <v>514</v>
      </c>
      <c r="C133" s="728" t="s">
        <v>308</v>
      </c>
      <c r="D133" s="728" t="s">
        <v>305</v>
      </c>
      <c r="E133" s="746">
        <v>200</v>
      </c>
    </row>
    <row r="134" spans="1:5" ht="16.5" thickBot="1" x14ac:dyDescent="0.3">
      <c r="A134" s="730" t="s">
        <v>515</v>
      </c>
      <c r="B134" s="731" t="s">
        <v>516</v>
      </c>
      <c r="C134" s="728" t="s">
        <v>297</v>
      </c>
      <c r="D134" s="728" t="s">
        <v>305</v>
      </c>
      <c r="E134" s="746">
        <v>200</v>
      </c>
    </row>
    <row r="135" spans="1:5" ht="16.5" thickBot="1" x14ac:dyDescent="0.3">
      <c r="A135" s="730" t="s">
        <v>517</v>
      </c>
      <c r="B135" s="723" t="s">
        <v>518</v>
      </c>
      <c r="C135" s="728" t="s">
        <v>308</v>
      </c>
      <c r="D135" s="728" t="s">
        <v>305</v>
      </c>
      <c r="E135" s="746">
        <v>200</v>
      </c>
    </row>
    <row r="136" spans="1:5" ht="19.5" customHeight="1" thickBot="1" x14ac:dyDescent="0.3">
      <c r="A136" s="730" t="s">
        <v>519</v>
      </c>
      <c r="B136" s="729" t="s">
        <v>520</v>
      </c>
      <c r="C136" s="728" t="s">
        <v>308</v>
      </c>
      <c r="D136" s="728" t="s">
        <v>305</v>
      </c>
      <c r="E136" s="746">
        <v>200</v>
      </c>
    </row>
    <row r="137" spans="1:5" ht="32.25" thickBot="1" x14ac:dyDescent="0.3">
      <c r="A137" s="730" t="s">
        <v>521</v>
      </c>
      <c r="B137" s="729" t="s">
        <v>522</v>
      </c>
      <c r="C137" s="728" t="s">
        <v>429</v>
      </c>
      <c r="D137" s="728" t="s">
        <v>523</v>
      </c>
      <c r="E137" s="746">
        <v>200</v>
      </c>
    </row>
    <row r="138" spans="1:5" ht="16.5" thickBot="1" x14ac:dyDescent="0.3">
      <c r="A138" s="730" t="s">
        <v>524</v>
      </c>
      <c r="B138" s="729" t="s">
        <v>525</v>
      </c>
      <c r="C138" s="728" t="s">
        <v>297</v>
      </c>
      <c r="D138" s="728" t="s">
        <v>393</v>
      </c>
      <c r="E138" s="746">
        <v>300</v>
      </c>
    </row>
    <row r="139" spans="1:5" ht="16.5" thickBot="1" x14ac:dyDescent="0.3">
      <c r="A139" s="730" t="s">
        <v>526</v>
      </c>
      <c r="B139" s="729" t="s">
        <v>527</v>
      </c>
      <c r="C139" s="728" t="s">
        <v>297</v>
      </c>
      <c r="D139" s="728" t="s">
        <v>528</v>
      </c>
      <c r="E139" s="746">
        <v>200</v>
      </c>
    </row>
    <row r="140" spans="1:5" x14ac:dyDescent="0.25">
      <c r="A140" s="1757" t="s">
        <v>529</v>
      </c>
      <c r="B140" s="1763" t="s">
        <v>530</v>
      </c>
      <c r="C140" s="1757" t="s">
        <v>308</v>
      </c>
      <c r="D140" s="1757" t="s">
        <v>328</v>
      </c>
      <c r="E140" s="1761">
        <v>200</v>
      </c>
    </row>
    <row r="141" spans="1:5" ht="16.5" thickBot="1" x14ac:dyDescent="0.3">
      <c r="A141" s="1758"/>
      <c r="B141" s="1764"/>
      <c r="C141" s="1758"/>
      <c r="D141" s="1758"/>
      <c r="E141" s="1762"/>
    </row>
    <row r="142" spans="1:5" ht="32.25" thickBot="1" x14ac:dyDescent="0.3">
      <c r="A142" s="730" t="s">
        <v>531</v>
      </c>
      <c r="B142" s="729" t="s">
        <v>532</v>
      </c>
      <c r="C142" s="728" t="s">
        <v>297</v>
      </c>
      <c r="D142" s="728" t="s">
        <v>328</v>
      </c>
      <c r="E142" s="746">
        <v>400</v>
      </c>
    </row>
    <row r="143" spans="1:5" ht="18.75" customHeight="1" thickBot="1" x14ac:dyDescent="0.3">
      <c r="A143" s="730" t="s">
        <v>533</v>
      </c>
      <c r="B143" s="729" t="s">
        <v>534</v>
      </c>
      <c r="C143" s="728" t="s">
        <v>308</v>
      </c>
      <c r="D143" s="728" t="s">
        <v>404</v>
      </c>
      <c r="E143" s="746">
        <v>200</v>
      </c>
    </row>
    <row r="144" spans="1:5" ht="16.5" thickBot="1" x14ac:dyDescent="0.3">
      <c r="D144" s="740" t="s">
        <v>16</v>
      </c>
      <c r="E144" s="744">
        <f>SUM(E127:E143)</f>
        <v>3100</v>
      </c>
    </row>
    <row r="146" spans="1:5" ht="16.5" thickBot="1" x14ac:dyDescent="0.3">
      <c r="A146" s="736" t="s">
        <v>535</v>
      </c>
      <c r="B146" s="762" t="s">
        <v>595</v>
      </c>
    </row>
    <row r="147" spans="1:5" ht="16.5" thickBot="1" x14ac:dyDescent="0.3">
      <c r="A147" s="732" t="s">
        <v>536</v>
      </c>
      <c r="B147" s="733" t="s">
        <v>537</v>
      </c>
      <c r="C147" s="732" t="s">
        <v>429</v>
      </c>
      <c r="D147" s="732" t="s">
        <v>538</v>
      </c>
      <c r="E147" s="741">
        <v>200</v>
      </c>
    </row>
    <row r="148" spans="1:5" ht="16.5" thickBot="1" x14ac:dyDescent="0.3">
      <c r="A148" s="724" t="s">
        <v>539</v>
      </c>
      <c r="B148" s="735" t="s">
        <v>540</v>
      </c>
      <c r="C148" s="725" t="s">
        <v>297</v>
      </c>
      <c r="D148" s="725" t="s">
        <v>294</v>
      </c>
      <c r="E148" s="742">
        <v>200</v>
      </c>
    </row>
    <row r="149" spans="1:5" ht="16.5" thickBot="1" x14ac:dyDescent="0.3">
      <c r="A149" s="730" t="s">
        <v>541</v>
      </c>
      <c r="B149" s="729" t="s">
        <v>542</v>
      </c>
      <c r="C149" s="728" t="s">
        <v>308</v>
      </c>
      <c r="D149" s="728" t="s">
        <v>294</v>
      </c>
      <c r="E149" s="746">
        <v>500</v>
      </c>
    </row>
    <row r="150" spans="1:5" ht="16.5" thickBot="1" x14ac:dyDescent="0.3">
      <c r="A150" s="730" t="s">
        <v>543</v>
      </c>
      <c r="B150" s="729" t="s">
        <v>544</v>
      </c>
      <c r="C150" s="728" t="s">
        <v>297</v>
      </c>
      <c r="D150" s="728" t="s">
        <v>545</v>
      </c>
      <c r="E150" s="746">
        <v>400</v>
      </c>
    </row>
    <row r="151" spans="1:5" ht="16.5" thickBot="1" x14ac:dyDescent="0.3">
      <c r="A151" s="730" t="s">
        <v>546</v>
      </c>
      <c r="B151" s="729" t="s">
        <v>547</v>
      </c>
      <c r="C151" s="728" t="s">
        <v>308</v>
      </c>
      <c r="D151" s="728" t="s">
        <v>294</v>
      </c>
      <c r="E151" s="746">
        <v>1200</v>
      </c>
    </row>
    <row r="152" spans="1:5" ht="16.5" thickBot="1" x14ac:dyDescent="0.3">
      <c r="A152" s="730" t="s">
        <v>548</v>
      </c>
      <c r="B152" s="729" t="s">
        <v>549</v>
      </c>
      <c r="C152" s="728" t="s">
        <v>297</v>
      </c>
      <c r="D152" s="728" t="s">
        <v>302</v>
      </c>
      <c r="E152" s="746">
        <v>200</v>
      </c>
    </row>
    <row r="153" spans="1:5" ht="32.25" thickBot="1" x14ac:dyDescent="0.3">
      <c r="A153" s="730" t="s">
        <v>550</v>
      </c>
      <c r="B153" s="729" t="s">
        <v>551</v>
      </c>
      <c r="C153" s="728" t="s">
        <v>293</v>
      </c>
      <c r="D153" s="728" t="s">
        <v>302</v>
      </c>
      <c r="E153" s="746">
        <v>300</v>
      </c>
    </row>
    <row r="154" spans="1:5" ht="32.25" thickBot="1" x14ac:dyDescent="0.3">
      <c r="A154" s="730" t="s">
        <v>552</v>
      </c>
      <c r="B154" s="729" t="s">
        <v>599</v>
      </c>
      <c r="C154" s="728" t="s">
        <v>297</v>
      </c>
      <c r="D154" s="728" t="s">
        <v>553</v>
      </c>
      <c r="E154" s="746">
        <v>5000</v>
      </c>
    </row>
    <row r="155" spans="1:5" x14ac:dyDescent="0.25">
      <c r="A155" s="1757" t="s">
        <v>554</v>
      </c>
      <c r="B155" s="1763" t="s">
        <v>555</v>
      </c>
      <c r="C155" s="1757" t="s">
        <v>297</v>
      </c>
      <c r="D155" s="1757" t="s">
        <v>305</v>
      </c>
      <c r="E155" s="1761">
        <v>200</v>
      </c>
    </row>
    <row r="156" spans="1:5" ht="16.5" thickBot="1" x14ac:dyDescent="0.3">
      <c r="A156" s="1758"/>
      <c r="B156" s="1764"/>
      <c r="C156" s="1758"/>
      <c r="D156" s="1758"/>
      <c r="E156" s="1762"/>
    </row>
    <row r="157" spans="1:5" x14ac:dyDescent="0.25">
      <c r="A157" s="1757" t="s">
        <v>556</v>
      </c>
      <c r="B157" s="1763" t="s">
        <v>557</v>
      </c>
      <c r="C157" s="1757" t="s">
        <v>293</v>
      </c>
      <c r="D157" s="1757" t="s">
        <v>305</v>
      </c>
      <c r="E157" s="1761">
        <v>500</v>
      </c>
    </row>
    <row r="158" spans="1:5" ht="16.5" thickBot="1" x14ac:dyDescent="0.3">
      <c r="A158" s="1758"/>
      <c r="B158" s="1764"/>
      <c r="C158" s="1758"/>
      <c r="D158" s="1758"/>
      <c r="E158" s="1762"/>
    </row>
    <row r="159" spans="1:5" ht="16.5" thickBot="1" x14ac:dyDescent="0.3">
      <c r="A159" s="732" t="s">
        <v>558</v>
      </c>
      <c r="B159" s="733" t="s">
        <v>559</v>
      </c>
      <c r="C159" s="732" t="s">
        <v>308</v>
      </c>
      <c r="D159" s="732" t="s">
        <v>305</v>
      </c>
      <c r="E159" s="741">
        <v>200</v>
      </c>
    </row>
    <row r="160" spans="1:5" ht="16.5" thickBot="1" x14ac:dyDescent="0.3">
      <c r="A160" s="732" t="s">
        <v>560</v>
      </c>
      <c r="B160" s="733" t="s">
        <v>561</v>
      </c>
      <c r="C160" s="732" t="s">
        <v>308</v>
      </c>
      <c r="D160" s="732" t="s">
        <v>305</v>
      </c>
      <c r="E160" s="741">
        <v>200</v>
      </c>
    </row>
    <row r="161" spans="1:5" ht="16.5" thickBot="1" x14ac:dyDescent="0.3">
      <c r="A161" s="724" t="s">
        <v>562</v>
      </c>
      <c r="B161" s="735" t="s">
        <v>563</v>
      </c>
      <c r="C161" s="725" t="s">
        <v>297</v>
      </c>
      <c r="D161" s="725" t="s">
        <v>361</v>
      </c>
      <c r="E161" s="742">
        <v>200</v>
      </c>
    </row>
    <row r="162" spans="1:5" ht="16.5" thickBot="1" x14ac:dyDescent="0.3">
      <c r="A162" s="730" t="s">
        <v>564</v>
      </c>
      <c r="B162" s="729" t="s">
        <v>565</v>
      </c>
      <c r="C162" s="728" t="s">
        <v>293</v>
      </c>
      <c r="D162" s="728" t="s">
        <v>361</v>
      </c>
      <c r="E162" s="746">
        <v>200</v>
      </c>
    </row>
    <row r="163" spans="1:5" ht="16.5" thickBot="1" x14ac:dyDescent="0.3">
      <c r="A163" s="730" t="s">
        <v>566</v>
      </c>
      <c r="B163" s="729" t="s">
        <v>567</v>
      </c>
      <c r="C163" s="728" t="s">
        <v>293</v>
      </c>
      <c r="D163" s="728" t="s">
        <v>361</v>
      </c>
      <c r="E163" s="746">
        <v>1000</v>
      </c>
    </row>
    <row r="164" spans="1:5" ht="16.5" thickBot="1" x14ac:dyDescent="0.3">
      <c r="A164" s="732" t="s">
        <v>568</v>
      </c>
      <c r="B164" s="733" t="s">
        <v>569</v>
      </c>
      <c r="C164" s="732" t="s">
        <v>429</v>
      </c>
      <c r="D164" s="732" t="s">
        <v>361</v>
      </c>
      <c r="E164" s="741">
        <v>200</v>
      </c>
    </row>
    <row r="165" spans="1:5" ht="32.25" thickBot="1" x14ac:dyDescent="0.3">
      <c r="A165" s="724" t="s">
        <v>570</v>
      </c>
      <c r="B165" s="735" t="s">
        <v>571</v>
      </c>
      <c r="C165" s="725" t="s">
        <v>297</v>
      </c>
      <c r="D165" s="725" t="s">
        <v>361</v>
      </c>
      <c r="E165" s="742">
        <v>1000</v>
      </c>
    </row>
    <row r="166" spans="1:5" ht="16.5" thickBot="1" x14ac:dyDescent="0.3">
      <c r="A166" s="732" t="s">
        <v>572</v>
      </c>
      <c r="B166" s="733" t="s">
        <v>573</v>
      </c>
      <c r="C166" s="732" t="s">
        <v>297</v>
      </c>
      <c r="D166" s="732" t="s">
        <v>361</v>
      </c>
      <c r="E166" s="741">
        <v>300</v>
      </c>
    </row>
    <row r="167" spans="1:5" ht="16.5" thickBot="1" x14ac:dyDescent="0.3">
      <c r="A167" s="724" t="s">
        <v>574</v>
      </c>
      <c r="B167" s="735" t="s">
        <v>575</v>
      </c>
      <c r="C167" s="725" t="s">
        <v>293</v>
      </c>
      <c r="D167" s="725" t="s">
        <v>393</v>
      </c>
      <c r="E167" s="742">
        <v>500</v>
      </c>
    </row>
    <row r="168" spans="1:5" ht="16.5" thickBot="1" x14ac:dyDescent="0.3">
      <c r="A168" s="730" t="s">
        <v>576</v>
      </c>
      <c r="B168" s="729" t="s">
        <v>577</v>
      </c>
      <c r="C168" s="728" t="s">
        <v>429</v>
      </c>
      <c r="D168" s="728" t="s">
        <v>361</v>
      </c>
      <c r="E168" s="746">
        <v>400</v>
      </c>
    </row>
    <row r="169" spans="1:5" ht="16.5" thickBot="1" x14ac:dyDescent="0.3">
      <c r="A169" s="730" t="s">
        <v>578</v>
      </c>
      <c r="B169" s="729" t="s">
        <v>579</v>
      </c>
      <c r="C169" s="728" t="s">
        <v>308</v>
      </c>
      <c r="D169" s="728" t="s">
        <v>580</v>
      </c>
      <c r="E169" s="746">
        <v>200</v>
      </c>
    </row>
    <row r="170" spans="1:5" x14ac:dyDescent="0.25">
      <c r="A170" s="1757" t="s">
        <v>581</v>
      </c>
      <c r="B170" s="1763" t="s">
        <v>582</v>
      </c>
      <c r="C170" s="1757" t="s">
        <v>429</v>
      </c>
      <c r="D170" s="1757" t="s">
        <v>321</v>
      </c>
      <c r="E170" s="1761">
        <v>200</v>
      </c>
    </row>
    <row r="171" spans="1:5" ht="16.5" thickBot="1" x14ac:dyDescent="0.3">
      <c r="A171" s="1758"/>
      <c r="B171" s="1764"/>
      <c r="C171" s="1758"/>
      <c r="D171" s="1758"/>
      <c r="E171" s="1762"/>
    </row>
    <row r="172" spans="1:5" ht="16.5" thickBot="1" x14ac:dyDescent="0.3">
      <c r="A172" s="730" t="s">
        <v>583</v>
      </c>
      <c r="B172" s="729" t="s">
        <v>584</v>
      </c>
      <c r="C172" s="728" t="s">
        <v>293</v>
      </c>
      <c r="D172" s="728" t="s">
        <v>321</v>
      </c>
      <c r="E172" s="746">
        <v>200</v>
      </c>
    </row>
    <row r="173" spans="1:5" ht="16.5" thickBot="1" x14ac:dyDescent="0.3">
      <c r="A173" s="732" t="s">
        <v>585</v>
      </c>
      <c r="B173" s="733" t="s">
        <v>586</v>
      </c>
      <c r="C173" s="732" t="s">
        <v>297</v>
      </c>
      <c r="D173" s="732" t="s">
        <v>328</v>
      </c>
      <c r="E173" s="741">
        <v>200</v>
      </c>
    </row>
    <row r="174" spans="1:5" ht="16.5" thickBot="1" x14ac:dyDescent="0.3">
      <c r="A174" s="724" t="s">
        <v>587</v>
      </c>
      <c r="B174" s="739" t="s">
        <v>588</v>
      </c>
      <c r="C174" s="724" t="s">
        <v>293</v>
      </c>
      <c r="D174" s="724" t="s">
        <v>328</v>
      </c>
      <c r="E174" s="741">
        <v>400</v>
      </c>
    </row>
    <row r="175" spans="1:5" ht="16.5" thickBot="1" x14ac:dyDescent="0.3">
      <c r="D175" s="758" t="s">
        <v>16</v>
      </c>
      <c r="E175" s="763">
        <f>SUM(E147:E174)</f>
        <v>14100</v>
      </c>
    </row>
    <row r="177" spans="3:5" x14ac:dyDescent="0.25">
      <c r="C177" s="1765" t="s">
        <v>600</v>
      </c>
      <c r="D177" s="1765"/>
      <c r="E177" s="749">
        <f>+E175+E144+E124+E89+E65+E51+E17</f>
        <v>87800</v>
      </c>
    </row>
  </sheetData>
  <mergeCells count="100">
    <mergeCell ref="C177:D177"/>
    <mergeCell ref="A170:A171"/>
    <mergeCell ref="B170:B171"/>
    <mergeCell ref="C170:C171"/>
    <mergeCell ref="D170:D171"/>
    <mergeCell ref="E170:E171"/>
    <mergeCell ref="A157:A158"/>
    <mergeCell ref="B157:B158"/>
    <mergeCell ref="C157:C158"/>
    <mergeCell ref="D157:D158"/>
    <mergeCell ref="E157:E158"/>
    <mergeCell ref="A140:A141"/>
    <mergeCell ref="B140:B141"/>
    <mergeCell ref="C140:C141"/>
    <mergeCell ref="D140:D141"/>
    <mergeCell ref="E140:E141"/>
    <mergeCell ref="A155:A156"/>
    <mergeCell ref="B155:B156"/>
    <mergeCell ref="C155:C156"/>
    <mergeCell ref="D155:D156"/>
    <mergeCell ref="E155:E156"/>
    <mergeCell ref="D111:D112"/>
    <mergeCell ref="E111:E112"/>
    <mergeCell ref="C119:C120"/>
    <mergeCell ref="D119:D120"/>
    <mergeCell ref="E119:E120"/>
    <mergeCell ref="D117:D118"/>
    <mergeCell ref="E117:E118"/>
    <mergeCell ref="D115:D116"/>
    <mergeCell ref="E115:E116"/>
    <mergeCell ref="E49:E50"/>
    <mergeCell ref="A108:A109"/>
    <mergeCell ref="B108:B109"/>
    <mergeCell ref="C108:C109"/>
    <mergeCell ref="D108:D109"/>
    <mergeCell ref="E108:E109"/>
    <mergeCell ref="D76:D77"/>
    <mergeCell ref="E76:E77"/>
    <mergeCell ref="A49:A50"/>
    <mergeCell ref="B49:B50"/>
    <mergeCell ref="C49:C50"/>
    <mergeCell ref="D49:D50"/>
    <mergeCell ref="A39:A40"/>
    <mergeCell ref="B39:B40"/>
    <mergeCell ref="C39:C40"/>
    <mergeCell ref="D39:D40"/>
    <mergeCell ref="E39:E40"/>
    <mergeCell ref="A41:A42"/>
    <mergeCell ref="B41:B42"/>
    <mergeCell ref="C41:C42"/>
    <mergeCell ref="D41:D42"/>
    <mergeCell ref="E41:E42"/>
    <mergeCell ref="A33:A34"/>
    <mergeCell ref="B33:B34"/>
    <mergeCell ref="C33:C34"/>
    <mergeCell ref="D33:D34"/>
    <mergeCell ref="E33:E34"/>
    <mergeCell ref="A37:A38"/>
    <mergeCell ref="B37:B38"/>
    <mergeCell ref="C37:C38"/>
    <mergeCell ref="D37:D38"/>
    <mergeCell ref="E37:E38"/>
    <mergeCell ref="A20:A21"/>
    <mergeCell ref="B20:B21"/>
    <mergeCell ref="C20:C21"/>
    <mergeCell ref="D20:D21"/>
    <mergeCell ref="E20:E21"/>
    <mergeCell ref="D131:D132"/>
    <mergeCell ref="E131:E132"/>
    <mergeCell ref="A128:A129"/>
    <mergeCell ref="B128:B129"/>
    <mergeCell ref="C128:C129"/>
    <mergeCell ref="E128:E129"/>
    <mergeCell ref="A131:A132"/>
    <mergeCell ref="B131:B132"/>
    <mergeCell ref="C131:C132"/>
    <mergeCell ref="A119:A120"/>
    <mergeCell ref="B119:B120"/>
    <mergeCell ref="A76:A77"/>
    <mergeCell ref="B76:B77"/>
    <mergeCell ref="C76:C77"/>
    <mergeCell ref="A117:A118"/>
    <mergeCell ref="B117:B118"/>
    <mergeCell ref="C117:C118"/>
    <mergeCell ref="A111:A112"/>
    <mergeCell ref="B111:B112"/>
    <mergeCell ref="C111:C112"/>
    <mergeCell ref="A115:A116"/>
    <mergeCell ref="B115:B116"/>
    <mergeCell ref="C115:C116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4</vt:i4>
      </vt:variant>
    </vt:vector>
  </HeadingPairs>
  <TitlesOfParts>
    <vt:vector size="11" baseType="lpstr">
      <vt:lpstr>10 programa</vt:lpstr>
      <vt:lpstr>Aiškinamoji lentelė</vt:lpstr>
      <vt:lpstr>LITNET</vt:lpstr>
      <vt:lpstr>Priešgaisrinė sauga</vt:lpstr>
      <vt:lpstr>Elektros instaliacijos remontas</vt:lpstr>
      <vt:lpstr>Sanitarinių patalpų remontas</vt:lpstr>
      <vt:lpstr>01.01.02 priemonė </vt:lpstr>
      <vt:lpstr>'10 programa'!Print_Area</vt:lpstr>
      <vt:lpstr>'Aiškinamoji lentelė'!Print_Area</vt:lpstr>
      <vt:lpstr>'10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Lietute Demidova</cp:lastModifiedBy>
  <cp:lastPrinted>2019-01-31T06:13:25Z</cp:lastPrinted>
  <dcterms:created xsi:type="dcterms:W3CDTF">2006-05-12T05:50:12Z</dcterms:created>
  <dcterms:modified xsi:type="dcterms:W3CDTF">2019-02-05T07:17:28Z</dcterms:modified>
</cp:coreProperties>
</file>